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yh_mac24/Desktop/[ MRI ] BNMA/MRI_BNMA_Rproj/data/raw/"/>
    </mc:Choice>
  </mc:AlternateContent>
  <xr:revisionPtr revIDLastSave="0" documentId="13_ncr:1_{F618EF4A-EC97-4A41-AAFF-4520DF4F19AA}" xr6:coauthVersionLast="47" xr6:coauthVersionMax="47" xr10:uidLastSave="{00000000-0000-0000-0000-000000000000}"/>
  <bookViews>
    <workbookView xWindow="76800" yWindow="-3380" windowWidth="38400" windowHeight="21600" xr2:uid="{F1AEA66C-A072-4D38-86DA-65552B8753EA}"/>
  </bookViews>
  <sheets>
    <sheet name="coder1_YH" sheetId="16" r:id="rId1"/>
    <sheet name="coder1_README" sheetId="35" r:id="rId2"/>
    <sheet name="coder2_NY_MT" sheetId="18" r:id="rId3"/>
    <sheet name="3. Discrepancy" sheetId="20" r:id="rId4"/>
    <sheet name="4. Discrepancy record" sheetId="28" r:id="rId5"/>
    <sheet name="0. Options" sheetId="30" r:id="rId6"/>
  </sheets>
  <definedNames>
    <definedName name="_xlnm._FilterDatabase" localSheetId="0" hidden="1">coder1_YH!$A$1:$BC$317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6" l="1"/>
  <c r="E6" i="16"/>
  <c r="E7" i="16"/>
  <c r="E8" i="16"/>
  <c r="E9" i="16"/>
  <c r="E114" i="16"/>
  <c r="E115" i="16"/>
  <c r="E116" i="16"/>
  <c r="E117" i="16"/>
  <c r="E118" i="16"/>
  <c r="E119" i="16"/>
  <c r="E120" i="16"/>
  <c r="E121" i="16"/>
  <c r="E122" i="16"/>
  <c r="E123" i="16"/>
  <c r="E124" i="16"/>
  <c r="E125" i="16"/>
  <c r="E126" i="16"/>
  <c r="E127" i="16"/>
  <c r="E128" i="16"/>
  <c r="E129" i="16"/>
  <c r="E130" i="16"/>
  <c r="E131" i="16"/>
  <c r="E132" i="16"/>
  <c r="E133" i="16"/>
  <c r="E134" i="16"/>
  <c r="E135" i="16"/>
  <c r="E136" i="16"/>
  <c r="E137" i="16"/>
  <c r="E138" i="16"/>
  <c r="E139" i="16"/>
  <c r="E140" i="16"/>
  <c r="E141" i="16"/>
  <c r="E142" i="16"/>
  <c r="E143" i="16"/>
  <c r="E144" i="16"/>
  <c r="E145" i="16"/>
  <c r="E146" i="16"/>
  <c r="E147" i="16"/>
  <c r="E148" i="16"/>
  <c r="E149" i="16"/>
  <c r="E150" i="16"/>
  <c r="E151" i="16"/>
  <c r="E152" i="16"/>
  <c r="E153" i="16"/>
  <c r="E154" i="16"/>
  <c r="E155" i="16"/>
  <c r="E156" i="16"/>
  <c r="E157" i="16"/>
  <c r="E158" i="16"/>
  <c r="E159" i="16"/>
  <c r="E160" i="16"/>
  <c r="E161" i="16"/>
  <c r="E162" i="16"/>
  <c r="E163" i="16"/>
  <c r="E164" i="16"/>
  <c r="E165" i="16"/>
  <c r="E166" i="16"/>
  <c r="E167" i="16"/>
  <c r="E168" i="16"/>
  <c r="E169" i="16"/>
  <c r="E170" i="16"/>
  <c r="E171" i="16"/>
  <c r="E172" i="16"/>
  <c r="E173" i="16"/>
  <c r="E174" i="16"/>
  <c r="E175" i="16"/>
  <c r="E176" i="16"/>
  <c r="E177" i="16"/>
  <c r="E178" i="16"/>
  <c r="E179" i="16"/>
  <c r="E180" i="16"/>
  <c r="E181" i="16"/>
  <c r="E182" i="16"/>
  <c r="E183" i="16"/>
  <c r="E184" i="16"/>
  <c r="E185" i="16"/>
  <c r="E186" i="16"/>
  <c r="E187" i="16"/>
  <c r="E188" i="16"/>
  <c r="E192" i="16"/>
  <c r="E195" i="16"/>
  <c r="E196" i="16"/>
  <c r="E197" i="16"/>
  <c r="E198" i="16"/>
  <c r="E199" i="16"/>
  <c r="E200" i="16"/>
  <c r="E201" i="16"/>
  <c r="E202" i="16"/>
  <c r="E203" i="16"/>
  <c r="E204" i="16"/>
  <c r="E205" i="16"/>
  <c r="E209" i="16"/>
  <c r="E212" i="16"/>
  <c r="E213" i="16"/>
  <c r="E214" i="16"/>
  <c r="E215" i="16"/>
  <c r="E216" i="16"/>
  <c r="E217" i="16"/>
  <c r="E218" i="16"/>
  <c r="E219" i="16"/>
  <c r="E220" i="16"/>
  <c r="E221" i="16"/>
  <c r="E222" i="16"/>
  <c r="E223" i="16"/>
  <c r="E224" i="16"/>
  <c r="E225" i="16"/>
  <c r="E226" i="16"/>
  <c r="E227" i="16"/>
  <c r="E228" i="16"/>
  <c r="E229" i="16"/>
  <c r="E230" i="16"/>
  <c r="E231" i="16"/>
  <c r="E232" i="16"/>
  <c r="E233" i="16"/>
  <c r="E234" i="16"/>
  <c r="E235" i="16"/>
  <c r="E236" i="16"/>
  <c r="E237" i="16"/>
  <c r="E238" i="16"/>
  <c r="E239" i="16"/>
  <c r="E240" i="16"/>
  <c r="E243" i="16"/>
  <c r="E244" i="16"/>
  <c r="E247" i="16"/>
  <c r="E248" i="16"/>
  <c r="E257" i="16"/>
  <c r="E258" i="16"/>
  <c r="E259" i="16"/>
  <c r="E260" i="16"/>
  <c r="E261" i="16"/>
  <c r="E262" i="16"/>
  <c r="E263" i="16"/>
  <c r="E266" i="16"/>
  <c r="E270" i="16"/>
  <c r="E271" i="16"/>
  <c r="E272" i="16"/>
  <c r="E273" i="16"/>
  <c r="E274" i="16"/>
  <c r="E275" i="16"/>
  <c r="E276" i="16"/>
  <c r="E277" i="16"/>
  <c r="E278" i="16"/>
  <c r="E279" i="16"/>
  <c r="E280" i="16"/>
  <c r="E281" i="16"/>
  <c r="E282" i="16"/>
  <c r="E283" i="16"/>
  <c r="E284" i="16"/>
  <c r="E285" i="16"/>
  <c r="E286" i="16"/>
  <c r="E287" i="16"/>
  <c r="E288" i="16"/>
  <c r="E289" i="16"/>
  <c r="E290" i="16"/>
  <c r="E291" i="16"/>
  <c r="E292" i="16"/>
  <c r="E293" i="16"/>
  <c r="E294" i="16"/>
  <c r="E295" i="16"/>
  <c r="E296" i="16"/>
  <c r="E297" i="16"/>
  <c r="E298" i="16"/>
  <c r="E299" i="16"/>
  <c r="E300" i="16"/>
  <c r="E301" i="16"/>
  <c r="E302" i="16"/>
  <c r="E305" i="16"/>
  <c r="E306" i="16"/>
  <c r="E307" i="16"/>
  <c r="E308" i="16"/>
  <c r="E309" i="16"/>
  <c r="E310" i="16"/>
  <c r="E311" i="16"/>
  <c r="E312" i="16"/>
  <c r="E313" i="16"/>
  <c r="E314" i="16"/>
  <c r="E315" i="16"/>
  <c r="E316" i="16"/>
  <c r="E111" i="16"/>
  <c r="E112" i="16"/>
  <c r="E113" i="16"/>
  <c r="E4" i="16"/>
  <c r="E10" i="16"/>
  <c r="E11" i="16"/>
  <c r="E12" i="16"/>
  <c r="E13" i="16"/>
  <c r="E14" i="16"/>
  <c r="E15" i="16"/>
  <c r="E16" i="16"/>
  <c r="E17" i="16"/>
  <c r="E18" i="16"/>
  <c r="E19" i="16"/>
  <c r="E20" i="16"/>
  <c r="E21" i="16"/>
  <c r="E22" i="16"/>
  <c r="E23" i="16"/>
  <c r="E24" i="16"/>
  <c r="E25" i="16"/>
  <c r="E26" i="16"/>
  <c r="E27" i="16"/>
  <c r="E28" i="16"/>
  <c r="E29" i="16"/>
  <c r="E30" i="16"/>
  <c r="E31" i="16"/>
  <c r="E32" i="16"/>
  <c r="E33" i="16"/>
  <c r="E34" i="16"/>
  <c r="E35" i="16"/>
  <c r="E36" i="16"/>
  <c r="E37" i="16"/>
  <c r="E38" i="16"/>
  <c r="E39" i="16"/>
  <c r="E40" i="16"/>
  <c r="E41" i="16"/>
  <c r="E42" i="16"/>
  <c r="E43" i="16"/>
  <c r="E44" i="16"/>
  <c r="E45" i="16"/>
  <c r="E46" i="16"/>
  <c r="E47" i="16"/>
  <c r="E48" i="16"/>
  <c r="E49" i="16"/>
  <c r="E50" i="16"/>
  <c r="E51" i="16"/>
  <c r="E52" i="16"/>
  <c r="E53" i="16"/>
  <c r="E54" i="16"/>
  <c r="E55" i="16"/>
  <c r="E56" i="16"/>
  <c r="E57" i="16"/>
  <c r="E58" i="16"/>
  <c r="E59" i="16"/>
  <c r="E60" i="16"/>
  <c r="E61" i="16"/>
  <c r="E62" i="16"/>
  <c r="E63" i="16"/>
  <c r="E64" i="16"/>
  <c r="E65" i="16"/>
  <c r="E66" i="16"/>
  <c r="E67" i="16"/>
  <c r="E68" i="16"/>
  <c r="E69" i="16"/>
  <c r="E70" i="16"/>
  <c r="E71" i="16"/>
  <c r="E72" i="16"/>
  <c r="E73" i="16"/>
  <c r="E74" i="16"/>
  <c r="E75" i="16"/>
  <c r="E76" i="16"/>
  <c r="E77" i="16"/>
  <c r="E78" i="16"/>
  <c r="E79" i="16"/>
  <c r="E80" i="16"/>
  <c r="E81" i="16"/>
  <c r="E82" i="16"/>
  <c r="E83" i="16"/>
  <c r="E84" i="16"/>
  <c r="E85" i="16"/>
  <c r="E86" i="16"/>
  <c r="E87" i="16"/>
  <c r="E88" i="16"/>
  <c r="E89" i="16"/>
  <c r="E90" i="16"/>
  <c r="E91" i="16"/>
  <c r="E92" i="16"/>
  <c r="E93" i="16"/>
  <c r="E94" i="16"/>
  <c r="E95" i="16"/>
  <c r="E96" i="16"/>
  <c r="E97" i="16"/>
  <c r="E98" i="16"/>
  <c r="E99" i="16"/>
  <c r="E100" i="16"/>
  <c r="E101" i="16"/>
  <c r="E102" i="16"/>
  <c r="E103" i="16"/>
  <c r="E104" i="16"/>
  <c r="E105" i="16"/>
  <c r="E106" i="16"/>
  <c r="E107" i="16"/>
  <c r="E108" i="16"/>
  <c r="E109" i="16"/>
  <c r="E110" i="16"/>
  <c r="E2" i="16"/>
  <c r="A2" i="35" a="1"/>
  <c r="A2" i="35" s="1"/>
  <c r="L5" i="16"/>
  <c r="L7" i="16"/>
  <c r="L9" i="16"/>
  <c r="L14" i="16"/>
  <c r="L16" i="16"/>
  <c r="L18" i="16"/>
  <c r="L26" i="16"/>
  <c r="L28" i="16"/>
  <c r="L30" i="16"/>
  <c r="L32" i="16"/>
  <c r="L40" i="16"/>
  <c r="L42" i="16"/>
  <c r="L44" i="16"/>
  <c r="L50" i="16"/>
  <c r="L52" i="16"/>
  <c r="L54" i="16"/>
  <c r="L58" i="16"/>
  <c r="L59" i="16"/>
  <c r="L60" i="16"/>
  <c r="L62" i="16"/>
  <c r="L63" i="16"/>
  <c r="L64" i="16"/>
  <c r="L66" i="16"/>
  <c r="L67" i="16"/>
  <c r="L68" i="16"/>
  <c r="L69" i="16"/>
  <c r="L71" i="16"/>
  <c r="L72" i="16"/>
  <c r="L73" i="16"/>
  <c r="L74" i="16"/>
  <c r="L76" i="16"/>
  <c r="L77" i="16"/>
  <c r="L78" i="16"/>
  <c r="L79" i="16"/>
  <c r="L81" i="16"/>
  <c r="L83" i="16"/>
  <c r="L85" i="16"/>
  <c r="L87" i="16"/>
  <c r="L89" i="16"/>
  <c r="L94" i="16"/>
  <c r="L96" i="16"/>
  <c r="L111" i="16"/>
  <c r="L112" i="16"/>
  <c r="L114" i="16"/>
  <c r="L115" i="16"/>
  <c r="L117" i="16"/>
  <c r="L118" i="16"/>
  <c r="L120" i="16"/>
  <c r="L121" i="16"/>
  <c r="L123" i="16"/>
  <c r="L124" i="16"/>
  <c r="L126" i="16"/>
  <c r="L127" i="16"/>
  <c r="L129" i="16"/>
  <c r="L130" i="16"/>
  <c r="L132" i="16"/>
  <c r="L133" i="16"/>
  <c r="L135" i="16"/>
  <c r="L137" i="16"/>
  <c r="L139" i="16"/>
  <c r="L141" i="16"/>
  <c r="L167" i="16"/>
  <c r="L168" i="16"/>
  <c r="L169" i="16"/>
  <c r="L170" i="16"/>
  <c r="L172" i="16"/>
  <c r="L173" i="16"/>
  <c r="L174" i="16"/>
  <c r="L175" i="16"/>
  <c r="L177" i="16"/>
  <c r="L178" i="16"/>
  <c r="L179" i="16"/>
  <c r="L180" i="16"/>
  <c r="L182" i="16"/>
  <c r="L183" i="16"/>
  <c r="L184" i="16"/>
  <c r="L185" i="16"/>
  <c r="L200" i="16"/>
  <c r="L201" i="16"/>
  <c r="L203" i="16"/>
  <c r="L204" i="16"/>
  <c r="L221" i="16"/>
  <c r="L222" i="16"/>
  <c r="L223" i="16"/>
  <c r="L225" i="16"/>
  <c r="L226" i="16"/>
  <c r="L227" i="16"/>
  <c r="L229" i="16"/>
  <c r="L230" i="16"/>
  <c r="L231" i="16"/>
  <c r="L271" i="16"/>
  <c r="L272" i="16"/>
  <c r="L273" i="16"/>
  <c r="L274" i="16"/>
  <c r="L275" i="16"/>
  <c r="L276" i="16"/>
  <c r="L277" i="16"/>
  <c r="L278" i="16"/>
  <c r="L279" i="16"/>
  <c r="L280" i="16"/>
  <c r="L281" i="16"/>
  <c r="L282" i="16"/>
  <c r="L283" i="16"/>
  <c r="L284" i="16"/>
  <c r="L285" i="16"/>
  <c r="L287" i="16"/>
  <c r="L288" i="16"/>
  <c r="L289" i="16"/>
  <c r="L290" i="16"/>
  <c r="L291" i="16"/>
  <c r="L292" i="16"/>
  <c r="L293" i="16"/>
  <c r="L294" i="16"/>
  <c r="L295" i="16"/>
  <c r="L296" i="16"/>
  <c r="L297" i="16"/>
  <c r="L298" i="16"/>
  <c r="L299" i="16"/>
  <c r="L300" i="16"/>
  <c r="L301" i="16"/>
  <c r="L306" i="16"/>
  <c r="L307" i="16"/>
  <c r="L308" i="16"/>
  <c r="L310" i="16"/>
  <c r="L311" i="16"/>
  <c r="L312" i="16"/>
  <c r="L317" i="16"/>
  <c r="N8" i="16"/>
  <c r="N12" i="16"/>
  <c r="N31" i="16"/>
  <c r="N34" i="16"/>
  <c r="N36" i="16"/>
  <c r="N38" i="16"/>
  <c r="AF128" i="16"/>
  <c r="AE128" i="16" s="1"/>
  <c r="AF122" i="16"/>
  <c r="AE122" i="16" s="1"/>
  <c r="AF116" i="16"/>
  <c r="AE116" i="16" s="1"/>
  <c r="AF110" i="16"/>
  <c r="AE110" i="16" s="1"/>
  <c r="N199" i="16"/>
  <c r="N200" i="16"/>
  <c r="N201" i="16"/>
  <c r="N202" i="16"/>
  <c r="N203" i="16"/>
  <c r="N204" i="16"/>
  <c r="N205" i="16"/>
  <c r="L205" i="16" s="1"/>
  <c r="N206" i="16"/>
  <c r="N207" i="16"/>
  <c r="N208" i="16"/>
  <c r="N209" i="16"/>
  <c r="N210" i="16"/>
  <c r="N211" i="16"/>
  <c r="L211" i="16" s="1"/>
  <c r="N212" i="16"/>
  <c r="N213" i="16"/>
  <c r="N214" i="16"/>
  <c r="N215" i="16"/>
  <c r="N216" i="16"/>
  <c r="L216" i="16" s="1"/>
  <c r="N217" i="16"/>
  <c r="N218" i="16"/>
  <c r="L218" i="16" s="1"/>
  <c r="N219" i="16"/>
  <c r="N220" i="16"/>
  <c r="N221" i="16"/>
  <c r="N222" i="16"/>
  <c r="N223" i="16"/>
  <c r="N224" i="16"/>
  <c r="N225" i="16"/>
  <c r="N226" i="16"/>
  <c r="N227" i="16"/>
  <c r="N228" i="16"/>
  <c r="N229" i="16"/>
  <c r="N230" i="16"/>
  <c r="N231" i="16"/>
  <c r="N232" i="16"/>
  <c r="N233" i="16"/>
  <c r="N234" i="16"/>
  <c r="N235" i="16"/>
  <c r="N236" i="16"/>
  <c r="N237" i="16"/>
  <c r="N238" i="16"/>
  <c r="N239" i="16"/>
  <c r="N240" i="16"/>
  <c r="N241" i="16"/>
  <c r="N242" i="16"/>
  <c r="N243" i="16"/>
  <c r="N244" i="16"/>
  <c r="N245" i="16"/>
  <c r="N246" i="16"/>
  <c r="N247" i="16"/>
  <c r="N248" i="16"/>
  <c r="L248" i="16" s="1"/>
  <c r="N249" i="16"/>
  <c r="L249" i="16" s="1"/>
  <c r="N250" i="16"/>
  <c r="N251" i="16"/>
  <c r="L251" i="16" s="1"/>
  <c r="N252" i="16"/>
  <c r="L252" i="16" s="1"/>
  <c r="N253" i="16"/>
  <c r="L253" i="16" s="1"/>
  <c r="N254" i="16"/>
  <c r="L254" i="16" s="1"/>
  <c r="N255" i="16"/>
  <c r="L255" i="16" s="1"/>
  <c r="N256" i="16"/>
  <c r="L256" i="16" s="1"/>
  <c r="N257" i="16"/>
  <c r="L257" i="16" s="1"/>
  <c r="N258" i="16"/>
  <c r="N259" i="16"/>
  <c r="L259" i="16" s="1"/>
  <c r="N260" i="16"/>
  <c r="N261" i="16"/>
  <c r="N262" i="16"/>
  <c r="L262" i="16" s="1"/>
  <c r="N263" i="16"/>
  <c r="N264" i="16"/>
  <c r="N265" i="16"/>
  <c r="N266" i="16"/>
  <c r="N267" i="16"/>
  <c r="L267" i="16" s="1"/>
  <c r="N268" i="16"/>
  <c r="N269" i="16"/>
  <c r="N270" i="16"/>
  <c r="N271" i="16"/>
  <c r="N272" i="16"/>
  <c r="N273" i="16"/>
  <c r="N274" i="16"/>
  <c r="N275" i="16"/>
  <c r="N276" i="16"/>
  <c r="N277" i="16"/>
  <c r="N278" i="16"/>
  <c r="N279" i="16"/>
  <c r="N280" i="16"/>
  <c r="N281" i="16"/>
  <c r="N282" i="16"/>
  <c r="N283" i="16"/>
  <c r="N284" i="16"/>
  <c r="N285" i="16"/>
  <c r="N286" i="16"/>
  <c r="N287" i="16"/>
  <c r="N288" i="16"/>
  <c r="N289" i="16"/>
  <c r="N290" i="16"/>
  <c r="N291" i="16"/>
  <c r="N292" i="16"/>
  <c r="N293" i="16"/>
  <c r="N294" i="16"/>
  <c r="N295" i="16"/>
  <c r="N296" i="16"/>
  <c r="N297" i="16"/>
  <c r="N298" i="16"/>
  <c r="N299" i="16"/>
  <c r="N300" i="16"/>
  <c r="N301" i="16"/>
  <c r="N302" i="16"/>
  <c r="L302" i="16" s="1"/>
  <c r="N303" i="16"/>
  <c r="N304" i="16"/>
  <c r="N305" i="16"/>
  <c r="L305" i="16" s="1"/>
  <c r="N306" i="16"/>
  <c r="N307" i="16"/>
  <c r="N308" i="16"/>
  <c r="N309" i="16"/>
  <c r="N310" i="16"/>
  <c r="N311" i="16"/>
  <c r="N312" i="16"/>
  <c r="N313" i="16"/>
  <c r="L313" i="16" s="1"/>
  <c r="N314" i="16"/>
  <c r="N315" i="16"/>
  <c r="L315" i="16" s="1"/>
  <c r="N316" i="16"/>
  <c r="N197" i="16"/>
  <c r="N198" i="16"/>
  <c r="L198" i="16" s="1"/>
  <c r="N102" i="16"/>
  <c r="L102" i="16" s="1"/>
  <c r="N103" i="16"/>
  <c r="N104" i="16"/>
  <c r="N105" i="16"/>
  <c r="N106" i="16"/>
  <c r="L106" i="16" s="1"/>
  <c r="N107" i="16"/>
  <c r="L107" i="16" s="1"/>
  <c r="N108" i="16"/>
  <c r="N109" i="16"/>
  <c r="N110" i="16"/>
  <c r="N111" i="16"/>
  <c r="N112" i="16"/>
  <c r="N113" i="16"/>
  <c r="N114" i="16"/>
  <c r="N115" i="16"/>
  <c r="N116" i="16"/>
  <c r="N117" i="16"/>
  <c r="N118" i="16"/>
  <c r="N119" i="16"/>
  <c r="N120" i="16"/>
  <c r="N121" i="16"/>
  <c r="N122" i="16"/>
  <c r="N123" i="16"/>
  <c r="N124" i="16"/>
  <c r="N125" i="16"/>
  <c r="N126" i="16"/>
  <c r="N127" i="16"/>
  <c r="N128" i="16"/>
  <c r="N129" i="16"/>
  <c r="N130" i="16"/>
  <c r="N131" i="16"/>
  <c r="N132" i="16"/>
  <c r="N133" i="16"/>
  <c r="N134" i="16"/>
  <c r="N135" i="16"/>
  <c r="N136" i="16"/>
  <c r="N137" i="16"/>
  <c r="N138" i="16"/>
  <c r="L138" i="16" s="1"/>
  <c r="N139" i="16"/>
  <c r="N140" i="16"/>
  <c r="N141" i="16"/>
  <c r="N142" i="16"/>
  <c r="L142" i="16" s="1"/>
  <c r="N143" i="16"/>
  <c r="N144" i="16"/>
  <c r="N145" i="16"/>
  <c r="N146" i="16"/>
  <c r="N147" i="16"/>
  <c r="N148" i="16"/>
  <c r="N149" i="16"/>
  <c r="N150" i="16"/>
  <c r="N151" i="16"/>
  <c r="N152" i="16"/>
  <c r="N153" i="16"/>
  <c r="N154" i="16"/>
  <c r="N155" i="16"/>
  <c r="N156" i="16"/>
  <c r="N157" i="16"/>
  <c r="N158" i="16"/>
  <c r="N159" i="16"/>
  <c r="N160" i="16"/>
  <c r="N161" i="16"/>
  <c r="N162" i="16"/>
  <c r="N163" i="16"/>
  <c r="N164" i="16"/>
  <c r="N165" i="16"/>
  <c r="N166" i="16"/>
  <c r="N167" i="16"/>
  <c r="N168" i="16"/>
  <c r="N169" i="16"/>
  <c r="N170" i="16"/>
  <c r="N171" i="16"/>
  <c r="N172" i="16"/>
  <c r="N173" i="16"/>
  <c r="N174" i="16"/>
  <c r="N175" i="16"/>
  <c r="N176" i="16"/>
  <c r="N177" i="16"/>
  <c r="N178" i="16"/>
  <c r="N179" i="16"/>
  <c r="N180" i="16"/>
  <c r="N181" i="16"/>
  <c r="N182" i="16"/>
  <c r="N183" i="16"/>
  <c r="N184" i="16"/>
  <c r="N185" i="16"/>
  <c r="N186" i="16"/>
  <c r="L186" i="16" s="1"/>
  <c r="N187" i="16"/>
  <c r="N188" i="16"/>
  <c r="N189" i="16"/>
  <c r="N190" i="16"/>
  <c r="L190" i="16" s="1"/>
  <c r="N191" i="16"/>
  <c r="L191" i="16" s="1"/>
  <c r="N192" i="16"/>
  <c r="N193" i="16"/>
  <c r="L193" i="16" s="1"/>
  <c r="N194" i="16"/>
  <c r="L194" i="16" s="1"/>
  <c r="N195" i="16"/>
  <c r="N196" i="16"/>
  <c r="N100" i="16"/>
  <c r="N101" i="16"/>
  <c r="N99" i="16"/>
  <c r="N3" i="16"/>
  <c r="L3" i="16" s="1"/>
  <c r="N4" i="16"/>
  <c r="L4" i="16" s="1"/>
  <c r="N5" i="16"/>
  <c r="N6" i="16"/>
  <c r="N7" i="16"/>
  <c r="N9" i="16"/>
  <c r="N10" i="16"/>
  <c r="N11" i="16"/>
  <c r="L11" i="16" s="1"/>
  <c r="N13" i="16"/>
  <c r="N14" i="16"/>
  <c r="N15" i="16"/>
  <c r="N16" i="16"/>
  <c r="N17" i="16"/>
  <c r="N18" i="16"/>
  <c r="N19" i="16"/>
  <c r="N20" i="16"/>
  <c r="N21" i="16"/>
  <c r="N22" i="16"/>
  <c r="N23" i="16"/>
  <c r="N24" i="16"/>
  <c r="N25" i="16"/>
  <c r="N26" i="16"/>
  <c r="N27" i="16"/>
  <c r="N28" i="16"/>
  <c r="N29" i="16"/>
  <c r="N30" i="16"/>
  <c r="N32" i="16"/>
  <c r="N33" i="16"/>
  <c r="N35" i="16"/>
  <c r="N37" i="16"/>
  <c r="N39" i="16"/>
  <c r="N40" i="16"/>
  <c r="N41" i="16"/>
  <c r="N42" i="16"/>
  <c r="N43" i="16"/>
  <c r="N44" i="16"/>
  <c r="N45" i="16"/>
  <c r="N46" i="16"/>
  <c r="N47" i="16"/>
  <c r="N48" i="16"/>
  <c r="N49" i="16"/>
  <c r="N50" i="16"/>
  <c r="N51" i="16"/>
  <c r="N52" i="16"/>
  <c r="N53" i="16"/>
  <c r="N54" i="16"/>
  <c r="N55" i="16"/>
  <c r="N56" i="16"/>
  <c r="N57" i="16"/>
  <c r="N58" i="16"/>
  <c r="N59" i="16"/>
  <c r="N60" i="16"/>
  <c r="N61" i="16"/>
  <c r="N62" i="16"/>
  <c r="N63" i="16"/>
  <c r="N64" i="16"/>
  <c r="N65" i="16"/>
  <c r="L65" i="16" s="1"/>
  <c r="N66" i="16"/>
  <c r="N67" i="16"/>
  <c r="N68" i="16"/>
  <c r="N69" i="16"/>
  <c r="N70" i="16"/>
  <c r="N71" i="16"/>
  <c r="N72" i="16"/>
  <c r="N73" i="16"/>
  <c r="N74" i="16"/>
  <c r="N75" i="16"/>
  <c r="N76" i="16"/>
  <c r="N77" i="16"/>
  <c r="N78" i="16"/>
  <c r="N79" i="16"/>
  <c r="N80" i="16"/>
  <c r="L80" i="16" s="1"/>
  <c r="N81" i="16"/>
  <c r="N82" i="16"/>
  <c r="N83" i="16"/>
  <c r="N84" i="16"/>
  <c r="N85" i="16"/>
  <c r="N86" i="16"/>
  <c r="N87" i="16"/>
  <c r="N88" i="16"/>
  <c r="N89" i="16"/>
  <c r="N90" i="16"/>
  <c r="L90" i="16" s="1"/>
  <c r="N91" i="16"/>
  <c r="N92" i="16"/>
  <c r="N93" i="16"/>
  <c r="N94" i="16"/>
  <c r="N95" i="16"/>
  <c r="N96" i="16"/>
  <c r="N97" i="16"/>
  <c r="N98" i="16"/>
  <c r="N2" i="16"/>
  <c r="L2" i="16" s="1"/>
  <c r="L224" i="16" l="1"/>
  <c r="L309" i="16"/>
  <c r="L36" i="16"/>
  <c r="L43" i="16"/>
  <c r="L41" i="16"/>
  <c r="L217" i="16"/>
  <c r="L228" i="16"/>
  <c r="L46" i="16"/>
  <c r="L91" i="16"/>
  <c r="L15" i="16"/>
  <c r="L235" i="16"/>
  <c r="L219" i="16"/>
  <c r="L103" i="16"/>
  <c r="L75" i="16"/>
  <c r="L82" i="16"/>
  <c r="L188" i="16"/>
  <c r="L23" i="16"/>
  <c r="L243" i="16"/>
  <c r="L187" i="16"/>
  <c r="L92" i="16"/>
  <c r="L13" i="16"/>
  <c r="L192" i="16"/>
  <c r="L176" i="16"/>
  <c r="L104" i="16"/>
  <c r="L265" i="16"/>
  <c r="L241" i="16"/>
  <c r="L51" i="16"/>
  <c r="L196" i="16"/>
  <c r="L304" i="16"/>
  <c r="L303" i="16"/>
  <c r="L215" i="16"/>
  <c r="L199" i="16"/>
  <c r="L206" i="16"/>
  <c r="L98" i="16"/>
  <c r="L202" i="16"/>
  <c r="L264" i="16"/>
  <c r="L268" i="16"/>
  <c r="L19" i="16"/>
  <c r="L113" i="16"/>
  <c r="L250" i="16"/>
  <c r="L48" i="16"/>
  <c r="L39" i="16"/>
  <c r="L207" i="16"/>
  <c r="L220" i="16"/>
  <c r="L45" i="16"/>
  <c r="L233" i="16"/>
  <c r="L12" i="16"/>
  <c r="L21" i="16"/>
  <c r="L258" i="16"/>
  <c r="L232" i="16"/>
  <c r="L208" i="16"/>
  <c r="L314" i="16"/>
  <c r="L109" i="16"/>
  <c r="L266" i="16"/>
  <c r="L244" i="16"/>
  <c r="L49" i="16"/>
  <c r="L209" i="16"/>
  <c r="L10" i="16"/>
  <c r="L166" i="16"/>
  <c r="L93" i="16"/>
  <c r="L53" i="16"/>
  <c r="L17" i="16"/>
  <c r="L245" i="16"/>
  <c r="L171" i="16"/>
  <c r="L246" i="16"/>
  <c r="L140" i="16"/>
  <c r="L97" i="16"/>
  <c r="L57" i="16"/>
  <c r="L29" i="16"/>
  <c r="L61" i="16"/>
  <c r="L25" i="16"/>
  <c r="L197" i="16"/>
  <c r="L269" i="16"/>
  <c r="L261" i="16"/>
  <c r="L237" i="16"/>
  <c r="L213" i="16"/>
  <c r="L238" i="16"/>
  <c r="L210" i="16"/>
  <c r="L22" i="16"/>
  <c r="L33" i="16"/>
  <c r="L24" i="16"/>
  <c r="L38" i="16"/>
  <c r="L260" i="16"/>
  <c r="L236" i="16"/>
  <c r="L164" i="16"/>
  <c r="L20" i="16"/>
  <c r="L6" i="16"/>
  <c r="L34" i="16"/>
  <c r="L136" i="16"/>
  <c r="L31" i="16"/>
  <c r="L240" i="16"/>
  <c r="L286" i="16"/>
  <c r="L270" i="16"/>
  <c r="L55" i="16"/>
  <c r="L47" i="16"/>
  <c r="L134" i="16"/>
  <c r="L110" i="16"/>
  <c r="L263" i="16"/>
  <c r="L247" i="16"/>
  <c r="L239" i="16"/>
  <c r="L8" i="16"/>
  <c r="L214" i="16"/>
  <c r="L27" i="16"/>
  <c r="L56" i="16"/>
  <c r="L99" i="16"/>
  <c r="L95" i="16"/>
  <c r="L101" i="16"/>
  <c r="L37" i="16"/>
  <c r="L189" i="16"/>
  <c r="L181" i="16"/>
  <c r="L165" i="16"/>
  <c r="L242" i="16"/>
  <c r="L212" i="16"/>
  <c r="L108" i="16"/>
  <c r="L84" i="16"/>
  <c r="L86" i="16"/>
  <c r="L105" i="16"/>
  <c r="L143" i="16"/>
  <c r="L100" i="16"/>
  <c r="L316" i="16"/>
  <c r="L35" i="16"/>
  <c r="L195" i="16"/>
  <c r="L234" i="16"/>
  <c r="L70" i="16"/>
  <c r="AF252" i="16"/>
  <c r="AF253" i="16"/>
  <c r="R249" i="16"/>
  <c r="AF249" i="16"/>
  <c r="R250" i="16"/>
  <c r="AF250" i="16"/>
  <c r="L88" i="16" l="1"/>
  <c r="AE253" i="16"/>
  <c r="AE250" i="16"/>
  <c r="AE252" i="16"/>
  <c r="AE249" i="16"/>
  <c r="A204" i="20"/>
  <c r="B204" i="20"/>
  <c r="C204" i="20"/>
  <c r="E204" i="20"/>
  <c r="F204" i="20"/>
  <c r="G204" i="20"/>
  <c r="H204" i="20"/>
  <c r="A205" i="20"/>
  <c r="B205" i="20"/>
  <c r="C205" i="20"/>
  <c r="E205" i="20"/>
  <c r="F205" i="20"/>
  <c r="G205" i="20"/>
  <c r="H205" i="20"/>
  <c r="A200" i="20"/>
  <c r="C190" i="20"/>
  <c r="H193" i="20"/>
  <c r="H192" i="20"/>
  <c r="L147" i="16" l="1"/>
  <c r="L146" i="16"/>
  <c r="L122" i="16"/>
  <c r="L145" i="16"/>
  <c r="L144" i="16"/>
  <c r="L116" i="16"/>
  <c r="L125" i="16" l="1"/>
  <c r="L119" i="16"/>
  <c r="AT92" i="16"/>
  <c r="AT91" i="16"/>
  <c r="AT90" i="16"/>
  <c r="L151" i="16" l="1"/>
  <c r="L150" i="16"/>
  <c r="L149" i="16"/>
  <c r="L148" i="16"/>
  <c r="L128" i="16"/>
  <c r="AG304" i="16"/>
  <c r="X304" i="16"/>
  <c r="W304" i="16"/>
  <c r="AG303" i="16"/>
  <c r="W303" i="16"/>
  <c r="X302" i="16"/>
  <c r="W302" i="16"/>
  <c r="AF286" i="16"/>
  <c r="X286" i="16"/>
  <c r="W286" i="16"/>
  <c r="U286" i="16"/>
  <c r="T286" i="16"/>
  <c r="R286" i="16"/>
  <c r="AF270" i="16"/>
  <c r="X270" i="16"/>
  <c r="W270" i="16"/>
  <c r="U270" i="16"/>
  <c r="T270" i="16"/>
  <c r="R270" i="16"/>
  <c r="AE269" i="16"/>
  <c r="W269" i="16"/>
  <c r="AE268" i="16"/>
  <c r="W268" i="16"/>
  <c r="AE267" i="16"/>
  <c r="W267" i="16"/>
  <c r="AE266" i="16"/>
  <c r="W266" i="16"/>
  <c r="AE265" i="16"/>
  <c r="W265" i="16"/>
  <c r="AE264" i="16"/>
  <c r="W264" i="16"/>
  <c r="W263" i="16"/>
  <c r="W262" i="16"/>
  <c r="AE261" i="16"/>
  <c r="W261" i="16"/>
  <c r="AE260" i="16"/>
  <c r="W260" i="16"/>
  <c r="AE259" i="16"/>
  <c r="W259" i="16"/>
  <c r="AE257" i="16"/>
  <c r="AF251" i="16"/>
  <c r="AF248" i="16"/>
  <c r="R248" i="16"/>
  <c r="AO247" i="16"/>
  <c r="AO246" i="16"/>
  <c r="AO245" i="16"/>
  <c r="AO244" i="16"/>
  <c r="AO243" i="16"/>
  <c r="AO242" i="16"/>
  <c r="AG242" i="16"/>
  <c r="AF242" i="16"/>
  <c r="AO241" i="16"/>
  <c r="AG241" i="16"/>
  <c r="AF241" i="16"/>
  <c r="AO240" i="16"/>
  <c r="AG240" i="16"/>
  <c r="AF240" i="16"/>
  <c r="AE239" i="16"/>
  <c r="W239" i="16"/>
  <c r="AE238" i="16"/>
  <c r="W238" i="16"/>
  <c r="AE237" i="16"/>
  <c r="W237" i="16"/>
  <c r="AE236" i="16"/>
  <c r="W236" i="16"/>
  <c r="AE235" i="16"/>
  <c r="W235" i="16"/>
  <c r="AE234" i="16"/>
  <c r="W234" i="16"/>
  <c r="AE233" i="16"/>
  <c r="W233" i="16"/>
  <c r="AE232" i="16"/>
  <c r="W232" i="16"/>
  <c r="AE228" i="16"/>
  <c r="X228" i="16"/>
  <c r="V228" i="16"/>
  <c r="AE224" i="16"/>
  <c r="X224" i="16"/>
  <c r="V224" i="16"/>
  <c r="AE220" i="16"/>
  <c r="X220" i="16"/>
  <c r="V220" i="16"/>
  <c r="L153" i="16" l="1"/>
  <c r="L152" i="16"/>
  <c r="L131" i="16"/>
  <c r="AE248" i="16"/>
  <c r="AE251" i="16"/>
  <c r="AE286" i="16"/>
  <c r="AE270" i="16"/>
  <c r="AE242" i="16"/>
  <c r="AE241" i="16"/>
  <c r="AE240" i="16"/>
  <c r="AF219" i="16"/>
  <c r="AF218" i="16"/>
  <c r="AF217" i="16"/>
  <c r="AF216" i="16"/>
  <c r="AF215" i="16"/>
  <c r="X215" i="16"/>
  <c r="W215" i="16"/>
  <c r="AF214" i="16"/>
  <c r="X214" i="16"/>
  <c r="W214" i="16"/>
  <c r="AF213" i="16"/>
  <c r="X213" i="16"/>
  <c r="AF212" i="16"/>
  <c r="X212" i="16"/>
  <c r="U212" i="16"/>
  <c r="AE211" i="16"/>
  <c r="X211" i="16"/>
  <c r="W211" i="16"/>
  <c r="AE210" i="16"/>
  <c r="X210" i="16"/>
  <c r="W210" i="16"/>
  <c r="AE209" i="16"/>
  <c r="X209" i="16"/>
  <c r="W209" i="16"/>
  <c r="AE208" i="16"/>
  <c r="X208" i="16"/>
  <c r="W208" i="16"/>
  <c r="V208" i="16"/>
  <c r="AE207" i="16"/>
  <c r="X207" i="16"/>
  <c r="W207" i="16"/>
  <c r="V207" i="16"/>
  <c r="AE206" i="16"/>
  <c r="X206" i="16"/>
  <c r="W206" i="16"/>
  <c r="V206" i="16"/>
  <c r="AE205" i="16"/>
  <c r="X205" i="16"/>
  <c r="W205" i="16"/>
  <c r="V205" i="16"/>
  <c r="L155" i="16" l="1"/>
  <c r="L154" i="16"/>
  <c r="AE219" i="16"/>
  <c r="AE218" i="16"/>
  <c r="AE214" i="16"/>
  <c r="AE212" i="16"/>
  <c r="AE215" i="16"/>
  <c r="AE216" i="16"/>
  <c r="AE213" i="16"/>
  <c r="AE217" i="16"/>
  <c r="AQ192" i="28"/>
  <c r="AP192" i="28"/>
  <c r="AQ189" i="28"/>
  <c r="AP189" i="28"/>
  <c r="A194" i="20"/>
  <c r="B194" i="20"/>
  <c r="C194" i="20"/>
  <c r="E194" i="20"/>
  <c r="F194" i="20"/>
  <c r="G194" i="20"/>
  <c r="H194" i="20"/>
  <c r="I194" i="20" s="1"/>
  <c r="J194" i="20"/>
  <c r="K194" i="20"/>
  <c r="L194" i="20"/>
  <c r="M194" i="20"/>
  <c r="N194" i="20"/>
  <c r="O194" i="20"/>
  <c r="P194" i="20"/>
  <c r="Q194" i="20"/>
  <c r="R194" i="20"/>
  <c r="S194" i="20" s="1"/>
  <c r="T194" i="20"/>
  <c r="U194" i="20"/>
  <c r="V194" i="20"/>
  <c r="W194" i="20"/>
  <c r="Y194" i="20"/>
  <c r="Z194" i="20"/>
  <c r="AA194" i="20"/>
  <c r="AB194" i="20"/>
  <c r="AC194" i="20"/>
  <c r="AD194" i="20"/>
  <c r="AF194" i="20"/>
  <c r="AG194" i="20"/>
  <c r="AH194" i="20"/>
  <c r="AI194" i="20"/>
  <c r="AJ194" i="20"/>
  <c r="AK194" i="20"/>
  <c r="AL194" i="20"/>
  <c r="AM194" i="20"/>
  <c r="A195" i="20"/>
  <c r="B195" i="20"/>
  <c r="C195" i="20"/>
  <c r="E195" i="20"/>
  <c r="F195" i="20"/>
  <c r="G195" i="20"/>
  <c r="H195" i="20"/>
  <c r="I195" i="20" s="1"/>
  <c r="J195" i="20"/>
  <c r="K195" i="20"/>
  <c r="L195" i="20"/>
  <c r="M195" i="20"/>
  <c r="N195" i="20"/>
  <c r="O195" i="20"/>
  <c r="P195" i="20"/>
  <c r="Q195" i="20"/>
  <c r="R195" i="20"/>
  <c r="S195" i="20" s="1"/>
  <c r="T195" i="20"/>
  <c r="U195" i="20"/>
  <c r="V195" i="20"/>
  <c r="W195" i="20"/>
  <c r="Y195" i="20"/>
  <c r="Z195" i="20"/>
  <c r="AA195" i="20"/>
  <c r="AB195" i="20"/>
  <c r="AC195" i="20"/>
  <c r="AD195" i="20"/>
  <c r="AF195" i="20"/>
  <c r="AG195" i="20"/>
  <c r="AH195" i="20"/>
  <c r="AI195" i="20"/>
  <c r="AJ195" i="20"/>
  <c r="AK195" i="20"/>
  <c r="AL195" i="20"/>
  <c r="AM195" i="20"/>
  <c r="A196" i="20"/>
  <c r="B196" i="20"/>
  <c r="C196" i="20"/>
  <c r="E196" i="20"/>
  <c r="F196" i="20"/>
  <c r="H196" i="20"/>
  <c r="I196" i="20" s="1"/>
  <c r="J196" i="20"/>
  <c r="K196" i="20"/>
  <c r="L196" i="20"/>
  <c r="N196" i="20"/>
  <c r="O196" i="20"/>
  <c r="R196" i="20"/>
  <c r="S196" i="20" s="1"/>
  <c r="T196" i="20"/>
  <c r="U196" i="20"/>
  <c r="V196" i="20"/>
  <c r="W196" i="20"/>
  <c r="Y196" i="20"/>
  <c r="Z196" i="20"/>
  <c r="AA196" i="20"/>
  <c r="AB196" i="20"/>
  <c r="AC196" i="20"/>
  <c r="AD196" i="20"/>
  <c r="AF196" i="20"/>
  <c r="AG196" i="20"/>
  <c r="AH196" i="20"/>
  <c r="AI196" i="20"/>
  <c r="AJ196" i="20"/>
  <c r="AK196" i="20"/>
  <c r="AL196" i="20"/>
  <c r="AM196" i="20"/>
  <c r="A197" i="20"/>
  <c r="B197" i="20"/>
  <c r="C197" i="20"/>
  <c r="E197" i="20"/>
  <c r="F197" i="20"/>
  <c r="G197" i="20"/>
  <c r="H197" i="20"/>
  <c r="I197" i="20" s="1"/>
  <c r="J197" i="20"/>
  <c r="K197" i="20"/>
  <c r="L197" i="20"/>
  <c r="N197" i="20"/>
  <c r="O197" i="20"/>
  <c r="R197" i="20"/>
  <c r="S197" i="20" s="1"/>
  <c r="T197" i="20"/>
  <c r="U197" i="20"/>
  <c r="V197" i="20"/>
  <c r="W197" i="20"/>
  <c r="Y197" i="20"/>
  <c r="Z197" i="20"/>
  <c r="AA197" i="20"/>
  <c r="AB197" i="20"/>
  <c r="AC197" i="20"/>
  <c r="AD197" i="20"/>
  <c r="AF197" i="20"/>
  <c r="AG197" i="20"/>
  <c r="AH197" i="20"/>
  <c r="AI197" i="20"/>
  <c r="AJ197" i="20"/>
  <c r="AK197" i="20"/>
  <c r="AL197" i="20"/>
  <c r="AM197" i="20"/>
  <c r="A198" i="20"/>
  <c r="B198" i="20"/>
  <c r="C198" i="20"/>
  <c r="E198" i="20"/>
  <c r="F198" i="20"/>
  <c r="G198" i="20"/>
  <c r="H198" i="20"/>
  <c r="I198" i="20" s="1"/>
  <c r="J198" i="20"/>
  <c r="K198" i="20"/>
  <c r="L198" i="20"/>
  <c r="M198" i="20"/>
  <c r="N198" i="20"/>
  <c r="O198" i="20"/>
  <c r="P198" i="20"/>
  <c r="R198" i="20"/>
  <c r="S198" i="20" s="1"/>
  <c r="T198" i="20"/>
  <c r="U198" i="20"/>
  <c r="V198" i="20"/>
  <c r="W198" i="20"/>
  <c r="Y198" i="20"/>
  <c r="Z198" i="20"/>
  <c r="AA198" i="20"/>
  <c r="AB198" i="20"/>
  <c r="AC198" i="20"/>
  <c r="AD198" i="20"/>
  <c r="AF198" i="20"/>
  <c r="AG198" i="20"/>
  <c r="AH198" i="20"/>
  <c r="AI198" i="20"/>
  <c r="AJ198" i="20"/>
  <c r="AK198" i="20"/>
  <c r="AL198" i="20"/>
  <c r="AM198" i="20"/>
  <c r="A199" i="20"/>
  <c r="B199" i="20"/>
  <c r="C199" i="20"/>
  <c r="E199" i="20"/>
  <c r="F199" i="20"/>
  <c r="G199" i="20"/>
  <c r="H199" i="20"/>
  <c r="I199" i="20" s="1"/>
  <c r="J199" i="20"/>
  <c r="K199" i="20"/>
  <c r="L199" i="20"/>
  <c r="M199" i="20"/>
  <c r="N199" i="20"/>
  <c r="O199" i="20"/>
  <c r="P199" i="20"/>
  <c r="R199" i="20"/>
  <c r="S199" i="20" s="1"/>
  <c r="T199" i="20"/>
  <c r="U199" i="20"/>
  <c r="V199" i="20"/>
  <c r="W199" i="20"/>
  <c r="X199" i="20"/>
  <c r="Y199" i="20"/>
  <c r="Z199" i="20"/>
  <c r="AA199" i="20"/>
  <c r="AB199" i="20"/>
  <c r="AC199" i="20"/>
  <c r="AD199" i="20"/>
  <c r="AF199" i="20"/>
  <c r="AG199" i="20"/>
  <c r="AH199" i="20"/>
  <c r="AI199" i="20"/>
  <c r="AJ199" i="20"/>
  <c r="AK199" i="20"/>
  <c r="AL199" i="20"/>
  <c r="AM199" i="20"/>
  <c r="B200" i="20"/>
  <c r="C200" i="20"/>
  <c r="E200" i="20"/>
  <c r="F200" i="20"/>
  <c r="G200" i="20"/>
  <c r="H200" i="20"/>
  <c r="I200" i="20" s="1"/>
  <c r="J200" i="20"/>
  <c r="K200" i="20"/>
  <c r="L200" i="20"/>
  <c r="M200" i="20"/>
  <c r="N200" i="20"/>
  <c r="O200" i="20"/>
  <c r="P200" i="20"/>
  <c r="Q200" i="20"/>
  <c r="R200" i="20"/>
  <c r="S200" i="20" s="1"/>
  <c r="T200" i="20"/>
  <c r="U200" i="20"/>
  <c r="V200" i="20"/>
  <c r="W200" i="20"/>
  <c r="Z200" i="20"/>
  <c r="AA200" i="20"/>
  <c r="AB200" i="20"/>
  <c r="AC200" i="20"/>
  <c r="AD200" i="20"/>
  <c r="AF200" i="20"/>
  <c r="AG200" i="20"/>
  <c r="AH200" i="20"/>
  <c r="AI200" i="20"/>
  <c r="AJ200" i="20"/>
  <c r="AK200" i="20"/>
  <c r="AL200" i="20"/>
  <c r="AM200" i="20"/>
  <c r="A201" i="20"/>
  <c r="B201" i="20"/>
  <c r="C201" i="20"/>
  <c r="E201" i="20"/>
  <c r="F201" i="20"/>
  <c r="G201" i="20"/>
  <c r="H201" i="20"/>
  <c r="I201" i="20" s="1"/>
  <c r="J201" i="20"/>
  <c r="K201" i="20"/>
  <c r="L201" i="20"/>
  <c r="M201" i="20"/>
  <c r="N201" i="20"/>
  <c r="O201" i="20"/>
  <c r="P201" i="20"/>
  <c r="Q201" i="20"/>
  <c r="R201" i="20"/>
  <c r="S201" i="20" s="1"/>
  <c r="T201" i="20"/>
  <c r="U201" i="20"/>
  <c r="V201" i="20"/>
  <c r="W201" i="20"/>
  <c r="X201" i="20"/>
  <c r="Y201" i="20"/>
  <c r="Z201" i="20"/>
  <c r="AA201" i="20"/>
  <c r="AB201" i="20"/>
  <c r="AC201" i="20"/>
  <c r="AD201" i="20"/>
  <c r="AF201" i="20"/>
  <c r="AG201" i="20"/>
  <c r="AH201" i="20"/>
  <c r="AI201" i="20"/>
  <c r="AJ201" i="20"/>
  <c r="AK201" i="20"/>
  <c r="AL201" i="20"/>
  <c r="AM201" i="20"/>
  <c r="A202" i="20"/>
  <c r="B202" i="20"/>
  <c r="C202" i="20"/>
  <c r="E202" i="20"/>
  <c r="F202" i="20"/>
  <c r="G202" i="20"/>
  <c r="H202" i="20"/>
  <c r="I202" i="20" s="1"/>
  <c r="J202" i="20"/>
  <c r="K202" i="20"/>
  <c r="L202" i="20"/>
  <c r="M202" i="20"/>
  <c r="N202" i="20"/>
  <c r="O202" i="20"/>
  <c r="P202" i="20"/>
  <c r="Q202" i="20"/>
  <c r="R202" i="20"/>
  <c r="S202" i="20" s="1"/>
  <c r="T202" i="20"/>
  <c r="U202" i="20"/>
  <c r="V202" i="20"/>
  <c r="W202" i="20"/>
  <c r="X202" i="20"/>
  <c r="Y202" i="20"/>
  <c r="Z202" i="20"/>
  <c r="AA202" i="20"/>
  <c r="AB202" i="20"/>
  <c r="AC202" i="20"/>
  <c r="AD202" i="20"/>
  <c r="AF202" i="20"/>
  <c r="AG202" i="20"/>
  <c r="AH202" i="20"/>
  <c r="AI202" i="20"/>
  <c r="AJ202" i="20"/>
  <c r="AK202" i="20"/>
  <c r="AL202" i="20"/>
  <c r="AM202" i="20"/>
  <c r="A203" i="20"/>
  <c r="B203" i="20"/>
  <c r="C203" i="20"/>
  <c r="E203" i="20"/>
  <c r="F203" i="20"/>
  <c r="G203" i="20"/>
  <c r="H203" i="20"/>
  <c r="I203" i="20" s="1"/>
  <c r="J203" i="20"/>
  <c r="K203" i="20"/>
  <c r="L203" i="20"/>
  <c r="M203" i="20"/>
  <c r="N203" i="20"/>
  <c r="O203" i="20"/>
  <c r="P203" i="20"/>
  <c r="Q203" i="20"/>
  <c r="R203" i="20"/>
  <c r="S203" i="20" s="1"/>
  <c r="T203" i="20"/>
  <c r="U203" i="20"/>
  <c r="V203" i="20"/>
  <c r="W203" i="20"/>
  <c r="X203" i="20"/>
  <c r="Y203" i="20"/>
  <c r="Z203" i="20"/>
  <c r="AA203" i="20"/>
  <c r="AB203" i="20"/>
  <c r="AC203" i="20"/>
  <c r="AD203" i="20"/>
  <c r="AF203" i="20"/>
  <c r="AG203" i="20"/>
  <c r="AH203" i="20"/>
  <c r="AI203" i="20"/>
  <c r="AJ203" i="20"/>
  <c r="AK203" i="20"/>
  <c r="AL203" i="20"/>
  <c r="AM203" i="20"/>
  <c r="I204" i="20"/>
  <c r="J204" i="20"/>
  <c r="K204" i="20"/>
  <c r="L204" i="20"/>
  <c r="M204" i="20"/>
  <c r="N204" i="20"/>
  <c r="O204" i="20"/>
  <c r="P204" i="20"/>
  <c r="Q204" i="20"/>
  <c r="R204" i="20"/>
  <c r="S204" i="20" s="1"/>
  <c r="T204" i="20"/>
  <c r="U204" i="20"/>
  <c r="V204" i="20"/>
  <c r="W204" i="20"/>
  <c r="X204" i="20"/>
  <c r="Y204" i="20"/>
  <c r="Z204" i="20"/>
  <c r="AA204" i="20"/>
  <c r="AB204" i="20"/>
  <c r="AC204" i="20"/>
  <c r="AD204" i="20"/>
  <c r="AF204" i="20"/>
  <c r="AG204" i="20"/>
  <c r="AH204" i="20"/>
  <c r="AI204" i="20"/>
  <c r="AJ204" i="20"/>
  <c r="AK204" i="20"/>
  <c r="AL204" i="20"/>
  <c r="AM204" i="20"/>
  <c r="I205" i="20"/>
  <c r="J205" i="20"/>
  <c r="K205" i="20"/>
  <c r="L205" i="20"/>
  <c r="M205" i="20"/>
  <c r="N205" i="20"/>
  <c r="O205" i="20"/>
  <c r="P205" i="20"/>
  <c r="Q205" i="20"/>
  <c r="R205" i="20"/>
  <c r="S205" i="20" s="1"/>
  <c r="T205" i="20"/>
  <c r="U205" i="20"/>
  <c r="V205" i="20"/>
  <c r="W205" i="20"/>
  <c r="X205" i="20"/>
  <c r="Y205" i="20"/>
  <c r="Z205" i="20"/>
  <c r="AA205" i="20"/>
  <c r="AB205" i="20"/>
  <c r="AC205" i="20"/>
  <c r="AD205" i="20"/>
  <c r="AF205" i="20"/>
  <c r="AG205" i="20"/>
  <c r="AH205" i="20"/>
  <c r="AI205" i="20"/>
  <c r="AJ205" i="20"/>
  <c r="AK205" i="20"/>
  <c r="AL205" i="20"/>
  <c r="AM205" i="20"/>
  <c r="AB200" i="18"/>
  <c r="Y200" i="20" s="1"/>
  <c r="AA200" i="18"/>
  <c r="X200" i="20" s="1"/>
  <c r="T199" i="18"/>
  <c r="Q199" i="20" s="1"/>
  <c r="AA198" i="18"/>
  <c r="X198" i="20" s="1"/>
  <c r="T198" i="18"/>
  <c r="Q198" i="20" s="1"/>
  <c r="AA197" i="18"/>
  <c r="X197" i="20" s="1"/>
  <c r="T197" i="18"/>
  <c r="Q197" i="20" s="1"/>
  <c r="S197" i="18"/>
  <c r="P197" i="20" s="1"/>
  <c r="P197" i="18"/>
  <c r="M197" i="20" s="1"/>
  <c r="AA196" i="18"/>
  <c r="X196" i="20" s="1"/>
  <c r="T196" i="18"/>
  <c r="Q196" i="20" s="1"/>
  <c r="S196" i="18"/>
  <c r="P196" i="20" s="1"/>
  <c r="P196" i="18"/>
  <c r="M196" i="20" s="1"/>
  <c r="AA195" i="18"/>
  <c r="X195" i="20" s="1"/>
  <c r="AA194" i="18"/>
  <c r="X194" i="20" s="1"/>
  <c r="AA193" i="18"/>
  <c r="AA192" i="18"/>
  <c r="T192" i="18"/>
  <c r="S192" i="18"/>
  <c r="AA191" i="18"/>
  <c r="T191" i="18"/>
  <c r="S191" i="18"/>
  <c r="AA190" i="18"/>
  <c r="T190" i="18"/>
  <c r="S190" i="18"/>
  <c r="AA189" i="18"/>
  <c r="T189" i="18"/>
  <c r="S189" i="18"/>
  <c r="L157" i="16" l="1"/>
  <c r="L156" i="16"/>
  <c r="AR192" i="28"/>
  <c r="AR189" i="28"/>
  <c r="AF142" i="16"/>
  <c r="AG142" i="16"/>
  <c r="W109" i="16"/>
  <c r="W108" i="16"/>
  <c r="AF142" i="18"/>
  <c r="AF140" i="18"/>
  <c r="AF138" i="18"/>
  <c r="AJ141" i="16"/>
  <c r="AJ139" i="16"/>
  <c r="AJ137" i="16"/>
  <c r="X136" i="20"/>
  <c r="Y136" i="20"/>
  <c r="Z136" i="20"/>
  <c r="Z137" i="20"/>
  <c r="X138" i="20"/>
  <c r="Y138" i="20"/>
  <c r="Z138" i="20"/>
  <c r="Z139" i="20"/>
  <c r="X140" i="20"/>
  <c r="Y140" i="20"/>
  <c r="Z140" i="20"/>
  <c r="Z141" i="20"/>
  <c r="X142" i="20"/>
  <c r="Y142" i="20"/>
  <c r="Z142" i="20"/>
  <c r="X144" i="20"/>
  <c r="Y144" i="20"/>
  <c r="Z144" i="20"/>
  <c r="X146" i="20"/>
  <c r="Y146" i="20"/>
  <c r="Z146" i="20"/>
  <c r="X148" i="20"/>
  <c r="Y148" i="20"/>
  <c r="Z148" i="20"/>
  <c r="X150" i="20"/>
  <c r="Y150" i="20"/>
  <c r="Z150" i="20"/>
  <c r="X152" i="20"/>
  <c r="Y152" i="20"/>
  <c r="Z152" i="20"/>
  <c r="X154" i="20"/>
  <c r="Y154" i="20"/>
  <c r="Z154" i="20"/>
  <c r="X156" i="20"/>
  <c r="Y156" i="20"/>
  <c r="Z156" i="20"/>
  <c r="X158" i="20"/>
  <c r="Y158" i="20"/>
  <c r="Z158" i="20"/>
  <c r="X160" i="20"/>
  <c r="Y160" i="20"/>
  <c r="Z160" i="20"/>
  <c r="X162" i="20"/>
  <c r="Y162" i="20"/>
  <c r="Z162" i="20"/>
  <c r="X164" i="20"/>
  <c r="Y164" i="20"/>
  <c r="Z164" i="20"/>
  <c r="Z165" i="20"/>
  <c r="Z166" i="20"/>
  <c r="X167" i="20"/>
  <c r="Y167" i="20"/>
  <c r="Z167" i="20"/>
  <c r="X168" i="20"/>
  <c r="Y168" i="20"/>
  <c r="Z168" i="20"/>
  <c r="X169" i="20"/>
  <c r="Y169" i="20"/>
  <c r="Z169" i="20"/>
  <c r="X170" i="20"/>
  <c r="Y170" i="20"/>
  <c r="Z170" i="20"/>
  <c r="X171" i="20"/>
  <c r="Y171" i="20"/>
  <c r="Z171" i="20"/>
  <c r="AD110" i="20"/>
  <c r="AD111" i="20"/>
  <c r="AD112" i="20"/>
  <c r="AD113" i="20"/>
  <c r="AD114" i="20"/>
  <c r="AD115" i="20"/>
  <c r="AD116" i="20"/>
  <c r="AD117" i="20"/>
  <c r="AD118" i="20"/>
  <c r="AD119" i="20"/>
  <c r="AD120" i="20"/>
  <c r="AD121" i="20"/>
  <c r="AD122" i="20"/>
  <c r="AD123" i="20"/>
  <c r="AD124" i="20"/>
  <c r="AD125" i="20"/>
  <c r="AD126" i="20"/>
  <c r="AD127" i="20"/>
  <c r="AD128" i="20"/>
  <c r="AD129" i="20"/>
  <c r="AD130" i="20"/>
  <c r="AD131" i="20"/>
  <c r="AD132" i="20"/>
  <c r="AD133" i="20"/>
  <c r="AD134" i="20"/>
  <c r="AD135" i="20"/>
  <c r="AD136" i="20"/>
  <c r="AD137" i="20"/>
  <c r="AD138" i="20"/>
  <c r="AD139" i="20"/>
  <c r="AD140" i="20"/>
  <c r="AD141" i="20"/>
  <c r="AD142" i="20"/>
  <c r="AD143" i="20"/>
  <c r="AD144" i="20"/>
  <c r="AD145" i="20"/>
  <c r="AD146" i="20"/>
  <c r="AD147" i="20"/>
  <c r="AD148" i="20"/>
  <c r="AD149" i="20"/>
  <c r="AD150" i="20"/>
  <c r="AD151" i="20"/>
  <c r="AD152" i="20"/>
  <c r="AD153" i="20"/>
  <c r="AD154" i="20"/>
  <c r="AD155" i="20"/>
  <c r="AD156" i="20"/>
  <c r="AD157" i="20"/>
  <c r="AD158" i="20"/>
  <c r="AD159" i="20"/>
  <c r="AD160" i="20"/>
  <c r="AD161" i="20"/>
  <c r="AD162" i="20"/>
  <c r="AD163" i="20"/>
  <c r="AD164" i="20"/>
  <c r="AD165" i="20"/>
  <c r="AD166" i="20"/>
  <c r="AD167" i="20"/>
  <c r="AD168" i="20"/>
  <c r="AD169" i="20"/>
  <c r="AD170" i="20"/>
  <c r="AD171" i="20"/>
  <c r="AD172" i="20"/>
  <c r="AD173" i="20"/>
  <c r="AD174" i="20"/>
  <c r="AD175" i="20"/>
  <c r="AD176" i="20"/>
  <c r="AD177" i="20"/>
  <c r="AD178" i="20"/>
  <c r="AD179" i="20"/>
  <c r="AD180" i="20"/>
  <c r="AD181" i="20"/>
  <c r="AD182" i="20"/>
  <c r="AD183" i="20"/>
  <c r="AD184" i="20"/>
  <c r="AD185" i="20"/>
  <c r="AD186" i="20"/>
  <c r="AD187" i="20"/>
  <c r="AD188" i="20"/>
  <c r="AD109" i="20"/>
  <c r="A166" i="20"/>
  <c r="B166" i="20"/>
  <c r="C166" i="20"/>
  <c r="E166" i="20"/>
  <c r="F166" i="20"/>
  <c r="G166" i="20"/>
  <c r="H166" i="20"/>
  <c r="I166" i="20" s="1"/>
  <c r="J166" i="20"/>
  <c r="K166" i="20"/>
  <c r="L166" i="20"/>
  <c r="M166" i="20"/>
  <c r="N166" i="20"/>
  <c r="O166" i="20"/>
  <c r="P166" i="20"/>
  <c r="R166" i="20"/>
  <c r="S166" i="20" s="1"/>
  <c r="T166" i="20"/>
  <c r="U166" i="20"/>
  <c r="V166" i="20"/>
  <c r="W166" i="20"/>
  <c r="AA166" i="20"/>
  <c r="AB166" i="20"/>
  <c r="AC166" i="20"/>
  <c r="AF166" i="20"/>
  <c r="AG166" i="20"/>
  <c r="AH166" i="20"/>
  <c r="AI166" i="20"/>
  <c r="AJ166" i="20"/>
  <c r="AK166" i="20"/>
  <c r="AL166" i="20"/>
  <c r="AM166" i="20"/>
  <c r="A167" i="20"/>
  <c r="B167" i="20"/>
  <c r="C167" i="20"/>
  <c r="E167" i="20"/>
  <c r="F167" i="20"/>
  <c r="G167" i="20"/>
  <c r="H167" i="20"/>
  <c r="I167" i="20" s="1"/>
  <c r="J167" i="20"/>
  <c r="K167" i="20"/>
  <c r="L167" i="20"/>
  <c r="M167" i="20"/>
  <c r="N167" i="20"/>
  <c r="O167" i="20"/>
  <c r="P167" i="20"/>
  <c r="R167" i="20"/>
  <c r="S167" i="20" s="1"/>
  <c r="T167" i="20"/>
  <c r="U167" i="20"/>
  <c r="V167" i="20"/>
  <c r="W167" i="20"/>
  <c r="AA167" i="20"/>
  <c r="AB167" i="20"/>
  <c r="AC167" i="20"/>
  <c r="AF167" i="20"/>
  <c r="AG167" i="20"/>
  <c r="AH167" i="20"/>
  <c r="AI167" i="20"/>
  <c r="AJ167" i="20"/>
  <c r="AK167" i="20"/>
  <c r="AL167" i="20"/>
  <c r="AM167" i="20"/>
  <c r="A168" i="20"/>
  <c r="B168" i="20"/>
  <c r="C168" i="20"/>
  <c r="E168" i="20"/>
  <c r="F168" i="20"/>
  <c r="G168" i="20"/>
  <c r="H168" i="20"/>
  <c r="I168" i="20" s="1"/>
  <c r="J168" i="20"/>
  <c r="K168" i="20"/>
  <c r="L168" i="20"/>
  <c r="M168" i="20"/>
  <c r="N168" i="20"/>
  <c r="O168" i="20"/>
  <c r="P168" i="20"/>
  <c r="Q168" i="20"/>
  <c r="R168" i="20"/>
  <c r="S168" i="20" s="1"/>
  <c r="T168" i="20"/>
  <c r="U168" i="20"/>
  <c r="V168" i="20"/>
  <c r="W168" i="20"/>
  <c r="AA168" i="20"/>
  <c r="AB168" i="20"/>
  <c r="AC168" i="20"/>
  <c r="AF168" i="20"/>
  <c r="AG168" i="20"/>
  <c r="AH168" i="20"/>
  <c r="AI168" i="20"/>
  <c r="AJ168" i="20"/>
  <c r="AK168" i="20"/>
  <c r="AL168" i="20"/>
  <c r="AM168" i="20"/>
  <c r="A169" i="20"/>
  <c r="B169" i="20"/>
  <c r="C169" i="20"/>
  <c r="E169" i="20"/>
  <c r="F169" i="20"/>
  <c r="G169" i="20"/>
  <c r="H169" i="20"/>
  <c r="I169" i="20" s="1"/>
  <c r="J169" i="20"/>
  <c r="K169" i="20"/>
  <c r="L169" i="20"/>
  <c r="M169" i="20"/>
  <c r="N169" i="20"/>
  <c r="O169" i="20"/>
  <c r="P169" i="20"/>
  <c r="Q169" i="20"/>
  <c r="R169" i="20"/>
  <c r="S169" i="20" s="1"/>
  <c r="T169" i="20"/>
  <c r="U169" i="20"/>
  <c r="V169" i="20"/>
  <c r="W169" i="20"/>
  <c r="AA169" i="20"/>
  <c r="AB169" i="20"/>
  <c r="AC169" i="20"/>
  <c r="AF169" i="20"/>
  <c r="AG169" i="20"/>
  <c r="AH169" i="20"/>
  <c r="AI169" i="20"/>
  <c r="AJ169" i="20"/>
  <c r="AK169" i="20"/>
  <c r="AL169" i="20"/>
  <c r="AM169" i="20"/>
  <c r="A170" i="20"/>
  <c r="B170" i="20"/>
  <c r="C170" i="20"/>
  <c r="E170" i="20"/>
  <c r="F170" i="20"/>
  <c r="G170" i="20"/>
  <c r="H170" i="20"/>
  <c r="I170" i="20" s="1"/>
  <c r="J170" i="20"/>
  <c r="K170" i="20"/>
  <c r="L170" i="20"/>
  <c r="M170" i="20"/>
  <c r="N170" i="20"/>
  <c r="O170" i="20"/>
  <c r="P170" i="20"/>
  <c r="Q170" i="20"/>
  <c r="R170" i="20"/>
  <c r="S170" i="20" s="1"/>
  <c r="T170" i="20"/>
  <c r="U170" i="20"/>
  <c r="V170" i="20"/>
  <c r="W170" i="20"/>
  <c r="AA170" i="20"/>
  <c r="AB170" i="20"/>
  <c r="AC170" i="20"/>
  <c r="AF170" i="20"/>
  <c r="AG170" i="20"/>
  <c r="AH170" i="20"/>
  <c r="AI170" i="20"/>
  <c r="AJ170" i="20"/>
  <c r="AK170" i="20"/>
  <c r="AL170" i="20"/>
  <c r="AM170" i="20"/>
  <c r="A171" i="20"/>
  <c r="B171" i="20"/>
  <c r="C171" i="20"/>
  <c r="E171" i="20"/>
  <c r="F171" i="20"/>
  <c r="G171" i="20"/>
  <c r="H171" i="20"/>
  <c r="I171" i="20" s="1"/>
  <c r="J171" i="20"/>
  <c r="K171" i="20"/>
  <c r="L171" i="20"/>
  <c r="M171" i="20"/>
  <c r="N171" i="20"/>
  <c r="O171" i="20"/>
  <c r="P171" i="20"/>
  <c r="Q171" i="20"/>
  <c r="R171" i="20"/>
  <c r="S171" i="20" s="1"/>
  <c r="T171" i="20"/>
  <c r="U171" i="20"/>
  <c r="V171" i="20"/>
  <c r="W171" i="20"/>
  <c r="AA171" i="20"/>
  <c r="AB171" i="20"/>
  <c r="AC171" i="20"/>
  <c r="AF171" i="20"/>
  <c r="AG171" i="20"/>
  <c r="AH171" i="20"/>
  <c r="AI171" i="20"/>
  <c r="AJ171" i="20"/>
  <c r="AK171" i="20"/>
  <c r="AL171" i="20"/>
  <c r="AM171" i="20"/>
  <c r="A172" i="20"/>
  <c r="B172" i="20"/>
  <c r="C172" i="20"/>
  <c r="E172" i="20"/>
  <c r="F172" i="20"/>
  <c r="G172" i="20"/>
  <c r="H172" i="20"/>
  <c r="I172" i="20" s="1"/>
  <c r="J172" i="20"/>
  <c r="K172" i="20"/>
  <c r="L172" i="20"/>
  <c r="M172" i="20"/>
  <c r="N172" i="20"/>
  <c r="O172" i="20"/>
  <c r="P172" i="20"/>
  <c r="R172" i="20"/>
  <c r="S172" i="20" s="1"/>
  <c r="T172" i="20"/>
  <c r="U172" i="20"/>
  <c r="V172" i="20"/>
  <c r="W172" i="20"/>
  <c r="X172" i="20"/>
  <c r="Y172" i="20"/>
  <c r="Z172" i="20"/>
  <c r="AA172" i="20"/>
  <c r="AB172" i="20"/>
  <c r="AC172" i="20"/>
  <c r="AF172" i="20"/>
  <c r="AG172" i="20"/>
  <c r="AH172" i="20"/>
  <c r="AI172" i="20"/>
  <c r="AJ172" i="20"/>
  <c r="AK172" i="20"/>
  <c r="AL172" i="20"/>
  <c r="AM172" i="20"/>
  <c r="A173" i="20"/>
  <c r="B173" i="20"/>
  <c r="C173" i="20"/>
  <c r="E173" i="20"/>
  <c r="F173" i="20"/>
  <c r="G173" i="20"/>
  <c r="H173" i="20"/>
  <c r="I173" i="20" s="1"/>
  <c r="J173" i="20"/>
  <c r="K173" i="20"/>
  <c r="L173" i="20"/>
  <c r="M173" i="20"/>
  <c r="N173" i="20"/>
  <c r="O173" i="20"/>
  <c r="P173" i="20"/>
  <c r="Q173" i="20"/>
  <c r="R173" i="20"/>
  <c r="S173" i="20" s="1"/>
  <c r="T173" i="20"/>
  <c r="U173" i="20"/>
  <c r="V173" i="20"/>
  <c r="W173" i="20"/>
  <c r="X173" i="20"/>
  <c r="Y173" i="20"/>
  <c r="Z173" i="20"/>
  <c r="AA173" i="20"/>
  <c r="AB173" i="20"/>
  <c r="AC173" i="20"/>
  <c r="AF173" i="20"/>
  <c r="AG173" i="20"/>
  <c r="AH173" i="20"/>
  <c r="AI173" i="20"/>
  <c r="AJ173" i="20"/>
  <c r="AK173" i="20"/>
  <c r="AL173" i="20"/>
  <c r="AM173" i="20"/>
  <c r="A174" i="20"/>
  <c r="B174" i="20"/>
  <c r="C174" i="20"/>
  <c r="E174" i="20"/>
  <c r="F174" i="20"/>
  <c r="G174" i="20"/>
  <c r="H174" i="20"/>
  <c r="I174" i="20" s="1"/>
  <c r="J174" i="20"/>
  <c r="K174" i="20"/>
  <c r="L174" i="20"/>
  <c r="M174" i="20"/>
  <c r="N174" i="20"/>
  <c r="O174" i="20"/>
  <c r="P174" i="20"/>
  <c r="Q174" i="20"/>
  <c r="R174" i="20"/>
  <c r="S174" i="20" s="1"/>
  <c r="T174" i="20"/>
  <c r="U174" i="20"/>
  <c r="V174" i="20"/>
  <c r="W174" i="20"/>
  <c r="X174" i="20"/>
  <c r="Y174" i="20"/>
  <c r="Z174" i="20"/>
  <c r="AA174" i="20"/>
  <c r="AB174" i="20"/>
  <c r="AC174" i="20"/>
  <c r="AF174" i="20"/>
  <c r="AG174" i="20"/>
  <c r="AH174" i="20"/>
  <c r="AI174" i="20"/>
  <c r="AJ174" i="20"/>
  <c r="AK174" i="20"/>
  <c r="AL174" i="20"/>
  <c r="AM174" i="20"/>
  <c r="A175" i="20"/>
  <c r="B175" i="20"/>
  <c r="C175" i="20"/>
  <c r="E175" i="20"/>
  <c r="F175" i="20"/>
  <c r="G175" i="20"/>
  <c r="H175" i="20"/>
  <c r="I175" i="20" s="1"/>
  <c r="J175" i="20"/>
  <c r="K175" i="20"/>
  <c r="L175" i="20"/>
  <c r="M175" i="20"/>
  <c r="N175" i="20"/>
  <c r="O175" i="20"/>
  <c r="P175" i="20"/>
  <c r="Q175" i="20"/>
  <c r="R175" i="20"/>
  <c r="S175" i="20" s="1"/>
  <c r="T175" i="20"/>
  <c r="U175" i="20"/>
  <c r="V175" i="20"/>
  <c r="W175" i="20"/>
  <c r="X175" i="20"/>
  <c r="Y175" i="20"/>
  <c r="Z175" i="20"/>
  <c r="AA175" i="20"/>
  <c r="AB175" i="20"/>
  <c r="AC175" i="20"/>
  <c r="AF175" i="20"/>
  <c r="AG175" i="20"/>
  <c r="AH175" i="20"/>
  <c r="AI175" i="20"/>
  <c r="AJ175" i="20"/>
  <c r="AK175" i="20"/>
  <c r="AL175" i="20"/>
  <c r="AM175" i="20"/>
  <c r="A176" i="20"/>
  <c r="B176" i="20"/>
  <c r="C176" i="20"/>
  <c r="E176" i="20"/>
  <c r="F176" i="20"/>
  <c r="G176" i="20"/>
  <c r="H176" i="20"/>
  <c r="I176" i="20" s="1"/>
  <c r="J176" i="20"/>
  <c r="K176" i="20"/>
  <c r="L176" i="20"/>
  <c r="M176" i="20"/>
  <c r="N176" i="20"/>
  <c r="O176" i="20"/>
  <c r="P176" i="20"/>
  <c r="Q176" i="20"/>
  <c r="R176" i="20"/>
  <c r="S176" i="20" s="1"/>
  <c r="T176" i="20"/>
  <c r="U176" i="20"/>
  <c r="V176" i="20"/>
  <c r="W176" i="20"/>
  <c r="X176" i="20"/>
  <c r="Y176" i="20"/>
  <c r="Z176" i="20"/>
  <c r="AA176" i="20"/>
  <c r="AB176" i="20"/>
  <c r="AC176" i="20"/>
  <c r="AF176" i="20"/>
  <c r="AG176" i="20"/>
  <c r="AH176" i="20"/>
  <c r="AI176" i="20"/>
  <c r="AJ176" i="20"/>
  <c r="AK176" i="20"/>
  <c r="AL176" i="20"/>
  <c r="AM176" i="20"/>
  <c r="A177" i="20"/>
  <c r="B177" i="20"/>
  <c r="C177" i="20"/>
  <c r="E177" i="20"/>
  <c r="F177" i="20"/>
  <c r="G177" i="20"/>
  <c r="H177" i="20"/>
  <c r="I177" i="20" s="1"/>
  <c r="J177" i="20"/>
  <c r="K177" i="20"/>
  <c r="L177" i="20"/>
  <c r="M177" i="20"/>
  <c r="N177" i="20"/>
  <c r="O177" i="20"/>
  <c r="P177" i="20"/>
  <c r="R177" i="20"/>
  <c r="S177" i="20" s="1"/>
  <c r="T177" i="20"/>
  <c r="U177" i="20"/>
  <c r="V177" i="20"/>
  <c r="W177" i="20"/>
  <c r="X177" i="20"/>
  <c r="Y177" i="20"/>
  <c r="Z177" i="20"/>
  <c r="AA177" i="20"/>
  <c r="AB177" i="20"/>
  <c r="AC177" i="20"/>
  <c r="AF177" i="20"/>
  <c r="AG177" i="20"/>
  <c r="AH177" i="20"/>
  <c r="AI177" i="20"/>
  <c r="AJ177" i="20"/>
  <c r="AK177" i="20"/>
  <c r="AL177" i="20"/>
  <c r="AM177" i="20"/>
  <c r="A178" i="20"/>
  <c r="B178" i="20"/>
  <c r="C178" i="20"/>
  <c r="E178" i="20"/>
  <c r="F178" i="20"/>
  <c r="G178" i="20"/>
  <c r="H178" i="20"/>
  <c r="I178" i="20" s="1"/>
  <c r="J178" i="20"/>
  <c r="K178" i="20"/>
  <c r="L178" i="20"/>
  <c r="M178" i="20"/>
  <c r="N178" i="20"/>
  <c r="O178" i="20"/>
  <c r="P178" i="20"/>
  <c r="Q178" i="20"/>
  <c r="R178" i="20"/>
  <c r="S178" i="20" s="1"/>
  <c r="T178" i="20"/>
  <c r="U178" i="20"/>
  <c r="V178" i="20"/>
  <c r="W178" i="20"/>
  <c r="X178" i="20"/>
  <c r="Y178" i="20"/>
  <c r="Z178" i="20"/>
  <c r="AA178" i="20"/>
  <c r="AB178" i="20"/>
  <c r="AC178" i="20"/>
  <c r="AF178" i="20"/>
  <c r="AG178" i="20"/>
  <c r="AH178" i="20"/>
  <c r="AI178" i="20"/>
  <c r="AJ178" i="20"/>
  <c r="AK178" i="20"/>
  <c r="AL178" i="20"/>
  <c r="AM178" i="20"/>
  <c r="A179" i="20"/>
  <c r="B179" i="20"/>
  <c r="C179" i="20"/>
  <c r="E179" i="20"/>
  <c r="F179" i="20"/>
  <c r="G179" i="20"/>
  <c r="H179" i="20"/>
  <c r="I179" i="20" s="1"/>
  <c r="J179" i="20"/>
  <c r="K179" i="20"/>
  <c r="L179" i="20"/>
  <c r="M179" i="20"/>
  <c r="N179" i="20"/>
  <c r="O179" i="20"/>
  <c r="P179" i="20"/>
  <c r="Q179" i="20"/>
  <c r="R179" i="20"/>
  <c r="S179" i="20" s="1"/>
  <c r="T179" i="20"/>
  <c r="U179" i="20"/>
  <c r="V179" i="20"/>
  <c r="W179" i="20"/>
  <c r="X179" i="20"/>
  <c r="Y179" i="20"/>
  <c r="Z179" i="20"/>
  <c r="AA179" i="20"/>
  <c r="AB179" i="20"/>
  <c r="AC179" i="20"/>
  <c r="AF179" i="20"/>
  <c r="AG179" i="20"/>
  <c r="AH179" i="20"/>
  <c r="AI179" i="20"/>
  <c r="AJ179" i="20"/>
  <c r="AK179" i="20"/>
  <c r="AL179" i="20"/>
  <c r="AM179" i="20"/>
  <c r="A180" i="20"/>
  <c r="B180" i="20"/>
  <c r="C180" i="20"/>
  <c r="E180" i="20"/>
  <c r="F180" i="20"/>
  <c r="G180" i="20"/>
  <c r="H180" i="20"/>
  <c r="I180" i="20" s="1"/>
  <c r="J180" i="20"/>
  <c r="K180" i="20"/>
  <c r="L180" i="20"/>
  <c r="M180" i="20"/>
  <c r="N180" i="20"/>
  <c r="O180" i="20"/>
  <c r="P180" i="20"/>
  <c r="Q180" i="20"/>
  <c r="R180" i="20"/>
  <c r="S180" i="20" s="1"/>
  <c r="T180" i="20"/>
  <c r="U180" i="20"/>
  <c r="V180" i="20"/>
  <c r="W180" i="20"/>
  <c r="X180" i="20"/>
  <c r="Y180" i="20"/>
  <c r="Z180" i="20"/>
  <c r="AA180" i="20"/>
  <c r="AB180" i="20"/>
  <c r="AC180" i="20"/>
  <c r="AF180" i="20"/>
  <c r="AG180" i="20"/>
  <c r="AH180" i="20"/>
  <c r="AI180" i="20"/>
  <c r="AJ180" i="20"/>
  <c r="AK180" i="20"/>
  <c r="AL180" i="20"/>
  <c r="AM180" i="20"/>
  <c r="A181" i="20"/>
  <c r="B181" i="20"/>
  <c r="C181" i="20"/>
  <c r="E181" i="20"/>
  <c r="F181" i="20"/>
  <c r="G181" i="20"/>
  <c r="H181" i="20"/>
  <c r="I181" i="20" s="1"/>
  <c r="J181" i="20"/>
  <c r="K181" i="20"/>
  <c r="L181" i="20"/>
  <c r="M181" i="20"/>
  <c r="N181" i="20"/>
  <c r="O181" i="20"/>
  <c r="P181" i="20"/>
  <c r="Q181" i="20"/>
  <c r="R181" i="20"/>
  <c r="S181" i="20" s="1"/>
  <c r="T181" i="20"/>
  <c r="U181" i="20"/>
  <c r="V181" i="20"/>
  <c r="W181" i="20"/>
  <c r="X181" i="20"/>
  <c r="Y181" i="20"/>
  <c r="Z181" i="20"/>
  <c r="AA181" i="20"/>
  <c r="AB181" i="20"/>
  <c r="AC181" i="20"/>
  <c r="AF181" i="20"/>
  <c r="AG181" i="20"/>
  <c r="AH181" i="20"/>
  <c r="AI181" i="20"/>
  <c r="AJ181" i="20"/>
  <c r="AK181" i="20"/>
  <c r="AL181" i="20"/>
  <c r="AM181" i="20"/>
  <c r="A182" i="20"/>
  <c r="B182" i="20"/>
  <c r="C182" i="20"/>
  <c r="E182" i="20"/>
  <c r="F182" i="20"/>
  <c r="G182" i="20"/>
  <c r="H182" i="20"/>
  <c r="I182" i="20" s="1"/>
  <c r="J182" i="20"/>
  <c r="K182" i="20"/>
  <c r="L182" i="20"/>
  <c r="M182" i="20"/>
  <c r="N182" i="20"/>
  <c r="O182" i="20"/>
  <c r="P182" i="20"/>
  <c r="R182" i="20"/>
  <c r="S182" i="20" s="1"/>
  <c r="T182" i="20"/>
  <c r="U182" i="20"/>
  <c r="V182" i="20"/>
  <c r="W182" i="20"/>
  <c r="X182" i="20"/>
  <c r="Y182" i="20"/>
  <c r="Z182" i="20"/>
  <c r="AA182" i="20"/>
  <c r="AB182" i="20"/>
  <c r="AC182" i="20"/>
  <c r="AF182" i="20"/>
  <c r="AG182" i="20"/>
  <c r="AH182" i="20"/>
  <c r="AI182" i="20"/>
  <c r="AJ182" i="20"/>
  <c r="AK182" i="20"/>
  <c r="AL182" i="20"/>
  <c r="AM182" i="20"/>
  <c r="A183" i="20"/>
  <c r="B183" i="20"/>
  <c r="C183" i="20"/>
  <c r="E183" i="20"/>
  <c r="F183" i="20"/>
  <c r="G183" i="20"/>
  <c r="H183" i="20"/>
  <c r="I183" i="20" s="1"/>
  <c r="J183" i="20"/>
  <c r="K183" i="20"/>
  <c r="L183" i="20"/>
  <c r="M183" i="20"/>
  <c r="N183" i="20"/>
  <c r="O183" i="20"/>
  <c r="P183" i="20"/>
  <c r="Q183" i="20"/>
  <c r="R183" i="20"/>
  <c r="S183" i="20" s="1"/>
  <c r="T183" i="20"/>
  <c r="U183" i="20"/>
  <c r="V183" i="20"/>
  <c r="W183" i="20"/>
  <c r="X183" i="20"/>
  <c r="Y183" i="20"/>
  <c r="Z183" i="20"/>
  <c r="AA183" i="20"/>
  <c r="AB183" i="20"/>
  <c r="AC183" i="20"/>
  <c r="AF183" i="20"/>
  <c r="AG183" i="20"/>
  <c r="AH183" i="20"/>
  <c r="AI183" i="20"/>
  <c r="AJ183" i="20"/>
  <c r="AK183" i="20"/>
  <c r="AL183" i="20"/>
  <c r="AM183" i="20"/>
  <c r="A184" i="20"/>
  <c r="B184" i="20"/>
  <c r="C184" i="20"/>
  <c r="E184" i="20"/>
  <c r="F184" i="20"/>
  <c r="G184" i="20"/>
  <c r="H184" i="20"/>
  <c r="I184" i="20" s="1"/>
  <c r="J184" i="20"/>
  <c r="K184" i="20"/>
  <c r="L184" i="20"/>
  <c r="M184" i="20"/>
  <c r="N184" i="20"/>
  <c r="O184" i="20"/>
  <c r="P184" i="20"/>
  <c r="Q184" i="20"/>
  <c r="R184" i="20"/>
  <c r="S184" i="20" s="1"/>
  <c r="T184" i="20"/>
  <c r="U184" i="20"/>
  <c r="V184" i="20"/>
  <c r="W184" i="20"/>
  <c r="X184" i="20"/>
  <c r="Y184" i="20"/>
  <c r="Z184" i="20"/>
  <c r="AA184" i="20"/>
  <c r="AB184" i="20"/>
  <c r="AC184" i="20"/>
  <c r="AF184" i="20"/>
  <c r="AG184" i="20"/>
  <c r="AH184" i="20"/>
  <c r="AI184" i="20"/>
  <c r="AJ184" i="20"/>
  <c r="AK184" i="20"/>
  <c r="AL184" i="20"/>
  <c r="AM184" i="20"/>
  <c r="A185" i="20"/>
  <c r="B185" i="20"/>
  <c r="C185" i="20"/>
  <c r="E185" i="20"/>
  <c r="F185" i="20"/>
  <c r="G185" i="20"/>
  <c r="H185" i="20"/>
  <c r="I185" i="20" s="1"/>
  <c r="J185" i="20"/>
  <c r="K185" i="20"/>
  <c r="L185" i="20"/>
  <c r="M185" i="20"/>
  <c r="N185" i="20"/>
  <c r="O185" i="20"/>
  <c r="P185" i="20"/>
  <c r="Q185" i="20"/>
  <c r="R185" i="20"/>
  <c r="S185" i="20" s="1"/>
  <c r="T185" i="20"/>
  <c r="U185" i="20"/>
  <c r="V185" i="20"/>
  <c r="W185" i="20"/>
  <c r="X185" i="20"/>
  <c r="Y185" i="20"/>
  <c r="Z185" i="20"/>
  <c r="AA185" i="20"/>
  <c r="AB185" i="20"/>
  <c r="AC185" i="20"/>
  <c r="AF185" i="20"/>
  <c r="AG185" i="20"/>
  <c r="AH185" i="20"/>
  <c r="AI185" i="20"/>
  <c r="AJ185" i="20"/>
  <c r="AK185" i="20"/>
  <c r="AL185" i="20"/>
  <c r="AM185" i="20"/>
  <c r="A186" i="20"/>
  <c r="B186" i="20"/>
  <c r="C186" i="20"/>
  <c r="E186" i="20"/>
  <c r="F186" i="20"/>
  <c r="G186" i="20"/>
  <c r="H186" i="20"/>
  <c r="I186" i="20" s="1"/>
  <c r="J186" i="20"/>
  <c r="K186" i="20"/>
  <c r="L186" i="20"/>
  <c r="M186" i="20"/>
  <c r="N186" i="20"/>
  <c r="O186" i="20"/>
  <c r="P186" i="20"/>
  <c r="Q186" i="20"/>
  <c r="R186" i="20"/>
  <c r="S186" i="20" s="1"/>
  <c r="T186" i="20"/>
  <c r="U186" i="20"/>
  <c r="V186" i="20"/>
  <c r="W186" i="20"/>
  <c r="X186" i="20"/>
  <c r="Y186" i="20"/>
  <c r="Z186" i="20"/>
  <c r="AA186" i="20"/>
  <c r="AB186" i="20"/>
  <c r="AC186" i="20"/>
  <c r="AF186" i="20"/>
  <c r="AG186" i="20"/>
  <c r="AH186" i="20"/>
  <c r="AI186" i="20"/>
  <c r="AJ186" i="20"/>
  <c r="AK186" i="20"/>
  <c r="AL186" i="20"/>
  <c r="AM186" i="20"/>
  <c r="A187" i="20"/>
  <c r="B187" i="20"/>
  <c r="C187" i="20"/>
  <c r="E187" i="20"/>
  <c r="F187" i="20"/>
  <c r="G187" i="20"/>
  <c r="H187" i="20"/>
  <c r="I187" i="20" s="1"/>
  <c r="J187" i="20"/>
  <c r="K187" i="20"/>
  <c r="L187" i="20"/>
  <c r="M187" i="20"/>
  <c r="O187" i="20"/>
  <c r="Q187" i="20"/>
  <c r="R187" i="20"/>
  <c r="S187" i="20" s="1"/>
  <c r="T187" i="20"/>
  <c r="U187" i="20"/>
  <c r="V187" i="20"/>
  <c r="W187" i="20"/>
  <c r="Z187" i="20"/>
  <c r="AA187" i="20"/>
  <c r="AB187" i="20"/>
  <c r="AC187" i="20"/>
  <c r="AF187" i="20"/>
  <c r="AG187" i="20"/>
  <c r="AH187" i="20"/>
  <c r="AI187" i="20"/>
  <c r="AJ187" i="20"/>
  <c r="AK187" i="20"/>
  <c r="AL187" i="20"/>
  <c r="AM187" i="20"/>
  <c r="A188" i="20"/>
  <c r="B188" i="20"/>
  <c r="C188" i="20"/>
  <c r="E188" i="20"/>
  <c r="F188" i="20"/>
  <c r="G188" i="20"/>
  <c r="H188" i="20"/>
  <c r="I188" i="20" s="1"/>
  <c r="J188" i="20"/>
  <c r="K188" i="20"/>
  <c r="L188" i="20"/>
  <c r="M188" i="20"/>
  <c r="O188" i="20"/>
  <c r="Q188" i="20"/>
  <c r="R188" i="20"/>
  <c r="S188" i="20" s="1"/>
  <c r="T188" i="20"/>
  <c r="U188" i="20"/>
  <c r="V188" i="20"/>
  <c r="W188" i="20"/>
  <c r="X188" i="20"/>
  <c r="Y188" i="20"/>
  <c r="Z188" i="20"/>
  <c r="AA188" i="20"/>
  <c r="AB188" i="20"/>
  <c r="AC188" i="20"/>
  <c r="AF188" i="20"/>
  <c r="AG188" i="20"/>
  <c r="AH188" i="20"/>
  <c r="AI188" i="20"/>
  <c r="AJ188" i="20"/>
  <c r="AK188" i="20"/>
  <c r="AL188" i="20"/>
  <c r="AM188" i="20"/>
  <c r="A189" i="20"/>
  <c r="B189" i="20"/>
  <c r="C189" i="20"/>
  <c r="E189" i="20"/>
  <c r="F189" i="20"/>
  <c r="G189" i="20"/>
  <c r="H189" i="20"/>
  <c r="I189" i="20" s="1"/>
  <c r="J189" i="20"/>
  <c r="K189" i="20"/>
  <c r="L189" i="20"/>
  <c r="M189" i="20"/>
  <c r="N189" i="20"/>
  <c r="O189" i="20"/>
  <c r="P189" i="20"/>
  <c r="Q189" i="20"/>
  <c r="R189" i="20"/>
  <c r="S189" i="20" s="1"/>
  <c r="T189" i="20"/>
  <c r="U189" i="20"/>
  <c r="V189" i="20"/>
  <c r="W189" i="20"/>
  <c r="X189" i="20"/>
  <c r="Y189" i="20"/>
  <c r="Z189" i="20"/>
  <c r="AA189" i="20"/>
  <c r="AB189" i="20"/>
  <c r="AC189" i="20"/>
  <c r="AD189" i="20"/>
  <c r="AF189" i="20"/>
  <c r="AG189" i="20"/>
  <c r="AH189" i="20"/>
  <c r="AI189" i="20"/>
  <c r="AJ189" i="20"/>
  <c r="AK189" i="20"/>
  <c r="AL189" i="20"/>
  <c r="AM189" i="20"/>
  <c r="A190" i="20"/>
  <c r="B190" i="20"/>
  <c r="E190" i="20"/>
  <c r="F190" i="20"/>
  <c r="G190" i="20"/>
  <c r="H190" i="20"/>
  <c r="I190" i="20" s="1"/>
  <c r="J190" i="20"/>
  <c r="K190" i="20"/>
  <c r="L190" i="20"/>
  <c r="M190" i="20"/>
  <c r="N190" i="20"/>
  <c r="O190" i="20"/>
  <c r="P190" i="20"/>
  <c r="Q190" i="20"/>
  <c r="R190" i="20"/>
  <c r="S190" i="20" s="1"/>
  <c r="T190" i="20"/>
  <c r="U190" i="20"/>
  <c r="V190" i="20"/>
  <c r="W190" i="20"/>
  <c r="X190" i="20"/>
  <c r="Y190" i="20"/>
  <c r="Z190" i="20"/>
  <c r="AA190" i="20"/>
  <c r="AB190" i="20"/>
  <c r="AC190" i="20"/>
  <c r="AD190" i="20"/>
  <c r="AF190" i="20"/>
  <c r="AG190" i="20"/>
  <c r="AH190" i="20"/>
  <c r="AI190" i="20"/>
  <c r="AJ190" i="20"/>
  <c r="AK190" i="20"/>
  <c r="AL190" i="20"/>
  <c r="AM190" i="20"/>
  <c r="A191" i="20"/>
  <c r="B191" i="20"/>
  <c r="C191" i="20"/>
  <c r="E191" i="20"/>
  <c r="F191" i="20"/>
  <c r="G191" i="20"/>
  <c r="H191" i="20"/>
  <c r="I191" i="20" s="1"/>
  <c r="J191" i="20"/>
  <c r="K191" i="20"/>
  <c r="L191" i="20"/>
  <c r="M191" i="20"/>
  <c r="N191" i="20"/>
  <c r="O191" i="20"/>
  <c r="P191" i="20"/>
  <c r="Q191" i="20"/>
  <c r="R191" i="20"/>
  <c r="S191" i="20" s="1"/>
  <c r="T191" i="20"/>
  <c r="U191" i="20"/>
  <c r="V191" i="20"/>
  <c r="W191" i="20"/>
  <c r="X191" i="20"/>
  <c r="Y191" i="20"/>
  <c r="Z191" i="20"/>
  <c r="AA191" i="20"/>
  <c r="AB191" i="20"/>
  <c r="AC191" i="20"/>
  <c r="AD191" i="20"/>
  <c r="AF191" i="20"/>
  <c r="AG191" i="20"/>
  <c r="AH191" i="20"/>
  <c r="AI191" i="20"/>
  <c r="AJ191" i="20"/>
  <c r="AK191" i="20"/>
  <c r="AL191" i="20"/>
  <c r="AM191" i="20"/>
  <c r="A192" i="20"/>
  <c r="B192" i="20"/>
  <c r="C192" i="20"/>
  <c r="E192" i="20"/>
  <c r="F192" i="20"/>
  <c r="G192" i="20"/>
  <c r="I192" i="20"/>
  <c r="J192" i="20"/>
  <c r="K192" i="20"/>
  <c r="L192" i="20"/>
  <c r="M192" i="20"/>
  <c r="N192" i="20"/>
  <c r="O192" i="20"/>
  <c r="P192" i="20"/>
  <c r="Q192" i="20"/>
  <c r="R192" i="20"/>
  <c r="S192" i="20" s="1"/>
  <c r="T192" i="20"/>
  <c r="U192" i="20"/>
  <c r="V192" i="20"/>
  <c r="W192" i="20"/>
  <c r="X192" i="20"/>
  <c r="Y192" i="20"/>
  <c r="Z192" i="20"/>
  <c r="AA192" i="20"/>
  <c r="AB192" i="20"/>
  <c r="AC192" i="20"/>
  <c r="AD192" i="20"/>
  <c r="AF192" i="20"/>
  <c r="AG192" i="20"/>
  <c r="AH192" i="20"/>
  <c r="AI192" i="20"/>
  <c r="AJ192" i="20"/>
  <c r="AK192" i="20"/>
  <c r="AL192" i="20"/>
  <c r="AM192" i="20"/>
  <c r="A193" i="20"/>
  <c r="B193" i="20"/>
  <c r="C193" i="20"/>
  <c r="E193" i="20"/>
  <c r="F193" i="20"/>
  <c r="G193" i="20"/>
  <c r="I193" i="20"/>
  <c r="J193" i="20"/>
  <c r="K193" i="20"/>
  <c r="L193" i="20"/>
  <c r="M193" i="20"/>
  <c r="N193" i="20"/>
  <c r="O193" i="20"/>
  <c r="P193" i="20"/>
  <c r="Q193" i="20"/>
  <c r="R193" i="20"/>
  <c r="S193" i="20" s="1"/>
  <c r="T193" i="20"/>
  <c r="U193" i="20"/>
  <c r="V193" i="20"/>
  <c r="W193" i="20"/>
  <c r="X193" i="20"/>
  <c r="Y193" i="20"/>
  <c r="Z193" i="20"/>
  <c r="AA193" i="20"/>
  <c r="AB193" i="20"/>
  <c r="AC193" i="20"/>
  <c r="AD193" i="20"/>
  <c r="AF193" i="20"/>
  <c r="AG193" i="20"/>
  <c r="AH193" i="20"/>
  <c r="AI193" i="20"/>
  <c r="AJ193" i="20"/>
  <c r="AK193" i="20"/>
  <c r="AL193" i="20"/>
  <c r="AM193" i="20"/>
  <c r="A110" i="20"/>
  <c r="B110" i="20"/>
  <c r="C110" i="20"/>
  <c r="E110" i="20"/>
  <c r="F110" i="20"/>
  <c r="G110" i="20"/>
  <c r="H110" i="20"/>
  <c r="I110" i="20" s="1"/>
  <c r="J110" i="20"/>
  <c r="L110" i="20"/>
  <c r="N110" i="20"/>
  <c r="O110" i="20"/>
  <c r="Q110" i="20"/>
  <c r="R110" i="20"/>
  <c r="S110" i="20" s="1"/>
  <c r="T110" i="20"/>
  <c r="U110" i="20"/>
  <c r="V110" i="20"/>
  <c r="W110" i="20"/>
  <c r="X110" i="20"/>
  <c r="Y110" i="20"/>
  <c r="Z110" i="20"/>
  <c r="AA110" i="20"/>
  <c r="AB110" i="20"/>
  <c r="AC110" i="20"/>
  <c r="AF110" i="20"/>
  <c r="AG110" i="20"/>
  <c r="AH110" i="20"/>
  <c r="AI110" i="20"/>
  <c r="AJ110" i="20"/>
  <c r="AK110" i="20"/>
  <c r="AL110" i="20"/>
  <c r="AM110" i="20"/>
  <c r="A111" i="20"/>
  <c r="B111" i="20"/>
  <c r="C111" i="20"/>
  <c r="E111" i="20"/>
  <c r="F111" i="20"/>
  <c r="G111" i="20"/>
  <c r="H111" i="20"/>
  <c r="I111" i="20" s="1"/>
  <c r="J111" i="20"/>
  <c r="K111" i="20"/>
  <c r="L111" i="20"/>
  <c r="M111" i="20"/>
  <c r="N111" i="20"/>
  <c r="O111" i="20"/>
  <c r="Q111" i="20"/>
  <c r="R111" i="20"/>
  <c r="S111" i="20" s="1"/>
  <c r="T111" i="20"/>
  <c r="U111" i="20"/>
  <c r="V111" i="20"/>
  <c r="W111" i="20"/>
  <c r="X111" i="20"/>
  <c r="Y111" i="20"/>
  <c r="Z111" i="20"/>
  <c r="AA111" i="20"/>
  <c r="AB111" i="20"/>
  <c r="AC111" i="20"/>
  <c r="AF111" i="20"/>
  <c r="AG111" i="20"/>
  <c r="AH111" i="20"/>
  <c r="AI111" i="20"/>
  <c r="AJ111" i="20"/>
  <c r="AK111" i="20"/>
  <c r="AL111" i="20"/>
  <c r="AM111" i="20"/>
  <c r="A112" i="20"/>
  <c r="B112" i="20"/>
  <c r="C112" i="20"/>
  <c r="E112" i="20"/>
  <c r="F112" i="20"/>
  <c r="G112" i="20"/>
  <c r="H112" i="20"/>
  <c r="I112" i="20" s="1"/>
  <c r="J112" i="20"/>
  <c r="K112" i="20"/>
  <c r="L112" i="20"/>
  <c r="M112" i="20"/>
  <c r="N112" i="20"/>
  <c r="O112" i="20"/>
  <c r="P112" i="20"/>
  <c r="Q112" i="20"/>
  <c r="R112" i="20"/>
  <c r="S112" i="20" s="1"/>
  <c r="T112" i="20"/>
  <c r="U112" i="20"/>
  <c r="V112" i="20"/>
  <c r="W112" i="20"/>
  <c r="X112" i="20"/>
  <c r="Y112" i="20"/>
  <c r="Z112" i="20"/>
  <c r="AA112" i="20"/>
  <c r="AB112" i="20"/>
  <c r="AC112" i="20"/>
  <c r="AF112" i="20"/>
  <c r="AG112" i="20"/>
  <c r="AH112" i="20"/>
  <c r="AI112" i="20"/>
  <c r="AJ112" i="20"/>
  <c r="AK112" i="20"/>
  <c r="AL112" i="20"/>
  <c r="AM112" i="20"/>
  <c r="A113" i="20"/>
  <c r="B113" i="20"/>
  <c r="C113" i="20"/>
  <c r="E113" i="20"/>
  <c r="F113" i="20"/>
  <c r="G113" i="20"/>
  <c r="H113" i="20"/>
  <c r="I113" i="20" s="1"/>
  <c r="J113" i="20"/>
  <c r="K113" i="20"/>
  <c r="L113" i="20"/>
  <c r="M113" i="20"/>
  <c r="N113" i="20"/>
  <c r="O113" i="20"/>
  <c r="P113" i="20"/>
  <c r="Q113" i="20"/>
  <c r="R113" i="20"/>
  <c r="S113" i="20" s="1"/>
  <c r="T113" i="20"/>
  <c r="U113" i="20"/>
  <c r="V113" i="20"/>
  <c r="W113" i="20"/>
  <c r="X113" i="20"/>
  <c r="Y113" i="20"/>
  <c r="Z113" i="20"/>
  <c r="AA113" i="20"/>
  <c r="AB113" i="20"/>
  <c r="AC113" i="20"/>
  <c r="AF113" i="20"/>
  <c r="AG113" i="20"/>
  <c r="AH113" i="20"/>
  <c r="AI113" i="20"/>
  <c r="AJ113" i="20"/>
  <c r="AK113" i="20"/>
  <c r="AL113" i="20"/>
  <c r="AM113" i="20"/>
  <c r="A114" i="20"/>
  <c r="B114" i="20"/>
  <c r="C114" i="20"/>
  <c r="E114" i="20"/>
  <c r="F114" i="20"/>
  <c r="G114" i="20"/>
  <c r="H114" i="20"/>
  <c r="I114" i="20" s="1"/>
  <c r="J114" i="20"/>
  <c r="K114" i="20"/>
  <c r="L114" i="20"/>
  <c r="M114" i="20"/>
  <c r="N114" i="20"/>
  <c r="O114" i="20"/>
  <c r="Q114" i="20"/>
  <c r="R114" i="20"/>
  <c r="S114" i="20" s="1"/>
  <c r="T114" i="20"/>
  <c r="U114" i="20"/>
  <c r="V114" i="20"/>
  <c r="W114" i="20"/>
  <c r="X114" i="20"/>
  <c r="Y114" i="20"/>
  <c r="Z114" i="20"/>
  <c r="AA114" i="20"/>
  <c r="AB114" i="20"/>
  <c r="AC114" i="20"/>
  <c r="AF114" i="20"/>
  <c r="AG114" i="20"/>
  <c r="AH114" i="20"/>
  <c r="AI114" i="20"/>
  <c r="AJ114" i="20"/>
  <c r="AK114" i="20"/>
  <c r="AL114" i="20"/>
  <c r="AM114" i="20"/>
  <c r="A115" i="20"/>
  <c r="B115" i="20"/>
  <c r="C115" i="20"/>
  <c r="E115" i="20"/>
  <c r="F115" i="20"/>
  <c r="G115" i="20"/>
  <c r="H115" i="20"/>
  <c r="I115" i="20" s="1"/>
  <c r="J115" i="20"/>
  <c r="K115" i="20"/>
  <c r="L115" i="20"/>
  <c r="M115" i="20"/>
  <c r="N115" i="20"/>
  <c r="O115" i="20"/>
  <c r="P115" i="20"/>
  <c r="Q115" i="20"/>
  <c r="R115" i="20"/>
  <c r="S115" i="20" s="1"/>
  <c r="T115" i="20"/>
  <c r="U115" i="20"/>
  <c r="V115" i="20"/>
  <c r="W115" i="20"/>
  <c r="X115" i="20"/>
  <c r="Y115" i="20"/>
  <c r="Z115" i="20"/>
  <c r="AA115" i="20"/>
  <c r="AB115" i="20"/>
  <c r="AC115" i="20"/>
  <c r="AF115" i="20"/>
  <c r="AG115" i="20"/>
  <c r="AH115" i="20"/>
  <c r="AI115" i="20"/>
  <c r="AJ115" i="20"/>
  <c r="AK115" i="20"/>
  <c r="AL115" i="20"/>
  <c r="AM115" i="20"/>
  <c r="A116" i="20"/>
  <c r="B116" i="20"/>
  <c r="C116" i="20"/>
  <c r="E116" i="20"/>
  <c r="F116" i="20"/>
  <c r="G116" i="20"/>
  <c r="H116" i="20"/>
  <c r="I116" i="20" s="1"/>
  <c r="J116" i="20"/>
  <c r="K116" i="20"/>
  <c r="L116" i="20"/>
  <c r="M116" i="20"/>
  <c r="N116" i="20"/>
  <c r="O116" i="20"/>
  <c r="P116" i="20"/>
  <c r="Q116" i="20"/>
  <c r="R116" i="20"/>
  <c r="S116" i="20" s="1"/>
  <c r="T116" i="20"/>
  <c r="U116" i="20"/>
  <c r="V116" i="20"/>
  <c r="W116" i="20"/>
  <c r="X116" i="20"/>
  <c r="Y116" i="20"/>
  <c r="Z116" i="20"/>
  <c r="AA116" i="20"/>
  <c r="AB116" i="20"/>
  <c r="AC116" i="20"/>
  <c r="AF116" i="20"/>
  <c r="AG116" i="20"/>
  <c r="AH116" i="20"/>
  <c r="AI116" i="20"/>
  <c r="AJ116" i="20"/>
  <c r="AK116" i="20"/>
  <c r="AL116" i="20"/>
  <c r="AM116" i="20"/>
  <c r="A117" i="20"/>
  <c r="B117" i="20"/>
  <c r="C117" i="20"/>
  <c r="E117" i="20"/>
  <c r="F117" i="20"/>
  <c r="G117" i="20"/>
  <c r="H117" i="20"/>
  <c r="I117" i="20" s="1"/>
  <c r="J117" i="20"/>
  <c r="K117" i="20"/>
  <c r="L117" i="20"/>
  <c r="M117" i="20"/>
  <c r="N117" i="20"/>
  <c r="O117" i="20"/>
  <c r="Q117" i="20"/>
  <c r="R117" i="20"/>
  <c r="S117" i="20" s="1"/>
  <c r="T117" i="20"/>
  <c r="U117" i="20"/>
  <c r="V117" i="20"/>
  <c r="W117" i="20"/>
  <c r="X117" i="20"/>
  <c r="Y117" i="20"/>
  <c r="Z117" i="20"/>
  <c r="AA117" i="20"/>
  <c r="AB117" i="20"/>
  <c r="AC117" i="20"/>
  <c r="AF117" i="20"/>
  <c r="AG117" i="20"/>
  <c r="AH117" i="20"/>
  <c r="AI117" i="20"/>
  <c r="AJ117" i="20"/>
  <c r="AK117" i="20"/>
  <c r="AL117" i="20"/>
  <c r="AM117" i="20"/>
  <c r="A118" i="20"/>
  <c r="B118" i="20"/>
  <c r="C118" i="20"/>
  <c r="E118" i="20"/>
  <c r="F118" i="20"/>
  <c r="G118" i="20"/>
  <c r="H118" i="20"/>
  <c r="I118" i="20" s="1"/>
  <c r="J118" i="20"/>
  <c r="K118" i="20"/>
  <c r="L118" i="20"/>
  <c r="M118" i="20"/>
  <c r="N118" i="20"/>
  <c r="O118" i="20"/>
  <c r="P118" i="20"/>
  <c r="Q118" i="20"/>
  <c r="R118" i="20"/>
  <c r="S118" i="20" s="1"/>
  <c r="T118" i="20"/>
  <c r="U118" i="20"/>
  <c r="V118" i="20"/>
  <c r="W118" i="20"/>
  <c r="X118" i="20"/>
  <c r="Y118" i="20"/>
  <c r="Z118" i="20"/>
  <c r="AA118" i="20"/>
  <c r="AB118" i="20"/>
  <c r="AC118" i="20"/>
  <c r="AF118" i="20"/>
  <c r="AG118" i="20"/>
  <c r="AH118" i="20"/>
  <c r="AI118" i="20"/>
  <c r="AJ118" i="20"/>
  <c r="AK118" i="20"/>
  <c r="AL118" i="20"/>
  <c r="AM118" i="20"/>
  <c r="A119" i="20"/>
  <c r="B119" i="20"/>
  <c r="C119" i="20"/>
  <c r="E119" i="20"/>
  <c r="F119" i="20"/>
  <c r="G119" i="20"/>
  <c r="H119" i="20"/>
  <c r="I119" i="20" s="1"/>
  <c r="J119" i="20"/>
  <c r="K119" i="20"/>
  <c r="L119" i="20"/>
  <c r="M119" i="20"/>
  <c r="N119" i="20"/>
  <c r="O119" i="20"/>
  <c r="P119" i="20"/>
  <c r="Q119" i="20"/>
  <c r="R119" i="20"/>
  <c r="S119" i="20" s="1"/>
  <c r="T119" i="20"/>
  <c r="U119" i="20"/>
  <c r="V119" i="20"/>
  <c r="W119" i="20"/>
  <c r="X119" i="20"/>
  <c r="Y119" i="20"/>
  <c r="Z119" i="20"/>
  <c r="AA119" i="20"/>
  <c r="AB119" i="20"/>
  <c r="AC119" i="20"/>
  <c r="AF119" i="20"/>
  <c r="AG119" i="20"/>
  <c r="AH119" i="20"/>
  <c r="AI119" i="20"/>
  <c r="AJ119" i="20"/>
  <c r="AK119" i="20"/>
  <c r="AL119" i="20"/>
  <c r="AM119" i="20"/>
  <c r="A120" i="20"/>
  <c r="B120" i="20"/>
  <c r="C120" i="20"/>
  <c r="E120" i="20"/>
  <c r="F120" i="20"/>
  <c r="G120" i="20"/>
  <c r="H120" i="20"/>
  <c r="I120" i="20" s="1"/>
  <c r="J120" i="20"/>
  <c r="K120" i="20"/>
  <c r="L120" i="20"/>
  <c r="M120" i="20"/>
  <c r="N120" i="20"/>
  <c r="O120" i="20"/>
  <c r="Q120" i="20"/>
  <c r="R120" i="20"/>
  <c r="S120" i="20" s="1"/>
  <c r="T120" i="20"/>
  <c r="U120" i="20"/>
  <c r="V120" i="20"/>
  <c r="W120" i="20"/>
  <c r="X120" i="20"/>
  <c r="Y120" i="20"/>
  <c r="Z120" i="20"/>
  <c r="AA120" i="20"/>
  <c r="AB120" i="20"/>
  <c r="AC120" i="20"/>
  <c r="AF120" i="20"/>
  <c r="AG120" i="20"/>
  <c r="AH120" i="20"/>
  <c r="AI120" i="20"/>
  <c r="AJ120" i="20"/>
  <c r="AK120" i="20"/>
  <c r="AL120" i="20"/>
  <c r="AM120" i="20"/>
  <c r="A121" i="20"/>
  <c r="B121" i="20"/>
  <c r="C121" i="20"/>
  <c r="E121" i="20"/>
  <c r="F121" i="20"/>
  <c r="G121" i="20"/>
  <c r="H121" i="20"/>
  <c r="I121" i="20" s="1"/>
  <c r="J121" i="20"/>
  <c r="K121" i="20"/>
  <c r="L121" i="20"/>
  <c r="M121" i="20"/>
  <c r="N121" i="20"/>
  <c r="O121" i="20"/>
  <c r="P121" i="20"/>
  <c r="Q121" i="20"/>
  <c r="R121" i="20"/>
  <c r="S121" i="20" s="1"/>
  <c r="T121" i="20"/>
  <c r="U121" i="20"/>
  <c r="V121" i="20"/>
  <c r="W121" i="20"/>
  <c r="X121" i="20"/>
  <c r="Y121" i="20"/>
  <c r="Z121" i="20"/>
  <c r="AA121" i="20"/>
  <c r="AB121" i="20"/>
  <c r="AC121" i="20"/>
  <c r="AF121" i="20"/>
  <c r="AG121" i="20"/>
  <c r="AH121" i="20"/>
  <c r="AI121" i="20"/>
  <c r="AJ121" i="20"/>
  <c r="AK121" i="20"/>
  <c r="AL121" i="20"/>
  <c r="AM121" i="20"/>
  <c r="A122" i="20"/>
  <c r="B122" i="20"/>
  <c r="C122" i="20"/>
  <c r="E122" i="20"/>
  <c r="F122" i="20"/>
  <c r="G122" i="20"/>
  <c r="H122" i="20"/>
  <c r="I122" i="20" s="1"/>
  <c r="J122" i="20"/>
  <c r="K122" i="20"/>
  <c r="L122" i="20"/>
  <c r="M122" i="20"/>
  <c r="N122" i="20"/>
  <c r="O122" i="20"/>
  <c r="P122" i="20"/>
  <c r="Q122" i="20"/>
  <c r="R122" i="20"/>
  <c r="S122" i="20" s="1"/>
  <c r="T122" i="20"/>
  <c r="U122" i="20"/>
  <c r="V122" i="20"/>
  <c r="W122" i="20"/>
  <c r="X122" i="20"/>
  <c r="Y122" i="20"/>
  <c r="Z122" i="20"/>
  <c r="AA122" i="20"/>
  <c r="AB122" i="20"/>
  <c r="AC122" i="20"/>
  <c r="AF122" i="20"/>
  <c r="AG122" i="20"/>
  <c r="AH122" i="20"/>
  <c r="AI122" i="20"/>
  <c r="AJ122" i="20"/>
  <c r="AK122" i="20"/>
  <c r="AL122" i="20"/>
  <c r="AM122" i="20"/>
  <c r="A123" i="20"/>
  <c r="B123" i="20"/>
  <c r="C123" i="20"/>
  <c r="E123" i="20"/>
  <c r="F123" i="20"/>
  <c r="G123" i="20"/>
  <c r="H123" i="20"/>
  <c r="I123" i="20" s="1"/>
  <c r="J123" i="20"/>
  <c r="K123" i="20"/>
  <c r="L123" i="20"/>
  <c r="M123" i="20"/>
  <c r="N123" i="20"/>
  <c r="O123" i="20"/>
  <c r="Q123" i="20"/>
  <c r="R123" i="20"/>
  <c r="S123" i="20" s="1"/>
  <c r="T123" i="20"/>
  <c r="U123" i="20"/>
  <c r="V123" i="20"/>
  <c r="W123" i="20"/>
  <c r="X123" i="20"/>
  <c r="Y123" i="20"/>
  <c r="Z123" i="20"/>
  <c r="AA123" i="20"/>
  <c r="AB123" i="20"/>
  <c r="AC123" i="20"/>
  <c r="AF123" i="20"/>
  <c r="AG123" i="20"/>
  <c r="AH123" i="20"/>
  <c r="AI123" i="20"/>
  <c r="AJ123" i="20"/>
  <c r="AK123" i="20"/>
  <c r="AL123" i="20"/>
  <c r="AM123" i="20"/>
  <c r="A124" i="20"/>
  <c r="B124" i="20"/>
  <c r="C124" i="20"/>
  <c r="E124" i="20"/>
  <c r="F124" i="20"/>
  <c r="G124" i="20"/>
  <c r="H124" i="20"/>
  <c r="I124" i="20" s="1"/>
  <c r="J124" i="20"/>
  <c r="K124" i="20"/>
  <c r="L124" i="20"/>
  <c r="M124" i="20"/>
  <c r="N124" i="20"/>
  <c r="O124" i="20"/>
  <c r="P124" i="20"/>
  <c r="Q124" i="20"/>
  <c r="R124" i="20"/>
  <c r="S124" i="20" s="1"/>
  <c r="T124" i="20"/>
  <c r="U124" i="20"/>
  <c r="V124" i="20"/>
  <c r="W124" i="20"/>
  <c r="X124" i="20"/>
  <c r="Y124" i="20"/>
  <c r="Z124" i="20"/>
  <c r="AA124" i="20"/>
  <c r="AB124" i="20"/>
  <c r="AC124" i="20"/>
  <c r="AF124" i="20"/>
  <c r="AG124" i="20"/>
  <c r="AH124" i="20"/>
  <c r="AI124" i="20"/>
  <c r="AJ124" i="20"/>
  <c r="AK124" i="20"/>
  <c r="AL124" i="20"/>
  <c r="AM124" i="20"/>
  <c r="A125" i="20"/>
  <c r="B125" i="20"/>
  <c r="C125" i="20"/>
  <c r="E125" i="20"/>
  <c r="F125" i="20"/>
  <c r="G125" i="20"/>
  <c r="H125" i="20"/>
  <c r="I125" i="20" s="1"/>
  <c r="J125" i="20"/>
  <c r="K125" i="20"/>
  <c r="L125" i="20"/>
  <c r="M125" i="20"/>
  <c r="N125" i="20"/>
  <c r="O125" i="20"/>
  <c r="P125" i="20"/>
  <c r="Q125" i="20"/>
  <c r="R125" i="20"/>
  <c r="S125" i="20" s="1"/>
  <c r="T125" i="20"/>
  <c r="U125" i="20"/>
  <c r="V125" i="20"/>
  <c r="W125" i="20"/>
  <c r="X125" i="20"/>
  <c r="Y125" i="20"/>
  <c r="Z125" i="20"/>
  <c r="AA125" i="20"/>
  <c r="AB125" i="20"/>
  <c r="AC125" i="20"/>
  <c r="AF125" i="20"/>
  <c r="AG125" i="20"/>
  <c r="AH125" i="20"/>
  <c r="AI125" i="20"/>
  <c r="AJ125" i="20"/>
  <c r="AK125" i="20"/>
  <c r="AL125" i="20"/>
  <c r="AM125" i="20"/>
  <c r="A126" i="20"/>
  <c r="B126" i="20"/>
  <c r="C126" i="20"/>
  <c r="E126" i="20"/>
  <c r="F126" i="20"/>
  <c r="G126" i="20"/>
  <c r="H126" i="20"/>
  <c r="I126" i="20" s="1"/>
  <c r="J126" i="20"/>
  <c r="K126" i="20"/>
  <c r="L126" i="20"/>
  <c r="M126" i="20"/>
  <c r="N126" i="20"/>
  <c r="O126" i="20"/>
  <c r="Q126" i="20"/>
  <c r="R126" i="20"/>
  <c r="S126" i="20" s="1"/>
  <c r="T126" i="20"/>
  <c r="U126" i="20"/>
  <c r="V126" i="20"/>
  <c r="W126" i="20"/>
  <c r="X126" i="20"/>
  <c r="Y126" i="20"/>
  <c r="Z126" i="20"/>
  <c r="AA126" i="20"/>
  <c r="AB126" i="20"/>
  <c r="AC126" i="20"/>
  <c r="AF126" i="20"/>
  <c r="AG126" i="20"/>
  <c r="AH126" i="20"/>
  <c r="AI126" i="20"/>
  <c r="AJ126" i="20"/>
  <c r="AK126" i="20"/>
  <c r="AL126" i="20"/>
  <c r="AM126" i="20"/>
  <c r="A127" i="20"/>
  <c r="B127" i="20"/>
  <c r="C127" i="20"/>
  <c r="E127" i="20"/>
  <c r="F127" i="20"/>
  <c r="G127" i="20"/>
  <c r="H127" i="20"/>
  <c r="I127" i="20" s="1"/>
  <c r="J127" i="20"/>
  <c r="K127" i="20"/>
  <c r="L127" i="20"/>
  <c r="M127" i="20"/>
  <c r="N127" i="20"/>
  <c r="O127" i="20"/>
  <c r="P127" i="20"/>
  <c r="Q127" i="20"/>
  <c r="R127" i="20"/>
  <c r="S127" i="20" s="1"/>
  <c r="T127" i="20"/>
  <c r="U127" i="20"/>
  <c r="V127" i="20"/>
  <c r="W127" i="20"/>
  <c r="X127" i="20"/>
  <c r="Y127" i="20"/>
  <c r="Z127" i="20"/>
  <c r="AA127" i="20"/>
  <c r="AB127" i="20"/>
  <c r="AC127" i="20"/>
  <c r="AF127" i="20"/>
  <c r="AG127" i="20"/>
  <c r="AH127" i="20"/>
  <c r="AI127" i="20"/>
  <c r="AJ127" i="20"/>
  <c r="AK127" i="20"/>
  <c r="AL127" i="20"/>
  <c r="AM127" i="20"/>
  <c r="A128" i="20"/>
  <c r="B128" i="20"/>
  <c r="C128" i="20"/>
  <c r="E128" i="20"/>
  <c r="F128" i="20"/>
  <c r="G128" i="20"/>
  <c r="H128" i="20"/>
  <c r="I128" i="20" s="1"/>
  <c r="J128" i="20"/>
  <c r="K128" i="20"/>
  <c r="L128" i="20"/>
  <c r="M128" i="20"/>
  <c r="N128" i="20"/>
  <c r="O128" i="20"/>
  <c r="P128" i="20"/>
  <c r="Q128" i="20"/>
  <c r="R128" i="20"/>
  <c r="S128" i="20" s="1"/>
  <c r="T128" i="20"/>
  <c r="U128" i="20"/>
  <c r="V128" i="20"/>
  <c r="W128" i="20"/>
  <c r="X128" i="20"/>
  <c r="Y128" i="20"/>
  <c r="Z128" i="20"/>
  <c r="AA128" i="20"/>
  <c r="AB128" i="20"/>
  <c r="AC128" i="20"/>
  <c r="AF128" i="20"/>
  <c r="AG128" i="20"/>
  <c r="AH128" i="20"/>
  <c r="AI128" i="20"/>
  <c r="AJ128" i="20"/>
  <c r="AK128" i="20"/>
  <c r="AL128" i="20"/>
  <c r="AM128" i="20"/>
  <c r="A129" i="20"/>
  <c r="B129" i="20"/>
  <c r="C129" i="20"/>
  <c r="E129" i="20"/>
  <c r="F129" i="20"/>
  <c r="G129" i="20"/>
  <c r="H129" i="20"/>
  <c r="I129" i="20" s="1"/>
  <c r="J129" i="20"/>
  <c r="K129" i="20"/>
  <c r="L129" i="20"/>
  <c r="M129" i="20"/>
  <c r="N129" i="20"/>
  <c r="O129" i="20"/>
  <c r="Q129" i="20"/>
  <c r="R129" i="20"/>
  <c r="S129" i="20" s="1"/>
  <c r="T129" i="20"/>
  <c r="U129" i="20"/>
  <c r="V129" i="20"/>
  <c r="W129" i="20"/>
  <c r="X129" i="20"/>
  <c r="Y129" i="20"/>
  <c r="Z129" i="20"/>
  <c r="AA129" i="20"/>
  <c r="AB129" i="20"/>
  <c r="AC129" i="20"/>
  <c r="AF129" i="20"/>
  <c r="AG129" i="20"/>
  <c r="AH129" i="20"/>
  <c r="AI129" i="20"/>
  <c r="AJ129" i="20"/>
  <c r="AK129" i="20"/>
  <c r="AL129" i="20"/>
  <c r="AM129" i="20"/>
  <c r="A130" i="20"/>
  <c r="B130" i="20"/>
  <c r="C130" i="20"/>
  <c r="E130" i="20"/>
  <c r="F130" i="20"/>
  <c r="G130" i="20"/>
  <c r="H130" i="20"/>
  <c r="I130" i="20" s="1"/>
  <c r="J130" i="20"/>
  <c r="K130" i="20"/>
  <c r="L130" i="20"/>
  <c r="M130" i="20"/>
  <c r="N130" i="20"/>
  <c r="O130" i="20"/>
  <c r="P130" i="20"/>
  <c r="Q130" i="20"/>
  <c r="R130" i="20"/>
  <c r="S130" i="20" s="1"/>
  <c r="T130" i="20"/>
  <c r="U130" i="20"/>
  <c r="V130" i="20"/>
  <c r="W130" i="20"/>
  <c r="X130" i="20"/>
  <c r="Y130" i="20"/>
  <c r="Z130" i="20"/>
  <c r="AA130" i="20"/>
  <c r="AB130" i="20"/>
  <c r="AC130" i="20"/>
  <c r="AF130" i="20"/>
  <c r="AG130" i="20"/>
  <c r="AH130" i="20"/>
  <c r="AI130" i="20"/>
  <c r="AJ130" i="20"/>
  <c r="AK130" i="20"/>
  <c r="AL130" i="20"/>
  <c r="AM130" i="20"/>
  <c r="A131" i="20"/>
  <c r="B131" i="20"/>
  <c r="C131" i="20"/>
  <c r="E131" i="20"/>
  <c r="F131" i="20"/>
  <c r="G131" i="20"/>
  <c r="H131" i="20"/>
  <c r="I131" i="20" s="1"/>
  <c r="J131" i="20"/>
  <c r="K131" i="20"/>
  <c r="L131" i="20"/>
  <c r="M131" i="20"/>
  <c r="N131" i="20"/>
  <c r="O131" i="20"/>
  <c r="P131" i="20"/>
  <c r="Q131" i="20"/>
  <c r="R131" i="20"/>
  <c r="S131" i="20" s="1"/>
  <c r="T131" i="20"/>
  <c r="U131" i="20"/>
  <c r="V131" i="20"/>
  <c r="W131" i="20"/>
  <c r="X131" i="20"/>
  <c r="Y131" i="20"/>
  <c r="Z131" i="20"/>
  <c r="AA131" i="20"/>
  <c r="AB131" i="20"/>
  <c r="AC131" i="20"/>
  <c r="AF131" i="20"/>
  <c r="AG131" i="20"/>
  <c r="AH131" i="20"/>
  <c r="AI131" i="20"/>
  <c r="AJ131" i="20"/>
  <c r="AK131" i="20"/>
  <c r="AL131" i="20"/>
  <c r="AM131" i="20"/>
  <c r="A132" i="20"/>
  <c r="B132" i="20"/>
  <c r="C132" i="20"/>
  <c r="E132" i="20"/>
  <c r="F132" i="20"/>
  <c r="G132" i="20"/>
  <c r="H132" i="20"/>
  <c r="I132" i="20" s="1"/>
  <c r="J132" i="20"/>
  <c r="K132" i="20"/>
  <c r="L132" i="20"/>
  <c r="M132" i="20"/>
  <c r="N132" i="20"/>
  <c r="O132" i="20"/>
  <c r="Q132" i="20"/>
  <c r="R132" i="20"/>
  <c r="S132" i="20" s="1"/>
  <c r="T132" i="20"/>
  <c r="U132" i="20"/>
  <c r="V132" i="20"/>
  <c r="W132" i="20"/>
  <c r="X132" i="20"/>
  <c r="Y132" i="20"/>
  <c r="Z132" i="20"/>
  <c r="AA132" i="20"/>
  <c r="AB132" i="20"/>
  <c r="AC132" i="20"/>
  <c r="AF132" i="20"/>
  <c r="AG132" i="20"/>
  <c r="AH132" i="20"/>
  <c r="AI132" i="20"/>
  <c r="AJ132" i="20"/>
  <c r="AK132" i="20"/>
  <c r="AL132" i="20"/>
  <c r="AM132" i="20"/>
  <c r="A133" i="20"/>
  <c r="B133" i="20"/>
  <c r="C133" i="20"/>
  <c r="E133" i="20"/>
  <c r="F133" i="20"/>
  <c r="G133" i="20"/>
  <c r="H133" i="20"/>
  <c r="I133" i="20" s="1"/>
  <c r="J133" i="20"/>
  <c r="K133" i="20"/>
  <c r="L133" i="20"/>
  <c r="M133" i="20"/>
  <c r="N133" i="20"/>
  <c r="O133" i="20"/>
  <c r="P133" i="20"/>
  <c r="Q133" i="20"/>
  <c r="R133" i="20"/>
  <c r="S133" i="20" s="1"/>
  <c r="T133" i="20"/>
  <c r="U133" i="20"/>
  <c r="V133" i="20"/>
  <c r="W133" i="20"/>
  <c r="X133" i="20"/>
  <c r="Y133" i="20"/>
  <c r="Z133" i="20"/>
  <c r="AA133" i="20"/>
  <c r="AB133" i="20"/>
  <c r="AC133" i="20"/>
  <c r="AF133" i="20"/>
  <c r="AG133" i="20"/>
  <c r="AH133" i="20"/>
  <c r="AI133" i="20"/>
  <c r="AJ133" i="20"/>
  <c r="AK133" i="20"/>
  <c r="AL133" i="20"/>
  <c r="AM133" i="20"/>
  <c r="A134" i="20"/>
  <c r="B134" i="20"/>
  <c r="C134" i="20"/>
  <c r="E134" i="20"/>
  <c r="F134" i="20"/>
  <c r="G134" i="20"/>
  <c r="H134" i="20"/>
  <c r="I134" i="20" s="1"/>
  <c r="J134" i="20"/>
  <c r="K134" i="20"/>
  <c r="L134" i="20"/>
  <c r="M134" i="20"/>
  <c r="N134" i="20"/>
  <c r="O134" i="20"/>
  <c r="P134" i="20"/>
  <c r="Q134" i="20"/>
  <c r="R134" i="20"/>
  <c r="S134" i="20" s="1"/>
  <c r="T134" i="20"/>
  <c r="U134" i="20"/>
  <c r="V134" i="20"/>
  <c r="W134" i="20"/>
  <c r="X134" i="20"/>
  <c r="Y134" i="20"/>
  <c r="Z134" i="20"/>
  <c r="AA134" i="20"/>
  <c r="AB134" i="20"/>
  <c r="AC134" i="20"/>
  <c r="AF134" i="20"/>
  <c r="AG134" i="20"/>
  <c r="AH134" i="20"/>
  <c r="AI134" i="20"/>
  <c r="AJ134" i="20"/>
  <c r="AK134" i="20"/>
  <c r="AL134" i="20"/>
  <c r="AM134" i="20"/>
  <c r="A135" i="20"/>
  <c r="B135" i="20"/>
  <c r="C135" i="20"/>
  <c r="E135" i="20"/>
  <c r="F135" i="20"/>
  <c r="G135" i="20"/>
  <c r="H135" i="20"/>
  <c r="I135" i="20" s="1"/>
  <c r="J135" i="20"/>
  <c r="K135" i="20"/>
  <c r="L135" i="20"/>
  <c r="M135" i="20"/>
  <c r="N135" i="20"/>
  <c r="O135" i="20"/>
  <c r="P135" i="20"/>
  <c r="R135" i="20"/>
  <c r="S135" i="20" s="1"/>
  <c r="T135" i="20"/>
  <c r="U135" i="20"/>
  <c r="V135" i="20"/>
  <c r="W135" i="20"/>
  <c r="Z135" i="20"/>
  <c r="AA135" i="20"/>
  <c r="AB135" i="20"/>
  <c r="AC135" i="20"/>
  <c r="AF135" i="20"/>
  <c r="AG135" i="20"/>
  <c r="AH135" i="20"/>
  <c r="AI135" i="20"/>
  <c r="AJ135" i="20"/>
  <c r="AK135" i="20"/>
  <c r="AL135" i="20"/>
  <c r="AM135" i="20"/>
  <c r="A136" i="20"/>
  <c r="B136" i="20"/>
  <c r="C136" i="20"/>
  <c r="E136" i="20"/>
  <c r="F136" i="20"/>
  <c r="G136" i="20"/>
  <c r="H136" i="20"/>
  <c r="I136" i="20" s="1"/>
  <c r="J136" i="20"/>
  <c r="K136" i="20"/>
  <c r="L136" i="20"/>
  <c r="M136" i="20"/>
  <c r="N136" i="20"/>
  <c r="O136" i="20"/>
  <c r="P136" i="20"/>
  <c r="Q136" i="20"/>
  <c r="R136" i="20"/>
  <c r="S136" i="20" s="1"/>
  <c r="T136" i="20"/>
  <c r="U136" i="20"/>
  <c r="V136" i="20"/>
  <c r="W136" i="20"/>
  <c r="AA136" i="20"/>
  <c r="AB136" i="20"/>
  <c r="AC136" i="20"/>
  <c r="AF136" i="20"/>
  <c r="AG136" i="20"/>
  <c r="AH136" i="20"/>
  <c r="AI136" i="20"/>
  <c r="AJ136" i="20"/>
  <c r="AK136" i="20"/>
  <c r="AL136" i="20"/>
  <c r="AM136" i="20"/>
  <c r="A137" i="20"/>
  <c r="B137" i="20"/>
  <c r="C137" i="20"/>
  <c r="E137" i="20"/>
  <c r="F137" i="20"/>
  <c r="G137" i="20"/>
  <c r="H137" i="20"/>
  <c r="I137" i="20" s="1"/>
  <c r="J137" i="20"/>
  <c r="K137" i="20"/>
  <c r="L137" i="20"/>
  <c r="M137" i="20"/>
  <c r="N137" i="20"/>
  <c r="O137" i="20"/>
  <c r="P137" i="20"/>
  <c r="R137" i="20"/>
  <c r="S137" i="20" s="1"/>
  <c r="T137" i="20"/>
  <c r="U137" i="20"/>
  <c r="V137" i="20"/>
  <c r="W137" i="20"/>
  <c r="AA137" i="20"/>
  <c r="AB137" i="20"/>
  <c r="AC137" i="20"/>
  <c r="AF137" i="20"/>
  <c r="AG137" i="20"/>
  <c r="AH137" i="20"/>
  <c r="AI137" i="20"/>
  <c r="AJ137" i="20"/>
  <c r="AK137" i="20"/>
  <c r="AL137" i="20"/>
  <c r="AM137" i="20"/>
  <c r="A138" i="20"/>
  <c r="B138" i="20"/>
  <c r="C138" i="20"/>
  <c r="E138" i="20"/>
  <c r="F138" i="20"/>
  <c r="G138" i="20"/>
  <c r="H138" i="20"/>
  <c r="I138" i="20" s="1"/>
  <c r="J138" i="20"/>
  <c r="K138" i="20"/>
  <c r="L138" i="20"/>
  <c r="M138" i="20"/>
  <c r="N138" i="20"/>
  <c r="O138" i="20"/>
  <c r="P138" i="20"/>
  <c r="Q138" i="20"/>
  <c r="R138" i="20"/>
  <c r="S138" i="20" s="1"/>
  <c r="T138" i="20"/>
  <c r="U138" i="20"/>
  <c r="V138" i="20"/>
  <c r="W138" i="20"/>
  <c r="AA138" i="20"/>
  <c r="AB138" i="20"/>
  <c r="AF138" i="20"/>
  <c r="AG138" i="20"/>
  <c r="AH138" i="20"/>
  <c r="AI138" i="20"/>
  <c r="AJ138" i="20"/>
  <c r="AK138" i="20"/>
  <c r="AL138" i="20"/>
  <c r="AM138" i="20"/>
  <c r="A139" i="20"/>
  <c r="B139" i="20"/>
  <c r="C139" i="20"/>
  <c r="E139" i="20"/>
  <c r="F139" i="20"/>
  <c r="G139" i="20"/>
  <c r="H139" i="20"/>
  <c r="I139" i="20" s="1"/>
  <c r="J139" i="20"/>
  <c r="K139" i="20"/>
  <c r="L139" i="20"/>
  <c r="M139" i="20"/>
  <c r="N139" i="20"/>
  <c r="O139" i="20"/>
  <c r="P139" i="20"/>
  <c r="R139" i="20"/>
  <c r="S139" i="20" s="1"/>
  <c r="T139" i="20"/>
  <c r="U139" i="20"/>
  <c r="V139" i="20"/>
  <c r="W139" i="20"/>
  <c r="AA139" i="20"/>
  <c r="AB139" i="20"/>
  <c r="AC139" i="20"/>
  <c r="AF139" i="20"/>
  <c r="AG139" i="20"/>
  <c r="AH139" i="20"/>
  <c r="AI139" i="20"/>
  <c r="AJ139" i="20"/>
  <c r="AK139" i="20"/>
  <c r="AL139" i="20"/>
  <c r="AM139" i="20"/>
  <c r="A140" i="20"/>
  <c r="B140" i="20"/>
  <c r="C140" i="20"/>
  <c r="E140" i="20"/>
  <c r="F140" i="20"/>
  <c r="G140" i="20"/>
  <c r="H140" i="20"/>
  <c r="I140" i="20" s="1"/>
  <c r="J140" i="20"/>
  <c r="K140" i="20"/>
  <c r="L140" i="20"/>
  <c r="M140" i="20"/>
  <c r="N140" i="20"/>
  <c r="O140" i="20"/>
  <c r="P140" i="20"/>
  <c r="Q140" i="20"/>
  <c r="R140" i="20"/>
  <c r="S140" i="20" s="1"/>
  <c r="T140" i="20"/>
  <c r="U140" i="20"/>
  <c r="V140" i="20"/>
  <c r="W140" i="20"/>
  <c r="AA140" i="20"/>
  <c r="AB140" i="20"/>
  <c r="AF140" i="20"/>
  <c r="AG140" i="20"/>
  <c r="AH140" i="20"/>
  <c r="AI140" i="20"/>
  <c r="AJ140" i="20"/>
  <c r="AK140" i="20"/>
  <c r="AL140" i="20"/>
  <c r="AM140" i="20"/>
  <c r="A141" i="20"/>
  <c r="B141" i="20"/>
  <c r="C141" i="20"/>
  <c r="E141" i="20"/>
  <c r="F141" i="20"/>
  <c r="G141" i="20"/>
  <c r="H141" i="20"/>
  <c r="I141" i="20" s="1"/>
  <c r="J141" i="20"/>
  <c r="K141" i="20"/>
  <c r="L141" i="20"/>
  <c r="M141" i="20"/>
  <c r="N141" i="20"/>
  <c r="O141" i="20"/>
  <c r="P141" i="20"/>
  <c r="R141" i="20"/>
  <c r="S141" i="20" s="1"/>
  <c r="T141" i="20"/>
  <c r="U141" i="20"/>
  <c r="V141" i="20"/>
  <c r="W141" i="20"/>
  <c r="AA141" i="20"/>
  <c r="AB141" i="20"/>
  <c r="AC141" i="20"/>
  <c r="AF141" i="20"/>
  <c r="AG141" i="20"/>
  <c r="AH141" i="20"/>
  <c r="AI141" i="20"/>
  <c r="AJ141" i="20"/>
  <c r="AK141" i="20"/>
  <c r="AL141" i="20"/>
  <c r="AM141" i="20"/>
  <c r="A142" i="20"/>
  <c r="B142" i="20"/>
  <c r="C142" i="20"/>
  <c r="E142" i="20"/>
  <c r="F142" i="20"/>
  <c r="G142" i="20"/>
  <c r="H142" i="20"/>
  <c r="I142" i="20" s="1"/>
  <c r="J142" i="20"/>
  <c r="K142" i="20"/>
  <c r="L142" i="20"/>
  <c r="M142" i="20"/>
  <c r="N142" i="20"/>
  <c r="O142" i="20"/>
  <c r="P142" i="20"/>
  <c r="Q142" i="20"/>
  <c r="R142" i="20"/>
  <c r="S142" i="20" s="1"/>
  <c r="T142" i="20"/>
  <c r="U142" i="20"/>
  <c r="V142" i="20"/>
  <c r="W142" i="20"/>
  <c r="AA142" i="20"/>
  <c r="AB142" i="20"/>
  <c r="AF142" i="20"/>
  <c r="AG142" i="20"/>
  <c r="AH142" i="20"/>
  <c r="AI142" i="20"/>
  <c r="AJ142" i="20"/>
  <c r="AK142" i="20"/>
  <c r="AL142" i="20"/>
  <c r="AM142" i="20"/>
  <c r="A143" i="20"/>
  <c r="B143" i="20"/>
  <c r="C143" i="20"/>
  <c r="E143" i="20"/>
  <c r="F143" i="20"/>
  <c r="G143" i="20"/>
  <c r="H143" i="20"/>
  <c r="I143" i="20" s="1"/>
  <c r="J143" i="20"/>
  <c r="K143" i="20"/>
  <c r="L143" i="20"/>
  <c r="M143" i="20"/>
  <c r="N143" i="20"/>
  <c r="O143" i="20"/>
  <c r="P143" i="20"/>
  <c r="R143" i="20"/>
  <c r="S143" i="20" s="1"/>
  <c r="T143" i="20"/>
  <c r="U143" i="20"/>
  <c r="V143" i="20"/>
  <c r="W143" i="20"/>
  <c r="AA143" i="20"/>
  <c r="AB143" i="20"/>
  <c r="AC143" i="20"/>
  <c r="AF143" i="20"/>
  <c r="AG143" i="20"/>
  <c r="AH143" i="20"/>
  <c r="AI143" i="20"/>
  <c r="AJ143" i="20"/>
  <c r="AK143" i="20"/>
  <c r="AL143" i="20"/>
  <c r="AM143" i="20"/>
  <c r="A144" i="20"/>
  <c r="B144" i="20"/>
  <c r="C144" i="20"/>
  <c r="E144" i="20"/>
  <c r="F144" i="20"/>
  <c r="G144" i="20"/>
  <c r="H144" i="20"/>
  <c r="I144" i="20" s="1"/>
  <c r="J144" i="20"/>
  <c r="K144" i="20"/>
  <c r="L144" i="20"/>
  <c r="M144" i="20"/>
  <c r="N144" i="20"/>
  <c r="O144" i="20"/>
  <c r="P144" i="20"/>
  <c r="R144" i="20"/>
  <c r="S144" i="20" s="1"/>
  <c r="T144" i="20"/>
  <c r="U144" i="20"/>
  <c r="V144" i="20"/>
  <c r="W144" i="20"/>
  <c r="AA144" i="20"/>
  <c r="AB144" i="20"/>
  <c r="AC144" i="20"/>
  <c r="AF144" i="20"/>
  <c r="AG144" i="20"/>
  <c r="AH144" i="20"/>
  <c r="AI144" i="20"/>
  <c r="AJ144" i="20"/>
  <c r="AK144" i="20"/>
  <c r="AL144" i="20"/>
  <c r="AM144" i="20"/>
  <c r="A145" i="20"/>
  <c r="B145" i="20"/>
  <c r="C145" i="20"/>
  <c r="E145" i="20"/>
  <c r="F145" i="20"/>
  <c r="G145" i="20"/>
  <c r="H145" i="20"/>
  <c r="I145" i="20" s="1"/>
  <c r="J145" i="20"/>
  <c r="K145" i="20"/>
  <c r="L145" i="20"/>
  <c r="M145" i="20"/>
  <c r="N145" i="20"/>
  <c r="O145" i="20"/>
  <c r="P145" i="20"/>
  <c r="R145" i="20"/>
  <c r="S145" i="20" s="1"/>
  <c r="T145" i="20"/>
  <c r="U145" i="20"/>
  <c r="V145" i="20"/>
  <c r="W145" i="20"/>
  <c r="AA145" i="20"/>
  <c r="AB145" i="20"/>
  <c r="AC145" i="20"/>
  <c r="AF145" i="20"/>
  <c r="AG145" i="20"/>
  <c r="AH145" i="20"/>
  <c r="AI145" i="20"/>
  <c r="AJ145" i="20"/>
  <c r="AK145" i="20"/>
  <c r="AL145" i="20"/>
  <c r="AM145" i="20"/>
  <c r="A146" i="20"/>
  <c r="B146" i="20"/>
  <c r="C146" i="20"/>
  <c r="E146" i="20"/>
  <c r="F146" i="20"/>
  <c r="G146" i="20"/>
  <c r="H146" i="20"/>
  <c r="I146" i="20" s="1"/>
  <c r="J146" i="20"/>
  <c r="K146" i="20"/>
  <c r="L146" i="20"/>
  <c r="M146" i="20"/>
  <c r="N146" i="20"/>
  <c r="O146" i="20"/>
  <c r="P146" i="20"/>
  <c r="R146" i="20"/>
  <c r="S146" i="20" s="1"/>
  <c r="T146" i="20"/>
  <c r="U146" i="20"/>
  <c r="V146" i="20"/>
  <c r="W146" i="20"/>
  <c r="AA146" i="20"/>
  <c r="AB146" i="20"/>
  <c r="AC146" i="20"/>
  <c r="AF146" i="20"/>
  <c r="AG146" i="20"/>
  <c r="AH146" i="20"/>
  <c r="AI146" i="20"/>
  <c r="AJ146" i="20"/>
  <c r="AK146" i="20"/>
  <c r="AL146" i="20"/>
  <c r="AM146" i="20"/>
  <c r="A147" i="20"/>
  <c r="B147" i="20"/>
  <c r="C147" i="20"/>
  <c r="E147" i="20"/>
  <c r="F147" i="20"/>
  <c r="G147" i="20"/>
  <c r="H147" i="20"/>
  <c r="I147" i="20" s="1"/>
  <c r="J147" i="20"/>
  <c r="K147" i="20"/>
  <c r="L147" i="20"/>
  <c r="M147" i="20"/>
  <c r="N147" i="20"/>
  <c r="O147" i="20"/>
  <c r="P147" i="20"/>
  <c r="R147" i="20"/>
  <c r="S147" i="20" s="1"/>
  <c r="T147" i="20"/>
  <c r="U147" i="20"/>
  <c r="V147" i="20"/>
  <c r="W147" i="20"/>
  <c r="AA147" i="20"/>
  <c r="AB147" i="20"/>
  <c r="AC147" i="20"/>
  <c r="AF147" i="20"/>
  <c r="AG147" i="20"/>
  <c r="AH147" i="20"/>
  <c r="AI147" i="20"/>
  <c r="AJ147" i="20"/>
  <c r="AK147" i="20"/>
  <c r="AL147" i="20"/>
  <c r="AM147" i="20"/>
  <c r="A148" i="20"/>
  <c r="B148" i="20"/>
  <c r="C148" i="20"/>
  <c r="E148" i="20"/>
  <c r="F148" i="20"/>
  <c r="G148" i="20"/>
  <c r="H148" i="20"/>
  <c r="I148" i="20" s="1"/>
  <c r="J148" i="20"/>
  <c r="K148" i="20"/>
  <c r="L148" i="20"/>
  <c r="M148" i="20"/>
  <c r="N148" i="20"/>
  <c r="O148" i="20"/>
  <c r="P148" i="20"/>
  <c r="R148" i="20"/>
  <c r="S148" i="20" s="1"/>
  <c r="T148" i="20"/>
  <c r="U148" i="20"/>
  <c r="V148" i="20"/>
  <c r="W148" i="20"/>
  <c r="AA148" i="20"/>
  <c r="AB148" i="20"/>
  <c r="AC148" i="20"/>
  <c r="AF148" i="20"/>
  <c r="AG148" i="20"/>
  <c r="AH148" i="20"/>
  <c r="AI148" i="20"/>
  <c r="AJ148" i="20"/>
  <c r="AK148" i="20"/>
  <c r="AL148" i="20"/>
  <c r="AM148" i="20"/>
  <c r="A149" i="20"/>
  <c r="B149" i="20"/>
  <c r="C149" i="20"/>
  <c r="E149" i="20"/>
  <c r="F149" i="20"/>
  <c r="G149" i="20"/>
  <c r="H149" i="20"/>
  <c r="I149" i="20" s="1"/>
  <c r="J149" i="20"/>
  <c r="K149" i="20"/>
  <c r="L149" i="20"/>
  <c r="M149" i="20"/>
  <c r="N149" i="20"/>
  <c r="O149" i="20"/>
  <c r="P149" i="20"/>
  <c r="R149" i="20"/>
  <c r="S149" i="20" s="1"/>
  <c r="T149" i="20"/>
  <c r="U149" i="20"/>
  <c r="V149" i="20"/>
  <c r="W149" i="20"/>
  <c r="AA149" i="20"/>
  <c r="AB149" i="20"/>
  <c r="AC149" i="20"/>
  <c r="AF149" i="20"/>
  <c r="AG149" i="20"/>
  <c r="AH149" i="20"/>
  <c r="AI149" i="20"/>
  <c r="AJ149" i="20"/>
  <c r="AK149" i="20"/>
  <c r="AL149" i="20"/>
  <c r="AM149" i="20"/>
  <c r="A150" i="20"/>
  <c r="B150" i="20"/>
  <c r="C150" i="20"/>
  <c r="E150" i="20"/>
  <c r="F150" i="20"/>
  <c r="G150" i="20"/>
  <c r="H150" i="20"/>
  <c r="I150" i="20" s="1"/>
  <c r="J150" i="20"/>
  <c r="K150" i="20"/>
  <c r="L150" i="20"/>
  <c r="M150" i="20"/>
  <c r="N150" i="20"/>
  <c r="O150" i="20"/>
  <c r="P150" i="20"/>
  <c r="R150" i="20"/>
  <c r="S150" i="20" s="1"/>
  <c r="T150" i="20"/>
  <c r="U150" i="20"/>
  <c r="V150" i="20"/>
  <c r="W150" i="20"/>
  <c r="AA150" i="20"/>
  <c r="AB150" i="20"/>
  <c r="AC150" i="20"/>
  <c r="AF150" i="20"/>
  <c r="AG150" i="20"/>
  <c r="AH150" i="20"/>
  <c r="AI150" i="20"/>
  <c r="AJ150" i="20"/>
  <c r="AK150" i="20"/>
  <c r="AL150" i="20"/>
  <c r="AM150" i="20"/>
  <c r="A151" i="20"/>
  <c r="B151" i="20"/>
  <c r="C151" i="20"/>
  <c r="E151" i="20"/>
  <c r="F151" i="20"/>
  <c r="G151" i="20"/>
  <c r="H151" i="20"/>
  <c r="I151" i="20" s="1"/>
  <c r="J151" i="20"/>
  <c r="K151" i="20"/>
  <c r="L151" i="20"/>
  <c r="M151" i="20"/>
  <c r="N151" i="20"/>
  <c r="O151" i="20"/>
  <c r="P151" i="20"/>
  <c r="R151" i="20"/>
  <c r="S151" i="20" s="1"/>
  <c r="T151" i="20"/>
  <c r="U151" i="20"/>
  <c r="V151" i="20"/>
  <c r="W151" i="20"/>
  <c r="AA151" i="20"/>
  <c r="AB151" i="20"/>
  <c r="AC151" i="20"/>
  <c r="AF151" i="20"/>
  <c r="AG151" i="20"/>
  <c r="AH151" i="20"/>
  <c r="AI151" i="20"/>
  <c r="AJ151" i="20"/>
  <c r="AK151" i="20"/>
  <c r="AL151" i="20"/>
  <c r="AM151" i="20"/>
  <c r="A152" i="20"/>
  <c r="B152" i="20"/>
  <c r="C152" i="20"/>
  <c r="E152" i="20"/>
  <c r="F152" i="20"/>
  <c r="G152" i="20"/>
  <c r="H152" i="20"/>
  <c r="I152" i="20" s="1"/>
  <c r="J152" i="20"/>
  <c r="K152" i="20"/>
  <c r="L152" i="20"/>
  <c r="M152" i="20"/>
  <c r="N152" i="20"/>
  <c r="O152" i="20"/>
  <c r="P152" i="20"/>
  <c r="R152" i="20"/>
  <c r="S152" i="20" s="1"/>
  <c r="T152" i="20"/>
  <c r="U152" i="20"/>
  <c r="V152" i="20"/>
  <c r="W152" i="20"/>
  <c r="AA152" i="20"/>
  <c r="AB152" i="20"/>
  <c r="AC152" i="20"/>
  <c r="AF152" i="20"/>
  <c r="AG152" i="20"/>
  <c r="AH152" i="20"/>
  <c r="AI152" i="20"/>
  <c r="AJ152" i="20"/>
  <c r="AK152" i="20"/>
  <c r="AL152" i="20"/>
  <c r="AM152" i="20"/>
  <c r="A153" i="20"/>
  <c r="B153" i="20"/>
  <c r="C153" i="20"/>
  <c r="E153" i="20"/>
  <c r="F153" i="20"/>
  <c r="G153" i="20"/>
  <c r="H153" i="20"/>
  <c r="I153" i="20" s="1"/>
  <c r="J153" i="20"/>
  <c r="K153" i="20"/>
  <c r="L153" i="20"/>
  <c r="M153" i="20"/>
  <c r="N153" i="20"/>
  <c r="O153" i="20"/>
  <c r="P153" i="20"/>
  <c r="Q153" i="20"/>
  <c r="R153" i="20"/>
  <c r="S153" i="20" s="1"/>
  <c r="T153" i="20"/>
  <c r="U153" i="20"/>
  <c r="V153" i="20"/>
  <c r="W153" i="20"/>
  <c r="AA153" i="20"/>
  <c r="AB153" i="20"/>
  <c r="AC153" i="20"/>
  <c r="AF153" i="20"/>
  <c r="AG153" i="20"/>
  <c r="AH153" i="20"/>
  <c r="AI153" i="20"/>
  <c r="AJ153" i="20"/>
  <c r="AK153" i="20"/>
  <c r="AL153" i="20"/>
  <c r="AM153" i="20"/>
  <c r="A154" i="20"/>
  <c r="B154" i="20"/>
  <c r="C154" i="20"/>
  <c r="E154" i="20"/>
  <c r="F154" i="20"/>
  <c r="G154" i="20"/>
  <c r="H154" i="20"/>
  <c r="I154" i="20" s="1"/>
  <c r="J154" i="20"/>
  <c r="K154" i="20"/>
  <c r="L154" i="20"/>
  <c r="M154" i="20"/>
  <c r="N154" i="20"/>
  <c r="O154" i="20"/>
  <c r="P154" i="20"/>
  <c r="Q154" i="20"/>
  <c r="R154" i="20"/>
  <c r="S154" i="20" s="1"/>
  <c r="T154" i="20"/>
  <c r="U154" i="20"/>
  <c r="V154" i="20"/>
  <c r="W154" i="20"/>
  <c r="AA154" i="20"/>
  <c r="AB154" i="20"/>
  <c r="AC154" i="20"/>
  <c r="AF154" i="20"/>
  <c r="AG154" i="20"/>
  <c r="AH154" i="20"/>
  <c r="AI154" i="20"/>
  <c r="AJ154" i="20"/>
  <c r="AK154" i="20"/>
  <c r="AL154" i="20"/>
  <c r="AM154" i="20"/>
  <c r="A155" i="20"/>
  <c r="B155" i="20"/>
  <c r="C155" i="20"/>
  <c r="E155" i="20"/>
  <c r="F155" i="20"/>
  <c r="G155" i="20"/>
  <c r="H155" i="20"/>
  <c r="I155" i="20" s="1"/>
  <c r="J155" i="20"/>
  <c r="K155" i="20"/>
  <c r="L155" i="20"/>
  <c r="M155" i="20"/>
  <c r="N155" i="20"/>
  <c r="O155" i="20"/>
  <c r="P155" i="20"/>
  <c r="Q155" i="20"/>
  <c r="R155" i="20"/>
  <c r="S155" i="20" s="1"/>
  <c r="T155" i="20"/>
  <c r="U155" i="20"/>
  <c r="V155" i="20"/>
  <c r="W155" i="20"/>
  <c r="AA155" i="20"/>
  <c r="AB155" i="20"/>
  <c r="AC155" i="20"/>
  <c r="AF155" i="20"/>
  <c r="AG155" i="20"/>
  <c r="AH155" i="20"/>
  <c r="AI155" i="20"/>
  <c r="AJ155" i="20"/>
  <c r="AK155" i="20"/>
  <c r="AL155" i="20"/>
  <c r="AM155" i="20"/>
  <c r="A156" i="20"/>
  <c r="B156" i="20"/>
  <c r="C156" i="20"/>
  <c r="E156" i="20"/>
  <c r="F156" i="20"/>
  <c r="G156" i="20"/>
  <c r="H156" i="20"/>
  <c r="I156" i="20" s="1"/>
  <c r="J156" i="20"/>
  <c r="K156" i="20"/>
  <c r="L156" i="20"/>
  <c r="M156" i="20"/>
  <c r="N156" i="20"/>
  <c r="O156" i="20"/>
  <c r="P156" i="20"/>
  <c r="Q156" i="20"/>
  <c r="R156" i="20"/>
  <c r="S156" i="20" s="1"/>
  <c r="T156" i="20"/>
  <c r="U156" i="20"/>
  <c r="V156" i="20"/>
  <c r="W156" i="20"/>
  <c r="AA156" i="20"/>
  <c r="AB156" i="20"/>
  <c r="AC156" i="20"/>
  <c r="AF156" i="20"/>
  <c r="AG156" i="20"/>
  <c r="AH156" i="20"/>
  <c r="AI156" i="20"/>
  <c r="AJ156" i="20"/>
  <c r="AK156" i="20"/>
  <c r="AL156" i="20"/>
  <c r="AM156" i="20"/>
  <c r="A157" i="20"/>
  <c r="B157" i="20"/>
  <c r="C157" i="20"/>
  <c r="E157" i="20"/>
  <c r="F157" i="20"/>
  <c r="G157" i="20"/>
  <c r="H157" i="20"/>
  <c r="I157" i="20" s="1"/>
  <c r="J157" i="20"/>
  <c r="K157" i="20"/>
  <c r="L157" i="20"/>
  <c r="M157" i="20"/>
  <c r="N157" i="20"/>
  <c r="O157" i="20"/>
  <c r="P157" i="20"/>
  <c r="Q157" i="20"/>
  <c r="R157" i="20"/>
  <c r="S157" i="20" s="1"/>
  <c r="T157" i="20"/>
  <c r="U157" i="20"/>
  <c r="V157" i="20"/>
  <c r="W157" i="20"/>
  <c r="AA157" i="20"/>
  <c r="AB157" i="20"/>
  <c r="AC157" i="20"/>
  <c r="AF157" i="20"/>
  <c r="AG157" i="20"/>
  <c r="AH157" i="20"/>
  <c r="AI157" i="20"/>
  <c r="AJ157" i="20"/>
  <c r="AK157" i="20"/>
  <c r="AL157" i="20"/>
  <c r="AM157" i="20"/>
  <c r="A158" i="20"/>
  <c r="B158" i="20"/>
  <c r="C158" i="20"/>
  <c r="E158" i="20"/>
  <c r="F158" i="20"/>
  <c r="G158" i="20"/>
  <c r="H158" i="20"/>
  <c r="I158" i="20" s="1"/>
  <c r="J158" i="20"/>
  <c r="K158" i="20"/>
  <c r="L158" i="20"/>
  <c r="M158" i="20"/>
  <c r="N158" i="20"/>
  <c r="O158" i="20"/>
  <c r="P158" i="20"/>
  <c r="Q158" i="20"/>
  <c r="R158" i="20"/>
  <c r="S158" i="20" s="1"/>
  <c r="T158" i="20"/>
  <c r="U158" i="20"/>
  <c r="V158" i="20"/>
  <c r="W158" i="20"/>
  <c r="AA158" i="20"/>
  <c r="AB158" i="20"/>
  <c r="AC158" i="20"/>
  <c r="AF158" i="20"/>
  <c r="AG158" i="20"/>
  <c r="AH158" i="20"/>
  <c r="AI158" i="20"/>
  <c r="AJ158" i="20"/>
  <c r="AK158" i="20"/>
  <c r="AL158" i="20"/>
  <c r="AM158" i="20"/>
  <c r="A159" i="20"/>
  <c r="B159" i="20"/>
  <c r="C159" i="20"/>
  <c r="E159" i="20"/>
  <c r="F159" i="20"/>
  <c r="G159" i="20"/>
  <c r="H159" i="20"/>
  <c r="I159" i="20" s="1"/>
  <c r="J159" i="20"/>
  <c r="K159" i="20"/>
  <c r="L159" i="20"/>
  <c r="M159" i="20"/>
  <c r="N159" i="20"/>
  <c r="O159" i="20"/>
  <c r="P159" i="20"/>
  <c r="R159" i="20"/>
  <c r="S159" i="20" s="1"/>
  <c r="T159" i="20"/>
  <c r="U159" i="20"/>
  <c r="V159" i="20"/>
  <c r="W159" i="20"/>
  <c r="AA159" i="20"/>
  <c r="AB159" i="20"/>
  <c r="AC159" i="20"/>
  <c r="AF159" i="20"/>
  <c r="AG159" i="20"/>
  <c r="AH159" i="20"/>
  <c r="AI159" i="20"/>
  <c r="AJ159" i="20"/>
  <c r="AK159" i="20"/>
  <c r="AL159" i="20"/>
  <c r="AM159" i="20"/>
  <c r="A160" i="20"/>
  <c r="B160" i="20"/>
  <c r="C160" i="20"/>
  <c r="E160" i="20"/>
  <c r="F160" i="20"/>
  <c r="G160" i="20"/>
  <c r="H160" i="20"/>
  <c r="I160" i="20" s="1"/>
  <c r="J160" i="20"/>
  <c r="K160" i="20"/>
  <c r="L160" i="20"/>
  <c r="M160" i="20"/>
  <c r="N160" i="20"/>
  <c r="O160" i="20"/>
  <c r="P160" i="20"/>
  <c r="R160" i="20"/>
  <c r="S160" i="20" s="1"/>
  <c r="T160" i="20"/>
  <c r="U160" i="20"/>
  <c r="V160" i="20"/>
  <c r="W160" i="20"/>
  <c r="AA160" i="20"/>
  <c r="AB160" i="20"/>
  <c r="AC160" i="20"/>
  <c r="AF160" i="20"/>
  <c r="AG160" i="20"/>
  <c r="AH160" i="20"/>
  <c r="AI160" i="20"/>
  <c r="AJ160" i="20"/>
  <c r="AK160" i="20"/>
  <c r="AL160" i="20"/>
  <c r="AM160" i="20"/>
  <c r="A161" i="20"/>
  <c r="C161" i="20"/>
  <c r="E161" i="20"/>
  <c r="F161" i="20"/>
  <c r="G161" i="20"/>
  <c r="H161" i="20"/>
  <c r="I161" i="20" s="1"/>
  <c r="J161" i="20"/>
  <c r="K161" i="20"/>
  <c r="L161" i="20"/>
  <c r="M161" i="20"/>
  <c r="N161" i="20"/>
  <c r="O161" i="20"/>
  <c r="P161" i="20"/>
  <c r="R161" i="20"/>
  <c r="S161" i="20" s="1"/>
  <c r="T161" i="20"/>
  <c r="U161" i="20"/>
  <c r="V161" i="20"/>
  <c r="W161" i="20"/>
  <c r="AA161" i="20"/>
  <c r="AB161" i="20"/>
  <c r="AC161" i="20"/>
  <c r="AF161" i="20"/>
  <c r="AG161" i="20"/>
  <c r="AH161" i="20"/>
  <c r="AI161" i="20"/>
  <c r="AJ161" i="20"/>
  <c r="AK161" i="20"/>
  <c r="AL161" i="20"/>
  <c r="AM161" i="20"/>
  <c r="A162" i="20"/>
  <c r="B162" i="20"/>
  <c r="C162" i="20"/>
  <c r="E162" i="20"/>
  <c r="F162" i="20"/>
  <c r="G162" i="20"/>
  <c r="H162" i="20"/>
  <c r="I162" i="20" s="1"/>
  <c r="J162" i="20"/>
  <c r="K162" i="20"/>
  <c r="L162" i="20"/>
  <c r="M162" i="20"/>
  <c r="N162" i="20"/>
  <c r="O162" i="20"/>
  <c r="P162" i="20"/>
  <c r="R162" i="20"/>
  <c r="S162" i="20" s="1"/>
  <c r="T162" i="20"/>
  <c r="U162" i="20"/>
  <c r="V162" i="20"/>
  <c r="W162" i="20"/>
  <c r="AA162" i="20"/>
  <c r="AB162" i="20"/>
  <c r="AC162" i="20"/>
  <c r="AF162" i="20"/>
  <c r="AG162" i="20"/>
  <c r="AH162" i="20"/>
  <c r="AI162" i="20"/>
  <c r="AJ162" i="20"/>
  <c r="AK162" i="20"/>
  <c r="AL162" i="20"/>
  <c r="AM162" i="20"/>
  <c r="A163" i="20"/>
  <c r="C163" i="20"/>
  <c r="E163" i="20"/>
  <c r="F163" i="20"/>
  <c r="G163" i="20"/>
  <c r="H163" i="20"/>
  <c r="I163" i="20" s="1"/>
  <c r="J163" i="20"/>
  <c r="K163" i="20"/>
  <c r="L163" i="20"/>
  <c r="M163" i="20"/>
  <c r="N163" i="20"/>
  <c r="O163" i="20"/>
  <c r="P163" i="20"/>
  <c r="R163" i="20"/>
  <c r="S163" i="20" s="1"/>
  <c r="T163" i="20"/>
  <c r="U163" i="20"/>
  <c r="V163" i="20"/>
  <c r="W163" i="20"/>
  <c r="AA163" i="20"/>
  <c r="AB163" i="20"/>
  <c r="AC163" i="20"/>
  <c r="AF163" i="20"/>
  <c r="AG163" i="20"/>
  <c r="AH163" i="20"/>
  <c r="AI163" i="20"/>
  <c r="AJ163" i="20"/>
  <c r="AK163" i="20"/>
  <c r="AL163" i="20"/>
  <c r="AM163" i="20"/>
  <c r="A164" i="20"/>
  <c r="B164" i="20"/>
  <c r="C164" i="20"/>
  <c r="E164" i="20"/>
  <c r="F164" i="20"/>
  <c r="G164" i="20"/>
  <c r="H164" i="20"/>
  <c r="I164" i="20" s="1"/>
  <c r="J164" i="20"/>
  <c r="K164" i="20"/>
  <c r="L164" i="20"/>
  <c r="M164" i="20"/>
  <c r="N164" i="20"/>
  <c r="O164" i="20"/>
  <c r="P164" i="20"/>
  <c r="R164" i="20"/>
  <c r="S164" i="20" s="1"/>
  <c r="T164" i="20"/>
  <c r="U164" i="20"/>
  <c r="V164" i="20"/>
  <c r="W164" i="20"/>
  <c r="AA164" i="20"/>
  <c r="AB164" i="20"/>
  <c r="AC164" i="20"/>
  <c r="AF164" i="20"/>
  <c r="AG164" i="20"/>
  <c r="AH164" i="20"/>
  <c r="AI164" i="20"/>
  <c r="AJ164" i="20"/>
  <c r="AK164" i="20"/>
  <c r="AL164" i="20"/>
  <c r="AM164" i="20"/>
  <c r="A165" i="20"/>
  <c r="B165" i="20"/>
  <c r="C165" i="20"/>
  <c r="E165" i="20"/>
  <c r="F165" i="20"/>
  <c r="G165" i="20"/>
  <c r="H165" i="20"/>
  <c r="I165" i="20" s="1"/>
  <c r="J165" i="20"/>
  <c r="K165" i="20"/>
  <c r="L165" i="20"/>
  <c r="M165" i="20"/>
  <c r="N165" i="20"/>
  <c r="O165" i="20"/>
  <c r="P165" i="20"/>
  <c r="R165" i="20"/>
  <c r="S165" i="20" s="1"/>
  <c r="T165" i="20"/>
  <c r="U165" i="20"/>
  <c r="V165" i="20"/>
  <c r="W165" i="20"/>
  <c r="AA165" i="20"/>
  <c r="AB165" i="20"/>
  <c r="AC165" i="20"/>
  <c r="AF165" i="20"/>
  <c r="AG165" i="20"/>
  <c r="AH165" i="20"/>
  <c r="AI165" i="20"/>
  <c r="AJ165" i="20"/>
  <c r="AK165" i="20"/>
  <c r="AL165" i="20"/>
  <c r="AM165" i="20"/>
  <c r="L159" i="16" l="1"/>
  <c r="L158" i="16"/>
  <c r="B161" i="20"/>
  <c r="AF156" i="16"/>
  <c r="AC138" i="20"/>
  <c r="AF144" i="16"/>
  <c r="AF162" i="16"/>
  <c r="AF146" i="16"/>
  <c r="AF148" i="16"/>
  <c r="AF158" i="16"/>
  <c r="AF160" i="16"/>
  <c r="AF150" i="16"/>
  <c r="AF152" i="16"/>
  <c r="AF154" i="16"/>
  <c r="AC140" i="20"/>
  <c r="AC142" i="20"/>
  <c r="AE142" i="16"/>
  <c r="AG154" i="16"/>
  <c r="AG144" i="16"/>
  <c r="AG148" i="16"/>
  <c r="AG156" i="16"/>
  <c r="AG158" i="16"/>
  <c r="AG146" i="16"/>
  <c r="AG152" i="16"/>
  <c r="AG162" i="16"/>
  <c r="AG150" i="16"/>
  <c r="AG160" i="16"/>
  <c r="AD59" i="20"/>
  <c r="AD60" i="20"/>
  <c r="AD61" i="20"/>
  <c r="AD62" i="20"/>
  <c r="AD63" i="20"/>
  <c r="AD64" i="20"/>
  <c r="AD65" i="20"/>
  <c r="AD66" i="20"/>
  <c r="AD67" i="20"/>
  <c r="AD68" i="20"/>
  <c r="AD69" i="20"/>
  <c r="AD70" i="20"/>
  <c r="AD71" i="20"/>
  <c r="AD72" i="20"/>
  <c r="AD73" i="20"/>
  <c r="AD74" i="20"/>
  <c r="AD75" i="20"/>
  <c r="AD76" i="20"/>
  <c r="AD77" i="20"/>
  <c r="AD78" i="20"/>
  <c r="AD79" i="20"/>
  <c r="AD80" i="20"/>
  <c r="AD81" i="20"/>
  <c r="AD82" i="20"/>
  <c r="AD83" i="20"/>
  <c r="AD84" i="20"/>
  <c r="AD85" i="20"/>
  <c r="AD86" i="20"/>
  <c r="AD87" i="20"/>
  <c r="AD88" i="20"/>
  <c r="AD89" i="20"/>
  <c r="AD90" i="20"/>
  <c r="AD91" i="20"/>
  <c r="AD92" i="20"/>
  <c r="AD93" i="20"/>
  <c r="AD94" i="20"/>
  <c r="AD95" i="20"/>
  <c r="AD96" i="20"/>
  <c r="AD97" i="20"/>
  <c r="AD98" i="20"/>
  <c r="AD99" i="20"/>
  <c r="AD100" i="20"/>
  <c r="AD101" i="20"/>
  <c r="AD102" i="20"/>
  <c r="AD103" i="20"/>
  <c r="AD104" i="20"/>
  <c r="AD105" i="20"/>
  <c r="AD106" i="20"/>
  <c r="AD107" i="20"/>
  <c r="AD108" i="20"/>
  <c r="AD58" i="20"/>
  <c r="AD3" i="20"/>
  <c r="AD4" i="20"/>
  <c r="AD5" i="20"/>
  <c r="AD6" i="20"/>
  <c r="AD7" i="20"/>
  <c r="AD8" i="20"/>
  <c r="AD9" i="20"/>
  <c r="AD10" i="20"/>
  <c r="AD11" i="20"/>
  <c r="AD12" i="20"/>
  <c r="AD13" i="20"/>
  <c r="AD14" i="20"/>
  <c r="AD15" i="20"/>
  <c r="AD16" i="20"/>
  <c r="AD17" i="20"/>
  <c r="AD18" i="20"/>
  <c r="AD19" i="20"/>
  <c r="AD20" i="20"/>
  <c r="AD21" i="20"/>
  <c r="AD22" i="20"/>
  <c r="AD23" i="20"/>
  <c r="AD24" i="20"/>
  <c r="AD25" i="20"/>
  <c r="AD26" i="20"/>
  <c r="AD27" i="20"/>
  <c r="AD28" i="20"/>
  <c r="AD29" i="20"/>
  <c r="AD30" i="20"/>
  <c r="AD31" i="20"/>
  <c r="AD32" i="20"/>
  <c r="AD33" i="20"/>
  <c r="AD36" i="20"/>
  <c r="AD37" i="20"/>
  <c r="AD38" i="20"/>
  <c r="AD39" i="20"/>
  <c r="AD40" i="20"/>
  <c r="AD42" i="20"/>
  <c r="AD44" i="20"/>
  <c r="AD46" i="20"/>
  <c r="AD47" i="20"/>
  <c r="AD48" i="20"/>
  <c r="AD49" i="20"/>
  <c r="AD50" i="20"/>
  <c r="AD51" i="20"/>
  <c r="AD52" i="20"/>
  <c r="AD53" i="20"/>
  <c r="AD54" i="20"/>
  <c r="AD55" i="20"/>
  <c r="AD56" i="20"/>
  <c r="AD57" i="20"/>
  <c r="S188" i="18"/>
  <c r="P188" i="20" s="1"/>
  <c r="Q188" i="18"/>
  <c r="N188" i="20" s="1"/>
  <c r="AB187" i="18"/>
  <c r="S187" i="18"/>
  <c r="P187" i="20" s="1"/>
  <c r="Q187" i="18"/>
  <c r="N187" i="20" s="1"/>
  <c r="T182" i="18"/>
  <c r="Q182" i="20" s="1"/>
  <c r="T177" i="18"/>
  <c r="Q177" i="20" s="1"/>
  <c r="T172" i="18"/>
  <c r="Q172" i="20" s="1"/>
  <c r="T167" i="18"/>
  <c r="Q167" i="20" s="1"/>
  <c r="AB166" i="18"/>
  <c r="Y166" i="20" s="1"/>
  <c r="T166" i="18"/>
  <c r="Q166" i="20" s="1"/>
  <c r="AB165" i="18"/>
  <c r="Y165" i="20" s="1"/>
  <c r="T165" i="18"/>
  <c r="Q165" i="20" s="1"/>
  <c r="T164" i="18"/>
  <c r="Q164" i="20" s="1"/>
  <c r="T163" i="18"/>
  <c r="Q163" i="20" s="1"/>
  <c r="T162" i="18"/>
  <c r="Q162" i="20" s="1"/>
  <c r="T161" i="18"/>
  <c r="Q161" i="20" s="1"/>
  <c r="T160" i="18"/>
  <c r="Q160" i="20" s="1"/>
  <c r="T159" i="18"/>
  <c r="Q159" i="20" s="1"/>
  <c r="T152" i="18"/>
  <c r="Q152" i="20" s="1"/>
  <c r="T151" i="18"/>
  <c r="Q151" i="20" s="1"/>
  <c r="T150" i="18"/>
  <c r="Q150" i="20" s="1"/>
  <c r="T149" i="18"/>
  <c r="Q149" i="20" s="1"/>
  <c r="T148" i="18"/>
  <c r="Q148" i="20" s="1"/>
  <c r="T147" i="18"/>
  <c r="Q147" i="20" s="1"/>
  <c r="T146" i="18"/>
  <c r="Q146" i="20" s="1"/>
  <c r="T145" i="18"/>
  <c r="Q145" i="20" s="1"/>
  <c r="T144" i="18"/>
  <c r="Q144" i="20" s="1"/>
  <c r="AC143" i="18"/>
  <c r="Z143" i="20" s="1"/>
  <c r="AB143" i="18"/>
  <c r="AA143" i="18"/>
  <c r="T143" i="18"/>
  <c r="Q143" i="20" s="1"/>
  <c r="AB141" i="18"/>
  <c r="Y141" i="20" s="1"/>
  <c r="AA141" i="18"/>
  <c r="X141" i="20" s="1"/>
  <c r="T141" i="18"/>
  <c r="Q141" i="20" s="1"/>
  <c r="AB139" i="18"/>
  <c r="Y139" i="20" s="1"/>
  <c r="AA139" i="18"/>
  <c r="X139" i="20" s="1"/>
  <c r="T139" i="18"/>
  <c r="Q139" i="20" s="1"/>
  <c r="AB137" i="18"/>
  <c r="Y137" i="20" s="1"/>
  <c r="AA137" i="18"/>
  <c r="X137" i="20" s="1"/>
  <c r="T137" i="18"/>
  <c r="Q137" i="20" s="1"/>
  <c r="AB135" i="18"/>
  <c r="Y135" i="20" s="1"/>
  <c r="AA135" i="18"/>
  <c r="X135" i="20" s="1"/>
  <c r="T135" i="18"/>
  <c r="Q135" i="20" s="1"/>
  <c r="S132" i="18"/>
  <c r="P132" i="20" s="1"/>
  <c r="S129" i="18"/>
  <c r="P129" i="20" s="1"/>
  <c r="S126" i="18"/>
  <c r="P126" i="20" s="1"/>
  <c r="S123" i="18"/>
  <c r="P123" i="20" s="1"/>
  <c r="S120" i="18"/>
  <c r="P120" i="20" s="1"/>
  <c r="S117" i="18"/>
  <c r="P117" i="20" s="1"/>
  <c r="S114" i="18"/>
  <c r="P114" i="20" s="1"/>
  <c r="S111" i="18"/>
  <c r="P111" i="20" s="1"/>
  <c r="S110" i="18"/>
  <c r="P110" i="20" s="1"/>
  <c r="N110" i="18"/>
  <c r="K110" i="20" s="1"/>
  <c r="AA109" i="18"/>
  <c r="S109" i="18"/>
  <c r="N109" i="18"/>
  <c r="L161" i="16" l="1"/>
  <c r="L160" i="16"/>
  <c r="AE146" i="16"/>
  <c r="B163" i="20"/>
  <c r="AE154" i="16"/>
  <c r="AE152" i="16"/>
  <c r="AE162" i="16"/>
  <c r="AE150" i="16"/>
  <c r="AE148" i="16"/>
  <c r="AE156" i="16"/>
  <c r="AE158" i="16"/>
  <c r="AE144" i="16"/>
  <c r="AE160" i="16"/>
  <c r="AA153" i="18"/>
  <c r="AA163" i="18"/>
  <c r="AA147" i="18"/>
  <c r="AA157" i="18"/>
  <c r="AA151" i="18"/>
  <c r="AA161" i="18"/>
  <c r="AA145" i="18"/>
  <c r="AA155" i="18"/>
  <c r="AA149" i="18"/>
  <c r="AA159" i="18"/>
  <c r="AB163" i="18"/>
  <c r="Y163" i="20" s="1"/>
  <c r="AB147" i="18"/>
  <c r="Y147" i="20" s="1"/>
  <c r="AB157" i="18"/>
  <c r="Y157" i="20" s="1"/>
  <c r="AB151" i="18"/>
  <c r="Y151" i="20" s="1"/>
  <c r="AB145" i="18"/>
  <c r="Y145" i="20" s="1"/>
  <c r="AB161" i="18"/>
  <c r="Y161" i="20" s="1"/>
  <c r="AB155" i="18"/>
  <c r="Y155" i="20" s="1"/>
  <c r="AB149" i="18"/>
  <c r="Y149" i="20" s="1"/>
  <c r="AB159" i="18"/>
  <c r="Y159" i="20" s="1"/>
  <c r="AB153" i="18"/>
  <c r="Y153" i="20" s="1"/>
  <c r="X143" i="20"/>
  <c r="AC157" i="18"/>
  <c r="Z157" i="20" s="1"/>
  <c r="AC151" i="18"/>
  <c r="Z151" i="20" s="1"/>
  <c r="AC161" i="18"/>
  <c r="Z161" i="20" s="1"/>
  <c r="AC155" i="18"/>
  <c r="Z155" i="20" s="1"/>
  <c r="AC145" i="18"/>
  <c r="Z145" i="20" s="1"/>
  <c r="AC149" i="18"/>
  <c r="Z149" i="20" s="1"/>
  <c r="AC159" i="18"/>
  <c r="Z159" i="20" s="1"/>
  <c r="AC153" i="18"/>
  <c r="Z153" i="20" s="1"/>
  <c r="AC163" i="18"/>
  <c r="Z163" i="20" s="1"/>
  <c r="AC147" i="18"/>
  <c r="Z147" i="20" s="1"/>
  <c r="AA187" i="18"/>
  <c r="X187" i="20" s="1"/>
  <c r="Y187" i="20"/>
  <c r="Y143" i="20"/>
  <c r="AA166" i="18"/>
  <c r="X166" i="20" s="1"/>
  <c r="AA165" i="18"/>
  <c r="X165" i="20" s="1"/>
  <c r="AN55" i="18"/>
  <c r="AN54" i="18"/>
  <c r="AN53" i="18"/>
  <c r="AN52" i="18"/>
  <c r="AN51" i="18"/>
  <c r="AN50" i="18"/>
  <c r="AR54" i="16"/>
  <c r="AR53" i="16"/>
  <c r="AR52" i="16"/>
  <c r="AR51" i="16"/>
  <c r="AR50" i="16"/>
  <c r="AR49" i="16"/>
  <c r="AG97" i="20"/>
  <c r="X84" i="16"/>
  <c r="X82" i="16"/>
  <c r="X80" i="16"/>
  <c r="AQ63" i="28"/>
  <c r="AP63" i="28"/>
  <c r="AQ60" i="28"/>
  <c r="AP60" i="28"/>
  <c r="U105" i="20"/>
  <c r="AM94" i="20"/>
  <c r="A109" i="20"/>
  <c r="B109" i="20"/>
  <c r="C109" i="20"/>
  <c r="E109" i="20"/>
  <c r="F109" i="20"/>
  <c r="G109" i="20"/>
  <c r="H109" i="20"/>
  <c r="I109" i="20" s="1"/>
  <c r="J109" i="20"/>
  <c r="K109" i="20"/>
  <c r="L109" i="20"/>
  <c r="N109" i="20"/>
  <c r="O109" i="20"/>
  <c r="P109" i="20"/>
  <c r="Q109" i="20"/>
  <c r="R109" i="20"/>
  <c r="S109" i="20" s="1"/>
  <c r="T109" i="20"/>
  <c r="U109" i="20"/>
  <c r="V109" i="20"/>
  <c r="W109" i="20"/>
  <c r="Z109" i="20"/>
  <c r="AA109" i="20"/>
  <c r="AB109" i="20"/>
  <c r="AC109" i="20"/>
  <c r="AF109" i="20"/>
  <c r="AG109" i="20"/>
  <c r="AH109" i="20"/>
  <c r="AI109" i="20"/>
  <c r="AJ109" i="20"/>
  <c r="AK109" i="20"/>
  <c r="AL109" i="20"/>
  <c r="AM109" i="20"/>
  <c r="AG58" i="20"/>
  <c r="AI58" i="20"/>
  <c r="AJ58" i="20"/>
  <c r="AK58" i="20"/>
  <c r="AL58" i="20"/>
  <c r="AM58" i="20"/>
  <c r="AG59" i="20"/>
  <c r="AH59" i="20"/>
  <c r="AI59" i="20"/>
  <c r="AJ59" i="20"/>
  <c r="AK59" i="20"/>
  <c r="AL59" i="20"/>
  <c r="AM59" i="20"/>
  <c r="AG60" i="20"/>
  <c r="AH60" i="20"/>
  <c r="AI60" i="20"/>
  <c r="AJ60" i="20"/>
  <c r="AK60" i="20"/>
  <c r="AL60" i="20"/>
  <c r="AM60" i="20"/>
  <c r="AG61" i="20"/>
  <c r="AH61" i="20"/>
  <c r="AI61" i="20"/>
  <c r="AJ61" i="20"/>
  <c r="AK61" i="20"/>
  <c r="AL61" i="20"/>
  <c r="AM61" i="20"/>
  <c r="AG62" i="20"/>
  <c r="AI62" i="20"/>
  <c r="AJ62" i="20"/>
  <c r="AK62" i="20"/>
  <c r="AL62" i="20"/>
  <c r="AM62" i="20"/>
  <c r="AG63" i="20"/>
  <c r="AH63" i="20"/>
  <c r="AI63" i="20"/>
  <c r="AJ63" i="20"/>
  <c r="AK63" i="20"/>
  <c r="AL63" i="20"/>
  <c r="AM63" i="20"/>
  <c r="AG64" i="20"/>
  <c r="AH64" i="20"/>
  <c r="AI64" i="20"/>
  <c r="AJ64" i="20"/>
  <c r="AK64" i="20"/>
  <c r="AL64" i="20"/>
  <c r="AM64" i="20"/>
  <c r="AG65" i="20"/>
  <c r="AH65" i="20"/>
  <c r="AI65" i="20"/>
  <c r="AJ65" i="20"/>
  <c r="AK65" i="20"/>
  <c r="AL65" i="20"/>
  <c r="AM65" i="20"/>
  <c r="AG66" i="20"/>
  <c r="AH66" i="20"/>
  <c r="AI66" i="20"/>
  <c r="AJ66" i="20"/>
  <c r="AK66" i="20"/>
  <c r="AL66" i="20"/>
  <c r="AM66" i="20"/>
  <c r="AG67" i="20"/>
  <c r="AH67" i="20"/>
  <c r="AI67" i="20"/>
  <c r="AJ67" i="20"/>
  <c r="AK67" i="20"/>
  <c r="AL67" i="20"/>
  <c r="AM67" i="20"/>
  <c r="AG68" i="20"/>
  <c r="AH68" i="20"/>
  <c r="AI68" i="20"/>
  <c r="AJ68" i="20"/>
  <c r="AK68" i="20"/>
  <c r="AL68" i="20"/>
  <c r="AM68" i="20"/>
  <c r="AG69" i="20"/>
  <c r="AH69" i="20"/>
  <c r="AI69" i="20"/>
  <c r="AJ69" i="20"/>
  <c r="AK69" i="20"/>
  <c r="AL69" i="20"/>
  <c r="AM69" i="20"/>
  <c r="AG70" i="20"/>
  <c r="AH70" i="20"/>
  <c r="AI70" i="20"/>
  <c r="AJ70" i="20"/>
  <c r="AK70" i="20"/>
  <c r="AL70" i="20"/>
  <c r="AM70" i="20"/>
  <c r="AG71" i="20"/>
  <c r="AH71" i="20"/>
  <c r="AI71" i="20"/>
  <c r="AJ71" i="20"/>
  <c r="AK71" i="20"/>
  <c r="AL71" i="20"/>
  <c r="AM71" i="20"/>
  <c r="AG72" i="20"/>
  <c r="AH72" i="20"/>
  <c r="AI72" i="20"/>
  <c r="AJ72" i="20"/>
  <c r="AK72" i="20"/>
  <c r="AL72" i="20"/>
  <c r="AM72" i="20"/>
  <c r="AG73" i="20"/>
  <c r="AH73" i="20"/>
  <c r="AI73" i="20"/>
  <c r="AJ73" i="20"/>
  <c r="AK73" i="20"/>
  <c r="AL73" i="20"/>
  <c r="AM73" i="20"/>
  <c r="AG74" i="20"/>
  <c r="AH74" i="20"/>
  <c r="AI74" i="20"/>
  <c r="AJ74" i="20"/>
  <c r="AK74" i="20"/>
  <c r="AL74" i="20"/>
  <c r="AM74" i="20"/>
  <c r="AG75" i="20"/>
  <c r="AH75" i="20"/>
  <c r="AI75" i="20"/>
  <c r="AJ75" i="20"/>
  <c r="AK75" i="20"/>
  <c r="AL75" i="20"/>
  <c r="AM75" i="20"/>
  <c r="AG76" i="20"/>
  <c r="AH76" i="20"/>
  <c r="AI76" i="20"/>
  <c r="AJ76" i="20"/>
  <c r="AK76" i="20"/>
  <c r="AL76" i="20"/>
  <c r="AM76" i="20"/>
  <c r="AG77" i="20"/>
  <c r="AH77" i="20"/>
  <c r="AI77" i="20"/>
  <c r="AJ77" i="20"/>
  <c r="AK77" i="20"/>
  <c r="AL77" i="20"/>
  <c r="AM77" i="20"/>
  <c r="AG78" i="20"/>
  <c r="AH78" i="20"/>
  <c r="AI78" i="20"/>
  <c r="AJ78" i="20"/>
  <c r="AK78" i="20"/>
  <c r="AL78" i="20"/>
  <c r="AM78" i="20"/>
  <c r="AG79" i="20"/>
  <c r="AH79" i="20"/>
  <c r="AI79" i="20"/>
  <c r="AJ79" i="20"/>
  <c r="AK79" i="20"/>
  <c r="AL79" i="20"/>
  <c r="AM79" i="20"/>
  <c r="AG80" i="20"/>
  <c r="AH80" i="20"/>
  <c r="AI80" i="20"/>
  <c r="AJ80" i="20"/>
  <c r="AK80" i="20"/>
  <c r="AL80" i="20"/>
  <c r="AM80" i="20"/>
  <c r="AG81" i="20"/>
  <c r="AH81" i="20"/>
  <c r="AI81" i="20"/>
  <c r="AJ81" i="20"/>
  <c r="AK81" i="20"/>
  <c r="AL81" i="20"/>
  <c r="AM81" i="20"/>
  <c r="AG82" i="20"/>
  <c r="AH82" i="20"/>
  <c r="AI82" i="20"/>
  <c r="AJ82" i="20"/>
  <c r="AK82" i="20"/>
  <c r="AL82" i="20"/>
  <c r="AM82" i="20"/>
  <c r="AG83" i="20"/>
  <c r="AH83" i="20"/>
  <c r="AI83" i="20"/>
  <c r="AJ83" i="20"/>
  <c r="AK83" i="20"/>
  <c r="AL83" i="20"/>
  <c r="AM83" i="20"/>
  <c r="AG84" i="20"/>
  <c r="AH84" i="20"/>
  <c r="AI84" i="20"/>
  <c r="AJ84" i="20"/>
  <c r="AK84" i="20"/>
  <c r="AL84" i="20"/>
  <c r="AM84" i="20"/>
  <c r="AG85" i="20"/>
  <c r="AH85" i="20"/>
  <c r="AI85" i="20"/>
  <c r="AJ85" i="20"/>
  <c r="AK85" i="20"/>
  <c r="AL85" i="20"/>
  <c r="AM85" i="20"/>
  <c r="AG86" i="20"/>
  <c r="AH86" i="20"/>
  <c r="AI86" i="20"/>
  <c r="AJ86" i="20"/>
  <c r="AK86" i="20"/>
  <c r="AL86" i="20"/>
  <c r="AM86" i="20"/>
  <c r="AG87" i="20"/>
  <c r="AH87" i="20"/>
  <c r="AI87" i="20"/>
  <c r="AJ87" i="20"/>
  <c r="AK87" i="20"/>
  <c r="AL87" i="20"/>
  <c r="AM87" i="20"/>
  <c r="AG88" i="20"/>
  <c r="AH88" i="20"/>
  <c r="AI88" i="20"/>
  <c r="AJ88" i="20"/>
  <c r="AK88" i="20"/>
  <c r="AL88" i="20"/>
  <c r="AM88" i="20"/>
  <c r="AG89" i="20"/>
  <c r="AH89" i="20"/>
  <c r="AI89" i="20"/>
  <c r="AJ89" i="20"/>
  <c r="AK89" i="20"/>
  <c r="AL89" i="20"/>
  <c r="AM89" i="20"/>
  <c r="AG90" i="20"/>
  <c r="AH90" i="20"/>
  <c r="AI90" i="20"/>
  <c r="AJ90" i="20"/>
  <c r="AK90" i="20"/>
  <c r="AL90" i="20"/>
  <c r="AM90" i="20"/>
  <c r="AH91" i="20"/>
  <c r="AI91" i="20"/>
  <c r="AK91" i="20"/>
  <c r="AL91" i="20"/>
  <c r="AH92" i="20"/>
  <c r="AI92" i="20"/>
  <c r="AK92" i="20"/>
  <c r="AL92" i="20"/>
  <c r="AH93" i="20"/>
  <c r="AI93" i="20"/>
  <c r="AK93" i="20"/>
  <c r="AL93" i="20"/>
  <c r="AG94" i="20"/>
  <c r="AH94" i="20"/>
  <c r="AI94" i="20"/>
  <c r="AJ94" i="20"/>
  <c r="AK94" i="20"/>
  <c r="AL94" i="20"/>
  <c r="AG95" i="20"/>
  <c r="AH95" i="20"/>
  <c r="AI95" i="20"/>
  <c r="AJ95" i="20"/>
  <c r="AK95" i="20"/>
  <c r="AL95" i="20"/>
  <c r="AM95" i="20"/>
  <c r="AG96" i="20"/>
  <c r="AH96" i="20"/>
  <c r="AI96" i="20"/>
  <c r="AJ96" i="20"/>
  <c r="AK96" i="20"/>
  <c r="AL96" i="20"/>
  <c r="AM96" i="20"/>
  <c r="AH97" i="20"/>
  <c r="AI97" i="20"/>
  <c r="AJ97" i="20"/>
  <c r="AK97" i="20"/>
  <c r="AL97" i="20"/>
  <c r="AM97" i="20"/>
  <c r="AG98" i="20"/>
  <c r="AH98" i="20"/>
  <c r="AI98" i="20"/>
  <c r="AJ98" i="20"/>
  <c r="AK98" i="20"/>
  <c r="AL98" i="20"/>
  <c r="AM98" i="20"/>
  <c r="AG99" i="20"/>
  <c r="AH99" i="20"/>
  <c r="AI99" i="20"/>
  <c r="AJ99" i="20"/>
  <c r="AK99" i="20"/>
  <c r="AL99" i="20"/>
  <c r="AM99" i="20"/>
  <c r="AG100" i="20"/>
  <c r="AH100" i="20"/>
  <c r="AI100" i="20"/>
  <c r="AJ100" i="20"/>
  <c r="AK100" i="20"/>
  <c r="AL100" i="20"/>
  <c r="AM100" i="20"/>
  <c r="AG101" i="20"/>
  <c r="AH101" i="20"/>
  <c r="AI101" i="20"/>
  <c r="AJ101" i="20"/>
  <c r="AK101" i="20"/>
  <c r="AL101" i="20"/>
  <c r="AM101" i="20"/>
  <c r="AG102" i="20"/>
  <c r="AH102" i="20"/>
  <c r="AI102" i="20"/>
  <c r="AJ102" i="20"/>
  <c r="AK102" i="20"/>
  <c r="AL102" i="20"/>
  <c r="AM102" i="20"/>
  <c r="AG103" i="20"/>
  <c r="AH103" i="20"/>
  <c r="AI103" i="20"/>
  <c r="AJ103" i="20"/>
  <c r="AK103" i="20"/>
  <c r="AL103" i="20"/>
  <c r="AM103" i="20"/>
  <c r="AG104" i="20"/>
  <c r="AH104" i="20"/>
  <c r="AI104" i="20"/>
  <c r="AJ104" i="20"/>
  <c r="AK104" i="20"/>
  <c r="AL104" i="20"/>
  <c r="AM104" i="20"/>
  <c r="AG105" i="20"/>
  <c r="AI105" i="20"/>
  <c r="AJ105" i="20"/>
  <c r="AL105" i="20"/>
  <c r="AM105" i="20"/>
  <c r="AG106" i="20"/>
  <c r="AI106" i="20"/>
  <c r="AJ106" i="20"/>
  <c r="AL106" i="20"/>
  <c r="AM106" i="20"/>
  <c r="AG107" i="20"/>
  <c r="AI107" i="20"/>
  <c r="AJ107" i="20"/>
  <c r="AL107" i="20"/>
  <c r="AM107" i="20"/>
  <c r="AG108" i="20"/>
  <c r="AI108" i="20"/>
  <c r="AJ108" i="20"/>
  <c r="AL108" i="20"/>
  <c r="AM108" i="20"/>
  <c r="AF108" i="20"/>
  <c r="AC108" i="20"/>
  <c r="AF107" i="20"/>
  <c r="AC107" i="20"/>
  <c r="AF106" i="20"/>
  <c r="AC106" i="20"/>
  <c r="AF105" i="20"/>
  <c r="AC105" i="20"/>
  <c r="AF104" i="20"/>
  <c r="AC104" i="20"/>
  <c r="AF103" i="20"/>
  <c r="AC103" i="20"/>
  <c r="AF102" i="20"/>
  <c r="AC102" i="20"/>
  <c r="AF101" i="20"/>
  <c r="AC101" i="20"/>
  <c r="AF100" i="20"/>
  <c r="AC100" i="20"/>
  <c r="AF99" i="20"/>
  <c r="AC99" i="20"/>
  <c r="AF98" i="20"/>
  <c r="AC98" i="20"/>
  <c r="AF97" i="20"/>
  <c r="AC97" i="20"/>
  <c r="AF96" i="20"/>
  <c r="AC96" i="20"/>
  <c r="AF95" i="20"/>
  <c r="AC95" i="20"/>
  <c r="AF94" i="20"/>
  <c r="AC94" i="20"/>
  <c r="AF93" i="20"/>
  <c r="AC93" i="20"/>
  <c r="AF92" i="20"/>
  <c r="AC92" i="20"/>
  <c r="AF91" i="20"/>
  <c r="AC91" i="20"/>
  <c r="AF90" i="20"/>
  <c r="AC90" i="20"/>
  <c r="AF89" i="20"/>
  <c r="AC89" i="20"/>
  <c r="AF88" i="20"/>
  <c r="AC88" i="20"/>
  <c r="AF87" i="20"/>
  <c r="AC87" i="20"/>
  <c r="AF86" i="20"/>
  <c r="AC86" i="20"/>
  <c r="AF85" i="20"/>
  <c r="AC85" i="20"/>
  <c r="AF84" i="20"/>
  <c r="AC84" i="20"/>
  <c r="AF83" i="20"/>
  <c r="AC83" i="20"/>
  <c r="AF82" i="20"/>
  <c r="AC82" i="20"/>
  <c r="AF81" i="20"/>
  <c r="AC81" i="20"/>
  <c r="AF80" i="20"/>
  <c r="AC80" i="20"/>
  <c r="AF79" i="20"/>
  <c r="AC79" i="20"/>
  <c r="AF78" i="20"/>
  <c r="AC78" i="20"/>
  <c r="AF77" i="20"/>
  <c r="AC77" i="20"/>
  <c r="AF76" i="20"/>
  <c r="AC76" i="20"/>
  <c r="AF75" i="20"/>
  <c r="AC75" i="20"/>
  <c r="AF74" i="20"/>
  <c r="AC74" i="20"/>
  <c r="AF73" i="20"/>
  <c r="AC73" i="20"/>
  <c r="AF72" i="20"/>
  <c r="AC72" i="20"/>
  <c r="AF71" i="20"/>
  <c r="AC71" i="20"/>
  <c r="AF70" i="20"/>
  <c r="AC70" i="20"/>
  <c r="AF69" i="20"/>
  <c r="AC69" i="20"/>
  <c r="AF68" i="20"/>
  <c r="AC68" i="20"/>
  <c r="AF67" i="20"/>
  <c r="AC67" i="20"/>
  <c r="AF66" i="20"/>
  <c r="AC66" i="20"/>
  <c r="AF65" i="20"/>
  <c r="AC65" i="20"/>
  <c r="AF64" i="20"/>
  <c r="AC64" i="20"/>
  <c r="AF63" i="20"/>
  <c r="AC63" i="20"/>
  <c r="AF62" i="20"/>
  <c r="AC62" i="20"/>
  <c r="AF61" i="20"/>
  <c r="AC61" i="20"/>
  <c r="AF60" i="20"/>
  <c r="AC60" i="20"/>
  <c r="AF59" i="20"/>
  <c r="AC59" i="20"/>
  <c r="AF58" i="20"/>
  <c r="AC58" i="20"/>
  <c r="AA58" i="20"/>
  <c r="Z59" i="20"/>
  <c r="AA59" i="20"/>
  <c r="Z60" i="20"/>
  <c r="AA60" i="20"/>
  <c r="Z61" i="20"/>
  <c r="AA61" i="20"/>
  <c r="Z62" i="20"/>
  <c r="AA62" i="20"/>
  <c r="Z63" i="20"/>
  <c r="AA63" i="20"/>
  <c r="Z64" i="20"/>
  <c r="AA64" i="20"/>
  <c r="Z65" i="20"/>
  <c r="AA65" i="20"/>
  <c r="Z66" i="20"/>
  <c r="AA66" i="20"/>
  <c r="Z67" i="20"/>
  <c r="AA67" i="20"/>
  <c r="Z68" i="20"/>
  <c r="AA68" i="20"/>
  <c r="Z69" i="20"/>
  <c r="AA69" i="20"/>
  <c r="Z70" i="20"/>
  <c r="AA70" i="20"/>
  <c r="Z71" i="20"/>
  <c r="AA71" i="20"/>
  <c r="Z72" i="20"/>
  <c r="AA72" i="20"/>
  <c r="Z73" i="20"/>
  <c r="AA73" i="20"/>
  <c r="Z74" i="20"/>
  <c r="AA74" i="20"/>
  <c r="Z75" i="20"/>
  <c r="AA75" i="20"/>
  <c r="Z76" i="20"/>
  <c r="AA76" i="20"/>
  <c r="Z77" i="20"/>
  <c r="AA77" i="20"/>
  <c r="Z78" i="20"/>
  <c r="AA78" i="20"/>
  <c r="Z79" i="20"/>
  <c r="AA79" i="20"/>
  <c r="Z80" i="20"/>
  <c r="AA80" i="20"/>
  <c r="Z81" i="20"/>
  <c r="AA81" i="20"/>
  <c r="Z82" i="20"/>
  <c r="AA82" i="20"/>
  <c r="Z83" i="20"/>
  <c r="AA83" i="20"/>
  <c r="Z84" i="20"/>
  <c r="AA84" i="20"/>
  <c r="Z85" i="20"/>
  <c r="AA85" i="20"/>
  <c r="Z86" i="20"/>
  <c r="AA86" i="20"/>
  <c r="Z87" i="20"/>
  <c r="AA87" i="20"/>
  <c r="Z88" i="20"/>
  <c r="AA88" i="20"/>
  <c r="Z89" i="20"/>
  <c r="AA89" i="20"/>
  <c r="Z90" i="20"/>
  <c r="AA90" i="20"/>
  <c r="Z91" i="20"/>
  <c r="AA91" i="20"/>
  <c r="Z92" i="20"/>
  <c r="AA92" i="20"/>
  <c r="Z93" i="20"/>
  <c r="AA93" i="20"/>
  <c r="Z94" i="20"/>
  <c r="AA94" i="20"/>
  <c r="Z95" i="20"/>
  <c r="AA95" i="20"/>
  <c r="Z96" i="20"/>
  <c r="AA96" i="20"/>
  <c r="Z97" i="20"/>
  <c r="AA97" i="20"/>
  <c r="Z98" i="20"/>
  <c r="AA98" i="20"/>
  <c r="Z99" i="20"/>
  <c r="AA99" i="20"/>
  <c r="Z100" i="20"/>
  <c r="AA100" i="20"/>
  <c r="Z101" i="20"/>
  <c r="AA101" i="20"/>
  <c r="Z102" i="20"/>
  <c r="AA102" i="20"/>
  <c r="AA103" i="20"/>
  <c r="Z104" i="20"/>
  <c r="AA104" i="20"/>
  <c r="AA105" i="20"/>
  <c r="Z106" i="20"/>
  <c r="AA106" i="20"/>
  <c r="AA107" i="20"/>
  <c r="Z108" i="20"/>
  <c r="AA108" i="20"/>
  <c r="AB58" i="20"/>
  <c r="AB59" i="20"/>
  <c r="AB60" i="20"/>
  <c r="AB61" i="20"/>
  <c r="AB62" i="20"/>
  <c r="AB63" i="20"/>
  <c r="AB64" i="20"/>
  <c r="AB65" i="20"/>
  <c r="AB66" i="20"/>
  <c r="AB67" i="20"/>
  <c r="AB68" i="20"/>
  <c r="AB69" i="20"/>
  <c r="AB70" i="20"/>
  <c r="AB71" i="20"/>
  <c r="AB72" i="20"/>
  <c r="AB73" i="20"/>
  <c r="AB74" i="20"/>
  <c r="AB75" i="20"/>
  <c r="AB76" i="20"/>
  <c r="AB77" i="20"/>
  <c r="AB78" i="20"/>
  <c r="AB79" i="20"/>
  <c r="AB80" i="20"/>
  <c r="AB81" i="20"/>
  <c r="AB82" i="20"/>
  <c r="AB83" i="20"/>
  <c r="AB84" i="20"/>
  <c r="AB85" i="20"/>
  <c r="AB86" i="20"/>
  <c r="AB87" i="20"/>
  <c r="AB88" i="20"/>
  <c r="AB89" i="20"/>
  <c r="AB90" i="20"/>
  <c r="AB91" i="20"/>
  <c r="AB92" i="20"/>
  <c r="AB93" i="20"/>
  <c r="AB94" i="20"/>
  <c r="AB95" i="20"/>
  <c r="AB96" i="20"/>
  <c r="AB97" i="20"/>
  <c r="AB98" i="20"/>
  <c r="AB99" i="20"/>
  <c r="AB100" i="20"/>
  <c r="AB101" i="20"/>
  <c r="AB102" i="20"/>
  <c r="AB103" i="20"/>
  <c r="AB104" i="20"/>
  <c r="AB105" i="20"/>
  <c r="AB106" i="20"/>
  <c r="AB107" i="20"/>
  <c r="AB108" i="20"/>
  <c r="Y59" i="20"/>
  <c r="Y60" i="20"/>
  <c r="Y61" i="20"/>
  <c r="Y62" i="20"/>
  <c r="Y63" i="20"/>
  <c r="Y64" i="20"/>
  <c r="Y65" i="20"/>
  <c r="Y66" i="20"/>
  <c r="Y67" i="20"/>
  <c r="Y68" i="20"/>
  <c r="Y69" i="20"/>
  <c r="Y70" i="20"/>
  <c r="Y71" i="20"/>
  <c r="Y72" i="20"/>
  <c r="Y73" i="20"/>
  <c r="Y74" i="20"/>
  <c r="Y75" i="20"/>
  <c r="Y76" i="20"/>
  <c r="Y77" i="20"/>
  <c r="Y78" i="20"/>
  <c r="Y79" i="20"/>
  <c r="Y80" i="20"/>
  <c r="Y82" i="20"/>
  <c r="Y84" i="20"/>
  <c r="Y86" i="20"/>
  <c r="Y88" i="20"/>
  <c r="Y90" i="20"/>
  <c r="Y91" i="20"/>
  <c r="Y92" i="20"/>
  <c r="Y93" i="20"/>
  <c r="Y94" i="20"/>
  <c r="Y95" i="20"/>
  <c r="Y96" i="20"/>
  <c r="Y97" i="20"/>
  <c r="Y98" i="20"/>
  <c r="Y99" i="20"/>
  <c r="Y100" i="20"/>
  <c r="Y102" i="20"/>
  <c r="Y103" i="20"/>
  <c r="Y104" i="20"/>
  <c r="Y105" i="20"/>
  <c r="Y106" i="20"/>
  <c r="Y107" i="20"/>
  <c r="Y108" i="20"/>
  <c r="AB56" i="18"/>
  <c r="AB52" i="18"/>
  <c r="AB50" i="18"/>
  <c r="AB46" i="18"/>
  <c r="AB38" i="18"/>
  <c r="AB36" i="18"/>
  <c r="AB34" i="18"/>
  <c r="AN108" i="18"/>
  <c r="AK108" i="18"/>
  <c r="AN107" i="18"/>
  <c r="AK107" i="18"/>
  <c r="AC107" i="18"/>
  <c r="AA107" i="18" s="1"/>
  <c r="AN106" i="18"/>
  <c r="AK106" i="18"/>
  <c r="AN105" i="18"/>
  <c r="AK105" i="18"/>
  <c r="AC105" i="18"/>
  <c r="AA105" i="18" s="1"/>
  <c r="AC103" i="18"/>
  <c r="AA103" i="18" s="1"/>
  <c r="AA98" i="18"/>
  <c r="AA94" i="18"/>
  <c r="AM93" i="18"/>
  <c r="AJ93" i="18"/>
  <c r="AM92" i="18"/>
  <c r="AJ92" i="18"/>
  <c r="AA92" i="18"/>
  <c r="AM91" i="18"/>
  <c r="AJ91" i="18"/>
  <c r="AA91" i="18"/>
  <c r="AB89" i="18"/>
  <c r="AA89" i="18"/>
  <c r="AB87" i="18"/>
  <c r="AA87" i="18"/>
  <c r="AB85" i="18"/>
  <c r="AA85" i="18"/>
  <c r="AB83" i="18"/>
  <c r="AA83" i="18"/>
  <c r="AB81" i="18"/>
  <c r="AA81" i="18"/>
  <c r="AA71" i="18"/>
  <c r="AA66" i="18"/>
  <c r="AB58" i="18"/>
  <c r="AA58" i="18"/>
  <c r="AF108" i="16"/>
  <c r="AG106" i="16"/>
  <c r="AG104" i="16"/>
  <c r="AG102" i="16"/>
  <c r="AF100" i="16"/>
  <c r="AE98" i="16"/>
  <c r="AE97" i="16"/>
  <c r="L163" i="16" l="1"/>
  <c r="L162" i="16"/>
  <c r="X155" i="20"/>
  <c r="X147" i="20"/>
  <c r="Y101" i="20"/>
  <c r="Y109" i="20"/>
  <c r="X153" i="20"/>
  <c r="X151" i="20"/>
  <c r="X163" i="20"/>
  <c r="X145" i="20"/>
  <c r="X149" i="20"/>
  <c r="X159" i="20"/>
  <c r="X161" i="20"/>
  <c r="X157" i="20"/>
  <c r="Z107" i="20"/>
  <c r="Z105" i="20"/>
  <c r="Z103" i="20"/>
  <c r="AE108" i="16"/>
  <c r="AE104" i="16"/>
  <c r="AE100" i="16"/>
  <c r="AE102" i="16"/>
  <c r="AE106" i="16"/>
  <c r="AR60" i="28"/>
  <c r="AE93" i="16"/>
  <c r="AQ92" i="16"/>
  <c r="AN92" i="16"/>
  <c r="AQ91" i="16"/>
  <c r="AN91" i="16"/>
  <c r="AE91" i="16"/>
  <c r="AQ90" i="16"/>
  <c r="AN90" i="16"/>
  <c r="AE90" i="16"/>
  <c r="AF88" i="16"/>
  <c r="AF86" i="16"/>
  <c r="AF84" i="16"/>
  <c r="AF82" i="16"/>
  <c r="AF80" i="16"/>
  <c r="AE70" i="16"/>
  <c r="AE65" i="16"/>
  <c r="AO61" i="16"/>
  <c r="AO57" i="16"/>
  <c r="AG57" i="16"/>
  <c r="AF57" i="16"/>
  <c r="O88" i="20"/>
  <c r="A76" i="20"/>
  <c r="B76" i="20"/>
  <c r="C76" i="20"/>
  <c r="E76" i="20"/>
  <c r="F76" i="20"/>
  <c r="G76" i="20"/>
  <c r="H76" i="20"/>
  <c r="I76" i="20" s="1"/>
  <c r="J76" i="20"/>
  <c r="L76" i="20"/>
  <c r="M76" i="20"/>
  <c r="N76" i="20"/>
  <c r="O76" i="20"/>
  <c r="R76" i="20"/>
  <c r="S76" i="20" s="1"/>
  <c r="T76" i="20"/>
  <c r="U76" i="20"/>
  <c r="V76" i="20"/>
  <c r="W76" i="20"/>
  <c r="X76" i="20"/>
  <c r="A77" i="20"/>
  <c r="B77" i="20"/>
  <c r="C77" i="20"/>
  <c r="E77" i="20"/>
  <c r="F77" i="20"/>
  <c r="G77" i="20"/>
  <c r="H77" i="20"/>
  <c r="I77" i="20" s="1"/>
  <c r="J77" i="20"/>
  <c r="K77" i="20"/>
  <c r="L77" i="20"/>
  <c r="M77" i="20"/>
  <c r="N77" i="20"/>
  <c r="O77" i="20"/>
  <c r="P77" i="20"/>
  <c r="Q77" i="20"/>
  <c r="R77" i="20"/>
  <c r="S77" i="20" s="1"/>
  <c r="T77" i="20"/>
  <c r="U77" i="20"/>
  <c r="V77" i="20"/>
  <c r="W77" i="20"/>
  <c r="X77" i="20"/>
  <c r="A78" i="20"/>
  <c r="B78" i="20"/>
  <c r="C78" i="20"/>
  <c r="E78" i="20"/>
  <c r="F78" i="20"/>
  <c r="G78" i="20"/>
  <c r="H78" i="20"/>
  <c r="I78" i="20" s="1"/>
  <c r="J78" i="20"/>
  <c r="K78" i="20"/>
  <c r="L78" i="20"/>
  <c r="M78" i="20"/>
  <c r="N78" i="20"/>
  <c r="O78" i="20"/>
  <c r="P78" i="20"/>
  <c r="Q78" i="20"/>
  <c r="R78" i="20"/>
  <c r="S78" i="20" s="1"/>
  <c r="T78" i="20"/>
  <c r="U78" i="20"/>
  <c r="V78" i="20"/>
  <c r="W78" i="20"/>
  <c r="X78" i="20"/>
  <c r="A79" i="20"/>
  <c r="B79" i="20"/>
  <c r="C79" i="20"/>
  <c r="E79" i="20"/>
  <c r="F79" i="20"/>
  <c r="G79" i="20"/>
  <c r="H79" i="20"/>
  <c r="I79" i="20" s="1"/>
  <c r="J79" i="20"/>
  <c r="K79" i="20"/>
  <c r="L79" i="20"/>
  <c r="M79" i="20"/>
  <c r="N79" i="20"/>
  <c r="O79" i="20"/>
  <c r="P79" i="20"/>
  <c r="Q79" i="20"/>
  <c r="R79" i="20"/>
  <c r="S79" i="20" s="1"/>
  <c r="T79" i="20"/>
  <c r="U79" i="20"/>
  <c r="V79" i="20"/>
  <c r="W79" i="20"/>
  <c r="X79" i="20"/>
  <c r="A80" i="20"/>
  <c r="B80" i="20"/>
  <c r="C80" i="20"/>
  <c r="E80" i="20"/>
  <c r="F80" i="20"/>
  <c r="G80" i="20"/>
  <c r="H80" i="20"/>
  <c r="I80" i="20" s="1"/>
  <c r="J80" i="20"/>
  <c r="K80" i="20"/>
  <c r="L80" i="20"/>
  <c r="M80" i="20"/>
  <c r="N80" i="20"/>
  <c r="O80" i="20"/>
  <c r="P80" i="20"/>
  <c r="Q80" i="20"/>
  <c r="R80" i="20"/>
  <c r="S80" i="20" s="1"/>
  <c r="T80" i="20"/>
  <c r="U80" i="20"/>
  <c r="V80" i="20"/>
  <c r="W80" i="20"/>
  <c r="X80" i="20"/>
  <c r="A81" i="20"/>
  <c r="B81" i="20"/>
  <c r="C81" i="20"/>
  <c r="E81" i="20"/>
  <c r="F81" i="20"/>
  <c r="G81" i="20"/>
  <c r="H81" i="20"/>
  <c r="I81" i="20" s="1"/>
  <c r="J81" i="20"/>
  <c r="K81" i="20"/>
  <c r="L81" i="20"/>
  <c r="M81" i="20"/>
  <c r="O81" i="20"/>
  <c r="R81" i="20"/>
  <c r="S81" i="20" s="1"/>
  <c r="T81" i="20"/>
  <c r="U81" i="20"/>
  <c r="V81" i="20"/>
  <c r="W81" i="20"/>
  <c r="A82" i="20"/>
  <c r="B82" i="20"/>
  <c r="C82" i="20"/>
  <c r="E82" i="20"/>
  <c r="F82" i="20"/>
  <c r="G82" i="20"/>
  <c r="H82" i="20"/>
  <c r="I82" i="20" s="1"/>
  <c r="J82" i="20"/>
  <c r="K82" i="20"/>
  <c r="L82" i="20"/>
  <c r="M82" i="20"/>
  <c r="N82" i="20"/>
  <c r="O82" i="20"/>
  <c r="P82" i="20"/>
  <c r="Q82" i="20"/>
  <c r="R82" i="20"/>
  <c r="S82" i="20" s="1"/>
  <c r="T82" i="20"/>
  <c r="U82" i="20"/>
  <c r="V82" i="20"/>
  <c r="W82" i="20"/>
  <c r="X82" i="20"/>
  <c r="A83" i="20"/>
  <c r="B83" i="20"/>
  <c r="C83" i="20"/>
  <c r="E83" i="20"/>
  <c r="F83" i="20"/>
  <c r="G83" i="20"/>
  <c r="H83" i="20"/>
  <c r="I83" i="20" s="1"/>
  <c r="J83" i="20"/>
  <c r="K83" i="20"/>
  <c r="L83" i="20"/>
  <c r="M83" i="20"/>
  <c r="O83" i="20"/>
  <c r="R83" i="20"/>
  <c r="S83" i="20" s="1"/>
  <c r="T83" i="20"/>
  <c r="U83" i="20"/>
  <c r="V83" i="20"/>
  <c r="W83" i="20"/>
  <c r="A84" i="20"/>
  <c r="B84" i="20"/>
  <c r="C84" i="20"/>
  <c r="E84" i="20"/>
  <c r="F84" i="20"/>
  <c r="G84" i="20"/>
  <c r="H84" i="20"/>
  <c r="I84" i="20" s="1"/>
  <c r="J84" i="20"/>
  <c r="K84" i="20"/>
  <c r="L84" i="20"/>
  <c r="M84" i="20"/>
  <c r="N84" i="20"/>
  <c r="O84" i="20"/>
  <c r="P84" i="20"/>
  <c r="Q84" i="20"/>
  <c r="R84" i="20"/>
  <c r="S84" i="20" s="1"/>
  <c r="T84" i="20"/>
  <c r="U84" i="20"/>
  <c r="V84" i="20"/>
  <c r="W84" i="20"/>
  <c r="X84" i="20"/>
  <c r="A85" i="20"/>
  <c r="B85" i="20"/>
  <c r="C85" i="20"/>
  <c r="E85" i="20"/>
  <c r="F85" i="20"/>
  <c r="G85" i="20"/>
  <c r="H85" i="20"/>
  <c r="I85" i="20" s="1"/>
  <c r="J85" i="20"/>
  <c r="K85" i="20"/>
  <c r="L85" i="20"/>
  <c r="N85" i="20"/>
  <c r="R85" i="20"/>
  <c r="S85" i="20" s="1"/>
  <c r="T85" i="20"/>
  <c r="U85" i="20"/>
  <c r="V85" i="20"/>
  <c r="W85" i="20"/>
  <c r="A86" i="20"/>
  <c r="B86" i="20"/>
  <c r="C86" i="20"/>
  <c r="E86" i="20"/>
  <c r="F86" i="20"/>
  <c r="G86" i="20"/>
  <c r="H86" i="20"/>
  <c r="I86" i="20" s="1"/>
  <c r="J86" i="20"/>
  <c r="K86" i="20"/>
  <c r="L86" i="20"/>
  <c r="M86" i="20"/>
  <c r="N86" i="20"/>
  <c r="O86" i="20"/>
  <c r="P86" i="20"/>
  <c r="Q86" i="20"/>
  <c r="R86" i="20"/>
  <c r="S86" i="20" s="1"/>
  <c r="T86" i="20"/>
  <c r="U86" i="20"/>
  <c r="V86" i="20"/>
  <c r="W86" i="20"/>
  <c r="X86" i="20"/>
  <c r="A87" i="20"/>
  <c r="B87" i="20"/>
  <c r="C87" i="20"/>
  <c r="E87" i="20"/>
  <c r="F87" i="20"/>
  <c r="G87" i="20"/>
  <c r="H87" i="20"/>
  <c r="I87" i="20" s="1"/>
  <c r="J87" i="20"/>
  <c r="K87" i="20"/>
  <c r="L87" i="20"/>
  <c r="N87" i="20"/>
  <c r="R87" i="20"/>
  <c r="S87" i="20" s="1"/>
  <c r="T87" i="20"/>
  <c r="U87" i="20"/>
  <c r="V87" i="20"/>
  <c r="W87" i="20"/>
  <c r="A88" i="20"/>
  <c r="B88" i="20"/>
  <c r="C88" i="20"/>
  <c r="E88" i="20"/>
  <c r="F88" i="20"/>
  <c r="G88" i="20"/>
  <c r="H88" i="20"/>
  <c r="I88" i="20" s="1"/>
  <c r="J88" i="20"/>
  <c r="K88" i="20"/>
  <c r="L88" i="20"/>
  <c r="M88" i="20"/>
  <c r="N88" i="20"/>
  <c r="P88" i="20"/>
  <c r="Q88" i="20"/>
  <c r="R88" i="20"/>
  <c r="S88" i="20" s="1"/>
  <c r="T88" i="20"/>
  <c r="U88" i="20"/>
  <c r="V88" i="20"/>
  <c r="W88" i="20"/>
  <c r="X88" i="20"/>
  <c r="A89" i="20"/>
  <c r="B89" i="20"/>
  <c r="C89" i="20"/>
  <c r="E89" i="20"/>
  <c r="F89" i="20"/>
  <c r="G89" i="20"/>
  <c r="H89" i="20"/>
  <c r="I89" i="20" s="1"/>
  <c r="J89" i="20"/>
  <c r="K89" i="20"/>
  <c r="L89" i="20"/>
  <c r="N89" i="20"/>
  <c r="R89" i="20"/>
  <c r="S89" i="20" s="1"/>
  <c r="T89" i="20"/>
  <c r="U89" i="20"/>
  <c r="V89" i="20"/>
  <c r="W89" i="20"/>
  <c r="A90" i="20"/>
  <c r="B90" i="20"/>
  <c r="C90" i="20"/>
  <c r="E90" i="20"/>
  <c r="F90" i="20"/>
  <c r="G90" i="20"/>
  <c r="H90" i="20"/>
  <c r="I90" i="20" s="1"/>
  <c r="J90" i="20"/>
  <c r="K90" i="20"/>
  <c r="L90" i="20"/>
  <c r="M90" i="20"/>
  <c r="N90" i="20"/>
  <c r="O90" i="20"/>
  <c r="P90" i="20"/>
  <c r="Q90" i="20"/>
  <c r="R90" i="20"/>
  <c r="S90" i="20" s="1"/>
  <c r="T90" i="20"/>
  <c r="U90" i="20"/>
  <c r="V90" i="20"/>
  <c r="W90" i="20"/>
  <c r="X90" i="20"/>
  <c r="A91" i="20"/>
  <c r="B91" i="20"/>
  <c r="C91" i="20"/>
  <c r="E91" i="20"/>
  <c r="F91" i="20"/>
  <c r="G91" i="20"/>
  <c r="H91" i="20"/>
  <c r="I91" i="20" s="1"/>
  <c r="J91" i="20"/>
  <c r="K91" i="20"/>
  <c r="L91" i="20"/>
  <c r="M91" i="20"/>
  <c r="N91" i="20"/>
  <c r="O91" i="20"/>
  <c r="Q91" i="20"/>
  <c r="R91" i="20"/>
  <c r="S91" i="20" s="1"/>
  <c r="T91" i="20"/>
  <c r="U91" i="20"/>
  <c r="V91" i="20"/>
  <c r="W91" i="20"/>
  <c r="A92" i="20"/>
  <c r="B92" i="20"/>
  <c r="C92" i="20"/>
  <c r="E92" i="20"/>
  <c r="F92" i="20"/>
  <c r="G92" i="20"/>
  <c r="H92" i="20"/>
  <c r="I92" i="20" s="1"/>
  <c r="J92" i="20"/>
  <c r="K92" i="20"/>
  <c r="L92" i="20"/>
  <c r="M92" i="20"/>
  <c r="N92" i="20"/>
  <c r="O92" i="20"/>
  <c r="Q92" i="20"/>
  <c r="R92" i="20"/>
  <c r="S92" i="20" s="1"/>
  <c r="T92" i="20"/>
  <c r="U92" i="20"/>
  <c r="V92" i="20"/>
  <c r="W92" i="20"/>
  <c r="A93" i="20"/>
  <c r="B93" i="20"/>
  <c r="C93" i="20"/>
  <c r="E93" i="20"/>
  <c r="F93" i="20"/>
  <c r="G93" i="20"/>
  <c r="H93" i="20"/>
  <c r="I93" i="20" s="1"/>
  <c r="J93" i="20"/>
  <c r="K93" i="20"/>
  <c r="L93" i="20"/>
  <c r="M93" i="20"/>
  <c r="N93" i="20"/>
  <c r="O93" i="20"/>
  <c r="Q93" i="20"/>
  <c r="R93" i="20"/>
  <c r="S93" i="20" s="1"/>
  <c r="T93" i="20"/>
  <c r="U93" i="20"/>
  <c r="V93" i="20"/>
  <c r="W93" i="20"/>
  <c r="X93" i="20"/>
  <c r="A94" i="20"/>
  <c r="B94" i="20"/>
  <c r="C94" i="20"/>
  <c r="E94" i="20"/>
  <c r="F94" i="20"/>
  <c r="G94" i="20"/>
  <c r="H94" i="20"/>
  <c r="I94" i="20" s="1"/>
  <c r="J94" i="20"/>
  <c r="K94" i="20"/>
  <c r="L94" i="20"/>
  <c r="N94" i="20"/>
  <c r="R94" i="20"/>
  <c r="S94" i="20" s="1"/>
  <c r="T94" i="20"/>
  <c r="U94" i="20"/>
  <c r="V94" i="20"/>
  <c r="W94" i="20"/>
  <c r="A95" i="20"/>
  <c r="B95" i="20"/>
  <c r="C95" i="20"/>
  <c r="E95" i="20"/>
  <c r="F95" i="20"/>
  <c r="G95" i="20"/>
  <c r="H95" i="20"/>
  <c r="I95" i="20" s="1"/>
  <c r="J95" i="20"/>
  <c r="K95" i="20"/>
  <c r="L95" i="20"/>
  <c r="M95" i="20"/>
  <c r="N95" i="20"/>
  <c r="O95" i="20"/>
  <c r="P95" i="20"/>
  <c r="Q95" i="20"/>
  <c r="R95" i="20"/>
  <c r="S95" i="20" s="1"/>
  <c r="T95" i="20"/>
  <c r="U95" i="20"/>
  <c r="V95" i="20"/>
  <c r="W95" i="20"/>
  <c r="X95" i="20"/>
  <c r="A96" i="20"/>
  <c r="B96" i="20"/>
  <c r="C96" i="20"/>
  <c r="E96" i="20"/>
  <c r="F96" i="20"/>
  <c r="G96" i="20"/>
  <c r="H96" i="20"/>
  <c r="I96" i="20" s="1"/>
  <c r="J96" i="20"/>
  <c r="K96" i="20"/>
  <c r="L96" i="20"/>
  <c r="N96" i="20"/>
  <c r="R96" i="20"/>
  <c r="S96" i="20" s="1"/>
  <c r="T96" i="20"/>
  <c r="U96" i="20"/>
  <c r="V96" i="20"/>
  <c r="W96" i="20"/>
  <c r="X96" i="20"/>
  <c r="A97" i="20"/>
  <c r="B97" i="20"/>
  <c r="C97" i="20"/>
  <c r="E97" i="20"/>
  <c r="F97" i="20"/>
  <c r="G97" i="20"/>
  <c r="H97" i="20"/>
  <c r="I97" i="20" s="1"/>
  <c r="J97" i="20"/>
  <c r="K97" i="20"/>
  <c r="L97" i="20"/>
  <c r="M97" i="20"/>
  <c r="N97" i="20"/>
  <c r="O97" i="20"/>
  <c r="P97" i="20"/>
  <c r="Q97" i="20"/>
  <c r="R97" i="20"/>
  <c r="S97" i="20" s="1"/>
  <c r="T97" i="20"/>
  <c r="U97" i="20"/>
  <c r="V97" i="20"/>
  <c r="W97" i="20"/>
  <c r="X97" i="20"/>
  <c r="A98" i="20"/>
  <c r="B98" i="20"/>
  <c r="C98" i="20"/>
  <c r="E98" i="20"/>
  <c r="F98" i="20"/>
  <c r="G98" i="20"/>
  <c r="H98" i="20"/>
  <c r="I98" i="20" s="1"/>
  <c r="J98" i="20"/>
  <c r="K98" i="20"/>
  <c r="L98" i="20"/>
  <c r="M98" i="20"/>
  <c r="N98" i="20"/>
  <c r="O98" i="20"/>
  <c r="Q98" i="20"/>
  <c r="R98" i="20"/>
  <c r="S98" i="20" s="1"/>
  <c r="T98" i="20"/>
  <c r="U98" i="20"/>
  <c r="V98" i="20"/>
  <c r="W98" i="20"/>
  <c r="A99" i="20"/>
  <c r="B99" i="20"/>
  <c r="C99" i="20"/>
  <c r="E99" i="20"/>
  <c r="F99" i="20"/>
  <c r="G99" i="20"/>
  <c r="H99" i="20"/>
  <c r="I99" i="20" s="1"/>
  <c r="J99" i="20"/>
  <c r="K99" i="20"/>
  <c r="L99" i="20"/>
  <c r="M99" i="20"/>
  <c r="N99" i="20"/>
  <c r="O99" i="20"/>
  <c r="Q99" i="20"/>
  <c r="R99" i="20"/>
  <c r="S99" i="20" s="1"/>
  <c r="T99" i="20"/>
  <c r="U99" i="20"/>
  <c r="V99" i="20"/>
  <c r="W99" i="20"/>
  <c r="X99" i="20"/>
  <c r="A100" i="20"/>
  <c r="B100" i="20"/>
  <c r="C100" i="20"/>
  <c r="E100" i="20"/>
  <c r="F100" i="20"/>
  <c r="G100" i="20"/>
  <c r="H100" i="20"/>
  <c r="I100" i="20" s="1"/>
  <c r="J100" i="20"/>
  <c r="K100" i="20"/>
  <c r="L100" i="20"/>
  <c r="M100" i="20"/>
  <c r="N100" i="20"/>
  <c r="O100" i="20"/>
  <c r="Q100" i="20"/>
  <c r="R100" i="20"/>
  <c r="S100" i="20" s="1"/>
  <c r="T100" i="20"/>
  <c r="U100" i="20"/>
  <c r="V100" i="20"/>
  <c r="W100" i="20"/>
  <c r="X100" i="20"/>
  <c r="A101" i="20"/>
  <c r="B101" i="20"/>
  <c r="C101" i="20"/>
  <c r="E101" i="20"/>
  <c r="F101" i="20"/>
  <c r="G101" i="20"/>
  <c r="H101" i="20"/>
  <c r="I101" i="20" s="1"/>
  <c r="J101" i="20"/>
  <c r="K101" i="20"/>
  <c r="L101" i="20"/>
  <c r="M101" i="20"/>
  <c r="N101" i="20"/>
  <c r="O101" i="20"/>
  <c r="Q101" i="20"/>
  <c r="R101" i="20"/>
  <c r="S101" i="20" s="1"/>
  <c r="T101" i="20"/>
  <c r="U101" i="20"/>
  <c r="V101" i="20"/>
  <c r="W101" i="20"/>
  <c r="A102" i="20"/>
  <c r="B102" i="20"/>
  <c r="C102" i="20"/>
  <c r="E102" i="20"/>
  <c r="F102" i="20"/>
  <c r="G102" i="20"/>
  <c r="H102" i="20"/>
  <c r="I102" i="20" s="1"/>
  <c r="J102" i="20"/>
  <c r="K102" i="20"/>
  <c r="L102" i="20"/>
  <c r="M102" i="20"/>
  <c r="N102" i="20"/>
  <c r="O102" i="20"/>
  <c r="Q102" i="20"/>
  <c r="R102" i="20"/>
  <c r="S102" i="20" s="1"/>
  <c r="T102" i="20"/>
  <c r="U102" i="20"/>
  <c r="V102" i="20"/>
  <c r="W102" i="20"/>
  <c r="X102" i="20"/>
  <c r="A103" i="20"/>
  <c r="B103" i="20"/>
  <c r="C103" i="20"/>
  <c r="E103" i="20"/>
  <c r="F103" i="20"/>
  <c r="G103" i="20"/>
  <c r="H103" i="20"/>
  <c r="I103" i="20" s="1"/>
  <c r="J103" i="20"/>
  <c r="L103" i="20"/>
  <c r="M103" i="20"/>
  <c r="N103" i="20"/>
  <c r="P103" i="20"/>
  <c r="R103" i="20"/>
  <c r="S103" i="20" s="1"/>
  <c r="T103" i="20"/>
  <c r="U103" i="20"/>
  <c r="V103" i="20"/>
  <c r="W103" i="20"/>
  <c r="A104" i="20"/>
  <c r="B104" i="20"/>
  <c r="C104" i="20"/>
  <c r="E104" i="20"/>
  <c r="F104" i="20"/>
  <c r="G104" i="20"/>
  <c r="H104" i="20"/>
  <c r="I104" i="20" s="1"/>
  <c r="J104" i="20"/>
  <c r="L104" i="20"/>
  <c r="M104" i="20"/>
  <c r="N104" i="20"/>
  <c r="P104" i="20"/>
  <c r="R104" i="20"/>
  <c r="S104" i="20" s="1"/>
  <c r="T104" i="20"/>
  <c r="U104" i="20"/>
  <c r="V104" i="20"/>
  <c r="W104" i="20"/>
  <c r="X104" i="20"/>
  <c r="A105" i="20"/>
  <c r="B105" i="20"/>
  <c r="C105" i="20"/>
  <c r="E105" i="20"/>
  <c r="F105" i="20"/>
  <c r="G105" i="20"/>
  <c r="H105" i="20"/>
  <c r="I105" i="20" s="1"/>
  <c r="J105" i="20"/>
  <c r="L105" i="20"/>
  <c r="M105" i="20"/>
  <c r="N105" i="20"/>
  <c r="O105" i="20"/>
  <c r="P105" i="20"/>
  <c r="R105" i="20"/>
  <c r="S105" i="20" s="1"/>
  <c r="T105" i="20"/>
  <c r="V105" i="20"/>
  <c r="W105" i="20"/>
  <c r="A106" i="20"/>
  <c r="B106" i="20"/>
  <c r="C106" i="20"/>
  <c r="E106" i="20"/>
  <c r="F106" i="20"/>
  <c r="G106" i="20"/>
  <c r="H106" i="20"/>
  <c r="I106" i="20" s="1"/>
  <c r="J106" i="20"/>
  <c r="L106" i="20"/>
  <c r="M106" i="20"/>
  <c r="N106" i="20"/>
  <c r="O106" i="20"/>
  <c r="P106" i="20"/>
  <c r="R106" i="20"/>
  <c r="S106" i="20" s="1"/>
  <c r="T106" i="20"/>
  <c r="U106" i="20"/>
  <c r="V106" i="20"/>
  <c r="W106" i="20"/>
  <c r="X106" i="20"/>
  <c r="A107" i="20"/>
  <c r="B107" i="20"/>
  <c r="C107" i="20"/>
  <c r="E107" i="20"/>
  <c r="F107" i="20"/>
  <c r="G107" i="20"/>
  <c r="H107" i="20"/>
  <c r="I107" i="20" s="1"/>
  <c r="J107" i="20"/>
  <c r="L107" i="20"/>
  <c r="M107" i="20"/>
  <c r="N107" i="20"/>
  <c r="O107" i="20"/>
  <c r="P107" i="20"/>
  <c r="R107" i="20"/>
  <c r="S107" i="20" s="1"/>
  <c r="T107" i="20"/>
  <c r="U107" i="20"/>
  <c r="V107" i="20"/>
  <c r="W107" i="20"/>
  <c r="A108" i="20"/>
  <c r="B108" i="20"/>
  <c r="C108" i="20"/>
  <c r="E108" i="20"/>
  <c r="F108" i="20"/>
  <c r="G108" i="20"/>
  <c r="H108" i="20"/>
  <c r="I108" i="20" s="1"/>
  <c r="J108" i="20"/>
  <c r="L108" i="20"/>
  <c r="M108" i="20"/>
  <c r="N108" i="20"/>
  <c r="O108" i="20"/>
  <c r="P108" i="20"/>
  <c r="R108" i="20"/>
  <c r="S108" i="20" s="1"/>
  <c r="T108" i="20"/>
  <c r="U108" i="20"/>
  <c r="V108" i="20"/>
  <c r="W108" i="20"/>
  <c r="X108" i="20"/>
  <c r="AR107" i="16"/>
  <c r="AO107" i="16"/>
  <c r="AR106" i="16"/>
  <c r="AO106" i="16"/>
  <c r="AR105" i="16"/>
  <c r="AO105" i="16"/>
  <c r="AR104" i="16"/>
  <c r="AO104" i="16"/>
  <c r="M110" i="20"/>
  <c r="M109" i="20"/>
  <c r="V103" i="16"/>
  <c r="V102" i="16"/>
  <c r="W101" i="16"/>
  <c r="W100" i="16"/>
  <c r="W99" i="16"/>
  <c r="W98" i="16"/>
  <c r="W97" i="16"/>
  <c r="X101" i="20" l="1"/>
  <c r="Y58" i="20"/>
  <c r="Z58" i="20"/>
  <c r="X109" i="20"/>
  <c r="AG92" i="20"/>
  <c r="AJ92" i="20"/>
  <c r="AG93" i="20"/>
  <c r="AH58" i="20"/>
  <c r="AJ93" i="20"/>
  <c r="AH62" i="20"/>
  <c r="AG91" i="20"/>
  <c r="AJ91" i="20"/>
  <c r="AE86" i="16"/>
  <c r="Y87" i="20"/>
  <c r="AE88" i="16"/>
  <c r="Y89" i="20"/>
  <c r="AE80" i="16"/>
  <c r="Y81" i="20"/>
  <c r="AE57" i="16"/>
  <c r="AE82" i="16"/>
  <c r="Y83" i="20"/>
  <c r="AE84" i="16"/>
  <c r="Y85" i="20"/>
  <c r="AR63" i="28"/>
  <c r="T108" i="18"/>
  <c r="Q108" i="20" s="1"/>
  <c r="N108" i="18"/>
  <c r="K108" i="20" s="1"/>
  <c r="X107" i="20"/>
  <c r="T107" i="18"/>
  <c r="Q107" i="20" s="1"/>
  <c r="N107" i="18"/>
  <c r="K107" i="20" s="1"/>
  <c r="T106" i="18"/>
  <c r="Q106" i="20" s="1"/>
  <c r="N106" i="18"/>
  <c r="K106" i="20" s="1"/>
  <c r="T105" i="18"/>
  <c r="Q105" i="20" s="1"/>
  <c r="N105" i="18"/>
  <c r="K105" i="20" s="1"/>
  <c r="T104" i="18"/>
  <c r="Q104" i="20" s="1"/>
  <c r="R104" i="18"/>
  <c r="O104" i="20" s="1"/>
  <c r="N104" i="18"/>
  <c r="K104" i="20" s="1"/>
  <c r="T103" i="18"/>
  <c r="Q103" i="20" s="1"/>
  <c r="R103" i="18"/>
  <c r="O103" i="20" s="1"/>
  <c r="N103" i="18"/>
  <c r="K103" i="20" s="1"/>
  <c r="S100" i="18"/>
  <c r="P100" i="20" s="1"/>
  <c r="S99" i="18"/>
  <c r="P99" i="20" s="1"/>
  <c r="X98" i="20"/>
  <c r="S98" i="18"/>
  <c r="P98" i="20" s="1"/>
  <c r="T96" i="18"/>
  <c r="S96" i="18"/>
  <c r="R96" i="18"/>
  <c r="P96" i="18"/>
  <c r="X94" i="20"/>
  <c r="T94" i="18"/>
  <c r="S94" i="18"/>
  <c r="R94" i="18"/>
  <c r="P94" i="18"/>
  <c r="S93" i="18"/>
  <c r="X92" i="20"/>
  <c r="S92" i="18"/>
  <c r="X91" i="20"/>
  <c r="S91" i="18"/>
  <c r="T83" i="18"/>
  <c r="Q83" i="20" s="1"/>
  <c r="T81" i="18"/>
  <c r="T76" i="18"/>
  <c r="S76" i="18"/>
  <c r="N76" i="18"/>
  <c r="K76" i="20" s="1"/>
  <c r="X71" i="20"/>
  <c r="T71" i="18"/>
  <c r="S71" i="18"/>
  <c r="N71" i="18"/>
  <c r="K71" i="20" s="1"/>
  <c r="X66" i="20"/>
  <c r="T66" i="18"/>
  <c r="S66" i="18"/>
  <c r="N66" i="18"/>
  <c r="K66" i="20" s="1"/>
  <c r="S62" i="18"/>
  <c r="R62" i="18"/>
  <c r="O62" i="20" s="1"/>
  <c r="P62" i="18"/>
  <c r="M62" i="20" s="1"/>
  <c r="S58" i="18"/>
  <c r="R58" i="18"/>
  <c r="P58" i="18"/>
  <c r="X95" i="16"/>
  <c r="W95" i="16"/>
  <c r="V95" i="16"/>
  <c r="T95" i="16"/>
  <c r="X93" i="16"/>
  <c r="W93" i="16"/>
  <c r="V93" i="16"/>
  <c r="T93" i="16"/>
  <c r="W92" i="16"/>
  <c r="W91" i="16"/>
  <c r="W90" i="16"/>
  <c r="X88" i="16"/>
  <c r="W88" i="16"/>
  <c r="V88" i="16"/>
  <c r="T88" i="16"/>
  <c r="X86" i="16"/>
  <c r="W86" i="16"/>
  <c r="V86" i="16"/>
  <c r="T86" i="16"/>
  <c r="Q85" i="20"/>
  <c r="W84" i="16"/>
  <c r="V84" i="16"/>
  <c r="T84" i="16"/>
  <c r="W82" i="16"/>
  <c r="U82" i="16"/>
  <c r="W80" i="16"/>
  <c r="U80" i="16"/>
  <c r="X75" i="16"/>
  <c r="W75" i="16"/>
  <c r="X70" i="16"/>
  <c r="W70" i="16"/>
  <c r="X65" i="16"/>
  <c r="W65" i="16"/>
  <c r="W61" i="16"/>
  <c r="W57" i="16"/>
  <c r="V57" i="16"/>
  <c r="T57" i="16"/>
  <c r="AE45" i="16"/>
  <c r="AQ50" i="28"/>
  <c r="AP50" i="28"/>
  <c r="AQ47" i="28"/>
  <c r="AP47" i="28"/>
  <c r="A59" i="20"/>
  <c r="B59" i="20"/>
  <c r="C59" i="20"/>
  <c r="E59" i="20"/>
  <c r="F59" i="20"/>
  <c r="G59" i="20"/>
  <c r="H59" i="20"/>
  <c r="I59" i="20" s="1"/>
  <c r="J59" i="20"/>
  <c r="K59" i="20"/>
  <c r="L59" i="20"/>
  <c r="M59" i="20"/>
  <c r="N59" i="20"/>
  <c r="O59" i="20"/>
  <c r="P59" i="20"/>
  <c r="Q59" i="20"/>
  <c r="R59" i="20"/>
  <c r="S59" i="20" s="1"/>
  <c r="T59" i="20"/>
  <c r="U59" i="20"/>
  <c r="V59" i="20"/>
  <c r="W59" i="20"/>
  <c r="X59" i="20"/>
  <c r="A60" i="20"/>
  <c r="B60" i="20"/>
  <c r="C60" i="20"/>
  <c r="E60" i="20"/>
  <c r="F60" i="20"/>
  <c r="G60" i="20"/>
  <c r="H60" i="20"/>
  <c r="I60" i="20" s="1"/>
  <c r="J60" i="20"/>
  <c r="K60" i="20"/>
  <c r="L60" i="20"/>
  <c r="M60" i="20"/>
  <c r="N60" i="20"/>
  <c r="O60" i="20"/>
  <c r="P60" i="20"/>
  <c r="Q60" i="20"/>
  <c r="R60" i="20"/>
  <c r="S60" i="20" s="1"/>
  <c r="T60" i="20"/>
  <c r="U60" i="20"/>
  <c r="V60" i="20"/>
  <c r="W60" i="20"/>
  <c r="X60" i="20"/>
  <c r="A61" i="20"/>
  <c r="B61" i="20"/>
  <c r="C61" i="20"/>
  <c r="E61" i="20"/>
  <c r="F61" i="20"/>
  <c r="G61" i="20"/>
  <c r="H61" i="20"/>
  <c r="I61" i="20" s="1"/>
  <c r="J61" i="20"/>
  <c r="K61" i="20"/>
  <c r="L61" i="20"/>
  <c r="M61" i="20"/>
  <c r="N61" i="20"/>
  <c r="O61" i="20"/>
  <c r="P61" i="20"/>
  <c r="Q61" i="20"/>
  <c r="R61" i="20"/>
  <c r="S61" i="20" s="1"/>
  <c r="T61" i="20"/>
  <c r="U61" i="20"/>
  <c r="V61" i="20"/>
  <c r="W61" i="20"/>
  <c r="X61" i="20"/>
  <c r="A62" i="20"/>
  <c r="B62" i="20"/>
  <c r="C62" i="20"/>
  <c r="E62" i="20"/>
  <c r="F62" i="20"/>
  <c r="G62" i="20"/>
  <c r="H62" i="20"/>
  <c r="I62" i="20" s="1"/>
  <c r="J62" i="20"/>
  <c r="K62" i="20"/>
  <c r="L62" i="20"/>
  <c r="N62" i="20"/>
  <c r="Q62" i="20"/>
  <c r="R62" i="20"/>
  <c r="S62" i="20" s="1"/>
  <c r="T62" i="20"/>
  <c r="U62" i="20"/>
  <c r="V62" i="20"/>
  <c r="W62" i="20"/>
  <c r="X62" i="20"/>
  <c r="A63" i="20"/>
  <c r="B63" i="20"/>
  <c r="C63" i="20"/>
  <c r="E63" i="20"/>
  <c r="F63" i="20"/>
  <c r="G63" i="20"/>
  <c r="H63" i="20"/>
  <c r="I63" i="20" s="1"/>
  <c r="J63" i="20"/>
  <c r="K63" i="20"/>
  <c r="L63" i="20"/>
  <c r="M63" i="20"/>
  <c r="N63" i="20"/>
  <c r="O63" i="20"/>
  <c r="P63" i="20"/>
  <c r="Q63" i="20"/>
  <c r="R63" i="20"/>
  <c r="S63" i="20" s="1"/>
  <c r="T63" i="20"/>
  <c r="U63" i="20"/>
  <c r="V63" i="20"/>
  <c r="W63" i="20"/>
  <c r="X63" i="20"/>
  <c r="A64" i="20"/>
  <c r="B64" i="20"/>
  <c r="C64" i="20"/>
  <c r="E64" i="20"/>
  <c r="F64" i="20"/>
  <c r="G64" i="20"/>
  <c r="H64" i="20"/>
  <c r="I64" i="20" s="1"/>
  <c r="J64" i="20"/>
  <c r="K64" i="20"/>
  <c r="L64" i="20"/>
  <c r="M64" i="20"/>
  <c r="N64" i="20"/>
  <c r="O64" i="20"/>
  <c r="P64" i="20"/>
  <c r="Q64" i="20"/>
  <c r="R64" i="20"/>
  <c r="S64" i="20" s="1"/>
  <c r="T64" i="20"/>
  <c r="U64" i="20"/>
  <c r="V64" i="20"/>
  <c r="W64" i="20"/>
  <c r="X64" i="20"/>
  <c r="A65" i="20"/>
  <c r="B65" i="20"/>
  <c r="C65" i="20"/>
  <c r="E65" i="20"/>
  <c r="F65" i="20"/>
  <c r="G65" i="20"/>
  <c r="H65" i="20"/>
  <c r="I65" i="20" s="1"/>
  <c r="J65" i="20"/>
  <c r="K65" i="20"/>
  <c r="L65" i="20"/>
  <c r="M65" i="20"/>
  <c r="N65" i="20"/>
  <c r="O65" i="20"/>
  <c r="P65" i="20"/>
  <c r="Q65" i="20"/>
  <c r="R65" i="20"/>
  <c r="S65" i="20" s="1"/>
  <c r="T65" i="20"/>
  <c r="U65" i="20"/>
  <c r="V65" i="20"/>
  <c r="W65" i="20"/>
  <c r="X65" i="20"/>
  <c r="A66" i="20"/>
  <c r="B66" i="20"/>
  <c r="C66" i="20"/>
  <c r="E66" i="20"/>
  <c r="F66" i="20"/>
  <c r="G66" i="20"/>
  <c r="H66" i="20"/>
  <c r="I66" i="20" s="1"/>
  <c r="J66" i="20"/>
  <c r="L66" i="20"/>
  <c r="M66" i="20"/>
  <c r="N66" i="20"/>
  <c r="O66" i="20"/>
  <c r="R66" i="20"/>
  <c r="S66" i="20" s="1"/>
  <c r="T66" i="20"/>
  <c r="U66" i="20"/>
  <c r="V66" i="20"/>
  <c r="W66" i="20"/>
  <c r="A67" i="20"/>
  <c r="B67" i="20"/>
  <c r="C67" i="20"/>
  <c r="E67" i="20"/>
  <c r="F67" i="20"/>
  <c r="G67" i="20"/>
  <c r="H67" i="20"/>
  <c r="I67" i="20" s="1"/>
  <c r="J67" i="20"/>
  <c r="K67" i="20"/>
  <c r="L67" i="20"/>
  <c r="M67" i="20"/>
  <c r="N67" i="20"/>
  <c r="O67" i="20"/>
  <c r="P67" i="20"/>
  <c r="Q67" i="20"/>
  <c r="R67" i="20"/>
  <c r="S67" i="20" s="1"/>
  <c r="T67" i="20"/>
  <c r="U67" i="20"/>
  <c r="V67" i="20"/>
  <c r="W67" i="20"/>
  <c r="X67" i="20"/>
  <c r="A68" i="20"/>
  <c r="B68" i="20"/>
  <c r="C68" i="20"/>
  <c r="E68" i="20"/>
  <c r="F68" i="20"/>
  <c r="G68" i="20"/>
  <c r="H68" i="20"/>
  <c r="I68" i="20" s="1"/>
  <c r="J68" i="20"/>
  <c r="K68" i="20"/>
  <c r="L68" i="20"/>
  <c r="M68" i="20"/>
  <c r="N68" i="20"/>
  <c r="O68" i="20"/>
  <c r="P68" i="20"/>
  <c r="Q68" i="20"/>
  <c r="R68" i="20"/>
  <c r="S68" i="20" s="1"/>
  <c r="T68" i="20"/>
  <c r="U68" i="20"/>
  <c r="V68" i="20"/>
  <c r="W68" i="20"/>
  <c r="X68" i="20"/>
  <c r="A69" i="20"/>
  <c r="B69" i="20"/>
  <c r="C69" i="20"/>
  <c r="E69" i="20"/>
  <c r="F69" i="20"/>
  <c r="G69" i="20"/>
  <c r="H69" i="20"/>
  <c r="I69" i="20" s="1"/>
  <c r="J69" i="20"/>
  <c r="K69" i="20"/>
  <c r="L69" i="20"/>
  <c r="M69" i="20"/>
  <c r="N69" i="20"/>
  <c r="O69" i="20"/>
  <c r="P69" i="20"/>
  <c r="Q69" i="20"/>
  <c r="R69" i="20"/>
  <c r="S69" i="20" s="1"/>
  <c r="T69" i="20"/>
  <c r="U69" i="20"/>
  <c r="V69" i="20"/>
  <c r="W69" i="20"/>
  <c r="X69" i="20"/>
  <c r="A70" i="20"/>
  <c r="B70" i="20"/>
  <c r="C70" i="20"/>
  <c r="E70" i="20"/>
  <c r="F70" i="20"/>
  <c r="G70" i="20"/>
  <c r="H70" i="20"/>
  <c r="I70" i="20" s="1"/>
  <c r="J70" i="20"/>
  <c r="K70" i="20"/>
  <c r="L70" i="20"/>
  <c r="M70" i="20"/>
  <c r="N70" i="20"/>
  <c r="O70" i="20"/>
  <c r="P70" i="20"/>
  <c r="Q70" i="20"/>
  <c r="R70" i="20"/>
  <c r="S70" i="20" s="1"/>
  <c r="T70" i="20"/>
  <c r="U70" i="20"/>
  <c r="V70" i="20"/>
  <c r="W70" i="20"/>
  <c r="X70" i="20"/>
  <c r="A71" i="20"/>
  <c r="B71" i="20"/>
  <c r="C71" i="20"/>
  <c r="E71" i="20"/>
  <c r="F71" i="20"/>
  <c r="G71" i="20"/>
  <c r="H71" i="20"/>
  <c r="I71" i="20" s="1"/>
  <c r="J71" i="20"/>
  <c r="L71" i="20"/>
  <c r="M71" i="20"/>
  <c r="N71" i="20"/>
  <c r="O71" i="20"/>
  <c r="R71" i="20"/>
  <c r="S71" i="20" s="1"/>
  <c r="T71" i="20"/>
  <c r="U71" i="20"/>
  <c r="V71" i="20"/>
  <c r="W71" i="20"/>
  <c r="A72" i="20"/>
  <c r="B72" i="20"/>
  <c r="C72" i="20"/>
  <c r="E72" i="20"/>
  <c r="F72" i="20"/>
  <c r="G72" i="20"/>
  <c r="H72" i="20"/>
  <c r="I72" i="20" s="1"/>
  <c r="J72" i="20"/>
  <c r="K72" i="20"/>
  <c r="L72" i="20"/>
  <c r="M72" i="20"/>
  <c r="N72" i="20"/>
  <c r="O72" i="20"/>
  <c r="P72" i="20"/>
  <c r="Q72" i="20"/>
  <c r="R72" i="20"/>
  <c r="S72" i="20" s="1"/>
  <c r="T72" i="20"/>
  <c r="U72" i="20"/>
  <c r="V72" i="20"/>
  <c r="W72" i="20"/>
  <c r="X72" i="20"/>
  <c r="A73" i="20"/>
  <c r="B73" i="20"/>
  <c r="C73" i="20"/>
  <c r="E73" i="20"/>
  <c r="F73" i="20"/>
  <c r="G73" i="20"/>
  <c r="H73" i="20"/>
  <c r="I73" i="20" s="1"/>
  <c r="J73" i="20"/>
  <c r="K73" i="20"/>
  <c r="L73" i="20"/>
  <c r="M73" i="20"/>
  <c r="N73" i="20"/>
  <c r="O73" i="20"/>
  <c r="P73" i="20"/>
  <c r="Q73" i="20"/>
  <c r="R73" i="20"/>
  <c r="S73" i="20" s="1"/>
  <c r="T73" i="20"/>
  <c r="U73" i="20"/>
  <c r="V73" i="20"/>
  <c r="W73" i="20"/>
  <c r="X73" i="20"/>
  <c r="A74" i="20"/>
  <c r="B74" i="20"/>
  <c r="C74" i="20"/>
  <c r="E74" i="20"/>
  <c r="F74" i="20"/>
  <c r="G74" i="20"/>
  <c r="H74" i="20"/>
  <c r="I74" i="20" s="1"/>
  <c r="J74" i="20"/>
  <c r="K74" i="20"/>
  <c r="L74" i="20"/>
  <c r="M74" i="20"/>
  <c r="N74" i="20"/>
  <c r="O74" i="20"/>
  <c r="P74" i="20"/>
  <c r="Q74" i="20"/>
  <c r="R74" i="20"/>
  <c r="S74" i="20" s="1"/>
  <c r="T74" i="20"/>
  <c r="U74" i="20"/>
  <c r="V74" i="20"/>
  <c r="W74" i="20"/>
  <c r="X74" i="20"/>
  <c r="A75" i="20"/>
  <c r="B75" i="20"/>
  <c r="C75" i="20"/>
  <c r="E75" i="20"/>
  <c r="F75" i="20"/>
  <c r="G75" i="20"/>
  <c r="H75" i="20"/>
  <c r="I75" i="20" s="1"/>
  <c r="J75" i="20"/>
  <c r="K75" i="20"/>
  <c r="L75" i="20"/>
  <c r="M75" i="20"/>
  <c r="N75" i="20"/>
  <c r="O75" i="20"/>
  <c r="P75" i="20"/>
  <c r="Q75" i="20"/>
  <c r="R75" i="20"/>
  <c r="S75" i="20" s="1"/>
  <c r="T75" i="20"/>
  <c r="U75" i="20"/>
  <c r="V75" i="20"/>
  <c r="W75" i="20"/>
  <c r="X75" i="20"/>
  <c r="S57" i="18"/>
  <c r="AA56" i="18"/>
  <c r="S56" i="18"/>
  <c r="T54" i="18"/>
  <c r="AA52" i="18"/>
  <c r="T52" i="18"/>
  <c r="AK51" i="20"/>
  <c r="AA50" i="18"/>
  <c r="T50" i="18"/>
  <c r="AA46" i="18"/>
  <c r="W56" i="16"/>
  <c r="R56" i="16"/>
  <c r="AE55" i="16"/>
  <c r="W55" i="16"/>
  <c r="R55" i="16"/>
  <c r="X53" i="16"/>
  <c r="AE51" i="16"/>
  <c r="X51" i="16"/>
  <c r="AE49" i="16"/>
  <c r="X49" i="16"/>
  <c r="AN43" i="18"/>
  <c r="AN44" i="18"/>
  <c r="AN45" i="18"/>
  <c r="AN42" i="18"/>
  <c r="AK43" i="18"/>
  <c r="AK44" i="18"/>
  <c r="AK45" i="18"/>
  <c r="AK42" i="18"/>
  <c r="AA40" i="18"/>
  <c r="AA42" i="18"/>
  <c r="J26" i="20"/>
  <c r="AQ33" i="28"/>
  <c r="AP33" i="28"/>
  <c r="AQ30" i="28"/>
  <c r="AP30" i="28"/>
  <c r="AQ28" i="28"/>
  <c r="AP28" i="28"/>
  <c r="AQ27" i="28"/>
  <c r="AP27" i="28"/>
  <c r="AQ26" i="28"/>
  <c r="AP26" i="28"/>
  <c r="AQ25" i="28"/>
  <c r="AP25" i="28"/>
  <c r="A47" i="20"/>
  <c r="B47" i="20"/>
  <c r="C47" i="20"/>
  <c r="E47" i="20"/>
  <c r="F47" i="20"/>
  <c r="G47" i="20"/>
  <c r="H47" i="20"/>
  <c r="I47" i="20" s="1"/>
  <c r="J47" i="20"/>
  <c r="K47" i="20"/>
  <c r="L47" i="20"/>
  <c r="M47" i="20"/>
  <c r="N47" i="20"/>
  <c r="O47" i="20"/>
  <c r="P47" i="20"/>
  <c r="Q47" i="20"/>
  <c r="R47" i="20"/>
  <c r="S47" i="20" s="1"/>
  <c r="T47" i="20"/>
  <c r="U47" i="20"/>
  <c r="V47" i="20"/>
  <c r="W47" i="20"/>
  <c r="X47" i="20"/>
  <c r="Z47" i="20"/>
  <c r="AA47" i="20"/>
  <c r="AB47" i="20"/>
  <c r="AC47" i="20"/>
  <c r="AF47" i="20"/>
  <c r="AG47" i="20"/>
  <c r="AH47" i="20"/>
  <c r="AI47" i="20"/>
  <c r="AJ47" i="20"/>
  <c r="AK47" i="20"/>
  <c r="AL47" i="20"/>
  <c r="AM47" i="20"/>
  <c r="A48" i="20"/>
  <c r="B48" i="20"/>
  <c r="C48" i="20"/>
  <c r="E48" i="20"/>
  <c r="F48" i="20"/>
  <c r="G48" i="20"/>
  <c r="H48" i="20"/>
  <c r="I48" i="20" s="1"/>
  <c r="J48" i="20"/>
  <c r="K48" i="20"/>
  <c r="L48" i="20"/>
  <c r="M48" i="20"/>
  <c r="N48" i="20"/>
  <c r="O48" i="20"/>
  <c r="P48" i="20"/>
  <c r="Q48" i="20"/>
  <c r="R48" i="20"/>
  <c r="S48" i="20" s="1"/>
  <c r="T48" i="20"/>
  <c r="U48" i="20"/>
  <c r="V48" i="20"/>
  <c r="W48" i="20"/>
  <c r="X48" i="20"/>
  <c r="Z48" i="20"/>
  <c r="AA48" i="20"/>
  <c r="AB48" i="20"/>
  <c r="AC48" i="20"/>
  <c r="AF48" i="20"/>
  <c r="AG48" i="20"/>
  <c r="AH48" i="20"/>
  <c r="AI48" i="20"/>
  <c r="AJ48" i="20"/>
  <c r="AK48" i="20"/>
  <c r="AL48" i="20"/>
  <c r="AM48" i="20"/>
  <c r="A49" i="20"/>
  <c r="B49" i="20"/>
  <c r="C49" i="20"/>
  <c r="E49" i="20"/>
  <c r="F49" i="20"/>
  <c r="G49" i="20"/>
  <c r="H49" i="20"/>
  <c r="I49" i="20" s="1"/>
  <c r="J49" i="20"/>
  <c r="K49" i="20"/>
  <c r="L49" i="20"/>
  <c r="M49" i="20"/>
  <c r="N49" i="20"/>
  <c r="O49" i="20"/>
  <c r="P49" i="20"/>
  <c r="Q49" i="20"/>
  <c r="R49" i="20"/>
  <c r="S49" i="20" s="1"/>
  <c r="T49" i="20"/>
  <c r="U49" i="20"/>
  <c r="V49" i="20"/>
  <c r="W49" i="20"/>
  <c r="X49" i="20"/>
  <c r="Z49" i="20"/>
  <c r="AA49" i="20"/>
  <c r="AB49" i="20"/>
  <c r="AC49" i="20"/>
  <c r="AF49" i="20"/>
  <c r="AG49" i="20"/>
  <c r="AH49" i="20"/>
  <c r="AI49" i="20"/>
  <c r="AJ49" i="20"/>
  <c r="AK49" i="20"/>
  <c r="AL49" i="20"/>
  <c r="AM49" i="20"/>
  <c r="A50" i="20"/>
  <c r="B50" i="20"/>
  <c r="C50" i="20"/>
  <c r="E50" i="20"/>
  <c r="F50" i="20"/>
  <c r="G50" i="20"/>
  <c r="H50" i="20"/>
  <c r="I50" i="20" s="1"/>
  <c r="J50" i="20"/>
  <c r="K50" i="20"/>
  <c r="L50" i="20"/>
  <c r="M50" i="20"/>
  <c r="N50" i="20"/>
  <c r="O50" i="20"/>
  <c r="P50" i="20"/>
  <c r="R50" i="20"/>
  <c r="S50" i="20" s="1"/>
  <c r="T50" i="20"/>
  <c r="U50" i="20"/>
  <c r="V50" i="20"/>
  <c r="W50" i="20"/>
  <c r="Z50" i="20"/>
  <c r="AA50" i="20"/>
  <c r="AB50" i="20"/>
  <c r="AC50" i="20"/>
  <c r="AF50" i="20"/>
  <c r="AG50" i="20"/>
  <c r="AH50" i="20"/>
  <c r="AI50" i="20"/>
  <c r="AJ50" i="20"/>
  <c r="AL50" i="20"/>
  <c r="AM50" i="20"/>
  <c r="A51" i="20"/>
  <c r="B51" i="20"/>
  <c r="C51" i="20"/>
  <c r="E51" i="20"/>
  <c r="F51" i="20"/>
  <c r="G51" i="20"/>
  <c r="H51" i="20"/>
  <c r="I51" i="20" s="1"/>
  <c r="J51" i="20"/>
  <c r="K51" i="20"/>
  <c r="L51" i="20"/>
  <c r="M51" i="20"/>
  <c r="N51" i="20"/>
  <c r="O51" i="20"/>
  <c r="P51" i="20"/>
  <c r="Q51" i="20"/>
  <c r="R51" i="20"/>
  <c r="S51" i="20" s="1"/>
  <c r="T51" i="20"/>
  <c r="U51" i="20"/>
  <c r="V51" i="20"/>
  <c r="W51" i="20"/>
  <c r="X51" i="20"/>
  <c r="Z51" i="20"/>
  <c r="AA51" i="20"/>
  <c r="AB51" i="20"/>
  <c r="AC51" i="20"/>
  <c r="AF51" i="20"/>
  <c r="AG51" i="20"/>
  <c r="AH51" i="20"/>
  <c r="AI51" i="20"/>
  <c r="AJ51" i="20"/>
  <c r="AL51" i="20"/>
  <c r="AM51" i="20"/>
  <c r="A52" i="20"/>
  <c r="B52" i="20"/>
  <c r="C52" i="20"/>
  <c r="E52" i="20"/>
  <c r="F52" i="20"/>
  <c r="G52" i="20"/>
  <c r="H52" i="20"/>
  <c r="I52" i="20" s="1"/>
  <c r="J52" i="20"/>
  <c r="K52" i="20"/>
  <c r="L52" i="20"/>
  <c r="M52" i="20"/>
  <c r="N52" i="20"/>
  <c r="O52" i="20"/>
  <c r="P52" i="20"/>
  <c r="R52" i="20"/>
  <c r="S52" i="20" s="1"/>
  <c r="T52" i="20"/>
  <c r="U52" i="20"/>
  <c r="V52" i="20"/>
  <c r="W52" i="20"/>
  <c r="Z52" i="20"/>
  <c r="AA52" i="20"/>
  <c r="AB52" i="20"/>
  <c r="AC52" i="20"/>
  <c r="AF52" i="20"/>
  <c r="AG52" i="20"/>
  <c r="AH52" i="20"/>
  <c r="AI52" i="20"/>
  <c r="AJ52" i="20"/>
  <c r="AL52" i="20"/>
  <c r="AM52" i="20"/>
  <c r="A53" i="20"/>
  <c r="B53" i="20"/>
  <c r="C53" i="20"/>
  <c r="E53" i="20"/>
  <c r="F53" i="20"/>
  <c r="G53" i="20"/>
  <c r="H53" i="20"/>
  <c r="I53" i="20" s="1"/>
  <c r="J53" i="20"/>
  <c r="K53" i="20"/>
  <c r="L53" i="20"/>
  <c r="M53" i="20"/>
  <c r="N53" i="20"/>
  <c r="O53" i="20"/>
  <c r="P53" i="20"/>
  <c r="Q53" i="20"/>
  <c r="R53" i="20"/>
  <c r="S53" i="20" s="1"/>
  <c r="T53" i="20"/>
  <c r="U53" i="20"/>
  <c r="V53" i="20"/>
  <c r="W53" i="20"/>
  <c r="X53" i="20"/>
  <c r="Z53" i="20"/>
  <c r="AA53" i="20"/>
  <c r="AB53" i="20"/>
  <c r="AC53" i="20"/>
  <c r="AF53" i="20"/>
  <c r="AG53" i="20"/>
  <c r="AH53" i="20"/>
  <c r="AI53" i="20"/>
  <c r="AJ53" i="20"/>
  <c r="AL53" i="20"/>
  <c r="AM53" i="20"/>
  <c r="A54" i="20"/>
  <c r="B54" i="20"/>
  <c r="C54" i="20"/>
  <c r="E54" i="20"/>
  <c r="F54" i="20"/>
  <c r="G54" i="20"/>
  <c r="H54" i="20"/>
  <c r="I54" i="20" s="1"/>
  <c r="J54" i="20"/>
  <c r="K54" i="20"/>
  <c r="L54" i="20"/>
  <c r="M54" i="20"/>
  <c r="N54" i="20"/>
  <c r="O54" i="20"/>
  <c r="P54" i="20"/>
  <c r="R54" i="20"/>
  <c r="S54" i="20" s="1"/>
  <c r="T54" i="20"/>
  <c r="U54" i="20"/>
  <c r="V54" i="20"/>
  <c r="W54" i="20"/>
  <c r="X54" i="20"/>
  <c r="Z54" i="20"/>
  <c r="AA54" i="20"/>
  <c r="AB54" i="20"/>
  <c r="AC54" i="20"/>
  <c r="AF54" i="20"/>
  <c r="AG54" i="20"/>
  <c r="AH54" i="20"/>
  <c r="AI54" i="20"/>
  <c r="AJ54" i="20"/>
  <c r="AL54" i="20"/>
  <c r="AM54" i="20"/>
  <c r="A55" i="20"/>
  <c r="B55" i="20"/>
  <c r="C55" i="20"/>
  <c r="E55" i="20"/>
  <c r="F55" i="20"/>
  <c r="G55" i="20"/>
  <c r="H55" i="20"/>
  <c r="I55" i="20" s="1"/>
  <c r="J55" i="20"/>
  <c r="K55" i="20"/>
  <c r="L55" i="20"/>
  <c r="M55" i="20"/>
  <c r="N55" i="20"/>
  <c r="O55" i="20"/>
  <c r="P55" i="20"/>
  <c r="Q55" i="20"/>
  <c r="R55" i="20"/>
  <c r="S55" i="20" s="1"/>
  <c r="T55" i="20"/>
  <c r="U55" i="20"/>
  <c r="V55" i="20"/>
  <c r="W55" i="20"/>
  <c r="X55" i="20"/>
  <c r="Z55" i="20"/>
  <c r="AA55" i="20"/>
  <c r="AB55" i="20"/>
  <c r="AC55" i="20"/>
  <c r="AF55" i="20"/>
  <c r="AG55" i="20"/>
  <c r="AH55" i="20"/>
  <c r="AI55" i="20"/>
  <c r="AJ55" i="20"/>
  <c r="AL55" i="20"/>
  <c r="AM55" i="20"/>
  <c r="A56" i="20"/>
  <c r="B56" i="20"/>
  <c r="C56" i="20"/>
  <c r="E56" i="20"/>
  <c r="F56" i="20"/>
  <c r="G56" i="20"/>
  <c r="H56" i="20"/>
  <c r="I56" i="20" s="1"/>
  <c r="J56" i="20"/>
  <c r="L56" i="20"/>
  <c r="M56" i="20"/>
  <c r="N56" i="20"/>
  <c r="O56" i="20"/>
  <c r="Q56" i="20"/>
  <c r="R56" i="20"/>
  <c r="S56" i="20" s="1"/>
  <c r="T56" i="20"/>
  <c r="U56" i="20"/>
  <c r="V56" i="20"/>
  <c r="W56" i="20"/>
  <c r="Z56" i="20"/>
  <c r="AA56" i="20"/>
  <c r="AB56" i="20"/>
  <c r="AC56" i="20"/>
  <c r="AF56" i="20"/>
  <c r="AG56" i="20"/>
  <c r="AH56" i="20"/>
  <c r="AI56" i="20"/>
  <c r="AJ56" i="20"/>
  <c r="AK56" i="20"/>
  <c r="AL56" i="20"/>
  <c r="AM56" i="20"/>
  <c r="A57" i="20"/>
  <c r="B57" i="20"/>
  <c r="C57" i="20"/>
  <c r="E57" i="20"/>
  <c r="F57" i="20"/>
  <c r="G57" i="20"/>
  <c r="H57" i="20"/>
  <c r="I57" i="20" s="1"/>
  <c r="J57" i="20"/>
  <c r="L57" i="20"/>
  <c r="M57" i="20"/>
  <c r="N57" i="20"/>
  <c r="O57" i="20"/>
  <c r="Q57" i="20"/>
  <c r="R57" i="20"/>
  <c r="S57" i="20" s="1"/>
  <c r="T57" i="20"/>
  <c r="U57" i="20"/>
  <c r="V57" i="20"/>
  <c r="W57" i="20"/>
  <c r="X57" i="20"/>
  <c r="Z57" i="20"/>
  <c r="AA57" i="20"/>
  <c r="AB57" i="20"/>
  <c r="AC57" i="20"/>
  <c r="AF57" i="20"/>
  <c r="AG57" i="20"/>
  <c r="AH57" i="20"/>
  <c r="AI57" i="20"/>
  <c r="AJ57" i="20"/>
  <c r="AK57" i="20"/>
  <c r="AL57" i="20"/>
  <c r="AM57" i="20"/>
  <c r="A58" i="20"/>
  <c r="B58" i="20"/>
  <c r="C58" i="20"/>
  <c r="E58" i="20"/>
  <c r="F58" i="20"/>
  <c r="G58" i="20"/>
  <c r="H58" i="20"/>
  <c r="I58" i="20" s="1"/>
  <c r="J58" i="20"/>
  <c r="K58" i="20"/>
  <c r="L58" i="20"/>
  <c r="N58" i="20"/>
  <c r="Q58" i="20"/>
  <c r="R58" i="20"/>
  <c r="S58" i="20" s="1"/>
  <c r="T58" i="20"/>
  <c r="U58" i="20"/>
  <c r="V58" i="20"/>
  <c r="W58" i="20"/>
  <c r="A46" i="20"/>
  <c r="B46" i="20"/>
  <c r="C46" i="20"/>
  <c r="E46" i="20"/>
  <c r="F46" i="20"/>
  <c r="G46" i="20"/>
  <c r="H46" i="20"/>
  <c r="I46" i="20" s="1"/>
  <c r="J46" i="20"/>
  <c r="K46" i="20"/>
  <c r="L46" i="20"/>
  <c r="M46" i="20"/>
  <c r="N46" i="20"/>
  <c r="O46" i="20"/>
  <c r="P46" i="20"/>
  <c r="Q46" i="20"/>
  <c r="R46" i="20"/>
  <c r="S46" i="20" s="1"/>
  <c r="T46" i="20"/>
  <c r="U46" i="20"/>
  <c r="V46" i="20"/>
  <c r="W46" i="20"/>
  <c r="Z46" i="20"/>
  <c r="AA46" i="20"/>
  <c r="AB46" i="20"/>
  <c r="AC46" i="20"/>
  <c r="AF46" i="20"/>
  <c r="AG46" i="20"/>
  <c r="AH46" i="20"/>
  <c r="AI46" i="20"/>
  <c r="AJ46" i="20"/>
  <c r="AK46" i="20"/>
  <c r="AL46" i="20"/>
  <c r="AM46" i="20"/>
  <c r="AC40" i="20"/>
  <c r="AF40" i="20"/>
  <c r="AG40" i="20"/>
  <c r="AI40" i="20"/>
  <c r="AJ40" i="20"/>
  <c r="AL40" i="20"/>
  <c r="AC41" i="20"/>
  <c r="AF41" i="20"/>
  <c r="AG41" i="20"/>
  <c r="AI41" i="20"/>
  <c r="AJ41" i="20"/>
  <c r="AL41" i="20"/>
  <c r="AC42" i="20"/>
  <c r="AF42" i="20"/>
  <c r="AG42" i="20"/>
  <c r="AI42" i="20"/>
  <c r="AJ42" i="20"/>
  <c r="AL42" i="20"/>
  <c r="AC43" i="20"/>
  <c r="AF43" i="20"/>
  <c r="AG43" i="20"/>
  <c r="AI43" i="20"/>
  <c r="AJ43" i="20"/>
  <c r="AL43" i="20"/>
  <c r="AC44" i="20"/>
  <c r="AF44" i="20"/>
  <c r="AG44" i="20"/>
  <c r="AI44" i="20"/>
  <c r="AJ44" i="20"/>
  <c r="AL44" i="20"/>
  <c r="AC45" i="20"/>
  <c r="AF45" i="20"/>
  <c r="AG45" i="20"/>
  <c r="AI45" i="20"/>
  <c r="AJ45" i="20"/>
  <c r="AL45" i="20"/>
  <c r="Z24" i="20"/>
  <c r="Z25" i="20"/>
  <c r="Z26" i="20"/>
  <c r="P37" i="18"/>
  <c r="H36" i="20"/>
  <c r="I36" i="20" s="1"/>
  <c r="H37" i="20"/>
  <c r="I37" i="20" s="1"/>
  <c r="H38" i="20"/>
  <c r="I38" i="20" s="1"/>
  <c r="H39" i="20"/>
  <c r="I39" i="20" s="1"/>
  <c r="A21" i="20"/>
  <c r="B21" i="20"/>
  <c r="C21" i="20"/>
  <c r="E21" i="20"/>
  <c r="F21" i="20"/>
  <c r="G21" i="20"/>
  <c r="H21" i="20"/>
  <c r="I21" i="20" s="1"/>
  <c r="J21" i="20"/>
  <c r="K21" i="20"/>
  <c r="L21" i="20"/>
  <c r="M21" i="20"/>
  <c r="N21" i="20"/>
  <c r="R21" i="20"/>
  <c r="S21" i="20" s="1"/>
  <c r="T21" i="20"/>
  <c r="U21" i="20"/>
  <c r="V21" i="20"/>
  <c r="W21" i="20"/>
  <c r="Z21" i="20"/>
  <c r="AA21" i="20"/>
  <c r="AB21" i="20"/>
  <c r="AC21" i="20"/>
  <c r="AF21" i="20"/>
  <c r="AG21" i="20"/>
  <c r="AH21" i="20"/>
  <c r="AI21" i="20"/>
  <c r="AJ21" i="20"/>
  <c r="AK21" i="20"/>
  <c r="AL21" i="20"/>
  <c r="AM21" i="20"/>
  <c r="A22" i="20"/>
  <c r="B22" i="20"/>
  <c r="C22" i="20"/>
  <c r="E22" i="20"/>
  <c r="F22" i="20"/>
  <c r="G22" i="20"/>
  <c r="H22" i="20"/>
  <c r="I22" i="20" s="1"/>
  <c r="J22" i="20"/>
  <c r="K22" i="20"/>
  <c r="L22" i="20"/>
  <c r="M22" i="20"/>
  <c r="N22" i="20"/>
  <c r="R22" i="20"/>
  <c r="S22" i="20" s="1"/>
  <c r="T22" i="20"/>
  <c r="U22" i="20"/>
  <c r="V22" i="20"/>
  <c r="W22" i="20"/>
  <c r="Z22" i="20"/>
  <c r="AA22" i="20"/>
  <c r="AB22" i="20"/>
  <c r="AC22" i="20"/>
  <c r="AF22" i="20"/>
  <c r="AG22" i="20"/>
  <c r="AH22" i="20"/>
  <c r="AI22" i="20"/>
  <c r="AJ22" i="20"/>
  <c r="AK22" i="20"/>
  <c r="AL22" i="20"/>
  <c r="AM22" i="20"/>
  <c r="A23" i="20"/>
  <c r="B23" i="20"/>
  <c r="C23" i="20"/>
  <c r="E23" i="20"/>
  <c r="F23" i="20"/>
  <c r="G23" i="20"/>
  <c r="H23" i="20"/>
  <c r="I23" i="20" s="1"/>
  <c r="J23" i="20"/>
  <c r="K23" i="20"/>
  <c r="L23" i="20"/>
  <c r="M23" i="20"/>
  <c r="N23" i="20"/>
  <c r="O23" i="20"/>
  <c r="R23" i="20"/>
  <c r="S23" i="20" s="1"/>
  <c r="T23" i="20"/>
  <c r="U23" i="20"/>
  <c r="V23" i="20"/>
  <c r="W23" i="20"/>
  <c r="Z23" i="20"/>
  <c r="AA23" i="20"/>
  <c r="AB23" i="20"/>
  <c r="AC23" i="20"/>
  <c r="AF23" i="20"/>
  <c r="AG23" i="20"/>
  <c r="AH23" i="20"/>
  <c r="AI23" i="20"/>
  <c r="AJ23" i="20"/>
  <c r="AK23" i="20"/>
  <c r="AL23" i="20"/>
  <c r="AM23" i="20"/>
  <c r="A24" i="20"/>
  <c r="B24" i="20"/>
  <c r="C24" i="20"/>
  <c r="E24" i="20"/>
  <c r="F24" i="20"/>
  <c r="G24" i="20"/>
  <c r="H24" i="20"/>
  <c r="I24" i="20" s="1"/>
  <c r="J24" i="20"/>
  <c r="K24" i="20"/>
  <c r="L24" i="20"/>
  <c r="M24" i="20"/>
  <c r="N24" i="20"/>
  <c r="O24" i="20"/>
  <c r="R24" i="20"/>
  <c r="S24" i="20" s="1"/>
  <c r="T24" i="20"/>
  <c r="U24" i="20"/>
  <c r="V24" i="20"/>
  <c r="W24" i="20"/>
  <c r="AA24" i="20"/>
  <c r="AB24" i="20"/>
  <c r="AC24" i="20"/>
  <c r="AF24" i="20"/>
  <c r="AG24" i="20"/>
  <c r="AH24" i="20"/>
  <c r="AI24" i="20"/>
  <c r="AJ24" i="20"/>
  <c r="AK24" i="20"/>
  <c r="AL24" i="20"/>
  <c r="AM24" i="20"/>
  <c r="A25" i="20"/>
  <c r="B25" i="20"/>
  <c r="C25" i="20"/>
  <c r="E25" i="20"/>
  <c r="F25" i="20"/>
  <c r="G25" i="20"/>
  <c r="H25" i="20"/>
  <c r="I25" i="20" s="1"/>
  <c r="J25" i="20"/>
  <c r="K25" i="20"/>
  <c r="L25" i="20"/>
  <c r="M25" i="20"/>
  <c r="N25" i="20"/>
  <c r="O25" i="20"/>
  <c r="R25" i="20"/>
  <c r="S25" i="20" s="1"/>
  <c r="T25" i="20"/>
  <c r="U25" i="20"/>
  <c r="V25" i="20"/>
  <c r="W25" i="20"/>
  <c r="AA25" i="20"/>
  <c r="AB25" i="20"/>
  <c r="AC25" i="20"/>
  <c r="AF25" i="20"/>
  <c r="AG25" i="20"/>
  <c r="AH25" i="20"/>
  <c r="AI25" i="20"/>
  <c r="AJ25" i="20"/>
  <c r="AK25" i="20"/>
  <c r="AL25" i="20"/>
  <c r="AM25" i="20"/>
  <c r="A26" i="20"/>
  <c r="B26" i="20"/>
  <c r="C26" i="20"/>
  <c r="E26" i="20"/>
  <c r="F26" i="20"/>
  <c r="G26" i="20"/>
  <c r="H26" i="20"/>
  <c r="I26" i="20" s="1"/>
  <c r="L26" i="20"/>
  <c r="M26" i="20"/>
  <c r="N26" i="20"/>
  <c r="O26" i="20"/>
  <c r="R26" i="20"/>
  <c r="S26" i="20" s="1"/>
  <c r="T26" i="20"/>
  <c r="U26" i="20"/>
  <c r="V26" i="20"/>
  <c r="W26" i="20"/>
  <c r="AA26" i="20"/>
  <c r="AB26" i="20"/>
  <c r="AC26" i="20"/>
  <c r="AF26" i="20"/>
  <c r="AG26" i="20"/>
  <c r="AH26" i="20"/>
  <c r="AI26" i="20"/>
  <c r="AJ26" i="20"/>
  <c r="AK26" i="20"/>
  <c r="AL26" i="20"/>
  <c r="AM26" i="20"/>
  <c r="A27" i="20"/>
  <c r="B27" i="20"/>
  <c r="C27" i="20"/>
  <c r="E27" i="20"/>
  <c r="F27" i="20"/>
  <c r="G27" i="20"/>
  <c r="H27" i="20"/>
  <c r="I27" i="20" s="1"/>
  <c r="J27" i="20"/>
  <c r="K27" i="20"/>
  <c r="L27" i="20"/>
  <c r="M27" i="20"/>
  <c r="N27" i="20"/>
  <c r="O27" i="20"/>
  <c r="P27" i="20"/>
  <c r="Q27" i="20"/>
  <c r="R27" i="20"/>
  <c r="S27" i="20" s="1"/>
  <c r="T27" i="20"/>
  <c r="U27" i="20"/>
  <c r="V27" i="20"/>
  <c r="W27" i="20"/>
  <c r="X27" i="20"/>
  <c r="Z27" i="20"/>
  <c r="AA27" i="20"/>
  <c r="AB27" i="20"/>
  <c r="AC27" i="20"/>
  <c r="AI27" i="20"/>
  <c r="AJ27" i="20"/>
  <c r="AK27" i="20"/>
  <c r="AL27" i="20"/>
  <c r="AM27" i="20"/>
  <c r="A28" i="20"/>
  <c r="B28" i="20"/>
  <c r="C28" i="20"/>
  <c r="E28" i="20"/>
  <c r="F28" i="20"/>
  <c r="G28" i="20"/>
  <c r="H28" i="20"/>
  <c r="I28" i="20" s="1"/>
  <c r="J28" i="20"/>
  <c r="L28" i="20"/>
  <c r="M28" i="20"/>
  <c r="N28" i="20"/>
  <c r="O28" i="20"/>
  <c r="R28" i="20"/>
  <c r="S28" i="20" s="1"/>
  <c r="T28" i="20"/>
  <c r="U28" i="20"/>
  <c r="V28" i="20"/>
  <c r="W28" i="20"/>
  <c r="Z28" i="20"/>
  <c r="AA28" i="20"/>
  <c r="AB28" i="20"/>
  <c r="AC28" i="20"/>
  <c r="AF28" i="20"/>
  <c r="AG28" i="20"/>
  <c r="AH28" i="20"/>
  <c r="AI28" i="20"/>
  <c r="AJ28" i="20"/>
  <c r="AK28" i="20"/>
  <c r="AL28" i="20"/>
  <c r="AM28" i="20"/>
  <c r="A29" i="20"/>
  <c r="B29" i="20"/>
  <c r="C29" i="20"/>
  <c r="E29" i="20"/>
  <c r="F29" i="20"/>
  <c r="G29" i="20"/>
  <c r="H29" i="20"/>
  <c r="I29" i="20" s="1"/>
  <c r="J29" i="20"/>
  <c r="K29" i="20"/>
  <c r="L29" i="20"/>
  <c r="M29" i="20"/>
  <c r="N29" i="20"/>
  <c r="O29" i="20"/>
  <c r="P29" i="20"/>
  <c r="Q29" i="20"/>
  <c r="R29" i="20"/>
  <c r="S29" i="20" s="1"/>
  <c r="T29" i="20"/>
  <c r="U29" i="20"/>
  <c r="V29" i="20"/>
  <c r="W29" i="20"/>
  <c r="X29" i="20"/>
  <c r="Z29" i="20"/>
  <c r="AA29" i="20"/>
  <c r="AB29" i="20"/>
  <c r="AC29" i="20"/>
  <c r="AI29" i="20"/>
  <c r="AJ29" i="20"/>
  <c r="AK29" i="20"/>
  <c r="AL29" i="20"/>
  <c r="AM29" i="20"/>
  <c r="A30" i="20"/>
  <c r="B30" i="20"/>
  <c r="C30" i="20"/>
  <c r="E30" i="20"/>
  <c r="F30" i="20"/>
  <c r="G30" i="20"/>
  <c r="H30" i="20"/>
  <c r="I30" i="20" s="1"/>
  <c r="J30" i="20"/>
  <c r="L30" i="20"/>
  <c r="M30" i="20"/>
  <c r="N30" i="20"/>
  <c r="O30" i="20"/>
  <c r="R30" i="20"/>
  <c r="S30" i="20" s="1"/>
  <c r="T30" i="20"/>
  <c r="U30" i="20"/>
  <c r="V30" i="20"/>
  <c r="W30" i="20"/>
  <c r="Z30" i="20"/>
  <c r="AA30" i="20"/>
  <c r="AB30" i="20"/>
  <c r="AC30" i="20"/>
  <c r="AF30" i="20"/>
  <c r="AG30" i="20"/>
  <c r="AH30" i="20"/>
  <c r="AI30" i="20"/>
  <c r="AJ30" i="20"/>
  <c r="AK30" i="20"/>
  <c r="AL30" i="20"/>
  <c r="AM30" i="20"/>
  <c r="A31" i="20"/>
  <c r="B31" i="20"/>
  <c r="C31" i="20"/>
  <c r="E31" i="20"/>
  <c r="F31" i="20"/>
  <c r="G31" i="20"/>
  <c r="H31" i="20"/>
  <c r="I31" i="20" s="1"/>
  <c r="J31" i="20"/>
  <c r="K31" i="20"/>
  <c r="L31" i="20"/>
  <c r="M31" i="20"/>
  <c r="N31" i="20"/>
  <c r="O31" i="20"/>
  <c r="P31" i="20"/>
  <c r="Q31" i="20"/>
  <c r="R31" i="20"/>
  <c r="S31" i="20" s="1"/>
  <c r="T31" i="20"/>
  <c r="U31" i="20"/>
  <c r="V31" i="20"/>
  <c r="W31" i="20"/>
  <c r="X31" i="20"/>
  <c r="Z31" i="20"/>
  <c r="AA31" i="20"/>
  <c r="AB31" i="20"/>
  <c r="AC31" i="20"/>
  <c r="AI31" i="20"/>
  <c r="AJ31" i="20"/>
  <c r="AK31" i="20"/>
  <c r="AL31" i="20"/>
  <c r="AM31" i="20"/>
  <c r="A32" i="20"/>
  <c r="B32" i="20"/>
  <c r="C32" i="20"/>
  <c r="E32" i="20"/>
  <c r="F32" i="20"/>
  <c r="G32" i="20"/>
  <c r="H32" i="20"/>
  <c r="I32" i="20" s="1"/>
  <c r="J32" i="20"/>
  <c r="L32" i="20"/>
  <c r="M32" i="20"/>
  <c r="N32" i="20"/>
  <c r="O32" i="20"/>
  <c r="R32" i="20"/>
  <c r="S32" i="20" s="1"/>
  <c r="T32" i="20"/>
  <c r="U32" i="20"/>
  <c r="V32" i="20"/>
  <c r="W32" i="20"/>
  <c r="Z32" i="20"/>
  <c r="AA32" i="20"/>
  <c r="AB32" i="20"/>
  <c r="AC32" i="20"/>
  <c r="AF32" i="20"/>
  <c r="AG32" i="20"/>
  <c r="AH32" i="20"/>
  <c r="AI32" i="20"/>
  <c r="AJ32" i="20"/>
  <c r="AK32" i="20"/>
  <c r="AL32" i="20"/>
  <c r="AM32" i="20"/>
  <c r="A33" i="20"/>
  <c r="B33" i="20"/>
  <c r="C33" i="20"/>
  <c r="E33" i="20"/>
  <c r="F33" i="20"/>
  <c r="G33" i="20"/>
  <c r="H33" i="20"/>
  <c r="I33" i="20" s="1"/>
  <c r="J33" i="20"/>
  <c r="K33" i="20"/>
  <c r="L33" i="20"/>
  <c r="M33" i="20"/>
  <c r="N33" i="20"/>
  <c r="O33" i="20"/>
  <c r="P33" i="20"/>
  <c r="Q33" i="20"/>
  <c r="R33" i="20"/>
  <c r="S33" i="20" s="1"/>
  <c r="T33" i="20"/>
  <c r="U33" i="20"/>
  <c r="V33" i="20"/>
  <c r="W33" i="20"/>
  <c r="X33" i="20"/>
  <c r="Z33" i="20"/>
  <c r="AA33" i="20"/>
  <c r="AB33" i="20"/>
  <c r="AC33" i="20"/>
  <c r="AI33" i="20"/>
  <c r="AJ33" i="20"/>
  <c r="AK33" i="20"/>
  <c r="AL33" i="20"/>
  <c r="AM33" i="20"/>
  <c r="A34" i="20"/>
  <c r="B34" i="20"/>
  <c r="C34" i="20"/>
  <c r="E34" i="20"/>
  <c r="F34" i="20"/>
  <c r="G34" i="20"/>
  <c r="H34" i="20"/>
  <c r="I34" i="20" s="1"/>
  <c r="J34" i="20"/>
  <c r="K34" i="20"/>
  <c r="L34" i="20"/>
  <c r="O34" i="20"/>
  <c r="R34" i="20"/>
  <c r="S34" i="20" s="1"/>
  <c r="T34" i="20"/>
  <c r="U34" i="20"/>
  <c r="V34" i="20"/>
  <c r="W34" i="20"/>
  <c r="AA34" i="20"/>
  <c r="AB34" i="20"/>
  <c r="AC34" i="20"/>
  <c r="AF34" i="20"/>
  <c r="AG34" i="20"/>
  <c r="AH34" i="20"/>
  <c r="AI34" i="20"/>
  <c r="AJ34" i="20"/>
  <c r="AK34" i="20"/>
  <c r="AL34" i="20"/>
  <c r="AM34" i="20"/>
  <c r="A35" i="20"/>
  <c r="B35" i="20"/>
  <c r="C35" i="20"/>
  <c r="E35" i="20"/>
  <c r="F35" i="20"/>
  <c r="G35" i="20"/>
  <c r="H35" i="20"/>
  <c r="I35" i="20" s="1"/>
  <c r="J35" i="20"/>
  <c r="K35" i="20"/>
  <c r="L35" i="20"/>
  <c r="O35" i="20"/>
  <c r="R35" i="20"/>
  <c r="S35" i="20" s="1"/>
  <c r="T35" i="20"/>
  <c r="U35" i="20"/>
  <c r="V35" i="20"/>
  <c r="W35" i="20"/>
  <c r="X35" i="20"/>
  <c r="Z35" i="20"/>
  <c r="AA35" i="20"/>
  <c r="AB35" i="20"/>
  <c r="AC35" i="20"/>
  <c r="AF35" i="20"/>
  <c r="AG35" i="20"/>
  <c r="AH35" i="20"/>
  <c r="AI35" i="20"/>
  <c r="AJ35" i="20"/>
  <c r="AK35" i="20"/>
  <c r="AL35" i="20"/>
  <c r="AM35" i="20"/>
  <c r="A36" i="20"/>
  <c r="B36" i="20"/>
  <c r="C36" i="20"/>
  <c r="E36" i="20"/>
  <c r="F36" i="20"/>
  <c r="G36" i="20"/>
  <c r="J36" i="20"/>
  <c r="K36" i="20"/>
  <c r="L36" i="20"/>
  <c r="O36" i="20"/>
  <c r="R36" i="20"/>
  <c r="S36" i="20" s="1"/>
  <c r="T36" i="20"/>
  <c r="U36" i="20"/>
  <c r="V36" i="20"/>
  <c r="W36" i="20"/>
  <c r="AA36" i="20"/>
  <c r="AB36" i="20"/>
  <c r="AC36" i="20"/>
  <c r="AF36" i="20"/>
  <c r="AG36" i="20"/>
  <c r="AH36" i="20"/>
  <c r="AI36" i="20"/>
  <c r="AJ36" i="20"/>
  <c r="AK36" i="20"/>
  <c r="AL36" i="20"/>
  <c r="AM36" i="20"/>
  <c r="A37" i="20"/>
  <c r="B37" i="20"/>
  <c r="C37" i="20"/>
  <c r="E37" i="20"/>
  <c r="F37" i="20"/>
  <c r="G37" i="20"/>
  <c r="J37" i="20"/>
  <c r="K37" i="20"/>
  <c r="L37" i="20"/>
  <c r="O37" i="20"/>
  <c r="R37" i="20"/>
  <c r="S37" i="20" s="1"/>
  <c r="T37" i="20"/>
  <c r="U37" i="20"/>
  <c r="V37" i="20"/>
  <c r="W37" i="20"/>
  <c r="X37" i="20"/>
  <c r="Z37" i="20"/>
  <c r="AA37" i="20"/>
  <c r="AB37" i="20"/>
  <c r="AC37" i="20"/>
  <c r="AF37" i="20"/>
  <c r="AG37" i="20"/>
  <c r="AH37" i="20"/>
  <c r="AI37" i="20"/>
  <c r="AJ37" i="20"/>
  <c r="AK37" i="20"/>
  <c r="AL37" i="20"/>
  <c r="AM37" i="20"/>
  <c r="A38" i="20"/>
  <c r="B38" i="20"/>
  <c r="C38" i="20"/>
  <c r="E38" i="20"/>
  <c r="F38" i="20"/>
  <c r="G38" i="20"/>
  <c r="J38" i="20"/>
  <c r="K38" i="20"/>
  <c r="L38" i="20"/>
  <c r="O38" i="20"/>
  <c r="R38" i="20"/>
  <c r="S38" i="20" s="1"/>
  <c r="T38" i="20"/>
  <c r="U38" i="20"/>
  <c r="V38" i="20"/>
  <c r="W38" i="20"/>
  <c r="AA38" i="20"/>
  <c r="AB38" i="20"/>
  <c r="AC38" i="20"/>
  <c r="AF38" i="20"/>
  <c r="AG38" i="20"/>
  <c r="AH38" i="20"/>
  <c r="AI38" i="20"/>
  <c r="AJ38" i="20"/>
  <c r="AK38" i="20"/>
  <c r="AL38" i="20"/>
  <c r="AM38" i="20"/>
  <c r="A39" i="20"/>
  <c r="B39" i="20"/>
  <c r="C39" i="20"/>
  <c r="E39" i="20"/>
  <c r="F39" i="20"/>
  <c r="G39" i="20"/>
  <c r="J39" i="20"/>
  <c r="K39" i="20"/>
  <c r="L39" i="20"/>
  <c r="O39" i="20"/>
  <c r="R39" i="20"/>
  <c r="S39" i="20" s="1"/>
  <c r="T39" i="20"/>
  <c r="U39" i="20"/>
  <c r="V39" i="20"/>
  <c r="W39" i="20"/>
  <c r="X39" i="20"/>
  <c r="Z39" i="20"/>
  <c r="AA39" i="20"/>
  <c r="AB39" i="20"/>
  <c r="AC39" i="20"/>
  <c r="AF39" i="20"/>
  <c r="AG39" i="20"/>
  <c r="AH39" i="20"/>
  <c r="AI39" i="20"/>
  <c r="AJ39" i="20"/>
  <c r="AK39" i="20"/>
  <c r="AL39" i="20"/>
  <c r="AM39" i="20"/>
  <c r="A40" i="20"/>
  <c r="B40" i="20"/>
  <c r="C40" i="20"/>
  <c r="E40" i="20"/>
  <c r="F40" i="20"/>
  <c r="G40" i="20"/>
  <c r="H40" i="20"/>
  <c r="I40" i="20" s="1"/>
  <c r="J40" i="20"/>
  <c r="K40" i="20"/>
  <c r="L40" i="20"/>
  <c r="M40" i="20"/>
  <c r="N40" i="20"/>
  <c r="O40" i="20"/>
  <c r="Q40" i="20"/>
  <c r="R40" i="20"/>
  <c r="S40" i="20" s="1"/>
  <c r="T40" i="20"/>
  <c r="U40" i="20"/>
  <c r="V40" i="20"/>
  <c r="W40" i="20"/>
  <c r="Z40" i="20"/>
  <c r="AA40" i="20"/>
  <c r="AB40" i="20"/>
  <c r="AM40" i="20"/>
  <c r="A41" i="20"/>
  <c r="B41" i="20"/>
  <c r="C41" i="20"/>
  <c r="E41" i="20"/>
  <c r="F41" i="20"/>
  <c r="G41" i="20"/>
  <c r="H41" i="20"/>
  <c r="I41" i="20" s="1"/>
  <c r="J41" i="20"/>
  <c r="K41" i="20"/>
  <c r="L41" i="20"/>
  <c r="M41" i="20"/>
  <c r="N41" i="20"/>
  <c r="O41" i="20"/>
  <c r="P41" i="20"/>
  <c r="Q41" i="20"/>
  <c r="R41" i="20"/>
  <c r="S41" i="20" s="1"/>
  <c r="T41" i="20"/>
  <c r="U41" i="20"/>
  <c r="V41" i="20"/>
  <c r="W41" i="20"/>
  <c r="X41" i="20"/>
  <c r="Z41" i="20"/>
  <c r="AA41" i="20"/>
  <c r="AB41" i="20"/>
  <c r="AM41" i="20"/>
  <c r="A42" i="20"/>
  <c r="B42" i="20"/>
  <c r="C42" i="20"/>
  <c r="E42" i="20"/>
  <c r="F42" i="20"/>
  <c r="G42" i="20"/>
  <c r="H42" i="20"/>
  <c r="I42" i="20" s="1"/>
  <c r="J42" i="20"/>
  <c r="K42" i="20"/>
  <c r="L42" i="20"/>
  <c r="M42" i="20"/>
  <c r="N42" i="20"/>
  <c r="O42" i="20"/>
  <c r="Q42" i="20"/>
  <c r="R42" i="20"/>
  <c r="S42" i="20" s="1"/>
  <c r="T42" i="20"/>
  <c r="U42" i="20"/>
  <c r="V42" i="20"/>
  <c r="W42" i="20"/>
  <c r="Z42" i="20"/>
  <c r="AA42" i="20"/>
  <c r="AB42" i="20"/>
  <c r="AM42" i="20"/>
  <c r="A43" i="20"/>
  <c r="B43" i="20"/>
  <c r="C43" i="20"/>
  <c r="E43" i="20"/>
  <c r="F43" i="20"/>
  <c r="G43" i="20"/>
  <c r="H43" i="20"/>
  <c r="I43" i="20" s="1"/>
  <c r="J43" i="20"/>
  <c r="K43" i="20"/>
  <c r="L43" i="20"/>
  <c r="M43" i="20"/>
  <c r="N43" i="20"/>
  <c r="O43" i="20"/>
  <c r="P43" i="20"/>
  <c r="Q43" i="20"/>
  <c r="R43" i="20"/>
  <c r="S43" i="20" s="1"/>
  <c r="T43" i="20"/>
  <c r="U43" i="20"/>
  <c r="V43" i="20"/>
  <c r="W43" i="20"/>
  <c r="X43" i="20"/>
  <c r="Z43" i="20"/>
  <c r="AA43" i="20"/>
  <c r="AB43" i="20"/>
  <c r="AM43" i="20"/>
  <c r="A44" i="20"/>
  <c r="B44" i="20"/>
  <c r="C44" i="20"/>
  <c r="E44" i="20"/>
  <c r="F44" i="20"/>
  <c r="G44" i="20"/>
  <c r="H44" i="20"/>
  <c r="I44" i="20" s="1"/>
  <c r="J44" i="20"/>
  <c r="K44" i="20"/>
  <c r="L44" i="20"/>
  <c r="M44" i="20"/>
  <c r="N44" i="20"/>
  <c r="O44" i="20"/>
  <c r="Q44" i="20"/>
  <c r="R44" i="20"/>
  <c r="S44" i="20" s="1"/>
  <c r="T44" i="20"/>
  <c r="U44" i="20"/>
  <c r="V44" i="20"/>
  <c r="W44" i="20"/>
  <c r="X44" i="20"/>
  <c r="Z44" i="20"/>
  <c r="AA44" i="20"/>
  <c r="AB44" i="20"/>
  <c r="AM44" i="20"/>
  <c r="A45" i="20"/>
  <c r="B45" i="20"/>
  <c r="C45" i="20"/>
  <c r="E45" i="20"/>
  <c r="F45" i="20"/>
  <c r="G45" i="20"/>
  <c r="H45" i="20"/>
  <c r="I45" i="20" s="1"/>
  <c r="J45" i="20"/>
  <c r="K45" i="20"/>
  <c r="L45" i="20"/>
  <c r="M45" i="20"/>
  <c r="N45" i="20"/>
  <c r="O45" i="20"/>
  <c r="P45" i="20"/>
  <c r="Q45" i="20"/>
  <c r="R45" i="20"/>
  <c r="S45" i="20" s="1"/>
  <c r="T45" i="20"/>
  <c r="U45" i="20"/>
  <c r="V45" i="20"/>
  <c r="W45" i="20"/>
  <c r="X45" i="20"/>
  <c r="Z45" i="20"/>
  <c r="AA45" i="20"/>
  <c r="AB45" i="20"/>
  <c r="AM45" i="20"/>
  <c r="S44" i="18"/>
  <c r="S42" i="18"/>
  <c r="S40" i="18"/>
  <c r="T39" i="18"/>
  <c r="S39" i="18"/>
  <c r="Q39" i="18"/>
  <c r="P39" i="18"/>
  <c r="AC38" i="18"/>
  <c r="AA38" i="18" s="1"/>
  <c r="T38" i="18"/>
  <c r="S38" i="18"/>
  <c r="Q38" i="18"/>
  <c r="P38" i="18"/>
  <c r="T37" i="18"/>
  <c r="S37" i="18"/>
  <c r="Q37" i="18"/>
  <c r="AC36" i="18"/>
  <c r="AA36" i="18" s="1"/>
  <c r="T36" i="18"/>
  <c r="S36" i="18"/>
  <c r="Q36" i="18"/>
  <c r="P36" i="18"/>
  <c r="T35" i="18"/>
  <c r="S35" i="18"/>
  <c r="Q35" i="18"/>
  <c r="P35" i="18"/>
  <c r="AC34" i="18"/>
  <c r="AA34" i="18" s="1"/>
  <c r="T34" i="18"/>
  <c r="S34" i="18"/>
  <c r="Q34" i="18"/>
  <c r="P34" i="18"/>
  <c r="S32" i="18"/>
  <c r="N32" i="18"/>
  <c r="S30" i="18"/>
  <c r="N30" i="18"/>
  <c r="S28" i="18"/>
  <c r="N28" i="18"/>
  <c r="S26" i="18"/>
  <c r="N26" i="18"/>
  <c r="AA25" i="18"/>
  <c r="T25" i="18"/>
  <c r="S25" i="18"/>
  <c r="AA24" i="18"/>
  <c r="T24" i="18"/>
  <c r="S24" i="18"/>
  <c r="AA23" i="18"/>
  <c r="T23" i="18"/>
  <c r="S23" i="18"/>
  <c r="AR44" i="16"/>
  <c r="AO44" i="16"/>
  <c r="AR43" i="16"/>
  <c r="AO43" i="16"/>
  <c r="W43" i="16"/>
  <c r="AR42" i="16"/>
  <c r="AO42" i="16"/>
  <c r="AR41" i="16"/>
  <c r="AO41" i="16"/>
  <c r="AE41" i="16"/>
  <c r="W41" i="16"/>
  <c r="AR40" i="16"/>
  <c r="AO40" i="16"/>
  <c r="AR39" i="16"/>
  <c r="AO39" i="16"/>
  <c r="AE39" i="16"/>
  <c r="W39" i="16"/>
  <c r="X38" i="16"/>
  <c r="W38" i="16"/>
  <c r="U38" i="16"/>
  <c r="T38" i="16"/>
  <c r="AG37" i="16"/>
  <c r="X37" i="16"/>
  <c r="W37" i="16"/>
  <c r="U37" i="16"/>
  <c r="T37" i="16"/>
  <c r="X36" i="16"/>
  <c r="W36" i="16"/>
  <c r="U36" i="16"/>
  <c r="T36" i="16"/>
  <c r="AG35" i="16"/>
  <c r="X35" i="16"/>
  <c r="W35" i="16"/>
  <c r="U35" i="16"/>
  <c r="T35" i="16"/>
  <c r="X34" i="16"/>
  <c r="W34" i="16"/>
  <c r="U34" i="16"/>
  <c r="T34" i="16"/>
  <c r="AG33" i="16"/>
  <c r="X33" i="16"/>
  <c r="W33" i="16"/>
  <c r="U33" i="16"/>
  <c r="T33" i="16"/>
  <c r="X31" i="16"/>
  <c r="W31" i="16"/>
  <c r="R31" i="16"/>
  <c r="X29" i="16"/>
  <c r="W29" i="16"/>
  <c r="R29" i="16"/>
  <c r="X27" i="16"/>
  <c r="W27" i="16"/>
  <c r="R27" i="16"/>
  <c r="X25" i="16"/>
  <c r="W25" i="16"/>
  <c r="R25" i="16"/>
  <c r="AE24" i="16"/>
  <c r="X24" i="16"/>
  <c r="W24" i="16"/>
  <c r="AE23" i="16"/>
  <c r="X23" i="16"/>
  <c r="W23" i="16"/>
  <c r="AE22" i="16"/>
  <c r="X22" i="16"/>
  <c r="W22" i="16"/>
  <c r="AQ9" i="28"/>
  <c r="AP9" i="28"/>
  <c r="AQ7" i="28"/>
  <c r="AP7" i="28"/>
  <c r="AQ6" i="28"/>
  <c r="AP6" i="28"/>
  <c r="AQ5" i="28"/>
  <c r="AP5" i="28"/>
  <c r="AQ4" i="28"/>
  <c r="AP4" i="28"/>
  <c r="G3" i="20"/>
  <c r="AB4" i="20"/>
  <c r="AB5" i="20"/>
  <c r="AB6" i="20"/>
  <c r="AB7" i="20"/>
  <c r="AB8" i="20"/>
  <c r="AB9" i="20"/>
  <c r="AB10" i="20"/>
  <c r="AB11" i="20"/>
  <c r="AB12" i="20"/>
  <c r="AB13" i="20"/>
  <c r="AB14" i="20"/>
  <c r="AB15" i="20"/>
  <c r="AB16" i="20"/>
  <c r="AB17" i="20"/>
  <c r="AB18" i="20"/>
  <c r="AB19" i="20"/>
  <c r="AB20" i="20"/>
  <c r="AB3" i="20"/>
  <c r="K3" i="20"/>
  <c r="L3" i="20"/>
  <c r="N3" i="20"/>
  <c r="O3" i="20"/>
  <c r="Q3" i="20"/>
  <c r="R3" i="20"/>
  <c r="S3" i="20" s="1"/>
  <c r="T3" i="20"/>
  <c r="U3" i="20"/>
  <c r="V3" i="20"/>
  <c r="W3" i="20"/>
  <c r="Z3" i="20"/>
  <c r="AA3" i="20"/>
  <c r="AC3" i="20"/>
  <c r="AF3" i="20"/>
  <c r="AG3" i="20"/>
  <c r="AH3" i="20"/>
  <c r="AI3" i="20"/>
  <c r="AJ3" i="20"/>
  <c r="AK3" i="20"/>
  <c r="K4" i="20"/>
  <c r="L4" i="20"/>
  <c r="N4" i="20"/>
  <c r="O4" i="20"/>
  <c r="Q4" i="20"/>
  <c r="R4" i="20"/>
  <c r="S4" i="20" s="1"/>
  <c r="T4" i="20"/>
  <c r="U4" i="20"/>
  <c r="V4" i="20"/>
  <c r="W4" i="20"/>
  <c r="Z4" i="20"/>
  <c r="AA4" i="20"/>
  <c r="AC4" i="20"/>
  <c r="AF4" i="20"/>
  <c r="AG4" i="20"/>
  <c r="AH4" i="20"/>
  <c r="AI4" i="20"/>
  <c r="AJ4" i="20"/>
  <c r="AK4" i="20"/>
  <c r="L5" i="20"/>
  <c r="M5" i="20"/>
  <c r="R5" i="20"/>
  <c r="S5" i="20" s="1"/>
  <c r="T5" i="20"/>
  <c r="U5" i="20"/>
  <c r="V5" i="20"/>
  <c r="W5" i="20"/>
  <c r="Z5" i="20"/>
  <c r="AA5" i="20"/>
  <c r="AC5" i="20"/>
  <c r="AF5" i="20"/>
  <c r="AG5" i="20"/>
  <c r="AH5" i="20"/>
  <c r="AI5" i="20"/>
  <c r="AJ5" i="20"/>
  <c r="AK5" i="20"/>
  <c r="K6" i="20"/>
  <c r="L6" i="20"/>
  <c r="M6" i="20"/>
  <c r="N6" i="20"/>
  <c r="O6" i="20"/>
  <c r="P6" i="20"/>
  <c r="Q6" i="20"/>
  <c r="R6" i="20"/>
  <c r="S6" i="20" s="1"/>
  <c r="T6" i="20"/>
  <c r="U6" i="20"/>
  <c r="V6" i="20"/>
  <c r="W6" i="20"/>
  <c r="X6" i="20"/>
  <c r="Z6" i="20"/>
  <c r="AA6" i="20"/>
  <c r="AC6" i="20"/>
  <c r="AF6" i="20"/>
  <c r="AG6" i="20"/>
  <c r="AH6" i="20"/>
  <c r="AI6" i="20"/>
  <c r="AJ6" i="20"/>
  <c r="AK6" i="20"/>
  <c r="L7" i="20"/>
  <c r="M7" i="20"/>
  <c r="R7" i="20"/>
  <c r="S7" i="20" s="1"/>
  <c r="T7" i="20"/>
  <c r="U7" i="20"/>
  <c r="V7" i="20"/>
  <c r="W7" i="20"/>
  <c r="Z7" i="20"/>
  <c r="AA7" i="20"/>
  <c r="AC7" i="20"/>
  <c r="AF7" i="20"/>
  <c r="AG7" i="20"/>
  <c r="AH7" i="20"/>
  <c r="AI7" i="20"/>
  <c r="AJ7" i="20"/>
  <c r="AK7" i="20"/>
  <c r="K8" i="20"/>
  <c r="L8" i="20"/>
  <c r="M8" i="20"/>
  <c r="N8" i="20"/>
  <c r="O8" i="20"/>
  <c r="P8" i="20"/>
  <c r="Q8" i="20"/>
  <c r="R8" i="20"/>
  <c r="S8" i="20" s="1"/>
  <c r="T8" i="20"/>
  <c r="U8" i="20"/>
  <c r="V8" i="20"/>
  <c r="W8" i="20"/>
  <c r="X8" i="20"/>
  <c r="Z8" i="20"/>
  <c r="AA8" i="20"/>
  <c r="AC8" i="20"/>
  <c r="AF8" i="20"/>
  <c r="AG8" i="20"/>
  <c r="AH8" i="20"/>
  <c r="AI8" i="20"/>
  <c r="AJ8" i="20"/>
  <c r="AK8" i="20"/>
  <c r="L9" i="20"/>
  <c r="M9" i="20"/>
  <c r="R9" i="20"/>
  <c r="S9" i="20" s="1"/>
  <c r="T9" i="20"/>
  <c r="U9" i="20"/>
  <c r="V9" i="20"/>
  <c r="W9" i="20"/>
  <c r="X9" i="20"/>
  <c r="Z9" i="20"/>
  <c r="AA9" i="20"/>
  <c r="AC9" i="20"/>
  <c r="AF9" i="20"/>
  <c r="AG9" i="20"/>
  <c r="AH9" i="20"/>
  <c r="AI9" i="20"/>
  <c r="AJ9" i="20"/>
  <c r="AK9" i="20"/>
  <c r="K10" i="20"/>
  <c r="L10" i="20"/>
  <c r="M10" i="20"/>
  <c r="N10" i="20"/>
  <c r="O10" i="20"/>
  <c r="P10" i="20"/>
  <c r="Q10" i="20"/>
  <c r="R10" i="20"/>
  <c r="S10" i="20" s="1"/>
  <c r="T10" i="20"/>
  <c r="U10" i="20"/>
  <c r="V10" i="20"/>
  <c r="W10" i="20"/>
  <c r="X10" i="20"/>
  <c r="Z10" i="20"/>
  <c r="AA10" i="20"/>
  <c r="AC10" i="20"/>
  <c r="AF10" i="20"/>
  <c r="AG10" i="20"/>
  <c r="AH10" i="20"/>
  <c r="AI10" i="20"/>
  <c r="AJ10" i="20"/>
  <c r="AK10" i="20"/>
  <c r="L11" i="20"/>
  <c r="M11" i="20"/>
  <c r="O11" i="20"/>
  <c r="R11" i="20"/>
  <c r="S11" i="20" s="1"/>
  <c r="T11" i="20"/>
  <c r="U11" i="20"/>
  <c r="V11" i="20"/>
  <c r="W11" i="20"/>
  <c r="Z11" i="20"/>
  <c r="AA11" i="20"/>
  <c r="AC11" i="20"/>
  <c r="AF11" i="20"/>
  <c r="AG11" i="20"/>
  <c r="AH11" i="20"/>
  <c r="AI11" i="20"/>
  <c r="AJ11" i="20"/>
  <c r="AK11" i="20"/>
  <c r="L12" i="20"/>
  <c r="M12" i="20"/>
  <c r="O12" i="20"/>
  <c r="R12" i="20"/>
  <c r="S12" i="20" s="1"/>
  <c r="T12" i="20"/>
  <c r="U12" i="20"/>
  <c r="V12" i="20"/>
  <c r="W12" i="20"/>
  <c r="Z12" i="20"/>
  <c r="AA12" i="20"/>
  <c r="AC12" i="20"/>
  <c r="AF12" i="20"/>
  <c r="AG12" i="20"/>
  <c r="AH12" i="20"/>
  <c r="AI12" i="20"/>
  <c r="AJ12" i="20"/>
  <c r="AK12" i="20"/>
  <c r="L13" i="20"/>
  <c r="M13" i="20"/>
  <c r="O13" i="20"/>
  <c r="R13" i="20"/>
  <c r="S13" i="20" s="1"/>
  <c r="T13" i="20"/>
  <c r="U13" i="20"/>
  <c r="V13" i="20"/>
  <c r="W13" i="20"/>
  <c r="X13" i="20"/>
  <c r="Z13" i="20"/>
  <c r="AA13" i="20"/>
  <c r="AC13" i="20"/>
  <c r="AF13" i="20"/>
  <c r="AG13" i="20"/>
  <c r="AH13" i="20"/>
  <c r="AI13" i="20"/>
  <c r="AJ13" i="20"/>
  <c r="AK13" i="20"/>
  <c r="M14" i="20"/>
  <c r="N14" i="20"/>
  <c r="R14" i="20"/>
  <c r="S14" i="20" s="1"/>
  <c r="T14" i="20"/>
  <c r="U14" i="20"/>
  <c r="V14" i="20"/>
  <c r="W14" i="20"/>
  <c r="X14" i="20"/>
  <c r="Z14" i="20"/>
  <c r="AA14" i="20"/>
  <c r="AC14" i="20"/>
  <c r="AF14" i="20"/>
  <c r="AG14" i="20"/>
  <c r="AH14" i="20"/>
  <c r="AI14" i="20"/>
  <c r="AJ14" i="20"/>
  <c r="AK14" i="20"/>
  <c r="K15" i="20"/>
  <c r="L15" i="20"/>
  <c r="M15" i="20"/>
  <c r="N15" i="20"/>
  <c r="O15" i="20"/>
  <c r="P15" i="20"/>
  <c r="Q15" i="20"/>
  <c r="R15" i="20"/>
  <c r="S15" i="20" s="1"/>
  <c r="T15" i="20"/>
  <c r="U15" i="20"/>
  <c r="V15" i="20"/>
  <c r="W15" i="20"/>
  <c r="X15" i="20"/>
  <c r="Z15" i="20"/>
  <c r="AA15" i="20"/>
  <c r="AC15" i="20"/>
  <c r="AF15" i="20"/>
  <c r="AG15" i="20"/>
  <c r="AH15" i="20"/>
  <c r="AI15" i="20"/>
  <c r="AJ15" i="20"/>
  <c r="AK15" i="20"/>
  <c r="L16" i="20"/>
  <c r="M16" i="20"/>
  <c r="N16" i="20"/>
  <c r="R16" i="20"/>
  <c r="S16" i="20" s="1"/>
  <c r="T16" i="20"/>
  <c r="U16" i="20"/>
  <c r="V16" i="20"/>
  <c r="W16" i="20"/>
  <c r="X16" i="20"/>
  <c r="Z16" i="20"/>
  <c r="AA16" i="20"/>
  <c r="AC16" i="20"/>
  <c r="AF16" i="20"/>
  <c r="AG16" i="20"/>
  <c r="AH16" i="20"/>
  <c r="AI16" i="20"/>
  <c r="AJ16" i="20"/>
  <c r="AK16" i="20"/>
  <c r="K17" i="20"/>
  <c r="L17" i="20"/>
  <c r="M17" i="20"/>
  <c r="N17" i="20"/>
  <c r="O17" i="20"/>
  <c r="P17" i="20"/>
  <c r="Q17" i="20"/>
  <c r="R17" i="20"/>
  <c r="S17" i="20" s="1"/>
  <c r="T17" i="20"/>
  <c r="U17" i="20"/>
  <c r="V17" i="20"/>
  <c r="W17" i="20"/>
  <c r="X17" i="20"/>
  <c r="Z17" i="20"/>
  <c r="AA17" i="20"/>
  <c r="AC17" i="20"/>
  <c r="AF17" i="20"/>
  <c r="AG17" i="20"/>
  <c r="AH17" i="20"/>
  <c r="AI17" i="20"/>
  <c r="AJ17" i="20"/>
  <c r="AK17" i="20"/>
  <c r="L18" i="20"/>
  <c r="M18" i="20"/>
  <c r="N18" i="20"/>
  <c r="R18" i="20"/>
  <c r="S18" i="20" s="1"/>
  <c r="T18" i="20"/>
  <c r="U18" i="20"/>
  <c r="V18" i="20"/>
  <c r="W18" i="20"/>
  <c r="X18" i="20"/>
  <c r="Z18" i="20"/>
  <c r="AA18" i="20"/>
  <c r="AC18" i="20"/>
  <c r="AF18" i="20"/>
  <c r="AG18" i="20"/>
  <c r="AH18" i="20"/>
  <c r="AI18" i="20"/>
  <c r="AJ18" i="20"/>
  <c r="AK18" i="20"/>
  <c r="K19" i="20"/>
  <c r="L19" i="20"/>
  <c r="M19" i="20"/>
  <c r="N19" i="20"/>
  <c r="O19" i="20"/>
  <c r="P19" i="20"/>
  <c r="Q19" i="20"/>
  <c r="R19" i="20"/>
  <c r="S19" i="20" s="1"/>
  <c r="T19" i="20"/>
  <c r="U19" i="20"/>
  <c r="V19" i="20"/>
  <c r="W19" i="20"/>
  <c r="X19" i="20"/>
  <c r="Z19" i="20"/>
  <c r="AA19" i="20"/>
  <c r="AC19" i="20"/>
  <c r="AF19" i="20"/>
  <c r="AG19" i="20"/>
  <c r="AH19" i="20"/>
  <c r="AI19" i="20"/>
  <c r="AJ19" i="20"/>
  <c r="AK19" i="20"/>
  <c r="K20" i="20"/>
  <c r="L20" i="20"/>
  <c r="M20" i="20"/>
  <c r="N20" i="20"/>
  <c r="R20" i="20"/>
  <c r="S20" i="20" s="1"/>
  <c r="T20" i="20"/>
  <c r="U20" i="20"/>
  <c r="V20" i="20"/>
  <c r="W20" i="20"/>
  <c r="Z20" i="20"/>
  <c r="AA20" i="20"/>
  <c r="AC20" i="20"/>
  <c r="AF20" i="20"/>
  <c r="AG20" i="20"/>
  <c r="AH20" i="20"/>
  <c r="AI20" i="20"/>
  <c r="AJ20" i="20"/>
  <c r="AK20" i="20"/>
  <c r="J20" i="20"/>
  <c r="J19" i="20"/>
  <c r="J18" i="20"/>
  <c r="J17" i="20"/>
  <c r="J16" i="20"/>
  <c r="J15" i="20"/>
  <c r="J14" i="20"/>
  <c r="J13" i="20"/>
  <c r="J12" i="20"/>
  <c r="J11" i="20"/>
  <c r="J10" i="20"/>
  <c r="J9" i="20"/>
  <c r="J8" i="20"/>
  <c r="J7" i="20"/>
  <c r="J6" i="20"/>
  <c r="J5" i="20"/>
  <c r="J4" i="20"/>
  <c r="J3" i="20"/>
  <c r="H4" i="20"/>
  <c r="I4" i="20" s="1"/>
  <c r="H5" i="20"/>
  <c r="I5" i="20" s="1"/>
  <c r="H6" i="20"/>
  <c r="I6" i="20" s="1"/>
  <c r="H7" i="20"/>
  <c r="I7" i="20" s="1"/>
  <c r="H8" i="20"/>
  <c r="I8" i="20" s="1"/>
  <c r="H9" i="20"/>
  <c r="I9" i="20" s="1"/>
  <c r="H10" i="20"/>
  <c r="I10" i="20" s="1"/>
  <c r="H11" i="20"/>
  <c r="I11" i="20" s="1"/>
  <c r="H12" i="20"/>
  <c r="I12" i="20" s="1"/>
  <c r="H13" i="20"/>
  <c r="I13" i="20" s="1"/>
  <c r="H14" i="20"/>
  <c r="I14" i="20" s="1"/>
  <c r="H15" i="20"/>
  <c r="I15" i="20" s="1"/>
  <c r="H16" i="20"/>
  <c r="I16" i="20" s="1"/>
  <c r="H17" i="20"/>
  <c r="I17" i="20" s="1"/>
  <c r="H18" i="20"/>
  <c r="I18" i="20" s="1"/>
  <c r="H19" i="20"/>
  <c r="I19" i="20" s="1"/>
  <c r="H20" i="20"/>
  <c r="I20" i="20" s="1"/>
  <c r="H3" i="20"/>
  <c r="I3" i="20" s="1"/>
  <c r="B4" i="20"/>
  <c r="B5" i="20"/>
  <c r="B6" i="20"/>
  <c r="B7" i="20"/>
  <c r="B8" i="20"/>
  <c r="B9" i="20"/>
  <c r="B10" i="20"/>
  <c r="B11" i="20"/>
  <c r="B12" i="20"/>
  <c r="B13" i="20"/>
  <c r="B14" i="20"/>
  <c r="B15" i="20"/>
  <c r="B16" i="20"/>
  <c r="B17" i="20"/>
  <c r="B18" i="20"/>
  <c r="B19" i="20"/>
  <c r="B20" i="20"/>
  <c r="B3" i="20"/>
  <c r="E3" i="20"/>
  <c r="F3" i="20"/>
  <c r="E4" i="20"/>
  <c r="F4" i="20"/>
  <c r="G4" i="20"/>
  <c r="E5" i="20"/>
  <c r="F5" i="20"/>
  <c r="G5" i="20"/>
  <c r="E6" i="20"/>
  <c r="F6" i="20"/>
  <c r="G6" i="20"/>
  <c r="E7" i="20"/>
  <c r="F7" i="20"/>
  <c r="G7" i="20"/>
  <c r="E8" i="20"/>
  <c r="F8" i="20"/>
  <c r="G8" i="20"/>
  <c r="E9" i="20"/>
  <c r="F9" i="20"/>
  <c r="G9" i="20"/>
  <c r="E10" i="20"/>
  <c r="F10" i="20"/>
  <c r="G10" i="20"/>
  <c r="E11" i="20"/>
  <c r="F11" i="20"/>
  <c r="G11" i="20"/>
  <c r="E12" i="20"/>
  <c r="F12" i="20"/>
  <c r="G12" i="20"/>
  <c r="E13" i="20"/>
  <c r="F13" i="20"/>
  <c r="G13" i="20"/>
  <c r="E14" i="20"/>
  <c r="F14" i="20"/>
  <c r="G14" i="20"/>
  <c r="E15" i="20"/>
  <c r="F15" i="20"/>
  <c r="G15" i="20"/>
  <c r="E16" i="20"/>
  <c r="F16" i="20"/>
  <c r="G16" i="20"/>
  <c r="E17" i="20"/>
  <c r="F17" i="20"/>
  <c r="G17" i="20"/>
  <c r="E18" i="20"/>
  <c r="F18" i="20"/>
  <c r="G18" i="20"/>
  <c r="E19" i="20"/>
  <c r="F19" i="20"/>
  <c r="G19" i="20"/>
  <c r="E20" i="20"/>
  <c r="F20" i="20"/>
  <c r="G20" i="20"/>
  <c r="C20" i="20"/>
  <c r="C19" i="20"/>
  <c r="C18" i="20"/>
  <c r="C17" i="20"/>
  <c r="C16" i="20"/>
  <c r="C15" i="20"/>
  <c r="C14" i="20"/>
  <c r="C13" i="20"/>
  <c r="C12" i="20"/>
  <c r="C11" i="20"/>
  <c r="C10" i="20"/>
  <c r="C9" i="20"/>
  <c r="C8" i="20"/>
  <c r="C7" i="20"/>
  <c r="C6" i="20"/>
  <c r="C5" i="20"/>
  <c r="C4" i="20"/>
  <c r="C3" i="20"/>
  <c r="A4" i="20"/>
  <c r="A5" i="20"/>
  <c r="A6" i="20"/>
  <c r="A7" i="20"/>
  <c r="A8" i="20"/>
  <c r="A9" i="20"/>
  <c r="A10" i="20"/>
  <c r="A11" i="20"/>
  <c r="A12" i="20"/>
  <c r="A13" i="20"/>
  <c r="A14" i="20"/>
  <c r="A15" i="20"/>
  <c r="A16" i="20"/>
  <c r="A17" i="20"/>
  <c r="A18" i="20"/>
  <c r="A19" i="20"/>
  <c r="A20" i="20"/>
  <c r="A3" i="20"/>
  <c r="AA11" i="18"/>
  <c r="R22" i="18"/>
  <c r="R21" i="18"/>
  <c r="R20" i="18"/>
  <c r="Q13" i="18"/>
  <c r="Q12" i="18"/>
  <c r="Q11" i="18"/>
  <c r="V21" i="16"/>
  <c r="V20" i="16"/>
  <c r="V19" i="16"/>
  <c r="AL3" i="20"/>
  <c r="AM3" i="20"/>
  <c r="AL4" i="20"/>
  <c r="AM4" i="20"/>
  <c r="AL5" i="20"/>
  <c r="AM5" i="20"/>
  <c r="AL6" i="20"/>
  <c r="AM6" i="20"/>
  <c r="AL7" i="20"/>
  <c r="AM7" i="20"/>
  <c r="AL8" i="20"/>
  <c r="AM8" i="20"/>
  <c r="AL9" i="20"/>
  <c r="AM9" i="20"/>
  <c r="AL10" i="20"/>
  <c r="AM10" i="20"/>
  <c r="AL11" i="20"/>
  <c r="AM11" i="20"/>
  <c r="AL12" i="20"/>
  <c r="AM12" i="20"/>
  <c r="AL13" i="20"/>
  <c r="AM13" i="20"/>
  <c r="AL14" i="20"/>
  <c r="AM14" i="20"/>
  <c r="AL15" i="20"/>
  <c r="AM15" i="20"/>
  <c r="AL16" i="20"/>
  <c r="AM16" i="20"/>
  <c r="AL17" i="20"/>
  <c r="AM17" i="20"/>
  <c r="AL18" i="20"/>
  <c r="AM18" i="20"/>
  <c r="AL19" i="20"/>
  <c r="AM19" i="20"/>
  <c r="AL20" i="20"/>
  <c r="AM20" i="20"/>
  <c r="AA22" i="18"/>
  <c r="T22" i="18"/>
  <c r="S22" i="18"/>
  <c r="AA21" i="18"/>
  <c r="T21" i="18"/>
  <c r="S21" i="18"/>
  <c r="AA20" i="18"/>
  <c r="T20" i="18"/>
  <c r="S20" i="18"/>
  <c r="T18" i="18"/>
  <c r="S18" i="18"/>
  <c r="R18" i="18"/>
  <c r="T16" i="18"/>
  <c r="S16" i="18"/>
  <c r="P16" i="20" s="1"/>
  <c r="R16" i="18"/>
  <c r="T14" i="18"/>
  <c r="S14" i="18"/>
  <c r="R14" i="18"/>
  <c r="T13" i="18"/>
  <c r="S13" i="18"/>
  <c r="N13" i="18"/>
  <c r="AA12" i="18"/>
  <c r="T12" i="18"/>
  <c r="S12" i="18"/>
  <c r="N12" i="18"/>
  <c r="T11" i="18"/>
  <c r="S11" i="18"/>
  <c r="N11" i="18"/>
  <c r="T9" i="18"/>
  <c r="S9" i="18"/>
  <c r="R9" i="18"/>
  <c r="Q9" i="18"/>
  <c r="N9" i="18"/>
  <c r="AA7" i="18"/>
  <c r="T7" i="18"/>
  <c r="S7" i="18"/>
  <c r="R7" i="18"/>
  <c r="Q7" i="18"/>
  <c r="N7" i="18"/>
  <c r="AA5" i="18"/>
  <c r="T5" i="18"/>
  <c r="S5" i="18"/>
  <c r="R5" i="18"/>
  <c r="Q5" i="18"/>
  <c r="N5" i="18"/>
  <c r="AA4" i="18"/>
  <c r="S4" i="18"/>
  <c r="P4" i="18"/>
  <c r="AA3" i="18"/>
  <c r="S3" i="18"/>
  <c r="P3" i="18"/>
  <c r="AE21" i="16"/>
  <c r="AE20" i="16"/>
  <c r="AE19" i="16"/>
  <c r="AE11" i="16"/>
  <c r="AE10" i="16"/>
  <c r="AE6" i="16"/>
  <c r="AE4" i="16"/>
  <c r="AE3" i="16"/>
  <c r="AE2" i="16"/>
  <c r="T3" i="16"/>
  <c r="R17" i="16"/>
  <c r="R15" i="16"/>
  <c r="R13" i="16"/>
  <c r="S13" i="16"/>
  <c r="T2" i="16"/>
  <c r="V17" i="16"/>
  <c r="V15" i="16"/>
  <c r="V13" i="16"/>
  <c r="X17" i="16"/>
  <c r="X15" i="16"/>
  <c r="X13" i="16"/>
  <c r="W17" i="16"/>
  <c r="W13" i="16"/>
  <c r="X21" i="16"/>
  <c r="W21" i="16"/>
  <c r="X20" i="16"/>
  <c r="W20" i="16"/>
  <c r="X19" i="16"/>
  <c r="W19" i="16"/>
  <c r="R6" i="16"/>
  <c r="W11" i="16"/>
  <c r="V6" i="16"/>
  <c r="R8" i="16"/>
  <c r="R4" i="16"/>
  <c r="U4" i="16"/>
  <c r="W3" i="16"/>
  <c r="W2" i="16"/>
  <c r="R11" i="16"/>
  <c r="R10" i="16"/>
  <c r="R12" i="16"/>
  <c r="W12" i="16"/>
  <c r="W10" i="16"/>
  <c r="U12" i="16"/>
  <c r="U11" i="16"/>
  <c r="U10" i="16"/>
  <c r="X12" i="16"/>
  <c r="X11" i="16"/>
  <c r="X10" i="16"/>
  <c r="U8" i="16"/>
  <c r="U6" i="16"/>
  <c r="X6" i="16"/>
  <c r="W6" i="16"/>
  <c r="X4" i="16"/>
  <c r="W4" i="16"/>
  <c r="V4" i="16"/>
  <c r="X8" i="16"/>
  <c r="W8" i="16"/>
  <c r="V8" i="16"/>
  <c r="X58" i="20" l="1"/>
  <c r="K14" i="20"/>
  <c r="K16" i="20"/>
  <c r="Q30" i="20"/>
  <c r="AE33" i="16"/>
  <c r="O89" i="20"/>
  <c r="K18" i="20"/>
  <c r="AE35" i="16"/>
  <c r="X81" i="20"/>
  <c r="Q26" i="20"/>
  <c r="AE37" i="16"/>
  <c r="X89" i="20"/>
  <c r="K56" i="20"/>
  <c r="X85" i="20"/>
  <c r="Q32" i="20"/>
  <c r="Q28" i="20"/>
  <c r="X87" i="20"/>
  <c r="L14" i="20"/>
  <c r="K57" i="20"/>
  <c r="X83" i="20"/>
  <c r="AR47" i="28"/>
  <c r="AR6" i="28"/>
  <c r="AR33" i="28"/>
  <c r="AR4" i="28"/>
  <c r="AR5" i="28"/>
  <c r="P44" i="20"/>
  <c r="X40" i="20"/>
  <c r="M37" i="20"/>
  <c r="Q71" i="20"/>
  <c r="P37" i="20"/>
  <c r="P56" i="20"/>
  <c r="X20" i="20"/>
  <c r="O16" i="20"/>
  <c r="K11" i="20"/>
  <c r="P21" i="20"/>
  <c r="P3" i="20"/>
  <c r="O22" i="20"/>
  <c r="Q34" i="20"/>
  <c r="K9" i="20"/>
  <c r="X23" i="20"/>
  <c r="P26" i="20"/>
  <c r="O7" i="20"/>
  <c r="O94" i="20"/>
  <c r="P94" i="20"/>
  <c r="AR7" i="28"/>
  <c r="AQ10" i="28"/>
  <c r="X50" i="20"/>
  <c r="AK54" i="20"/>
  <c r="Q81" i="20"/>
  <c r="P92" i="20"/>
  <c r="Q96" i="20"/>
  <c r="P9" i="20"/>
  <c r="P71" i="20"/>
  <c r="Q94" i="20"/>
  <c r="P91" i="20"/>
  <c r="P93" i="20"/>
  <c r="K5" i="20"/>
  <c r="M3" i="20"/>
  <c r="M96" i="20"/>
  <c r="P66" i="20"/>
  <c r="P76" i="20"/>
  <c r="O96" i="20"/>
  <c r="P58" i="20"/>
  <c r="Q66" i="20"/>
  <c r="Q76" i="20"/>
  <c r="M94" i="20"/>
  <c r="P96" i="20"/>
  <c r="O5" i="20"/>
  <c r="Q37" i="20"/>
  <c r="M39" i="20"/>
  <c r="X103" i="20"/>
  <c r="X105" i="20"/>
  <c r="M36" i="20"/>
  <c r="AK53" i="20"/>
  <c r="X21" i="20"/>
  <c r="Q52" i="20"/>
  <c r="X52" i="20"/>
  <c r="K32" i="20"/>
  <c r="Q13" i="20"/>
  <c r="P14" i="20"/>
  <c r="N5" i="20"/>
  <c r="P20" i="20"/>
  <c r="Q14" i="20"/>
  <c r="P11" i="20"/>
  <c r="Q20" i="20"/>
  <c r="X12" i="20"/>
  <c r="P34" i="20"/>
  <c r="N37" i="20"/>
  <c r="K13" i="20"/>
  <c r="Q23" i="20"/>
  <c r="K26" i="20"/>
  <c r="P24" i="20"/>
  <c r="Q24" i="20"/>
  <c r="P28" i="20"/>
  <c r="M34" i="20"/>
  <c r="X42" i="20"/>
  <c r="Q50" i="20"/>
  <c r="Q54" i="20"/>
  <c r="P57" i="20"/>
  <c r="N34" i="20"/>
  <c r="Q35" i="20"/>
  <c r="P62" i="20"/>
  <c r="O58" i="20"/>
  <c r="M58" i="20"/>
  <c r="X24" i="20"/>
  <c r="P38" i="20"/>
  <c r="X56" i="20"/>
  <c r="X46" i="20"/>
  <c r="K30" i="20"/>
  <c r="P23" i="20"/>
  <c r="X25" i="20"/>
  <c r="X11" i="20"/>
  <c r="Q11" i="20"/>
  <c r="Q21" i="20"/>
  <c r="N36" i="20"/>
  <c r="P13" i="20"/>
  <c r="P5" i="20"/>
  <c r="X3" i="20"/>
  <c r="N39" i="20"/>
  <c r="O21" i="20"/>
  <c r="Q16" i="20"/>
  <c r="O18" i="20"/>
  <c r="P32" i="20"/>
  <c r="N9" i="20"/>
  <c r="P39" i="20"/>
  <c r="AK52" i="20"/>
  <c r="P4" i="20"/>
  <c r="N13" i="20"/>
  <c r="AK50" i="20"/>
  <c r="AK55" i="20"/>
  <c r="Q38" i="20"/>
  <c r="P40" i="20"/>
  <c r="Q5" i="20"/>
  <c r="K28" i="20"/>
  <c r="K12" i="20"/>
  <c r="O9" i="20"/>
  <c r="N7" i="20"/>
  <c r="M35" i="20"/>
  <c r="Q39" i="20"/>
  <c r="P30" i="20"/>
  <c r="Q25" i="20"/>
  <c r="O14" i="20"/>
  <c r="P22" i="20"/>
  <c r="P36" i="20"/>
  <c r="Q12" i="20"/>
  <c r="P12" i="20"/>
  <c r="X4" i="20"/>
  <c r="Q36" i="20"/>
  <c r="Q18" i="20"/>
  <c r="X22" i="20"/>
  <c r="K7" i="20"/>
  <c r="P7" i="20"/>
  <c r="X5" i="20"/>
  <c r="N35" i="20"/>
  <c r="M38" i="20"/>
  <c r="P25" i="20"/>
  <c r="Q9" i="20"/>
  <c r="M4" i="20"/>
  <c r="Q22" i="20"/>
  <c r="N11" i="20"/>
  <c r="Q7" i="20"/>
  <c r="N12" i="20"/>
  <c r="P18" i="20"/>
  <c r="X7" i="20"/>
  <c r="O20" i="20"/>
  <c r="P35" i="20"/>
  <c r="Z36" i="20"/>
  <c r="N38" i="20"/>
  <c r="P42" i="20"/>
  <c r="AR50" i="28"/>
  <c r="Z38" i="20"/>
  <c r="Z34" i="20"/>
  <c r="AP31" i="28"/>
  <c r="AR26" i="28"/>
  <c r="AR30" i="28"/>
  <c r="AQ31" i="28"/>
  <c r="AR31" i="28" s="1"/>
  <c r="AR28" i="28"/>
  <c r="AR27" i="28"/>
  <c r="AR25" i="28"/>
  <c r="AP10" i="28"/>
  <c r="AR10" i="28" s="1"/>
  <c r="AR9" i="28"/>
  <c r="X34" i="20" l="1"/>
  <c r="X38" i="20"/>
  <c r="X36"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tc={6A3E6349-88F5-2446-A89B-C73625FC7B0A}</author>
    <author>tc={C5C631C7-026D-3F4E-B0C4-B090BF2323EE}</author>
    <author>tc={03A313D3-3105-B54D-B163-6E78D765E932}</author>
    <author>tc={450F0153-0036-294B-A1BA-A59794FB7DDD}</author>
    <author>tc={F5F37210-1F5C-C94F-89B0-862E141B17E1}</author>
    <author>tc={15367638-EFAC-0C41-B55C-5B4FA7B2AA11}</author>
    <author>tc={2826D8F8-8C46-8E40-A385-B99C9D0B935A}</author>
    <author>tc={5F59C648-AD66-D143-97E3-D07BBF4AA490}</author>
    <author>tc={276439B1-2C39-5F42-8BA2-E635AC9D8596}</author>
    <author>tc={B9E69DB7-82CB-9449-B6FA-3A8C63FA9C64}</author>
    <author>tc={9D170BF5-35AC-C44C-B49F-0E611B2F2558}</author>
    <author>tc={824C0FE7-EFC0-EA46-AE54-E4D7B32EEAA5}</author>
    <author>tc={EE120BF1-D8ED-4B44-BBB1-C3826D087EC8}</author>
    <author>tc={F2F510CC-3C04-5042-9FDC-AB132CA93F06}</author>
    <author>tc={9B49A14A-86A7-844F-B190-67A6FBD98089}</author>
    <author>tc={59D08123-DB9B-E54B-83D4-5DD256E67B1C}</author>
    <author>tc={0C67F604-5E6C-0547-88E8-FCDF095251CC}</author>
    <author>tc={4608B7E3-AFDC-A248-B817-BEB29833D130}</author>
    <author>tc={79841158-8AF9-F047-AD85-D356167F9CA1}</author>
    <author>tc={49B3072B-6D1D-4849-B4C6-B5F5FD45EBD0}</author>
    <author>tc={B685148D-65F6-1E47-B52B-41C00D4DCB29}</author>
    <author>tc={3FFA45E4-625C-8A49-AF9B-6E28F771F213}</author>
    <author>tc={AD11070F-36B7-7E40-8EAE-EC5DE0FD6BEE}</author>
    <author>tc={C7282ED4-865D-564A-97BF-F8C8ACDF7F83}</author>
    <author>tc={1810750F-36C5-FB42-A27D-F2EC1B7DA355}</author>
    <author>tc={D860718F-7CBC-5F43-9708-6FBF3A261082}</author>
    <author>tc={4DFF3693-B654-EC4C-82CB-D96AC4AEC2C4}</author>
    <author>tc={C4EB45CD-FB6C-9144-917C-34BDF8464832}</author>
    <author>tc={CD51F4D8-6B87-3C49-A9FE-C84A4E857509}</author>
    <author>tc={990EB2FB-ED37-0641-B093-146D302DF083}</author>
    <author>tc={6D4B48E8-103D-C440-8BF9-84C326873A41}</author>
    <author>tc={1626437A-699F-0F41-8D79-FFE675569CC8}</author>
    <author>tc={D7CABF29-3BD9-2544-AB0B-94471F1B97F9}</author>
    <author>tc={13992C6F-0769-7A46-B6CC-0AFC91CC7B2E}</author>
    <author>tc={D48FBCD8-75AF-584E-A1E3-7F661D011C83}</author>
    <author>tc={B1C13DBE-16D9-8A42-9666-77A8C8E82ABB}</author>
    <author>tc={A4B5F789-3CC5-7B4F-A498-9454BE9E0E80}</author>
    <author>tc={2E7ABCE6-E944-1E41-A853-9D1B97896967}</author>
    <author>tc={92A12523-AB50-E242-9105-ED031B56FEAC}</author>
    <author>tc={CF71FFBB-FDA7-CF47-93D0-E649F6A09AC7}</author>
    <author>tc={4652B5EB-2CD6-DB4A-B902-5614304079B3}</author>
    <author>tc={0A9A56F5-4E0E-2644-92E4-EEBE4D5008A6}</author>
    <author>tc={A1166E22-D7FC-6049-A160-C47EAE67FA87}</author>
    <author>tc={82680F84-744E-534E-A51D-8F98CAB47B1D}</author>
    <author>tc={1DA98282-8EC2-5146-AB81-1F7C6AD0FB99}</author>
    <author>tc={198198DF-EB7A-4945-B22F-7B5265C94362}</author>
    <author>tc={5AA97D02-03D6-9E49-B019-3677474122C1}</author>
    <author>tc={7E5CBA7B-0495-4747-BF5F-8B20FF83AD16}</author>
    <author>tc={00CF5490-A834-AD4B-94BF-6684D804EE1D}</author>
    <author>tc={D7CA03C6-517B-AD4D-982F-F36682798AE0}</author>
    <author>tc={05BBBAA1-7587-2747-B620-7B4783E87718}</author>
    <author>tc={202FBA75-24D8-7645-B973-D0DB83AC892E}</author>
    <author>tc={E8B15734-41D5-BD48-A7CC-E32BB12250C0}</author>
    <author>tc={A115B99D-E82C-094C-BA13-E8E9E35B1E8E}</author>
    <author>tc={5B4C0806-0643-2A4A-A89F-AA81B51A9FF7}</author>
    <author>tc={38BEEDCE-77C4-284B-AD67-1E6B6FA6A630}</author>
    <author>tc={BBBA6710-DF45-6746-B179-604A8F531EC0}</author>
    <author>tc={F81FAE21-5578-9C48-9001-765545D408E0}</author>
    <author>tc={EA5F1501-B0E2-B04D-9704-18ED522BE6D8}</author>
    <author>tc={33A42075-0B36-4C43-BCD2-4ABA7BCD5D6C}</author>
    <author>tc={7D8EA0DC-34F4-4E4D-88D8-8B36DBB40346}</author>
    <author>tc={F93E4D63-A1C7-6F4D-BA16-181289B02F60}</author>
    <author>tc={A87BC0C7-7B53-FE4F-B3F2-9466C58AD464}</author>
    <author>tc={A0092A61-0F9F-CE49-84C7-2001C282FDCB}</author>
    <author>tc={77E51F62-2DB2-F440-BC7E-65B28B3BF2F3}</author>
    <author>tc={A10397F7-A041-6C46-A536-770444A87F9B}</author>
    <author>tc={2D4A6ACA-49BF-9E4E-8EF8-75AEB65E5BF0}</author>
    <author>tc={B1984A5C-EC3D-E846-8EA2-A17511E0FFAA}</author>
    <author>tc={D930923F-85CD-3044-9939-AE8091EDE647}</author>
    <author>tc={9763A9D5-BC4E-9D4F-A06D-C72EFF1E44A5}</author>
    <author>tc={9183F6DA-B592-D44D-8750-D2B2568E935B}</author>
    <author>tc={45285DC9-175A-7C48-A65D-60D1D2F892F7}</author>
    <author>tc={F3A69D19-153F-3F44-8236-EF042EEA4142}</author>
    <author>tc={A2E19FE0-633B-DB4B-A32E-09ED98F217D5}</author>
    <author>tc={FD39F7CB-9727-1045-ABA9-ADC81C63C42E}</author>
    <author>tc={A8CA57B6-1D91-2E42-B575-2892C5F7F678}</author>
    <author>tc={1FC13EAC-CD92-4242-905A-9E4E93660197}</author>
    <author>tc={CD0377A6-6D8C-8448-BC95-37A58B26DAF4}</author>
    <author>tc={9B9B74F2-39A6-7844-A3BD-5F80DB483ADE}</author>
    <author>tc={899CA7CF-6158-5242-89A7-0E11969E06D7}</author>
    <author>tc={743A5264-4B4D-F14C-BD3B-2562403166DA}</author>
  </authors>
  <commentList>
    <comment ref="AA17" authorId="0" shapeId="0" xr:uid="{6A3E6349-88F5-2446-A89B-C73625FC7B0A}">
      <text>
        <t xml:space="preserve">[Threaded comment]
Your version of Excel allows you to read this threaded comment; however, any edits to it will get removed if the file is opened in a newer version of Excel. Learn more: https://go.microsoft.com/fwlink/?linkid=870924
Comment:
    Read naturally is a published program that is scripted.
</t>
      </text>
    </comment>
    <comment ref="AC22" authorId="1" shapeId="0" xr:uid="{C5C631C7-026D-3F4E-B0C4-B090BF2323EE}">
      <text>
        <t>[Threaded comment]
Your version of Excel allows you to read this threaded comment; however, any edits to it will get removed if the file is opened in a newer version of Excel. Learn more: https://go.microsoft.com/fwlink/?linkid=870924
Comment:
    Subjects assigned to the same experimental condition met in groups of five in a private room with a female instructor, who was a member of the project staff from outside the school. There were two small groups for each experimental condition (total of six groups). The order in which groups met with the instructor was rotated to eliminate potential effects due to meeting time.</t>
      </text>
    </comment>
    <comment ref="AH22" authorId="2" shapeId="0" xr:uid="{03A313D3-3105-B54D-B163-6E78D765E932}">
      <text>
        <t>[Threaded comment]
Your version of Excel allows you to read this threaded comment; however, any edits to it will get removed if the file is opened in a newer version of Excel. Learn more: https://go.microsoft.com/fwlink/?linkid=870924
Comment:
    Our periodic observations of the sessions confirmed they were implemented correctly and that subjects maintained interest.</t>
      </text>
    </comment>
    <comment ref="AS35" authorId="3" shapeId="0" xr:uid="{450F0153-0036-294B-A1BA-A59794FB7DDD}">
      <text>
        <t>[Threaded comment]
Your version of Excel allows you to read this threaded comment; however, any edits to it will get removed if the file is opened in a newer version of Excel. Learn more: https://go.microsoft.com/fwlink/?linkid=870924
Comment:
    Not the same sample participate in the follow up test.</t>
      </text>
    </comment>
    <comment ref="M39" authorId="4" shapeId="0" xr:uid="{F5F37210-1F5C-C94F-89B0-862E141B17E1}">
      <text>
        <t xml:space="preserve">[Threaded comment]
Your version of Excel allows you to read this threaded comment; however, any edits to it will get removed if the file is opened in a newer version of Excel. Learn more: https://go.microsoft.com/fwlink/?linkid=870924
Comment:
    Or NV
</t>
      </text>
    </comment>
    <comment ref="AE39" authorId="5" shapeId="0" xr:uid="{15367638-EFAC-0C41-B55C-5B4FA7B2AA11}">
      <text>
        <t xml:space="preserve">[Threaded comment]
Your version of Excel allows you to read this threaded comment; however, any edits to it will get removed if the file is opened in a newer version of Excel. Learn more: https://go.microsoft.com/fwlink/?linkid=870924
Comment:
    6-week teacher-delivered integrated-class -&gt; we can assume this is part of their daily school lesson, so I count 6*5=30 as the total number of  sessions. The Email group can add two 30-min email sessions as described in the text. </t>
      </text>
    </comment>
    <comment ref="AH39" authorId="6" shapeId="0" xr:uid="{2826D8F8-8C46-8E40-A385-B99C9D0B935A}">
      <text>
        <t xml:space="preserve">[Threaded comment]
Your version of Excel allows you to read this threaded comment; however, any edits to it will get removed if the file is opened in a newer version of Excel. Learn more: https://go.microsoft.com/fwlink/?linkid=870924
Comment:
    The email process is monitored. 
</t>
      </text>
    </comment>
    <comment ref="U45" authorId="7" shapeId="0" xr:uid="{5F59C648-AD66-D143-97E3-D07BBF4AA490}">
      <text>
        <t>[Threaded comment]
Your version of Excel allows you to read this threaded comment; however, any edits to it will get removed if the file is opened in a newer version of Excel. Learn more: https://go.microsoft.com/fwlink/?linkid=870924
Comment:
    Further, the girls were from same socio-economic status. The girls’ mothers are housewives and their fathers’ occupations are primarily governmental ones with salaries that range between 350 and 420 Jordanian Dinars.</t>
      </text>
    </comment>
    <comment ref="AC45" authorId="8" shapeId="0" xr:uid="{276439B1-2C39-5F42-8BA2-E635AC9D8596}">
      <text>
        <t>[Threaded comment]
Your version of Excel allows you to read this threaded comment; however, any edits to it will get removed if the file is opened in a newer version of Excel. Learn more: https://go.microsoft.com/fwlink/?linkid=870924
Comment:
    The students in CORI classes (M = 4.180) outperformed the students in the control group (M = 3.655),</t>
      </text>
    </comment>
    <comment ref="AE45" authorId="9" shapeId="0" xr:uid="{B9E69DB7-82CB-9449-B6FA-3A8C63FA9C64}">
      <text>
        <t xml:space="preserve">[Threaded comment]
Your version of Excel allows you to read this threaded comment; however, any edits to it will get removed if the file is opened in a newer version of Excel. Learn more: https://go.microsoft.com/fwlink/?linkid=870924
Comment:
    The 50-minute daily reading intervention program, implemented in the beginning of the second semester 2014 (from February to the end of May), was the main reading program for the total of 16 weeks.
</t>
      </text>
    </comment>
    <comment ref="AE47" authorId="10" shapeId="0" xr:uid="{9D170BF5-35AC-C44C-B49F-0E611B2F2558}">
      <text>
        <t xml:space="preserve">[Threaded comment]
Your version of Excel allows you to read this threaded comment; however, any edits to it will get removed if the file is opened in a newer version of Excel. Learn more: https://go.microsoft.com/fwlink/?linkid=870924
Comment:
    Pretest =   Oct  -  Nov
Post-test = May - July
Duration:     7.5 months
</t>
      </text>
    </comment>
    <comment ref="U49" authorId="11" shapeId="0" xr:uid="{824C0FE7-EFC0-EA46-AE54-E4D7B32EEAA5}">
      <text>
        <t>[Threaded comment]
Your version of Excel allows you to read this threaded comment; however, any edits to it will get removed if the file is opened in a newer version of Excel. Learn more: https://go.microsoft.com/fwlink/?linkid=870924
Comment:
    In addition, the SI schools were relatively high in SES and entering achievement. Thus, two of the highest achievement classrooms in SI schools and two of the lowestachieving classrooms in CORI schools were dropped to equate the entering reading achievement levels. This permitted the equivalent groups, pre- and postdesign analyses to be performed. There were 315 students included in these analyses.</t>
      </text>
    </comment>
    <comment ref="AB49" authorId="12" shapeId="0" xr:uid="{EE120BF1-D8ED-4B44-BBB1-C3826D087EC8}">
      <text>
        <t>[Threaded comment]
Your version of Excel allows you to read this threaded comment; however, any edits to it will get removed if the file is opened in a newer version of Excel. Learn more: https://go.microsoft.com/fwlink/?linkid=870924
Comment:
    The instructional models were not scripts and required extensive expertise that not all teachers acquired.</t>
      </text>
    </comment>
    <comment ref="AL50" authorId="13" shapeId="0" xr:uid="{F2F510CC-3C04-5042-9FDC-AB132CA93F06}">
      <text>
        <t xml:space="preserve">[Threaded comment]
Your version of Excel allows you to read this threaded comment; however, any edits to it will get removed if the file is opened in a newer version of Excel. Learn more: https://go.microsoft.com/fwlink/?linkid=870924
Comment:
    Across-time correlation of these responses for parallel forms was r (151) = 0.46, p &lt; .001.
</t>
      </text>
    </comment>
    <comment ref="J55" authorId="14" shapeId="0" xr:uid="{9B49A14A-86A7-844F-B190-67A6FBD98089}">
      <text>
        <t xml:space="preserve">[Threaded comment]
Your version of Excel allows you to read this threaded comment; however, any edits to it will get removed if the file is opened in a newer version of Excel. Learn more: https://go.microsoft.com/fwlink/?linkid=870924
Comment:
    Data analysis
A quasi-experimental pre-post design consisting of an IG and a CG in first grade was used.
</t>
      </text>
    </comment>
    <comment ref="R55" authorId="15" shapeId="0" xr:uid="{59D08123-DB9B-E54B-83D4-5DD256E67B1C}">
      <text>
        <t>[Threaded comment]
Your version of Excel allows you to read this threaded comment; however, any edits to it will get removed if the file is opened in a newer version of Excel. Learn more: https://go.microsoft.com/fwlink/?linkid=870924
Comment:
    7 years and 6 months
= 7 + 6/12 = 7.5</t>
      </text>
    </comment>
    <comment ref="V55" authorId="16" shapeId="0" xr:uid="{0C67F604-5E6C-0547-88E8-FCDF095251CC}">
      <text>
        <t xml:space="preserve">[Threaded comment]
Your version of Excel allows you to read this threaded comment; however, any edits to it will get removed if the file is opened in a newer version of Excel. Learn more: https://go.microsoft.com/fwlink/?linkid=870924
Comment:
    58 native Hebrew-speaking children,
</t>
      </text>
    </comment>
    <comment ref="AE55" authorId="17" shapeId="0" xr:uid="{4608B7E3-AFDC-A248-B817-BEB29833D130}">
      <text>
        <t>[Threaded comment]
Your version of Excel allows you to read this threaded comment; however, any edits to it will get removed if the file is opened in a newer version of Excel. Learn more: https://go.microsoft.com/fwlink/?linkid=870924
Comment:
    A six-month intervention (6*4 week), 5 days a week, 2 sessions per day, 45 minute per session.</t>
      </text>
    </comment>
    <comment ref="AG55" authorId="18" shapeId="0" xr:uid="{79841158-8AF9-F047-AD85-D356167F9CA1}">
      <text>
        <t xml:space="preserve">[Threaded comment]
Your version of Excel allows you to read this threaded comment; however, any edits to it will get removed if the file is opened in a newer version of Excel. Learn more: https://go.microsoft.com/fwlink/?linkid=870924
Comment:
    two weekly lessons (90minutes)
</t>
      </text>
    </comment>
    <comment ref="J57" authorId="19" shapeId="0" xr:uid="{49B3072B-6D1D-4849-B4C6-B5F5FD45EBD0}">
      <text>
        <t xml:space="preserve">[Threaded comment]
Your version of Excel allows you to read this threaded comment; however, any edits to it will get removed if the file is opened in a newer version of Excel. Learn more: https://go.microsoft.com/fwlink/?linkid=870924
Comment:
    Although the authors stated “We used a non-equivalent groups pretest-posttest design. (p. 525)”, their pre-test data on RC and motivational measures are non-significant (p. 531, Table 3). Therefore, we consider the groups are matched.
</t>
      </text>
    </comment>
    <comment ref="X57" authorId="20" shapeId="0" xr:uid="{B685148D-65F6-1E47-B52B-41C00D4DCB29}">
      <text>
        <t xml:space="preserve">[Threaded comment]
Your version of Excel allows you to read this threaded comment; however, any edits to it will get removed if the file is opened in a newer version of Excel. Learn more: https://go.microsoft.com/fwlink/?linkid=870924
Comment:
    The vast majority of the participants were white native speakers of Norwegian, with only 14 participants (12 in the intervention group, 2 in the control group) having a first language other than Norwegian,
</t>
      </text>
    </comment>
    <comment ref="AA57" authorId="21" shapeId="0" xr:uid="{3FFA45E4-625C-8A49-AF9B-6E28F771F213}">
      <text>
        <t xml:space="preserve">[Threaded comment]
Your version of Excel allows you to read this threaded comment; however, any edits to it will get removed if the file is opened in a newer version of Excel. Learn more: https://go.microsoft.com/fwlink/?linkid=870924
Comment:
    P55 The instructional content consisted of topics from the Norwegian national fifth-grade social studies curriculum. This content area was chosen because all teachers involved in the intervention taught social studies in their fifth-grade class- rooms. Moreover, social studies require extensive expository text comprehension. The specific topics of instruction were Nordic Stone Age, Bronze Age, and Iron Age, as well as Norwegian natural landscape and geography. The same topics were taught in the same order to the control group during the same period. Within ERCI, teachers attempted to use the following four instructional practices, which were derived from the principles of relevant background knowledge, reading comprehension strategies, reading-group organization, and reading motivation (see above).
</t>
      </text>
    </comment>
    <comment ref="AR57" authorId="22" shapeId="0" xr:uid="{AD11070F-36B7-7E40-8EAE-EC5DE0FD6BEE}">
      <text>
        <t>[Threaded comment]
Your version of Excel allows you to read this threaded comment; however, any edits to it will get removed if the file is opened in a newer version of Excel. Learn more: https://go.microsoft.com/fwlink/?linkid=870924
Comment:
    p. 532. The third research question, concerning the effects of our intervention on reading comprehension … Eighty-nine students in the intervention group and 90 students in the control group had complete data sets and were available for this analysis.</t>
      </text>
    </comment>
    <comment ref="AR58" authorId="23" shapeId="0" xr:uid="{C7282ED4-865D-564A-97BF-F8C8ACDF7F83}">
      <text>
        <t>[Threaded comment]
Your version of Excel allows you to read this threaded comment; however, any edits to it will get removed if the file is opened in a newer version of Excel. Learn more: https://go.microsoft.com/fwlink/?linkid=870924
Comment:
    p. 532. The third research question, concerning the effects of our intervention on reading comprehension … Eighty-nine students in the intervention group and 90 students in the control group had complete data sets and were available for this analysis.</t>
      </text>
    </comment>
    <comment ref="J65" authorId="24" shapeId="0" xr:uid="{1810750F-36C5-FB42-A27D-F2EC1B7DA355}">
      <text>
        <t>[Threaded comment]
Your version of Excel allows you to read this threaded comment; however, any edits to it will get removed if the file is opened in a newer version of Excel. Learn more: https://go.microsoft.com/fwlink/?linkid=870924
Comment:
    The groups were selected so that the conditions were dispersed between the teachers, with each teacher teaching two different conditions to control for teacher effects: teacher 1 taught a control condition and a textbook ISR condition, teacher 2 taught a control condition and a module ISR condition, and teacher 3 taught a textbook ISR condition and a module ISR condition.
Reply:
    and the school randomly assigned those students to the classes in this study.</t>
      </text>
    </comment>
    <comment ref="AP65" authorId="25" shapeId="0" xr:uid="{D860718F-7CBC-5F43-9708-6FBF3A261082}">
      <text>
        <t>[Threaded comment]
Your version of Excel allows you to read this threaded comment; however, any edits to it will get removed if the file is opened in a newer version of Excel. Learn more: https://go.microsoft.com/fwlink/?linkid=870924
Comment:
    Table 4 Reading comprehension with total reading ability as the covariate: control versus textbook ISR versus module ISR
Will contact author for raw data</t>
      </text>
    </comment>
    <comment ref="J84" authorId="26" shapeId="0" xr:uid="{4DFF3693-B654-EC4C-82CB-D96AC4AEC2C4}">
      <text>
        <t>[Threaded comment]
Your version of Excel allows you to read this threaded comment; however, any edits to it will get removed if the file is opened in a newer version of Excel. Learn more: https://go.microsoft.com/fwlink/?linkid=870924
Comment:
    As in Study 1, we used an equivalent groups pretest–posttest design (Pedhazur &amp; Schmelkin, 1991).</t>
      </text>
    </comment>
    <comment ref="T86" authorId="27" shapeId="0" xr:uid="{C4EB45CD-FB6C-9144-917C-34BDF8464832}">
      <text>
        <t>[Threaded comment]
Your version of Excel allows you to read this threaded comment; however, any edits to it will get removed if the file is opened in a newer version of Excel. Learn more: https://go.microsoft.com/fwlink/?linkid=870924
Comment:
    The table reported the percentage as 11%</t>
      </text>
    </comment>
    <comment ref="AV90" authorId="28" shapeId="0" xr:uid="{CD51F4D8-6B87-3C49-A9FE-C84A4E857509}">
      <text>
        <t>[Threaded comment]
Your version of Excel allows you to read this threaded comment; however, any edits to it will get removed if the file is opened in a newer version of Excel. Learn more: https://go.microsoft.com/fwlink/?linkid=870924
Comment:
    from mid-March to mid-May, 2020, and follow-up measurements from October to November 2020.
7 mo = mid-March to mid-October</t>
      </text>
    </comment>
    <comment ref="J93" authorId="29" shapeId="0" xr:uid="{990EB2FB-ED37-0641-B093-146D302DF083}">
      <text>
        <t>[Threaded comment]
Your version of Excel allows you to read this threaded comment; however, any edits to it will get removed if the file is opened in a newer version of Excel. Learn more: https://go.microsoft.com/fwlink/?linkid=870924
Comment:
    Because students in the two experimental conditions received essentially similar treatments and because there were no differences in pre- and posttest outcomes by condition, we simplified our main analysis and presentation of the results by combining the two conditions (MS and MS-H).
Reply:
    Combine two intervention groups into 1 - can this still be considered as RCT?</t>
      </text>
    </comment>
    <comment ref="AJ93" authorId="30" shapeId="0" xr:uid="{6D4B48E8-103D-C440-8BF9-84C326873A41}">
      <text>
        <t>[Threaded comment]
Your version of Excel allows you to read this threaded comment; however, any edits to it will get removed if the file is opened in a newer version of Excel. Learn more: https://go.microsoft.com/fwlink/?linkid=870924
Comment:
    Primary grade students are only tested for Reading Skills and ... No, MAP is not a standardized test. It is an adaptive test and is ... 
https://blog.etutorworld.com/map-testing-measure-of-academic-progress/</t>
      </text>
    </comment>
    <comment ref="F97" authorId="31" shapeId="0" xr:uid="{1626437A-699F-0F41-8D79-FFE675569CC8}">
      <text>
        <t xml:space="preserve">[Threaded comment]
Your version of Excel allows you to read this threaded comment; however, any edits to it will get removed if the file is opened in a newer version of Excel. Learn more: https://go.microsoft.com/fwlink/?linkid=870924
Comment:
    Hong Kong
</t>
      </text>
    </comment>
    <comment ref="U97" authorId="32" shapeId="0" xr:uid="{D7CABF29-3BD9-2544-AB0B-94471F1B97F9}">
      <text>
        <t>[Threaded comment]
Your version of Excel allows you to read this threaded comment; however, any edits to it will get removed if the file is opened in a newer version of Excel. Learn more: https://go.microsoft.com/fwlink/?linkid=870924
Comment:
    children mostly came from lower-class families,</t>
      </text>
    </comment>
    <comment ref="AC97" authorId="33" shapeId="0" xr:uid="{13992C6F-0769-7A46-B6CC-0AFC91CC7B2E}">
      <text>
        <t>[Threaded comment]
Your version of Excel allows you to read this threaded comment; however, any edits to it will get removed if the file is opened in a newer version of Excel. Learn more: https://go.microsoft.com/fwlink/?linkid=870924
Comment:
    Condition 1 – Direct instruction integrated with the jigsaw approach. In lessons 1 and 2, the teacher taught the text following a whole-class approach. In lessons 3–5, students were assigned to six home groups comprising students of different ability, with five to six students in each group.</t>
      </text>
    </comment>
    <comment ref="AV97" authorId="34" shapeId="0" xr:uid="{D48FBCD8-75AF-584E-A1E3-7F661D011C83}">
      <text>
        <t>[Threaded comment]
Your version of Excel allows you to read this threaded comment; however, any edits to it will get removed if the file is opened in a newer version of Excel. Learn more: https://go.microsoft.com/fwlink/?linkid=870924
Comment:
    Students in the jigsaw group also performed better on understanding the story than the control group in the re-test after 3 months.</t>
      </text>
    </comment>
    <comment ref="AA100" authorId="35" shapeId="0" xr:uid="{B1C13DBE-16D9-8A42-9666-77A8C8E82ABB}">
      <text>
        <t>[Threaded comment]
Your version of Excel allows you to read this threaded comment; however, any edits to it will get removed if the file is opened in a newer version of Excel. Learn more: https://go.microsoft.com/fwlink/?linkid=870924
Comment:
    Reading Materials  Students selected books of their own choice from the list of books recommended for third-grade students by the school. In the treatment classroom, the less proficient readers of the pair selected books from the list.</t>
      </text>
    </comment>
    <comment ref="V102" authorId="36" shapeId="0" xr:uid="{A4B5F789-3CC5-7B4F-A498-9454BE9E0E80}">
      <text>
        <t>[Threaded comment]
Your version of Excel allows you to read this threaded comment; however, any edits to it will get removed if the file is opened in a newer version of Excel. Learn more: https://go.microsoft.com/fwlink/?linkid=870924
Comment:
    Three models were run: one involving only ELs (n 1⁄4 76), one with only native English speakers (n 1⁄4 125), and one in which students were not separated by language status (n 1⁄4 203).</t>
      </text>
    </comment>
    <comment ref="AG102" authorId="37" shapeId="0" xr:uid="{2E7ABCE6-E944-1E41-A853-9D1B97896967}">
      <text>
        <t xml:space="preserve">[Threaded comment]
Your version of Excel allows you to read this threaded comment; however, any edits to it will get removed if the file is opened in a newer version of Excel. Learn more: https://go.microsoft.com/fwlink/?linkid=870924
Comment:
    The dosage info can be found in the limitation section! </t>
      </text>
    </comment>
    <comment ref="AS102" authorId="38" shapeId="0" xr:uid="{92A12523-AB50-E242-9105-ED031B56FEAC}">
      <text>
        <t>[Threaded comment]
Your version of Excel allows you to read this threaded comment; however, any edits to it will get removed if the file is opened in a newer version of Excel. Learn more: https://go.microsoft.com/fwlink/?linkid=870924
Comment:
    Waitlist design. The condition changed before the delayed posttest.</t>
      </text>
    </comment>
    <comment ref="J108" authorId="39" shapeId="0" xr:uid="{CF71FFBB-FDA7-CF47-93D0-E649F6A09AC7}">
      <text>
        <t xml:space="preserve">[Threaded comment]
Your version of Excel allows you to read this threaded comment; however, any edits to it will get removed if the file is opened in a newer version of Excel. Learn more: https://go.microsoft.com/fwlink/?linkid=870924
Comment:
    RCT - class level
</t>
      </text>
    </comment>
    <comment ref="AG108" authorId="40" shapeId="0" xr:uid="{4652B5EB-2CD6-DB4A-B902-5614304079B3}">
      <text>
        <t xml:space="preserve">[Threaded comment]
Your version of Excel allows you to read this threaded comment; however, any edits to it will get removed if the file is opened in a newer version of Excel. Learn more: https://go.microsoft.com/fwlink/?linkid=870924
Comment:
    The dosage info can be found in the limitation section! </t>
      </text>
    </comment>
    <comment ref="AF110" authorId="41" shapeId="0" xr:uid="{0A9A56F5-4E0E-2644-92E4-EEBE4D5008A6}">
      <text>
        <t>[Threaded comment]
Your version of Excel allows you to read this threaded comment; however, any edits to it will get removed if the file is opened in a newer version of Excel. Learn more: https://go.microsoft.com/fwlink/?linkid=870924
Comment:
    The study reported “one academic year”, which is usually considered as 36 weeks. By excluding 6 weeks of preparation and testing, we estimate a total of 30 weeks of instruction. 
For third graders, this is a 5-day plan. For fifth graders, this a a 4-day program. (Pp 349)</t>
      </text>
    </comment>
    <comment ref="J142" authorId="42" shapeId="0" xr:uid="{A1166E22-D7FC-6049-A160-C47EAE67FA87}">
      <text>
        <t>[Threaded comment]
Your version of Excel allows you to read this threaded comment; however, any edits to it will get removed if the file is opened in a newer version of Excel. Learn more: https://go.microsoft.com/fwlink/?linkid=870924
Comment:
    This study incorporated multi-site cluster-randomized design.
In each school, researchers randomly assigned teachers to treatment or control conditions within each grade level.</t>
      </text>
    </comment>
    <comment ref="AK166" authorId="43" shapeId="0" xr:uid="{82680F84-744E-534E-A51D-8F98CAB47B1D}">
      <text>
        <t xml:space="preserve">[Threaded comment]
Your version of Excel allows you to read this threaded comment; however, any edits to it will get removed if the file is opened in a newer version of Excel. Learn more: https://go.microsoft.com/fwlink/?linkid=870924
Comment:
    Text comprehension. Text comprehension tasks were designed to be similar to reading activities, which were prominent in the traditional classrooms.
- over align with TI, not the intervention condition
</t>
      </text>
    </comment>
    <comment ref="AS166" authorId="44" shapeId="0" xr:uid="{1DA98282-8EC2-5146-AB81-1F7C6AD0FB99}">
      <text>
        <t>[Threaded comment]
Your version of Excel allows you to read this threaded comment; however, any edits to it will get removed if the file is opened in a newer version of Excel. Learn more: https://go.microsoft.com/fwlink/?linkid=870924
Comment:
    Waitlist design. The condition changed before the delayed posttest.</t>
      </text>
    </comment>
    <comment ref="AK167" authorId="45" shapeId="0" xr:uid="{198198DF-EB7A-4945-B22F-7B5265C94362}">
      <text>
        <t xml:space="preserve">[Threaded comment]
Your version of Excel allows you to read this threaded comment; however, any edits to it will get removed if the file is opened in a newer version of Excel. Learn more: https://go.microsoft.com/fwlink/?linkid=870924
Comment:
    Text comprehension. Text comprehension tasks were designed to be similar to reading activities, which were prominent in the traditional classrooms.
- over align with TI, not the intervention condition
</t>
      </text>
    </comment>
    <comment ref="AK168" authorId="46" shapeId="0" xr:uid="{5AA97D02-03D6-9E49-B019-3677474122C1}">
      <text>
        <t xml:space="preserve">[Threaded comment]
Your version of Excel allows you to read this threaded comment; however, any edits to it will get removed if the file is opened in a newer version of Excel. Learn more: https://go.microsoft.com/fwlink/?linkid=870924
Comment:
    Text comprehension. Text comprehension tasks were designed to be similar to reading activities, which were prominent in the traditional classrooms.
- over align with TI, not the intervention condition
</t>
      </text>
    </comment>
    <comment ref="AK176" authorId="47" shapeId="0" xr:uid="{7E5CBA7B-0495-4747-BF5F-8B20FF83AD16}">
      <text>
        <t xml:space="preserve">[Threaded comment]
Your version of Excel allows you to read this threaded comment; however, any edits to it will get removed if the file is opened in a newer version of Excel. Learn more: https://go.microsoft.com/fwlink/?linkid=870924
Comment:
    Text comprehension. Text comprehension tasks were designed to be similar to reading activities, which were prominent in the traditional classrooms.
- over align with TI, not the intervention condition
</t>
      </text>
    </comment>
    <comment ref="AK177" authorId="48" shapeId="0" xr:uid="{00CF5490-A834-AD4B-94BF-6684D804EE1D}">
      <text>
        <t xml:space="preserve">[Threaded comment]
Your version of Excel allows you to read this threaded comment; however, any edits to it will get removed if the file is opened in a newer version of Excel. Learn more: https://go.microsoft.com/fwlink/?linkid=870924
Comment:
    Text comprehension. Text comprehension tasks were designed to be similar to reading activities, which were prominent in the traditional classrooms.
- over align with TI, not the intervention condition
</t>
      </text>
    </comment>
    <comment ref="AK178" authorId="49" shapeId="0" xr:uid="{D7CA03C6-517B-AD4D-982F-F36682798AE0}">
      <text>
        <t xml:space="preserve">[Threaded comment]
Your version of Excel allows you to read this threaded comment; however, any edits to it will get removed if the file is opened in a newer version of Excel. Learn more: https://go.microsoft.com/fwlink/?linkid=870924
Comment:
    Text comprehension. Text comprehension tasks were designed to be similar to reading activities, which were prominent in the traditional classrooms.
- over align with TI, not the intervention condition
</t>
      </text>
    </comment>
    <comment ref="Q186" authorId="50" shapeId="0" xr:uid="{05BBBAA1-7587-2747-B620-7B4783E87718}">
      <text>
        <t>[Threaded comment]
Your version of Excel allows you to read this threaded comment; however, any edits to it will get removed if the file is opened in a newer version of Excel. Learn more: https://go.microsoft.com/fwlink/?linkid=870924
Comment:
    Netherlands secondary grades (12-14 years of age)
Reply:
    We selected students in their first year of secondary education (12–14 years of age).</t>
      </text>
    </comment>
    <comment ref="AH188" authorId="51" shapeId="0" xr:uid="{202FBA75-24D8-7645-B973-D0DB83AC892E}">
      <text>
        <t>[Threaded comment]
Your version of Excel allows you to read this threaded comment; however, any edits to it will get removed if the file is opened in a newer version of Excel. Learn more: https://go.microsoft.com/fwlink/?linkid=870924
Comment:
    Occasional observations by the authors confirmed that it was properly implemented.</t>
      </text>
    </comment>
    <comment ref="AE195" authorId="52" shapeId="0" xr:uid="{E8B15734-41D5-BD48-A7CC-E32BB12250C0}">
      <text>
        <t>[Threaded comment]
Your version of Excel allows you to read this threaded comment; however, any edits to it will get removed if the file is opened in a newer version of Excel. Learn more: https://go.microsoft.com/fwlink/?linkid=870924
Comment:
    Over the course of the five-week program, students received a total of 40 hours of  instruction, delivered by head teachers who were supported by undergraduate assistant  teachers.</t>
      </text>
    </comment>
    <comment ref="AG195" authorId="53" shapeId="0" xr:uid="{A115B99D-E82C-094C-BA13-E8E9E35B1E8E}">
      <text>
        <t>[Threaded comment]
Your version of Excel allows you to read this threaded comment; however, any edits to it will get removed if the file is opened in a newer version of Excel. Learn more: https://go.microsoft.com/fwlink/?linkid=870924
Comment:
    Each group received one hour of daily instruction in both the RAVE-O and  Wilson Reading programs’ curricula proven to improve fluency and phonics skills  respectively</t>
      </text>
    </comment>
    <comment ref="S199" authorId="54" shapeId="0" xr:uid="{5B4C0806-0643-2A4A-A89F-AA81B51A9FF7}">
      <text>
        <t>[Threaded comment]
Your version of Excel allows you to read this threaded comment; however, any edits to it will get removed if the file is opened in a newer version of Excel. Learn more: https://go.microsoft.com/fwlink/?linkid=870924
Comment:
    All students had active IEPs that included reading goals.</t>
      </text>
    </comment>
    <comment ref="AI201" authorId="55" shapeId="0" xr:uid="{38BEEDCE-77C4-284B-AD67-1E6B6FA6A630}">
      <text>
        <t>[Threaded comment]
Your version of Excel allows you to read this threaded comment; however, any edits to it will get removed if the file is opened in a newer version of Excel. Learn more: https://go.microsoft.com/fwlink/?linkid=870924
Comment:
    The MAP reading test comprises four areas, Word Meaning, Literal Comprehension, Interpretive Comprehension, and Evaluative Comprehension, which compose an overall MAP reading score.</t>
      </text>
    </comment>
    <comment ref="AI204" authorId="56" shapeId="0" xr:uid="{BBBA6710-DF45-6746-B179-604A8F531EC0}">
      <text>
        <t>[Threaded comment]
Your version of Excel allows you to read this threaded comment; however, any edits to it will get removed if the file is opened in a newer version of Excel. Learn more: https://go.microsoft.com/fwlink/?linkid=870924
Comment:
    The MAP reading test comprises four areas, Word Meaning, Literal Comprehension, Interpretive Comprehension, and Evaluative Comprehension, which compose an overall MAP reading score.</t>
      </text>
    </comment>
    <comment ref="U205" authorId="57" shapeId="0" xr:uid="{F81FAE21-5578-9C48-9001-765545D408E0}">
      <text>
        <t>[Threaded comment]
Your version of Excel allows you to read this threaded comment; however, any edits to it will get removed if the file is opened in a newer version of Excel. Learn more: https://go.microsoft.com/fwlink/?linkid=870924
Comment:
    children predominantly were lower-middle class.</t>
      </text>
    </comment>
    <comment ref="U209" authorId="58" shapeId="0" xr:uid="{EA5F1501-B0E2-B04D-9704-18ED522BE6D8}">
      <text>
        <t>[Threaded comment]
Your version of Excel allows you to read this threaded comment; however, any edits to it will get removed if the file is opened in a newer version of Excel. Learn more: https://go.microsoft.com/fwlink/?linkid=870924
Comment:
    childrenpredominantlywere lower middle class</t>
      </text>
    </comment>
    <comment ref="AE212" authorId="59" shapeId="0" xr:uid="{33A42075-0B36-4C43-BCD2-4ABA7BCD5D6C}">
      <text>
        <t>[Threaded comment]
Your version of Excel allows you to read this threaded comment; however, any edits to it will get removed if the file is opened in a newer version of Excel. Learn more: https://go.microsoft.com/fwlink/?linkid=870924
Comment:
    Not reported directly. Estimate to be the same as the PI group.
Reply:
    Reading is organized on a daily basis, integrated in other activities, without a fixed time schedule.</t>
      </text>
    </comment>
    <comment ref="U214" authorId="60" shapeId="0" xr:uid="{7D8EA0DC-34F4-4E4D-88D8-8B36DBB40346}">
      <text>
        <t>[Threaded comment]
Your version of Excel allows you to read this threaded comment; however, any edits to it will get removed if the file is opened in a newer version of Excel. Learn more: https://go.microsoft.com/fwlink/?linkid=870924
Comment:
    the median household income was CAN$100,000 to CAN$124,999.</t>
      </text>
    </comment>
    <comment ref="V214" authorId="61" shapeId="0" xr:uid="{F93E4D63-A1C7-6F4D-BA16-181289B02F60}">
      <text>
        <t>[Threaded comment]
Your version of Excel allows you to read this threaded comment; however, any edits to it will get removed if the file is opened in a newer version of Excel. Learn more: https://go.microsoft.com/fwlink/?linkid=870924
Comment:
    the primary language spoken at home by the final sample of 25 students was either English or English and French</t>
      </text>
    </comment>
    <comment ref="D220" authorId="62" shapeId="0" xr:uid="{A87BC0C7-7B53-FE4F-B3F2-9466C58AD464}">
      <text>
        <t>[Threaded comment]
Your version of Excel allows you to read this threaded comment; however, any edits to it will get removed if the file is opened in a newer version of Excel. Learn more: https://go.microsoft.com/fwlink/?linkid=870924
Comment:
    Demographic info is on page 33-35. Table 2 has most of the info (pp.35).
Reply:
    Dosage = 20 RN + 10 Read Aloud</t>
      </text>
    </comment>
    <comment ref="J220" authorId="63" shapeId="0" xr:uid="{A0092A61-0F9F-CE49-84C7-2001C282FDCB}">
      <text>
        <t>[Threaded comment]
Your version of Excel allows you to read this threaded comment; however, any edits to it will get removed if the file is opened in a newer version of Excel. Learn more: https://go.microsoft.com/fwlink/?linkid=870924
Comment:
    students with  learning disabilities (LD) and other high incidence disabilities were stratified by class and  randomly assigned to one of three conditions:</t>
      </text>
    </comment>
    <comment ref="J232" authorId="64" shapeId="0" xr:uid="{77E51F62-2DB2-F440-BC7E-65B28B3BF2F3}">
      <text>
        <t>[Threaded comment]
Your version of Excel allows you to read this threaded comment; however, any edits to it will get removed if the file is opened in a newer version of Excel. Learn more: https://go.microsoft.com/fwlink/?linkid=870924
Comment:
    [INDIVIDUAL] Students from each class were randomly assigned to one of four instruction conditions.</t>
      </text>
    </comment>
    <comment ref="AK232" authorId="65" shapeId="0" xr:uid="{A10397F7-A041-6C46-A536-770444A87F9B}">
      <text>
        <t>[Threaded comment]
Your version of Excel allows you to read this threaded comment; however, any edits to it will get removed if the file is opened in a newer version of Excel. Learn more: https://go.microsoft.com/fwlink/?linkid=870924
Comment:
    For each test a passage similar to those used for the reading tasks in Phase 2 was employed</t>
      </text>
    </comment>
    <comment ref="AV232" authorId="66" shapeId="0" xr:uid="{2D4A6ACA-49BF-9E4E-8EF8-75AEB65E5BF0}">
      <text>
        <t>[Threaded comment]
Your version of Excel allows you to read this threaded comment; however, any edits to it will get removed if the file is opened in a newer version of Excel. Learn more: https://go.microsoft.com/fwlink/?linkid=870924
Comment:
    four weeks after (maintenance test).</t>
      </text>
    </comment>
    <comment ref="J236" authorId="67" shapeId="0" xr:uid="{B1984A5C-EC3D-E846-8EA2-A17511E0FFAA}">
      <text>
        <t>[Threaded comment]
Your version of Excel allows you to read this threaded comment; however, any edits to it will get removed if the file is opened in a newer version of Excel. Learn more: https://go.microsoft.com/fwlink/?linkid=870924
Comment:
    [INDIVIDUAL] Students from each class were randomly assigned to one of four instruction conditions.</t>
      </text>
    </comment>
    <comment ref="D240" authorId="68" shapeId="0" xr:uid="{D930923F-85CD-3044-9939-AE8091EDE647}">
      <text>
        <t>[Threaded comment]
Your version of Excel allows you to read this threaded comment; however, any edits to it will get removed if the file is opened in a newer version of Excel. Learn more: https://go.microsoft.com/fwlink/?linkid=870924
Comment:
    Table 2 on page 98</t>
      </text>
    </comment>
    <comment ref="AF240" authorId="69" shapeId="0" xr:uid="{9763A9D5-BC4E-9D4F-A06D-C72EFF1E44A5}">
      <text>
        <t>[Threaded comment]
Your version of Excel allows you to read this threaded comment; however, any edits to it will get removed if the file is opened in a newer version of Excel. Learn more: https://go.microsoft.com/fwlink/?linkid=870924
Comment:
    The instruction was provided for forty minutes a day for  eight weeks to social studies classes.</t>
      </text>
    </comment>
    <comment ref="AO240" authorId="70" shapeId="0" xr:uid="{9183F6DA-B592-D44D-8750-D2B2568E935B}">
      <text>
        <t xml:space="preserve">[Threaded comment]
Your version of Excel allows you to read this threaded comment; however, any edits to it will get removed if the file is opened in a newer version of Excel. Learn more: https://go.microsoft.com/fwlink/?linkid=870924
Comment:
    Cannot find the exact # of students in each group.
</t>
      </text>
    </comment>
    <comment ref="D244" authorId="71" shapeId="0" xr:uid="{45285DC9-175A-7C48-A65D-60D1D2F892F7}">
      <text>
        <t>[Threaded comment]
Your version of Excel allows you to read this threaded comment; however, any edits to it will get removed if the file is opened in a newer version of Excel. Learn more: https://go.microsoft.com/fwlink/?linkid=870924
Comment:
    Table 2 on page 98</t>
      </text>
    </comment>
    <comment ref="J248" authorId="72" shapeId="0" xr:uid="{F3A69D19-153F-3F44-8236-EF042EEA4142}">
      <text>
        <t>[Threaded comment]
Your version of Excel allows you to read this threaded comment; however, any edits to it will get removed if the file is opened in a newer version of Excel. Learn more: https://go.microsoft.com/fwlink/?linkid=870924
Comment:
    Sixty children with LD were randomly assigned to three groups of 20 students. Two groups received the experimental treatment: self-instructional training and self-instructional plus attributional training</t>
      </text>
    </comment>
    <comment ref="AV248" authorId="73" shapeId="0" xr:uid="{A2E19FE0-633B-DB4B-A32E-09ED98F217D5}">
      <text>
        <t>[Threaded comment]
Your version of Excel allows you to read this threaded comment; however, any edits to it will get removed if the file is opened in a newer version of Excel. Learn more: https://go.microsoft.com/fwlink/?linkid=870924
Comment:
    2 months later</t>
      </text>
    </comment>
    <comment ref="J251" authorId="74" shapeId="0" xr:uid="{FD39F7CB-9727-1045-ABA9-ADC81C63C42E}">
      <text>
        <t>[Threaded comment]
Your version of Excel allows you to read this threaded comment; however, any edits to it will get removed if the file is opened in a newer version of Excel. Learn more: https://go.microsoft.com/fwlink/?linkid=870924
Comment:
    Sixty children with LD were randomly assigned to three groups of 20 students. Two groups received the experimental treatment: self-instructional training and self-instructional plus attributional training</t>
      </text>
    </comment>
    <comment ref="J254" authorId="75" shapeId="0" xr:uid="{A8CA57B6-1D91-2E42-B575-2892C5F7F678}">
      <text>
        <t>[Threaded comment]
Your version of Excel allows you to read this threaded comment; however, any edits to it will get removed if the file is opened in a newer version of Excel. Learn more: https://go.microsoft.com/fwlink/?linkid=870924
Comment:
    Sixty children with LD were randomly assigned to three groups of 20 students. Two groups received the experimental treatment: self-instructional training and self-instructional plus attributional training</t>
      </text>
    </comment>
    <comment ref="J257" authorId="76" shapeId="0" xr:uid="{1FC13EAC-CD92-4242-905A-9E4E93660197}">
      <text>
        <t>[Threaded comment]
Your version of Excel allows you to read this threaded comment; however, any edits to it will get removed if the file is opened in a newer version of Excel. Learn more: https://go.microsoft.com/fwlink/?linkid=870924
Comment:
    Didn’t mention RANDOM</t>
      </text>
    </comment>
    <comment ref="AF259" authorId="77" shapeId="0" xr:uid="{CD0377A6-6D8C-8448-BC95-37A58B26DAF4}">
      <text>
        <t xml:space="preserve">[Threaded comment]
Your version of Excel allows you to read this threaded comment; however, any edits to it will get removed if the file is opened in a newer version of Excel. Learn more: https://go.microsoft.com/fwlink/?linkid=870924
Comment:
    See fig 2
</t>
      </text>
    </comment>
    <comment ref="AG259" authorId="78" shapeId="0" xr:uid="{9B9B74F2-39A6-7844-A3BD-5F80DB483ADE}">
      <text>
        <t>[Threaded comment]
Your version of Excel allows you to read this threaded comment; however, any edits to it will get removed if the file is opened in a newer version of Excel. Learn more: https://go.microsoft.com/fwlink/?linkid=870924
Comment:
    20 class period. In Germany, class periods are normally 45 minutes long.</t>
      </text>
    </comment>
    <comment ref="D302" authorId="79" shapeId="0" xr:uid="{899CA7CF-6158-5242-89A7-0E11969E06D7}">
      <text>
        <t>[Threaded comment]
Your version of Excel allows you to read this threaded comment; however, any edits to it will get removed if the file is opened in a newer version of Excel. Learn more: https://go.microsoft.com/fwlink/?linkid=870924
Comment:
    Demographic Data table is on page 26
Reply:
    Number of minutes - table 4</t>
      </text>
    </comment>
    <comment ref="AM302" authorId="80" shapeId="0" xr:uid="{743A5264-4B4D-F14C-BD3B-2562403166DA}">
      <text>
        <t xml:space="preserve">[Threaded comment]
Your version of Excel allows you to read this threaded comment; however, any edits to it will get removed if the file is opened in a newer version of Excel. Learn more: https://go.microsoft.com/fwlink/?linkid=870924
Comment:
    Not sig.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tc={63D52874-6D89-684B-BD33-D3766C3A5C4C}</author>
    <author>tc={490CB2BE-BC1D-4BDC-9712-0453DC5255AE}</author>
    <author>tc={B7DFB100-FEB1-9947-BCF3-E28F783AA852}</author>
    <author>tc={47C5F538-CECD-0F4E-86DA-FFAA05228925}</author>
    <author>tc={F0907F58-9AD4-AE4B-93F3-88A69D039637}</author>
    <author>tc={86E875B0-2F42-814E-A1E6-B048B4A3F8D5}</author>
    <author>tc={D47E5083-379C-49E5-8C7B-71D8529CE4B0}</author>
    <author>tc={C745E283-A86B-DF4C-B835-FB6BA773DB50}</author>
    <author>tc={54099CBC-A351-504F-890D-6FC91B744B2D}</author>
    <author>tc={D0DF8830-CCF3-D54C-A8AF-2118B2BDB1A0}</author>
    <author>tc={765F3FF1-3DB7-C446-A6F0-DF673A36DD6C}</author>
    <author>tc={39CDCD51-8923-8A42-A757-F5752B602441}</author>
    <author>tc={FBC63844-DC91-FA4B-B6C4-8C6A3CCB3A81}</author>
    <author>tc={C6A62D0F-4878-D84D-A085-2B149BE1EC1E}</author>
    <author>tc={18428521-4CD6-324F-9973-1E1989DA5C46}</author>
    <author>tc={3571807A-2084-FF48-B11B-33B543417DEF}</author>
    <author>tc={DF8437D5-5C05-2843-B409-25A4304171FE}</author>
    <author>tc={343015DF-AEA9-2349-95A1-F9B28E459D35}</author>
    <author>tc={3E4FFAE6-71F1-3441-B3DB-7EB8CC063F76}</author>
    <author>tc={10F97D06-D13B-7948-BA3B-0A33B0797751}</author>
    <author>tc={597DB333-656E-CE45-879A-CE3B2C78C121}</author>
    <author>tc={DC16C6D3-2F53-9D45-B06D-D3F85963730F}</author>
    <author>tc={08F74B5A-AFE3-4547-A476-C9469C205A1A}</author>
    <author>tc={25D4FC43-B9A9-254F-88E7-F1C6CE6CAD2A}</author>
    <author>tc={11C765E1-B241-6F44-B8BD-700E2B325AD9}</author>
    <author>tc={15BF5B7D-8C11-DA4C-81D4-2BD23E5C607E}</author>
    <author>tc={6CB3C667-1068-6546-9248-888EC431FEF9}</author>
    <author>tc={5D7977EE-C14A-2C46-910F-B940843209C4}</author>
    <author>tc={42B8D4B0-34A1-2541-A77E-A02F4D5EE31A}</author>
    <author>tc={03E3099B-50E9-C24A-ADC4-03EA00C4316C}</author>
    <author>tc={2391AFC0-D853-D54B-AE99-4F83F0F42857}</author>
    <author>tc={9AD27FF7-18EC-9244-8476-697875312976}</author>
    <author>tc={C273A6D2-CBBE-2B45-8D4D-BA7538665339}</author>
    <author>tc={1A653062-21C1-A948-9D5E-37A2688090F6}</author>
  </authors>
  <commentList>
    <comment ref="Q11" authorId="0" shapeId="0" xr:uid="{63D52874-6D89-684B-BD33-D3766C3A5C4C}">
      <text>
        <t>[Threaded comment]
Your version of Excel allows you to read this threaded comment; however, any edits to it will get removed if the file is opened in a newer version of Excel. Learn more: https://go.microsoft.com/fwlink/?linkid=870924
Comment:
    Just need to divide the number by 100. ;)</t>
      </text>
    </comment>
    <comment ref="AC11" authorId="1" shapeId="0" xr:uid="{490CB2BE-BC1D-4BDC-9712-0453DC5255AE}">
      <text>
        <t>[Threaded comment]
Your version of Excel allows you to read this threaded comment; however, any edits to it will get removed if the file is opened in a newer version of Excel. Learn more: https://go.microsoft.com/fwlink/?linkid=870924
Comment:
    Fixed - It makes sense to exclude math fluency practice time. What about writing activity? Maybe the time dedicated to activities involving 'literacy' and motivational training?</t>
      </text>
    </comment>
    <comment ref="Y14" authorId="2" shapeId="0" xr:uid="{B7DFB100-FEB1-9947-BCF3-E28F783AA852}">
      <text>
        <t>[Threaded comment]
Your version of Excel allows you to read this threaded comment; however, any edits to it will get removed if the file is opened in a newer version of Excel. Learn more: https://go.microsoft.com/fwlink/?linkid=870924
Comment:
    “Each teacher continued to use previously established classroom organizational procedures.”
Reply:
    P. 21 "… randomly assigned to one of three conditions: RCS+AR, RCS, or RN. This resulted in 21 total instructional groups (7 RCS+AR, 7 RCS, and 7 RN) of not more than seven students."</t>
      </text>
    </comment>
    <comment ref="Z14" authorId="3" shapeId="0" xr:uid="{47C5F538-CECD-0F4E-86DA-FFAA05228925}">
      <text>
        <t>[Threaded comment]
Your version of Excel allows you to read this threaded comment; however, any edits to it will get removed if the file is opened in a newer version of Excel. Learn more: https://go.microsoft.com/fwlink/?linkid=870924
Comment:
    See table Table 1 - they major instructors are researchers in the RCS+AR condition (5 researchers and 2 SpEd teachers)</t>
      </text>
    </comment>
    <comment ref="R20" authorId="4" shapeId="0" xr:uid="{F0907F58-9AD4-AE4B-93F3-88A69D039637}">
      <text>
        <t xml:space="preserve">[Threaded comment]
Your version of Excel allows you to read this threaded comment; however, any edits to it will get removed if the file is opened in a newer version of Excel. Learn more: https://go.microsoft.com/fwlink/?linkid=870924
Comment:
    “Twenty-one students (64%) received some instruction in English as a second language classes.”
</t>
      </text>
    </comment>
    <comment ref="Z20" authorId="5" shapeId="0" xr:uid="{86E875B0-2F42-814E-A1E6-B048B4A3F8D5}">
      <text>
        <t>[Threaded comment]
Your version of Excel allows you to read this threaded comment; however, any edits to it will get removed if the file is opened in a newer version of Excel. Learn more: https://go.microsoft.com/fwlink/?linkid=870924
Comment:
    “a female adult trainer from outside the school.”
Reply:
    that makes sense and now this code looks clear!</t>
      </text>
    </comment>
    <comment ref="AD20" authorId="6" shapeId="0" xr:uid="{D47E5083-379C-49E5-8C7B-71D8529CE4B0}">
      <text>
        <t>[Threaded comment]
Your version of Excel allows you to read this threaded comment; however, any edits to it will get removed if the file is opened in a newer version of Excel. Learn more: https://go.microsoft.com/fwlink/?linkid=870924
Comment:
    P. 5 "Periodic observations of the training procedure by the authors confirmed that it was properly implemented and that children maintained their interest."
I thought this part implied somewhat degree of implementation fidelity. I think we need to clarify whether "1 = reported" indicates exact numeric data reported or any indication of checking fidelity reported.</t>
      </text>
    </comment>
    <comment ref="AF23" authorId="7" shapeId="0" xr:uid="{C745E283-A86B-DF4C-B835-FB6BA773DB50}">
      <text>
        <t>[Threaded comment]
Your version of Excel allows you to read this threaded comment; however, any edits to it will get removed if the file is opened in a newer version of Excel. Learn more: https://go.microsoft.com/fwlink/?linkid=870924
Comment:
    The eight passages described and provided information about persons, animals, places, and events. Passages ranged in length from 4 to 25 sentences (A/= 14 sentences), and each passage was followed by one to four questions (e.g., "What is the first paragraph mostly about?", "What is the most important idea in this passage?", "What is the writer's feeling?", "What is a good title for this passage?") for a total of 20 questions. Passages and questions ranged in difficulty; four passages (nine questions) were appropriate for Grade 2 students of average reading ability (Book A), two passages (six questions) for Grade 3 students (Book B), and two passages (five questions) for Grade 4 students (Book C). Passages and questions corresponded in reading level to those on the skill test but were not identical. A sample self-efficacy passage and question are shown in Table 1.</t>
      </text>
    </comment>
    <comment ref="N26" authorId="8" shapeId="0" xr:uid="{54099CBC-A351-504F-890D-6FC91B744B2D}">
      <text>
        <t>[Threaded comment]
Your version of Excel allows you to read this threaded comment; however, any edits to it will get removed if the file is opened in a newer version of Excel. Learn more: https://go.microsoft.com/fwlink/?linkid=870924
Comment:
    P. 46 (Abstract) 75 upper elementary school students were assigned to four treatment groups.
I thought upper elementary in US is Grades 4, 5</t>
      </text>
    </comment>
    <comment ref="Z26" authorId="9" shapeId="0" xr:uid="{D0DF8830-CCF3-D54C-A8AF-2118B2BDB1A0}">
      <text>
        <t>[Threaded comment]
Your version of Excel allows you to read this threaded comment; however, any edits to it will get removed if the file is opened in a newer version of Excel. Learn more: https://go.microsoft.com/fwlink/?linkid=870924
Comment:
    Authors simply mentioned "instructor"</t>
      </text>
    </comment>
    <comment ref="U34" authorId="10" shapeId="0" xr:uid="{765F3FF1-3DB7-C446-A6F0-DF673A36DD6C}">
      <text>
        <t>[Threaded comment]
Your version of Excel allows you to read this threaded comment; however, any edits to it will get removed if the file is opened in a newer version of Excel. Learn more: https://go.microsoft.com/fwlink/?linkid=870924
Comment:
    P. 38-39 Learning Strategies Curriculum includes a number of strategies designed to help students derive information from texts, identify and remember important information, or develop writing or academic competence. The LCS including word identification, visual imagery, self-questioning, paraphrasing, sentence writing, vocabulary, and inferencing.
There was 'word identification' component, so I coded as "cm." I was not confident on this decision, so I would like to hear your thoughts!</t>
      </text>
    </comment>
    <comment ref="AA34" authorId="11" shapeId="0" xr:uid="{39CDCD51-8923-8A42-A757-F5752B602441}">
      <text>
        <t>[Threaded comment]
Your version of Excel allows you to read this threaded comment; however, any edits to it will get removed if the file is opened in a newer version of Excel. Learn more: https://go.microsoft.com/fwlink/?linkid=870924
Comment:
    I thought the intervention was implemented for three years. So I computed as 3years*5days per week*36weeks in academic year*session length. Let me know if I misunderstood!</t>
      </text>
    </comment>
    <comment ref="W35" authorId="12" shapeId="0" xr:uid="{FBC63844-DC91-FA4B-B6C4-8C6A3CCB3A81}">
      <text>
        <t>[Threaded comment]
Your version of Excel allows you to read this threaded comment; however, any edits to it will get removed if the file is opened in a newer version of Excel. Learn more: https://go.microsoft.com/fwlink/?linkid=870924
Comment:
    Researcher-developed school-wide professional development was implemented to BAU</t>
      </text>
    </comment>
    <comment ref="AA36" authorId="13" shapeId="0" xr:uid="{C6A62D0F-4878-D84D-A085-2B149BE1EC1E}">
      <text>
        <t>[Threaded comment]
Your version of Excel allows you to read this threaded comment; however, any edits to it will get removed if the file is opened in a newer version of Excel. Learn more: https://go.microsoft.com/fwlink/?linkid=870924
Comment:
    I thought the intervention was implemented for four years. So I computed as 4years*5days per week*36weeks in academic year*session length. Let me know if I misunderstood!</t>
      </text>
    </comment>
    <comment ref="Q46" authorId="14" shapeId="0" xr:uid="{18428521-4CD6-324F-9973-1E1989DA5C46}">
      <text>
        <t>[Threaded comment]
Your version of Excel allows you to read this threaded comment; however, any edits to it will get removed if the file is opened in a newer version of Excel. Learn more: https://go.microsoft.com/fwlink/?linkid=870924
Comment:
    I compared average Jordan household salary in 2016 and authors' report. Average household salary in 2016 was around 931-992 JOD, and 350 to 420 JOD per month is substantially below the country average, so I assigned low SES to this study participants.</t>
      </text>
    </comment>
    <comment ref="R46" authorId="15" shapeId="0" xr:uid="{3571807A-2084-FF48-B11B-33B543417DEF}">
      <text>
        <t>[Threaded comment]
Your version of Excel allows you to read this threaded comment; however, any edits to it will get removed if the file is opened in a newer version of Excel. Learn more: https://go.microsoft.com/fwlink/?linkid=870924
Comment:
    English as foreign language can be included?</t>
      </text>
    </comment>
    <comment ref="AD46" authorId="16" shapeId="0" xr:uid="{DF8437D5-5C05-2843-B409-25A4304171FE}">
      <text>
        <t>[Threaded comment]
Your version of Excel allows you to read this threaded comment; however, any edits to it will get removed if the file is opened in a newer version of Excel. Learn more: https://go.microsoft.com/fwlink/?linkid=870924
Comment:
    Although the authors mentioned that they made regular visits with teachers, visits were not occurred in classrooms and I do not think regular visit outside of the classrooms does not guarantee the fidelity ..</t>
      </text>
    </comment>
    <comment ref="W47" authorId="17" shapeId="0" xr:uid="{343015DF-AEA9-2349-95A1-F9B28E459D35}">
      <text>
        <t>[Threaded comment]
Your version of Excel allows you to read this threaded comment; however, any edits to it will get removed if the file is opened in a newer version of Excel. Learn more: https://go.microsoft.com/fwlink/?linkid=870924
Comment:
    Traditional teaching method</t>
      </text>
    </comment>
    <comment ref="G56" authorId="18" shapeId="0" xr:uid="{3E4FFAE6-71F1-3441-B3DB-7EB8CC063F76}">
      <text>
        <t>[Threaded comment]
Your version of Excel allows you to read this threaded comment; however, any edits to it will get removed if the file is opened in a newer version of Excel. Learn more: https://go.microsoft.com/fwlink/?linkid=870924
Comment:
    Would teacher random assignment be RCT?
(p.8) The two first grade teachers were assigned to either the IG or the CG by a coin toss.</t>
      </text>
    </comment>
    <comment ref="AG61" authorId="19" shapeId="0" xr:uid="{10F97D06-D13B-7948-BA3B-0A33B0797751}">
      <text>
        <t>[Threaded comment]
Your version of Excel allows you to read this threaded comment; however, any edits to it will get removed if the file is opened in a newer version of Excel. Learn more: https://go.microsoft.com/fwlink/?linkid=870924
Comment:
    P. 529 The text was selected from a fifth-grade social studies textbook not used by the participants and the topic of the passage was Norwegian fisheries. 
Should this be considered as 'not overaligned'?</t>
      </text>
    </comment>
    <comment ref="AG67" authorId="20" shapeId="0" xr:uid="{597DB333-656E-CE45-879A-CE3B2C78C121}">
      <text>
        <t>[Threaded comment]
Your version of Excel allows you to read this threaded comment; however, any edits to it will get removed if the file is opened in a newer version of Excel. Learn more: https://go.microsoft.com/fwlink/?linkid=870924
Comment:
    I thought that this four reading assignment measures were possibly overaligned to the intervention, because those passages were used as instructional material (see Table 9)</t>
      </text>
    </comment>
    <comment ref="W76" authorId="21" shapeId="0" xr:uid="{DC16C6D3-2F53-9D45-B06D-D3F85963730F}">
      <text>
        <t>[Threaded comment]
Your version of Excel allows you to read this threaded comment; however, any edits to it will get removed if the file is opened in a newer version of Excel. Learn more: https://go.microsoft.com/fwlink/?linkid=870924
Comment:
    P. 452 control group covered the same reading material each week as the two treatment groups … Each teacher used a variety of methods to cover the material with the control classes but did not have the classes engage in ISR (independent silent reading).</t>
      </text>
    </comment>
    <comment ref="Y98" authorId="22" shapeId="0" xr:uid="{08F74B5A-AFE3-4547-A476-C9469C205A1A}">
      <text>
        <t>[Threaded comment]
Your version of Excel allows you to read this threaded comment; however, any edits to it will get removed if the file is opened in a newer version of Excel. Learn more: https://go.microsoft.com/fwlink/?linkid=870924
Comment:
    Lesson 1, 2 were taught in wholeclass and lesson 3, 4, 5 were taught in small group. I coded as small group based on the frequency.</t>
      </text>
    </comment>
    <comment ref="AG98" authorId="23" shapeId="0" xr:uid="{25D4FC43-B9A9-254F-88E7-F1C6CE6CAD2A}">
      <text>
        <t>[Threaded comment]
Your version of Excel allows you to read this threaded comment; however, any edits to it will get removed if the file is opened in a newer version of Excel. Learn more: https://go.microsoft.com/fwlink/?linkid=870924
Comment:
    P. 411. … the students were asked to complete a reading test developed to assess their higher-order reading comprehension of the story "they had studied in the programme."
Maybe over aligned?</t>
      </text>
    </comment>
    <comment ref="X101" authorId="24" shapeId="0" xr:uid="{11C765E1-B241-6F44-B8BD-700E2B325AD9}">
      <text>
        <t>[Threaded comment]
Your version of Excel allows you to read this threaded comment; however, any edits to it will get removed if the file is opened in a newer version of Excel. Learn more: https://go.microsoft.com/fwlink/?linkid=870924
Comment:
    P. 484 The teachers were given the handouts describing the specific steps for conducting PALS. - But not sure whether this handout was script for intervention.</t>
      </text>
    </comment>
    <comment ref="AG103" authorId="25" shapeId="0" xr:uid="{15BF5B7D-8C11-DA4C-81D4-2BD23E5C607E}">
      <text>
        <t>[Threaded comment]
Your version of Excel allows you to read this threaded comment; however, any edits to it will get removed if the file is opened in a newer version of Excel. Learn more: https://go.microsoft.com/fwlink/?linkid=870924
Comment:
    P.8 We chose passages that were not topically related to the intervention unit topics so that scores would not be confounded by content instruction.</t>
      </text>
    </comment>
    <comment ref="W104" authorId="26" shapeId="0" xr:uid="{6CB3C667-1068-6546-9248-888EC431FEF9}">
      <text>
        <t>[Threaded comment]
Your version of Excel allows you to read this threaded comment; however, any edits to it will get removed if the file is opened in a newer version of Excel. Learn more: https://go.microsoft.com/fwlink/?linkid=870924
Comment:
    students in Sequence A were taught with USHER units related to American Indians, European exploration, and two cultures meet (i.e., interactions between the American Indians and European Explorers), whereas students in Sequence B were taught with USHER units related to colonization, people in colonial America, and events leading to the American Revolution. During non-USHER intervention time, students were taught with the typical social studies curriculum covering the same social studies content as the USHER units.
I coded Sequence A pretest-posttest treatment and comparison groups design data, where students in treatment group were taught USHER while students in comparison group were taught typical social studies instruction.</t>
      </text>
    </comment>
    <comment ref="A167" authorId="27" shapeId="0" xr:uid="{5D7977EE-C14A-2C46-910F-B940843209C4}">
      <text>
        <t>[Threaded comment]
Your version of Excel allows you to read this threaded comment; however, any edits to it will get removed if the file is opened in a newer version of Excel. Learn more: https://go.microsoft.com/fwlink/?linkid=870924
Comment:
    Reading comprehension outcome: text comprehension = story comprehension + informational text comprehension; text comprehension seem to be summed score of two subtests.</t>
      </text>
    </comment>
    <comment ref="AG167" authorId="28" shapeId="0" xr:uid="{42B8D4B0-34A1-2541-A77E-A02F4D5EE31A}">
      <text>
        <t>[Threaded comment]
Your version of Excel allows you to read this threaded comment; however, any edits to it will get removed if the file is opened in a newer version of Excel. Learn more: https://go.microsoft.com/fwlink/?linkid=870924
Comment:
    Not sure. (p.267) Text comprehension tasks were designed to be similar to reading activities, which were prominent in the traditional classrooms.</t>
      </text>
    </comment>
    <comment ref="AG172" authorId="29" shapeId="0" xr:uid="{03E3099B-50E9-C24A-ADC4-03EA00C4316C}">
      <text>
        <t>[Threaded comment]
Your version of Excel allows you to read this threaded comment; however, any edits to it will get removed if the file is opened in a newer version of Excel. Learn more: https://go.microsoft.com/fwlink/?linkid=870924
Comment:
    Not sure. (p.267) Text comprehension tasks were designed to be similar to reading activities, which were prominent in the traditional classrooms.</t>
      </text>
    </comment>
    <comment ref="AG177" authorId="30" shapeId="0" xr:uid="{2391AFC0-D853-D54B-AE99-4F83F0F42857}">
      <text>
        <t>[Threaded comment]
Your version of Excel allows you to read this threaded comment; however, any edits to it will get removed if the file is opened in a newer version of Excel. Learn more: https://go.microsoft.com/fwlink/?linkid=870924
Comment:
    Not sure. (p.267) Text comprehension tasks were designed to be similar to reading activities, which were prominent in the traditional classrooms.</t>
      </text>
    </comment>
    <comment ref="AG182" authorId="31" shapeId="0" xr:uid="{9AD27FF7-18EC-9244-8476-697875312976}">
      <text>
        <t>[Threaded comment]
Your version of Excel allows you to read this threaded comment; however, any edits to it will get removed if the file is opened in a newer version of Excel. Learn more: https://go.microsoft.com/fwlink/?linkid=870924
Comment:
    Not sure. (p.267) Text comprehension tasks were designed to be similar to reading activities, which were prominent in the traditional classrooms.</t>
      </text>
    </comment>
    <comment ref="N187" authorId="32" shapeId="0" xr:uid="{C273A6D2-CBBE-2B45-8D4D-BA7538665339}">
      <text>
        <t>[Threaded comment]
Your version of Excel allows you to read this threaded comment; however, any edits to it will get removed if the file is opened in a newer version of Excel. Learn more: https://go.microsoft.com/fwlink/?linkid=870924
Comment:
    Netherlands secondary grades (12-14 years of age)</t>
      </text>
    </comment>
    <comment ref="N188" authorId="33" shapeId="0" xr:uid="{1A653062-21C1-A948-9D5E-37A2688090F6}">
      <text>
        <t xml:space="preserve">[Threaded comment]
Your version of Excel allows you to read this threaded comment; however, any edits to it will get removed if the file is opened in a newer version of Excel. Learn more: https://go.microsoft.com/fwlink/?linkid=870924
Comment:
    13;6
= 13 + 6/12 = 13.5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<sst xmlns="http://schemas.openxmlformats.org/spreadsheetml/2006/main" count="11589" uniqueCount="1057">
  <si>
    <t>1. Study Info</t>
  </si>
  <si>
    <t>2.1 ConditionID and Sample Information</t>
  </si>
  <si>
    <t>3. Reading Components in each Condition</t>
  </si>
  <si>
    <t>3.2 Intervention Features (Skip if BAU)</t>
  </si>
  <si>
    <t>4.1 Reading Comprehension Outcome</t>
  </si>
  <si>
    <t>4.2 Descriptive Statistics for PRETEST and POST-TEST</t>
  </si>
  <si>
    <t xml:space="preserve">4.3 Other ES for POST-TEST </t>
  </si>
  <si>
    <t>5.1 Number of follow up testing session</t>
  </si>
  <si>
    <t xml:space="preserve">Yixian's Notes </t>
  </si>
  <si>
    <t>Nayoung 's Notes</t>
  </si>
  <si>
    <t>Author Name</t>
  </si>
  <si>
    <t>Study ID</t>
  </si>
  <si>
    <t xml:space="preserve">Country
</t>
    <phoneticPr fontId="1" type="noConversion"/>
  </si>
  <si>
    <t>Context</t>
  </si>
  <si>
    <t xml:space="preserve">pubtype 
</t>
    <phoneticPr fontId="1" type="noConversion"/>
  </si>
  <si>
    <t xml:space="preserve">Design
</t>
    <phoneticPr fontId="1" type="noConversion"/>
  </si>
  <si>
    <t>Condition
ID</t>
  </si>
  <si>
    <t>Name of Condition</t>
  </si>
  <si>
    <t xml:space="preserve">Grade </t>
  </si>
  <si>
    <t>Average Age</t>
  </si>
  <si>
    <t>% of Struggling Readers</t>
  </si>
  <si>
    <t>% of 
Disability</t>
  </si>
  <si>
    <t>% of low SES/FRL</t>
  </si>
  <si>
    <t>% of 
EB/ESL</t>
  </si>
  <si>
    <t>% of 
boys</t>
  </si>
  <si>
    <t>% of 
non-white</t>
  </si>
  <si>
    <t>Reading Components or Conditions</t>
  </si>
  <si>
    <t>Description of Components /Conditions</t>
  </si>
  <si>
    <t>Source of Curriculum</t>
  </si>
  <si>
    <t xml:space="preserve">Scripted Lesson?
</t>
  </si>
  <si>
    <t xml:space="preserve">Group size
</t>
  </si>
  <si>
    <t>Major Implementer</t>
  </si>
  <si>
    <t>Total dosage (in minutes)</t>
  </si>
  <si>
    <t>Session Length (in minutes)</t>
  </si>
  <si>
    <t>fidelity / integrity</t>
  </si>
  <si>
    <t>measure names</t>
  </si>
  <si>
    <t xml:space="preserve">standardized? </t>
  </si>
  <si>
    <r>
      <t xml:space="preserve">Measure Reliability?
</t>
    </r>
    <r>
      <rPr>
        <b/>
        <sz val="8"/>
        <color theme="1"/>
        <rFont val="Calibri (Body)"/>
      </rPr>
      <t>If reported, enter a number value. If not, enter NA</t>
    </r>
  </si>
  <si>
    <r>
      <t xml:space="preserve">M_pretest
</t>
    </r>
    <r>
      <rPr>
        <b/>
        <sz val="8"/>
        <color theme="1"/>
        <rFont val="Calibri (Body)"/>
      </rPr>
      <t>(NA is accpetable)</t>
    </r>
  </si>
  <si>
    <r>
      <t xml:space="preserve">SD_pretest
</t>
    </r>
    <r>
      <rPr>
        <b/>
        <sz val="8"/>
        <color theme="1"/>
        <rFont val="Calibri (Body)"/>
      </rPr>
      <t>(NA is accpetable)</t>
    </r>
  </si>
  <si>
    <r>
      <t xml:space="preserve">N_pretest
</t>
    </r>
    <r>
      <rPr>
        <b/>
        <sz val="8"/>
        <color theme="1"/>
        <rFont val="Calibri (Body)"/>
      </rPr>
      <t>(NA is accpetable)</t>
    </r>
  </si>
  <si>
    <r>
      <t xml:space="preserve">M_posttest
</t>
    </r>
    <r>
      <rPr>
        <b/>
        <sz val="8"/>
        <color theme="1"/>
        <rFont val="Calibri (Body)"/>
      </rPr>
      <t>(NA is NOT accpetable)</t>
    </r>
  </si>
  <si>
    <r>
      <t xml:space="preserve">SD_posttest
</t>
    </r>
    <r>
      <rPr>
        <b/>
        <sz val="8"/>
        <color theme="1"/>
        <rFont val="Calibri (Body)"/>
      </rPr>
      <t>(NA is NOT accpetable)</t>
    </r>
  </si>
  <si>
    <r>
      <t xml:space="preserve">N_posttest
</t>
    </r>
    <r>
      <rPr>
        <b/>
        <sz val="8"/>
        <color theme="1"/>
        <rFont val="Calibri (Body)"/>
      </rPr>
      <t>(NA is NOT accpetable)</t>
    </r>
  </si>
  <si>
    <t>Report this only when descriptive stats is not available.</t>
  </si>
  <si>
    <t>Report when available.</t>
  </si>
  <si>
    <t>Orkin et al., 2017</t>
  </si>
  <si>
    <t>USA</t>
  </si>
  <si>
    <t>Intervention group</t>
  </si>
  <si>
    <t>NA</t>
  </si>
  <si>
    <t xml:space="preserve">cm = combined coding + meaning </t>
  </si>
  <si>
    <t>Each group received daily instruction in both the RAVE-O and Wilson Reading Program curricula, proven to improve fluency and phonics skills, respectively… 
RAVE-O lessons also instruct children on semantic, syntactic, morphological, and text comprehension strategies</t>
  </si>
  <si>
    <t>1 = Published or Commercially available curriculum</t>
  </si>
  <si>
    <t>1 = Yes (Including CAI)</t>
  </si>
  <si>
    <t>1 = small group (3–7 students)</t>
  </si>
  <si>
    <t>1 = School Staff</t>
  </si>
  <si>
    <t>1 = Reported</t>
  </si>
  <si>
    <t>SRI PC = Standard Reading Inventory, Passage Comprehension;</t>
  </si>
  <si>
    <t>1 = YES - standardized</t>
  </si>
  <si>
    <t>summer program</t>
  </si>
  <si>
    <t>Control group</t>
  </si>
  <si>
    <t>The two program used, RAVE-O and Wilson Reading Program, are scripted program according to online informaiton.</t>
  </si>
  <si>
    <t>Toste et al., 2019</t>
  </si>
  <si>
    <t>MWR</t>
  </si>
  <si>
    <t>4, 5</t>
  </si>
  <si>
    <t>c = code-based</t>
  </si>
  <si>
    <t>MWR instruction. Lessons in both treatment conditions, MWR and MWR+MB, were taught with the same reading intervention curriculum. Each lesson consisted of seven instructional components: warm-up, affix bank, word play, beat the clock, write word, speedy read, and text reading. Due to space limitations, we provide brief descriptions of these components (for details, see Toste, Williams, &amp; Capin, 2017).
Text reading. The last lesson activity each day was text reading. For the first 20 lessons, students read sentences that were developed to have at least two multisyllabic words and spotlight words.</t>
  </si>
  <si>
    <t>0 = Researcher-developed curriculum</t>
  </si>
  <si>
    <t>0 = Research Staff</t>
  </si>
  <si>
    <t>WJIII PC</t>
  </si>
  <si>
    <t>Age - age is not directly reported. We use the age equivalents to estimate it.</t>
  </si>
  <si>
    <t>GMRT-RC</t>
  </si>
  <si>
    <t>MWR+MB</t>
  </si>
  <si>
    <t xml:space="preserve">4, 5 </t>
  </si>
  <si>
    <t>BAU</t>
  </si>
  <si>
    <t>Business-as-Usual Control Research staff met with the four ... 
Teachers reported that the majority of the time was spent on computer-based programming, guided reading, sustained silent reading, and preparation sessions for the State of Texas Assessments of Academic Readiness.</t>
  </si>
  <si>
    <t>2 = District/State curriculum</t>
  </si>
  <si>
    <t>Toste et al., 2017</t>
  </si>
  <si>
    <t>MWR only</t>
  </si>
  <si>
    <t>3, 4</t>
  </si>
  <si>
    <t>MWR instruction. Students in both treatment conditions, MWR only and MWR 1 MB, were exposed to the same reading instruction. Each lesson consisted of seven instructional components. First, each lesson began with “Warm-Up” (2 min- utes), wherein students practiced reading skills that were prerequisite to success with multisyllabic words. ...
The core of each lesson included time where students were exposed to meaning- ful linguistic units (i.e., morphemes) through repeated practice, blending and seg- menting word parts, and exposure to a large number of words. During “Word Play”</t>
  </si>
  <si>
    <t>WRAT4 - Sentence comprehension</t>
  </si>
  <si>
    <t>Age was calculated based on our coding rule</t>
  </si>
  <si>
    <t>MWR + MB</t>
  </si>
  <si>
    <t>Controlgroup. All students in the study received the same core reading instruction. …  The principal investigator met with the third- and fourth-grade teachers at both schools to obtain information about the instruction received by the students in the control group while students in the treatment conditions received reading intervention. In- struction during this time varied throughout the year, but teachers provided pri- marily small-group instruction that included practice such as guided reading, silent reading, and computer-based programming and preparation sessions for the State of Texas Assessments of Academic Readiness.</t>
  </si>
  <si>
    <t>Berkeley et al., 2011</t>
  </si>
  <si>
    <t>RCS + AR</t>
  </si>
  <si>
    <t>7, 8, 9</t>
  </si>
  <si>
    <t>m = meaning-based</t>
  </si>
  <si>
    <t>RCS materials. Six reading comprehension strategies were taught in the RCS lessons: (a) setting a purpose, (b) preview- ing, (c) activating background knowledge, (d) self-questioning, (e) summarizing, and (f) strategy monitoring (see Figure 1).</t>
  </si>
  <si>
    <t>Summary test</t>
  </si>
  <si>
    <t>0 = NO - Not standardized</t>
  </si>
  <si>
    <t>6-week follow-up</t>
  </si>
  <si>
    <t>% of SES was calculated based on our coding rule</t>
  </si>
  <si>
    <t>Passage test</t>
  </si>
  <si>
    <t>RCS</t>
  </si>
  <si>
    <t>RN</t>
  </si>
  <si>
    <t xml:space="preserve">Read Naturally materials. RN was the program currently adopted by the participating schools to help poor readers improve fluency and reading comprehension through explicit repeated reading practice. </t>
  </si>
  <si>
    <t>The program used, Read Naturally, is a published and scripted reading program.</t>
  </si>
  <si>
    <t>Schunk and Rice, 1989</t>
  </si>
  <si>
    <t xml:space="preserve">T - Process Goal </t>
  </si>
  <si>
    <t>The instructional material consisted of a training packet that included several reading passages, each of which was followed by one or more multiple-choice questions assessing comprehension of main ideas. The passages in the packet were drawn from different sources and were similar to those typically used by children's remedial teachers. The reading passages were ordered from least-to-most difficult;</t>
  </si>
  <si>
    <t>Comprehension Skill</t>
  </si>
  <si>
    <t>% of low SES: Author reported that " Although different socioeconomic backgrounds were represented, children predominantly were lower-middle class." We made an estimation of 85%.</t>
  </si>
  <si>
    <t>Implementer was a female adult trainer from outside of the school (p. 4)</t>
  </si>
  <si>
    <t xml:space="preserve">T - Product Goal </t>
  </si>
  <si>
    <t>C -general goal</t>
  </si>
  <si>
    <t>Each group received daily instruction in both the RAVE-O and Wilson Reading Program curricula, proven to improve fluency and phonics skills, respectively. Wilson Reading Program is a structured literacy program that provides explicit instruction in the phonetic components of language. RAVE-O program is a multicomponential reading program that addresses the multiple linguistic processes that contribute to fluent reading and comprehension. 
RAVE-O lessons also instruct children on semantic, syntactic, morphological, and text comprehension strategies</t>
  </si>
  <si>
    <t>MWR instruction. Lessons in both treatment conditions, MWR and MWR+MB, were taught with the same reading intervention curriculum. Each lesson consisted of seven instructional components: warm-up, affix bank, word play, beat the clock, write word, speedy read, and text reading. Due to space limitations, we provide brief descriptions of these components (for details, see Toste, Williams, &amp; Capin, 2017).</t>
  </si>
  <si>
    <t>Students in both treatment conditions were exposed to the same reading instruction. Each lession consisted of seven instructional components: warm-up, affix bank, word play, beat the clock, write word, speedy read, and text reading.</t>
  </si>
  <si>
    <t>WART4 SC</t>
  </si>
  <si>
    <t xml:space="preserve">The principal investigator met with the third- and fourth-grade teachers at both schools to obtain information about the instruction received by the students in the control group while students in the treatment conditions received reading intervention. Instruction during this time varied throughout the year, but teachers provided primarily small-group instruction that included practice such as guided reading, silent reading, and computer-based programming and preparation sessions for the State of Texas Assessments of Academic Readiness. </t>
  </si>
  <si>
    <t>RCS+AR</t>
  </si>
  <si>
    <t>students in both RCS and RCS+AR conditions received 20 minutes of instruction in how and when to use the reading comprehension strategies. Lessons included explicit instruction on six reading comprehension strategies.</t>
  </si>
  <si>
    <t>Summarization</t>
  </si>
  <si>
    <t>Passage-specific content</t>
  </si>
  <si>
    <t>students in both RCS and RCS+AR conditions received 20 minutes of instruction in how and when to use the reading comprehension strategies. Lessons included explicit instruction on six reading comprehension strategies. For 10 minutes at the end of the lesson, studnets in both RCS and RN conditions listened to the teacher read aloud short stories selected by students from high-interest short story collections to promote reading for pleasure.</t>
  </si>
  <si>
    <t>The RN program required students to: (a) make predictions about the story, (b) practice reading the story using a repeated reading technique, (c) answer implicit and explicit comprehension questions about specific factual content in the story, and (d) graph their fluency progress. For 10 minutes at the end of the lesson, studnets in both RCS and RN conditions listened to the teacher read aloud short stories selected by students from high-interest short story collections to promote reading for pleasure.</t>
  </si>
  <si>
    <t>Process Goal</t>
  </si>
  <si>
    <t>The instructional material consisted of a training packet that included several reading passages, each of which was followed by one or more multiple-choice questions assessing comprehension of main ideas. In the training room was a poster board on which was printed a five-step reading comprehension strategy. This strategy, which was developed in previous research (Schunk &amp; Rice, 1986), was as follows:
What do I have to do? (1 ) Read the questions. (2) Read the passage to find out what it is mostly about. (3) Think about what the details have in common. (4) Think about what would make a good title. (5) Reread the story if I don't know the answer to a question.</t>
  </si>
  <si>
    <t>comprehension skill</t>
  </si>
  <si>
    <t>Product Goal</t>
  </si>
  <si>
    <t>Control</t>
  </si>
  <si>
    <t xml:space="preserve">Notes </t>
  </si>
  <si>
    <t xml:space="preserve">Testing Reliability (1-5): </t>
  </si>
  <si>
    <t>Coloumn</t>
  </si>
  <si>
    <t>Total Aggreed</t>
  </si>
  <si>
    <t>Total Items</t>
  </si>
  <si>
    <t>Reliability Rate</t>
  </si>
  <si>
    <t>Section 1 (Study Info):</t>
  </si>
  <si>
    <t>A3:F22</t>
  </si>
  <si>
    <t>Section 2 (Sample Info):</t>
  </si>
  <si>
    <t>G3:P22</t>
  </si>
  <si>
    <t/>
  </si>
  <si>
    <t>Section 3 (Intervention Info):</t>
  </si>
  <si>
    <t>Q3:Y22</t>
  </si>
  <si>
    <t>Section 4 (Outcomes):</t>
  </si>
  <si>
    <t>Z3:AJ22</t>
  </si>
  <si>
    <t>Total</t>
  </si>
  <si>
    <t>A3:AJ22</t>
  </si>
  <si>
    <t>Double checked</t>
  </si>
  <si>
    <t>Schunk and Rice, 1991</t>
  </si>
  <si>
    <t>5</t>
  </si>
  <si>
    <t>The instructional material consisted of a packet that included several reading passages, each of which was followed by one or more multiple-choice questions assessing comprehension of main ideas. The passages were drawn from different sources and were similar to those typically used by subjects' remedial teachers.
In the training room the five-step comprehension strategy was printed on a poster board. This strategy was as follows (Schunk &amp; Rice, 1989):
What do I have to do?
(1) Read the questions.
(2) Read the passage to find out what it is mostly about.
(3) Think about what the details have in common.
(4) Think about what would make a good title.
(5) Reread the story if I don't know the answer to a question.</t>
  </si>
  <si>
    <t xml:space="preserve">0 = Not reported </t>
  </si>
  <si>
    <t>Process Goal + Feedback</t>
  </si>
  <si>
    <t>Borkowski et al., 1988</t>
  </si>
  <si>
    <t>RS + Complex Attribution</t>
  </si>
  <si>
    <t xml:space="preserve">Reading strategy Training - Training procedures were adapted from the Main Ideas and Details, Topic Sentences, and Summarization sections of the Chicago Mastery Learning Reading Curriculum, Levels H-L (Jones, Monsaas, &amp; Katims, 1979). Mate- rials for the pretraining assessment ofall children and training sessions for the Reading Strategies Control group consisted of prose paragraphs that the children were asked to summarize. </t>
  </si>
  <si>
    <t>0 = No / Not reported</t>
  </si>
  <si>
    <t>Post 1-Paragraph Summarization</t>
  </si>
  <si>
    <t>Post 2-Paragraph Summarization</t>
  </si>
  <si>
    <t>RS+Attribution</t>
  </si>
  <si>
    <t>Attribution C (Control)</t>
  </si>
  <si>
    <t>RS Control</t>
  </si>
  <si>
    <t>Cantrell et al., 2014</t>
  </si>
  <si>
    <t>Int.  n = 462</t>
  </si>
  <si>
    <t>0 = classroom/ large group</t>
  </si>
  <si>
    <t>GRADE Reading Comprehension</t>
  </si>
  <si>
    <t>Con.  n = 389</t>
  </si>
  <si>
    <t>Cantrell et al., 2016</t>
  </si>
  <si>
    <t>1091-1</t>
  </si>
  <si>
    <t>Grade 6 Int. 605</t>
  </si>
  <si>
    <t>* GRADE = Group Reading and Diagnostic Evaluation</t>
  </si>
  <si>
    <t>1092-1</t>
  </si>
  <si>
    <t>Grade 6 Con. 530</t>
  </si>
  <si>
    <t>1091-2</t>
  </si>
  <si>
    <t>Grade 9 Int. 593</t>
  </si>
  <si>
    <t>1092-2</t>
  </si>
  <si>
    <t>Grade 9 Con. 535</t>
  </si>
  <si>
    <t>Ng et al., 2013</t>
  </si>
  <si>
    <t>Australia</t>
  </si>
  <si>
    <t>TLS-e-mail （motivation)</t>
  </si>
  <si>
    <t>Students learned to identify toplevel structure in texts, to understand the signal words and other cues indicating the various forms of such structure, and to discuss examples of these in commonly encountered text materials. Six lessons covered four main structures found in texts (Bartlett, 1978, 2010), specifically listing, comparison, problem-solution, and cause-effect. These lessons were taught to the experimental groups (see Table 1).</t>
  </si>
  <si>
    <t>NAPLAN Reading  test (National Assessment Program of Literacy and Numeracy)</t>
  </si>
  <si>
    <t>Reading  comprehension  test</t>
  </si>
  <si>
    <t>TLS-only</t>
  </si>
  <si>
    <t>Students in the control group had their normal 60-minute lessons from the school curriculum and studied identical reading materials used in the experimental groups, without the opportunities of learning top-level structuring and completing related learning activities.</t>
  </si>
  <si>
    <t>All subjects worked on instructional materials covering comprehension of main ideas.
Product goal subjects were told by the instructor at the start of each session, "While you're working, it helps to keep in mind what you're trying to do. You'll be trying to answer questions about what you've read." In this and the other conditions, the instructor asked subjects if the goal sounded reasonable; this was done to promote subjects' goal commitment. Goals do not enhance performance if individuals do not make a commitment to attempt to attain them (Locke et al., 1981). No subject in any condition expressed displeasure with the goal.</t>
  </si>
  <si>
    <t xml:space="preserve">All subjects worked on instructional materials covering comprehension of main ideas.
To process goal subjects, the instructor emphasized learning the steps in the strategy by remarking at the start of each session, "While you're working, it helps to keep in mind what you're trying to do. You'll be trying to learn how to use the steps to answer questions about what you've read." </t>
  </si>
  <si>
    <t>Process Goal+Feedback</t>
  </si>
  <si>
    <t>All subjects worked on instructional materials covering comprehension of main ideas.
Subjects in the process goal plus progress feedback condition received the process goal at the start of each session. In addition, each subject was given progress feedback 3-4 times each session.</t>
  </si>
  <si>
    <t>RS+CA</t>
  </si>
  <si>
    <t>Prose summarization training consisted of instructions on the use of three reading strategies adapted from the Chicago Mastery Learning Reading Curriculum (Levels H, J, and K). Sections used were Main Ideas and Details, Topic Sentence, and Summarization. Students were informed at the beginning of each session that the effortful use of reading strategies would help them to understand and remember what they read. They then heard a short review on the importance of attributing success and failure to controllable factors and its importance to success on academic tasks. Previously covered information was then reviewed until the child understood the topic under discussion. 
Session 4 began with a review, followed by a demonstration of the difference between a category topic and examples of the category. The structure of paragraphs in terms of main ideas and details was then described. After the student practiced the exercise, a second example paragraph was shown, and the instructor intentionally made a mistake by not using the strategy (e.g., picking an erroneous topic sentence at random instead of one that tells what the other sentences are about). The discussion of possible reasons for failure followed; the cartoon character was again used as a guide to explain that the mistake was made because of a controllable factor: not using the appropriate reading strategy. The importance of not attributing failure to uncontrollable factors was again stressed. The instructor then combined the positive self-attribution "I need to try and use the strategy" with the actual use of the strategy to successfully perform the previously failed item, modeling the strategy aloud. Next, the relation between the effortful use of the reading strategy and correctly picking the topic sentence was reiterated. The formula "strategy use equals success" was emphasized. During the remainder of the session, the instructor and the students took turns with short paragraphs; the instructor alternated errors and correct answers. On each occasion, the association among effort, strategy use, and good performance was emphasized.
In Session 5, a topic and a topic sentence were identified in situations in which it was not contained in the paragraph. The relevance of topics and topic sentences to summarizing less explicit paragraphs was discussed. When students made mistakes, instances were used to emphasize the importance of strategy use. Descriptive paragraphs were defined, and the use of comprehension strategics relative to understanding such paragraphs was explained. The student and the instructor again took turns using the strategy with example paragraphs.
In Session 6, a three-step strategy for summarization of explanatory paragraphs was introduced, beginning with the definition of a summary. Instructions in creating titles for paragraphs, locating the main idea, and finding a rationale for the idea were the instructed strategies. A review of all training sessions followed, reinforcing positive selfattributions and the effortful use of strategies.ck 3-4 times each session.</t>
  </si>
  <si>
    <t>summarization post1</t>
  </si>
  <si>
    <t>summarization post2</t>
  </si>
  <si>
    <t>RS+A</t>
  </si>
  <si>
    <t>Students in the Reading Strategies Plus Attribution condition received the paired-associate and clustering-rehearsal tasks in Sessions 2 and 3, without strategy or attributional instructions. They were asked to remember which pictures went together, as well as to organize the categorizable items before recall. As described earlier, Sessions 4-6 (reading strategies and attributional training) for the Reading Strategies Plus Attribution condition were identical to that of the Reading Strategies Plus Complex Attribution condition. Thus only Phase 1 (Sessions 2 and 3) differentiated the Reading Strategies Plus Complex Attribution and Reading Strategies Plus Attribution conditions. Essentially, this training sensitized students in the more complex condition to the importance of attributional beliefs before the learning of the reading strategies embedded in an appropriate attributional context.</t>
  </si>
  <si>
    <t>Attribution Cont</t>
  </si>
  <si>
    <t>Students in the Attribution Control condition received strategy training identical to the procedures used in the Reading Strategies Plus Complex Attribution condition in Sessions 2-6, except that no attribution training was included. Mistakes were purposely made by the instructor, and students were allowed an opportunity to correct their answers. The importance of understanding the controllable causes of performance, however, was not emphasized.</t>
  </si>
  <si>
    <t>Reading Cont</t>
  </si>
  <si>
    <t>During Phase 1, students in the Reading Strategies Control condition learned the same tasks used in the other condition, but without explicit training. Phase 2 consisted of the opportunity to read and summarize paragraphs, with no direct teaching of reading strategies or effort-related attributions. However, the importance of "making an effort" and "trying hard" were emphasized in order to create a positive motivational set.</t>
  </si>
  <si>
    <t>Intervention</t>
  </si>
  <si>
    <t>During the classes, teachers used eight instructional stages to teach the Learning Strategies Curriculum strategies. Teachers were free to select the strategies they taught based on their assessment of students’ needs. In the first year, teachers focused on the following strategies from the Learning Strategies Curriculum: word identification, self-questioning, visual imagery, vocabulary, paraphrasing, and sentence writing. In years 2 and 3, teachers had three additional strategies in their repertoire from which to draw: fundamentals of paraphrasing and summarizing and inferencing. In these years, teachers also incorporated possible selves, which involves Learning Strategies Curriculum activities for building students’ motivation. These strategies were selected for focus because, as a group, they represented each strand of the model (Acquisition, Storage, and Expression) and provided students with tools for word recognition, comprehension, vocabulary, and writing.</t>
  </si>
  <si>
    <t>GRADE</t>
  </si>
  <si>
    <t>This investigation was implemented in 12 middle schools across a rural state. This initiative was comprised of two primary components: (a) a school-wide model that involved professional development for all content teachers in content area literacy and (b) a targeted intervention (Learning Strategies Curriculum). All students were provided the whole-school model, but only a randomly selected group of struggling readers received the Learning Strategies Curriculum. Although it was expected that students in both the treatment and control groups would benefit similarly from the whole-school model, the randomized-controlled research design enabled us to ascertain the effectiveness of the targeted intervention over and above the whole-school model.</t>
  </si>
  <si>
    <t>Interv Grade6</t>
  </si>
  <si>
    <t>p.8 The Learning Strategies Curriculum was developed to assist adolescents with LD in the general education classroom and is divided into three strands: (a) acquisition, (b) storage, and (c) expression. The acquisition strand was geared toward helping students gain information from text. This strand included strategies such as word identification, visual imagery, self-questioning, and paraphrasing. ... The storage stand included the following strategies: FIRST-letter Mnemonic, Paired-Associates, and the LINCS Vocabulary Learning Strategy. ... The expression strand included strategies for assisting students with writing and academic competence. It included the Sentence Writing Strategy, the InSPECT strategy, the Theme Writing Strategy, the Assignment Completion Strategy, and the Test-Taking Strategy.</t>
  </si>
  <si>
    <t>Cont Grade6</t>
  </si>
  <si>
    <t>Students who were selected for the control group received a regular elective as part of their sixth- or ninth-grade program. A wide range of electives was taken, including band, chorus, civics, and physical education. In general, it was not expected that the electives included sufficient literacy content to influence the literacy achievement of students in the control group, as these courses did not include defined targeted reading skill components. Reading intervention teachers did not interact with or teach students in the control group, and intervention teachers did not share teaching or learning strategies with other teachers who may have influenced the performance of students in the control group.</t>
  </si>
  <si>
    <t>Interv Grade9</t>
  </si>
  <si>
    <t>Cont Grade9</t>
  </si>
  <si>
    <t>TLS+Email</t>
  </si>
  <si>
    <t>Students learned to identify toplevel structure in texts, to understand the signal words and other cues indicating the various forms of such structure, and to discuss examples of these in commonly encountered text materials. Three male older adults with a mean age of 54 years provided motivational support to students in the TLSe-mail group. Each of the older adults was responsible for 9 or 10 students in the TLS-e-mail group.</t>
  </si>
  <si>
    <t>reading comprehension test</t>
  </si>
  <si>
    <t>Sample size for each condition was not reported. Paired t-test result of TLS+Emal reading comprehension test: t(26) = -6.62, p &lt; .0001, r = .65.</t>
  </si>
  <si>
    <t>NAPLAN reading test</t>
  </si>
  <si>
    <t>Sample size for each condition was not reported. Paired t-test result of TLS+Emal NAPLAN: t(21) = -4.69, p &lt; .0001, r = .51.</t>
  </si>
  <si>
    <t>Students learned to identify toplevel structure in texts, to understand the signal words and other cues indicating the various forms of such structure, and to discuss examples of these in commonly encountered text materials.</t>
  </si>
  <si>
    <t>Sample size for each condition was not reported. Paired t-test result of TLS+Emal reading comprehension test: t(21) = -3.71, p &lt; .0001, r = .37.</t>
  </si>
  <si>
    <t>Sample size for each condition was not reported. Paired t-test result of TLS+Emal NAPLAN: t(22) = -5.94, p &lt; .0001, r = .61.</t>
  </si>
  <si>
    <t>Sample size for each condition and relevant statistics report for control condition were not reported</t>
  </si>
  <si>
    <t>A23:F45</t>
  </si>
  <si>
    <t>G23:P45</t>
  </si>
  <si>
    <t>Q23:Y45</t>
  </si>
  <si>
    <t>Z23:AJ45</t>
  </si>
  <si>
    <t>A3:AJ45</t>
  </si>
  <si>
    <t>A23:AJ45</t>
  </si>
  <si>
    <t>Total SO FAR</t>
  </si>
  <si>
    <t>The accurate sample size in each group is not reported. We use the total sample size (76) devided by 3 conditions to get the average sample size in each condition.</t>
  </si>
  <si>
    <t>P. 46 (Abstract) 75 upper elementary school students were assigned to four treatment groups.
I thought upper elementary in US is Grades 4, 5</t>
  </si>
  <si>
    <t>The grade level is reported as upper elementary. In the US, upper elementary is considered as grade 4 and 5.</t>
  </si>
  <si>
    <t xml:space="preserve"> -- </t>
  </si>
  <si>
    <t>2 = report/chapter/others</t>
  </si>
  <si>
    <t>AC (other area)</t>
  </si>
  <si>
    <t xml:space="preserve">c = code-based  </t>
  </si>
  <si>
    <t>3 = NA (for BAU/AC Condition)</t>
  </si>
  <si>
    <t>Alhabahba et al., 2016</t>
  </si>
  <si>
    <t>Jordan</t>
  </si>
  <si>
    <t>CORI</t>
  </si>
  <si>
    <t>CORI is also known as an instructional reading intervention program that combines science instruction, strategy instruction, a set of motivational practises developed to advance school students’ comprehension, motivation (i.e. intrinsic), and strategy learning and use (Guthrie, 2004).</t>
  </si>
  <si>
    <t>Post RC test</t>
  </si>
  <si>
    <t>Pretest SMD is not reported, but it is reported to be non-significant (the pre-RCT was not significantly related to post-RCT at (F = .062, df = 1,63, p = .804).)</t>
  </si>
  <si>
    <t>Regarding the context of the study, it is important to highlight what constitutes traditional reading method in Jordan, compared with other regions of the world. In most cases, schools in Jordan receive limited funding from the government and, therefore, conducting up-to-date professional development is unlikely to occur (Alhabahba et al., 2016). Thus, teachers are left by their own to figure out and choose teaching styles that they think suitable for their students. Thus, with the authoritarian power that exists in the context, teachers focus on rote learning and memorisation that do not support student-centred and task-based learning approaches.</t>
  </si>
  <si>
    <t>Netherlands</t>
  </si>
  <si>
    <t xml:space="preserve">PBL + ‘Who reads this’ </t>
  </si>
  <si>
    <t>Within the programme, numerous different possibilities were utilized to involve the children in the reading and writing of texts to the greatest extent possible and keep them highly involved. The most important motivational factors proved to be an exciting begin for each unit, choosing the problem oneself, working the problem out into a concrete product and the actual presentation of the product. The problem-oriented reading programme consists of a manual for the teacher and a workbook for the pupils. In the manual, relatively detailed descriptions of how the lessons can be implemented are provided. A large number of suggestions and tips are also provided with regard to the guidance of small groups of pupils. The workbooks contain texts, instructions, explanations and tasks.</t>
  </si>
  <si>
    <t xml:space="preserve">NA </t>
  </si>
  <si>
    <t>Reading Comprehension Test</t>
  </si>
  <si>
    <t>Control = ‘Who reads this’</t>
  </si>
  <si>
    <t>the pupils in the control group according to the usual reading comprehension programme ‘Who reads this’ (Wie dit leest) (Aarnoutse &amp; Van de Wouw, 1991). With the exception of the reading comprehension lessons, the pupils were otherwise taught in the usual manner according to the remaining sections of the standard programme (i.e., technical reading, information processing and reading promotion).</t>
  </si>
  <si>
    <t>Wigfield et al., 2008</t>
  </si>
  <si>
    <t>CORI (5t, 2school)</t>
  </si>
  <si>
    <t>Concept-Oriented Reading Instruction. As noted earlier, CORI is based on the engagement model of reading development (Guthrie &amp; Wigfield, 2000). The model suggests that effective instruction for comprehension includes support for motivational, cognitive, conceptual, and social processes within the classroom. Within CORI, students’ processes of engagement were explicitly supported through five practices: (a) using content goals in a conceptual theme for reading instruction, (b) affording choices and control to students, (c) providing hands-on activities, (d) using interesting texts for instruction, and (e) organizing collaboration for learning from text (see Guthrie, 2004). To implement the practice of using content goals in a conceptual theme during reading instruction, students were taught reading comprehension in the theme of ecology, following the science goals prescribed by the school district.</t>
  </si>
  <si>
    <t>Gates Comprehension Test (level 4)</t>
  </si>
  <si>
    <t>Equivalent: PRETEST is not provided, but the authors claimed "We used an equivalent group’s pretest–posttest design (Pedhazur &amp; Schmelkin, 1991)."</t>
  </si>
  <si>
    <t>Multiple text comprehension</t>
  </si>
  <si>
    <t xml:space="preserve">SI (7t, 2school) </t>
  </si>
  <si>
    <t>SI. The implementation was designed to be as similar as possible to existing practices of multiple strategy instruction that are consistent with research-based recommendations (National Reading Panel, 2000) and to the strategy instruction in CORI described previously.
(Strategy Instruction in CORI. Systematic, explicit instruction in reading comprehension was provided in CORI. This instruction was embedded in the six practices designed to support reading engagement. Explicit strategy instruction was provided for the following reading comprehension strategies: (a) activating background knowledge, (b) questioning, (c) searching for information, (d) summarizing, (e) organizing graphically, and (f) identifying story structure. Each of the six strategies was taught for 1 week in the order presented (a) through (f), and in the next 6 weeks, strategies were systematically integrated with each other.)</t>
  </si>
  <si>
    <t xml:space="preserve">Accurate sample size is not reported. We use the total sample size (315) to devide the number of condition (3) to get an average of 105 students in each condition. </t>
  </si>
  <si>
    <t>TI (3t, 1school)</t>
  </si>
  <si>
    <t>Traditional Instruction  TI consisted of three classrooms in a school selected by the district to be comparable to the CORI and SI schools. Teachers provided their normal reading and language arts instruction with basal materials, trade books, and vocabulary books. We collected pre- and posttest data, but did not provide professional development, or any materials to these classrooms.</t>
  </si>
  <si>
    <t>Israel</t>
  </si>
  <si>
    <t>IG (CORI adapted)</t>
  </si>
  <si>
    <t>The intervention program was built by the researchers in collaboration with the IG teacher based on three practices out of five from the CORI reading motivation program
(a) Five days a week, the IG teacher spent 10 minutes reading aloud a chapter from a book. (b) During two weekly lessons (90 minutes), students visited a learning center and were engaged with various written materials, board and card games related to letters and words, and participated in activities like solving riddles, completing poems and crossword puzzles. (c) During one weekly lesson (45 minutes), children invented games containing words they had already learned.</t>
  </si>
  <si>
    <t>Reading comprehension  Accuracy (from RAMA-the Israeli National Authority for Measurement and Evaluation (2015))</t>
  </si>
  <si>
    <t xml:space="preserve">Equivalent: Pretest equivalence is provided on phonological awareness and reading motivation. </t>
  </si>
  <si>
    <t>Control Group</t>
  </si>
  <si>
    <t>All children learned an equal number of reading and writing lessons, using the official phonetic reading program of the Ministry of Education in Israel. While the IG acquired reading using a variety of activities designed to enhance reading motivation, the CG acquired reading skills using booklets, workbooks and worksheets. The CG children were instructed to practice these basic skills using their workbooks, while the IG children used a variety of relevant reading materials, games and activities, and were given the opportunity to choose assignments and reading materials and encouraged to work in collaboration with fellow classmates.</t>
  </si>
  <si>
    <t xml:space="preserve">In the first phase, emphasis was placed on content in the conceptual theme for reading instruction, to offer female school students an involving and meaningful learning environment. This included learning about animals and their living conditions in their context. Second, the teachers provided hands-on activities to motivate female students’ situational interest, which included field observation of living animals and plants, and experiments on seed planting (refer to Appendix). The third phase included using information sources and interesting texts in relation to the conceptual theme (e.g., defined conceptual theme in relation to the topic taught by teachers). Fourth, the teachers provided some interesting texts and exercises to the students. The fifth phase included teaching a set of strategies that are considered effective in developing reading comprehension. Such strategies included activating background knowledge, self-questioning, looking up information, and forming graphically (refer to Guthrie &amp; Wigfield, 2000; Guthrie, 2004; Guthrie &amp; Taboada, 2004; Guthrie et al., 2007). It is noteworthy to mention that supplementary texts were provided and ranged from easy to difficult. These reading texts were selected based on some criteria, which included, amongst all, suitability of the texts to the cultural and learning values in relation to the context. The teacher participants and the director of supervision Department of Education in the context of the study were also consulted during the selection of the reading texts. </t>
  </si>
  <si>
    <t>Reading Comprehension Test (RCT)</t>
  </si>
  <si>
    <t>SES was estimated based on government-reported data</t>
  </si>
  <si>
    <t>in the control group the traditional teaching method was used.</t>
  </si>
  <si>
    <t>Aarnoutse &amp; Schellings, 2003</t>
  </si>
  <si>
    <t>The pupils in the experimental group were taught according to the experimental programme and the pupils in the control group according to the usual reading comprehension programme Who reads (Wie dit leest)</t>
  </si>
  <si>
    <t>As noted earlier, CORI is based on the engagement model of reading development (Guthrie &amp; Wigfield, 2000). The model suggests that effective instruction for comprehension includes support for motivational, cognitive, conceptual, and social processes within the classroom. Within CORI, students’ processes of engagement were explicitly supported through five practices: (a) using content goals in a conceptual theme for reading instruction, (b) affording choices and control to students, (c) providing hands-on activities, (d) using interesting texts for instruction, and (e) organizing collaboration for learning from text (see Guthrie, 2004). To implement the practice of using content goals in a conceptual theme during reading instruction, students were taught reading comprehension in the theme of ecology, following the science goals prescribed by the school district. Systematic, explicit instruction in reading comprehension was
provided in CORI. This instruction was embedded in the six practices designed to support reading engagement. Explicit strategy instruction was provided for the following reading comprehension strategies: (a) activating background knowledge, (b) questioning, (c) searching for information, (d) summarizing, (e) organizing graphically, and (f) identifying story structure. Each of the six strategies was taught for 1 week in the order presented (a) through (f), and in the next 6 weeks, strategies were systematically integrated with each other. The exception was story structure, which was taught in allweeks.</t>
  </si>
  <si>
    <t>GMRT (Gates-MacGinitie Comprehension Test)</t>
  </si>
  <si>
    <t>Sample size for each condition was not reported</t>
  </si>
  <si>
    <t>SI</t>
  </si>
  <si>
    <t>The second instructional framework used as a treatment condition in this study was SI. The implementation was designed to be as similar as possible to existing practices of multiple strategy instruction that are consistent with research-based recommendations (National Reading Panel, 2000) and to the strategy instruction in CORI described previously. Teachers used the materials within their schools consisting of basal programs and some trade books. SI teachers used information texts for science and social studies as approximately 30% of their reading materials. The SI teachers taught the same county-based life science objectives (with heavy emphasis on ecology) and included the same science observations and activities (e.g., aquariums) as the CORI teachers. No explicit support for student motivation was stipulated in the SI program, although teachers used a variety of practices to motivate their students to read. In particular, SI teachers provided support for students’ self-efficacy by enabling them to become confident in using strategies as tools to improve their reading. The sequence of strategies was the same in SI and CORI.</t>
  </si>
  <si>
    <t>TI</t>
  </si>
  <si>
    <t>TI consisted of three classrooms in a school selected by the district to be comparable to the CORI and SI schools. Teachers provided their normal reading and language arts instruction with basal materials, trade books, and vocabulary books. We collected pre- and posttest data, but did not provide professional development, or any materials to these classrooms.</t>
  </si>
  <si>
    <t>IG</t>
  </si>
  <si>
    <t>CORI: The intervention program was built by the researchers in collaboration with the IG teacher based on three practices out of five from the CORI reading motivation program, which is usually used with older children (third graders and up). Relevance, choice and collaboration were chosen because they are most be suitable to young children who are being exposed to formal reading instruction and can be easily implemented in the formal required curriculum for language arts in first grade. The additional two practices of CORI—success and thematic units—were not used in the current intervention program because they are more suitable for older children who are at a more advanced stage of reading and, therefore, can accurately evaluate their reading abilities and are able to structure the content of reading activities presented to them.</t>
  </si>
  <si>
    <t>RAMA Reading comprehension</t>
  </si>
  <si>
    <t>CG</t>
  </si>
  <si>
    <t>An additional classroom of children in the same school served as a control group (CG) and went through the year with the traditional official curriculum in Hebrew for reading instruction While the IG acquired reading using a variety of activities designed to enhance reading motivation, the CG acquired reading skills using booklets, workbooks and worksheets. The CG children were instructed to practice these basic skills using their workbooks, while the IG children used a variety of relevant reading materials, games and activities, and were given the opportunity to choose assignments and reading materials and encouraged to work in collaboration with fellow classmates.</t>
  </si>
  <si>
    <t>Nevo &amp; Vaknin-Nusbaum, 2020</t>
  </si>
  <si>
    <t>% of 
Minority</t>
  </si>
  <si>
    <t>NA (40 lessons; 7.5 month)</t>
  </si>
  <si>
    <t>A46:AJ57</t>
  </si>
  <si>
    <t>A3:AJ57</t>
  </si>
  <si>
    <t>% of 
second lang.</t>
  </si>
  <si>
    <t>Norway</t>
  </si>
  <si>
    <t>ERCI (103)</t>
  </si>
  <si>
    <t>The same topics were taught in the same order to the control group during the same period. Within ERCI, teachers attempted to use the following four instructional practices, which were derived from the principles of relevant background knowledge, reading comprehension strategies, reading-group organization, and reading motivation (see above).</t>
  </si>
  <si>
    <t>RC  (SRT) pretest ONLY - Sentence Reading Test</t>
  </si>
  <si>
    <t>RC  (maze)</t>
  </si>
  <si>
    <t>RC (NLCT)</t>
  </si>
  <si>
    <t>RC (RGT)</t>
  </si>
  <si>
    <t>BAU (113)</t>
  </si>
  <si>
    <t>NA - . No observations were made of control group teachers.</t>
  </si>
  <si>
    <t>1textbook ISR (45)</t>
  </si>
  <si>
    <t>The students in the textbook ISR group read silently from the standard American literature textbook for approximately 1 h in a single sitting each week. They answered open-book adjunct questions as they read so that their reading could be verified. The questions were open-ended and consisted of a combination of knowledge-based and higher order questions. Open ended questions were considered necessary because if multiple choice questions were used, it would have allowed those students who did not want to read the option to guess instead. The questions required short answer responses that asked students to summarize, paraphrase, and make inferences. Researchers have found improved reading performance when measures of accountability were introduced alongside silent reading (Kelley and Clausen-Grace 2006; Trudel 2007), while others have noted the importance of having additional supports to ensure participants attend to the intervention (Thompson 1997).</t>
  </si>
  <si>
    <t>(Table 4) Gates-MacGinitie Reading Test</t>
  </si>
  <si>
    <t>(Table 6) Dr. Heidegger’s Experiment</t>
  </si>
  <si>
    <t>(Table 6) Narrative of Frederick Douglass</t>
  </si>
  <si>
    <t>(Table 6) A Rose for Emily</t>
  </si>
  <si>
    <t>(Table 6) The Jilting of Granny Weatherall</t>
  </si>
  <si>
    <t>2module ISR (30)</t>
  </si>
  <si>
    <t>The module ISR group read the same literary selections as the control group and the textbook ISR group but did most of their reading on computers rather than from the textbook. Like the textbook ISR group, the module ISR group read silently for approximately 1 h each week and answered the same open-book adjunct questions while they read. However, the module ISR group received additional intervention layers delivered via a computer module format designed specifically to assist with comprehension. Like the control and textbook ISR groups, the module ISR group read on fourteen different weeks, but nine of the assignments were completed with the use of the computer module, while five were text-based interventions identical to those administered to the textbook ISR group. Initially, ten computer module interventions had been scheduled, but one was cancelled due to a computer lab scheduling conflict. The computer reading modules were developed by the researchers and included a number of cognitive tools and scaffolding devices meant to improve comprehension. The modules were constructed on a PowerPoint template, and students read the material individually by clicking through the slideshows at their own pace. Orienting instructions have been found to be beneficial in helping adults attend to reading comprehension tasks (Thompson 1997) and were placed at the beginning of the slideshows to advise the readers of the usefulness and importance of the additional tools at their disposal.</t>
  </si>
  <si>
    <t>BAU (70)</t>
  </si>
  <si>
    <t>The control group covered the same reading material each week as the two treatment groups, and did so in a fashion that the teachers normally employed in previous years. Each teacher used a variety of methods to cover the material with the control classes but did not have the classes engage in ISR. The methods included student read-alouds, teacher readalouds, short readings paired with teacher-led discussions, and small group readings such as pair-share (two students) and reading circles (more than two students). The researchers’ hypothesis was that activities such as these may help students to learn the material, but that many students would learn via listening rather than reading, and fewer students would read consistently throughout the semester, leading to less uniform gains in reading comprehension than those students in the classes that took part in methodical ISR. The control classes functioned like traditional literature classes with instructional time often devoted towards historical context and the aesthetic qualities of the literature, but with less time devoted to having each individual student read for prolonged periods. Therefore, if reading amount outside of school was similar across students in all groups, which is likely considering the students were randomly assigned to the classes, each student in the control group would read less frequently and less overall than those in the treatment groups.</t>
  </si>
  <si>
    <t>CORI (4)</t>
  </si>
  <si>
    <t>% unclear</t>
  </si>
  <si>
    <t>To implement the practice of using content goals in reading instruction, students were taught reading comprehension in the conceptual theme of ecology in life science, following general science goals prescribed by the county (details about the science activities are presented below). Using content goals in a conceptual theme consists of reading instruction with a complex knowledge domain (ecology, solar system, colonial America, westward expansion) sustained for at least several weeks (Many, Fyfe, Lewis, &amp; Mitchell, 1996). Knowledge content goals provide motivation for students because they provide a purpose for using strategies, such as questioning.</t>
  </si>
  <si>
    <t>(T4) Multiple text comprehension</t>
  </si>
  <si>
    <t xml:space="preserve">age caculated based on grades </t>
  </si>
  <si>
    <t>(T4) Passage comprehension</t>
  </si>
  <si>
    <t>SI (6)</t>
  </si>
  <si>
    <t>For SI, teachers used the materials in their schools consisting of basal readers, trade books, magazines, and multimedia. They spent substantial time locating books suitable for teaching each of the six strategies in the SI program (Davis &amp; Tonks, 2004).
The SI teachers taught the same county-based life science objectives (with heavy emphasis on ecology) and included the same science observations and activities (e.g., aquariums) as the CORI teachers. SI teachers used information texts for science and social studies as approximately 30% of their reading materials. There was no explicit support for student motivation stipulated in the SI program, although teachers used a variety of practices to motivate their students to read. In particular, SI teachers usually provided support for students’ self-efficacy by enabling them to become confident in using strategies as tools to read better, which can facilitate reading self-efficacy (Bandura, 1997). The sequence of strategies was the same in SI and CORI.</t>
  </si>
  <si>
    <t>CORI (9)</t>
  </si>
  <si>
    <t>The CORI and SI instructional frameworks were the same in Study 2 as in Study 1. The reading comprehension strategies were identical, and the motivational practices were the same.</t>
  </si>
  <si>
    <t>Passage comprehension (Pre/post)</t>
  </si>
  <si>
    <t>Gates-MacGinitie Reading Comprehension Test</t>
  </si>
  <si>
    <t>SI (11)</t>
  </si>
  <si>
    <t>The CORI and SI instructional frameworks were the same in Study 2 as in Study 1. The reading comprehension strategies were identical, and the motivational practices were the same.
SI and TI teachers used reading materials available to them in their schools.</t>
  </si>
  <si>
    <t>TI (4)</t>
  </si>
  <si>
    <t>TI consisted of an extensive amount of text interaction with a variety of basal materials and trade books. Strategies such as predicting and activating background knowledge were taught implicitly as appropriate to the text. Struggling readers were given appropriately differentiated instruction and reading materials. 
SI and TI teachers used reading materials available to them in their schools.</t>
  </si>
  <si>
    <t>Finland</t>
  </si>
  <si>
    <t>RT Goal</t>
  </si>
  <si>
    <t>The RT Goal program consisted of eight preplanned and documented 1.5 h sessions held once a week, during which the play was rehearsed and finally performed for an audience of classmates. The groups followed the same lesson structure until the halfway point (see Table 2). The main difference between the RT Practice and RT Goal programs was the preparation process for the final performance, which started earlier and was more intensive for the RT Goal group. The RT Practice students practiced the play without the goal of performing it for an audience; instead, they had the opportunity to briefly introduce the characters to an audience. In this way, both groups had a chance to perform on stage.</t>
  </si>
  <si>
    <t>Computerized Reading Comprehension</t>
  </si>
  <si>
    <t>The study reported SE. We compute the standard deviation (SD) from it by simply multiplying it by the square root of the sample size.</t>
  </si>
  <si>
    <t>RT Practice</t>
  </si>
  <si>
    <t>Table 2 provides an overview of the program lesson structure. The program focused on practicing a single play script (1000 words/8 acts) entitled “Velhokisat” [Wizard Contest] written for the research project by drama teachers. The reading exercises in the program were designed around this script. Each session consisted of a greeting circle, reading exercises, and ending routines. A drama contract (Neelands, 1984) was introduced during the first session to ensure a safe learning environment for everyone. A drama contract explains the type of drama work to be completed and the basic principles of group work (e.g., everyone is allowed to participate in their own way, all participation is voluntary, and the self is separated from the acting role and thereby protected during role-play) (Heyward, 2010).</t>
  </si>
  <si>
    <t>Control Condition  The students in the Control group received school-based reading support, including possible special education lessons in reading. In addition, to improve the comparability between groups in the amount of oral reading, classes and special needs teachers were asked to provide these students with an additional 10-minute practice session in oral RF twice a week. To encourage this activity, the researchers provided the teachers with age-appropriate print reading materials.</t>
  </si>
  <si>
    <t>MORE</t>
  </si>
  <si>
    <t>See figure 1: 10 Day Lesson Sequence for 1 MORE Unit on Artic Animal Survival</t>
  </si>
  <si>
    <t>MAP RC</t>
  </si>
  <si>
    <t>*DIBLE (Combined - word reading fluency, oral reading fluency, and retell ability)</t>
  </si>
  <si>
    <t>Table 2  Informational and Narrative Books Used in Read-Alouds in MORE and TI Conditions</t>
  </si>
  <si>
    <t>Andreassen &amp; Braten, 2011</t>
  </si>
  <si>
    <t>Within ERCI, teachers attempted to use the following four instructional practices, which were derived from the principles of relevant background knowledge, reading comprehension strategies, reading-group organization, and reading motivation</t>
  </si>
  <si>
    <t>SRT - pretest ONLY</t>
  </si>
  <si>
    <t>maze - posttest ONLY</t>
  </si>
  <si>
    <t>NCLT - posttest ONLY</t>
  </si>
  <si>
    <t>RGT - posttest ONLY</t>
  </si>
  <si>
    <t>In the same period, the students in the control group were taught according to the same social studies curriculum using ordinary practices, that is, with no special emphasis on reading comprehension instruction.
No professional development was provided for the teachers of the control group. They were briefly informed about the project and their role as control group teachers before the intervention started. In addition, they were only contacted to make appointments in connection with the pre- and post-tests. After the post-test, a questionnaire concerning their reading lessons and social studies instruction was sent to them. To try to avoid compensatory rivalry in participants not receiving treatment (Shadish, Cook, &amp; Campbell, 2002), the control teachers were offered similar professional development the next school year.</t>
  </si>
  <si>
    <t>NA (for BAU/AC Condition)</t>
  </si>
  <si>
    <t>Cuevas et al., 2012</t>
  </si>
  <si>
    <t>textbook ISR</t>
  </si>
  <si>
    <t>10</t>
  </si>
  <si>
    <t xml:space="preserve">The students in the textbook ISR group read silently from the standard American literature textbook for approximately 1 h in a single sitting each week. They answered open-book adjunct questions as they read so that their reading could be verified. The questions were open-ended and consisted of a combination of knowledge-based and higher order questions. Open ended questions were considered necessary because if multiple choice questions were used, it would have allowed those students who did not want to read the option to guess instead. The questions required short answer responses that asked students to summarize, paraphrase, and make inferences. </t>
  </si>
  <si>
    <t>GMRT</t>
  </si>
  <si>
    <t>individual assignment1 - Dr. Heidegger's Experiment</t>
  </si>
  <si>
    <t>individual assignment2 - Narrative of Frederick Douglass</t>
  </si>
  <si>
    <t>individual assignment3 - A Rose for Emily</t>
  </si>
  <si>
    <t>individual assignment4 - The Jilting of Granny Weatherall</t>
  </si>
  <si>
    <t>module ISR</t>
  </si>
  <si>
    <t>The module ISR group read the same literary selections as the control group and the textbook ISR group but did most of their reading on computers rather than from the textbook. Like the textbook ISR group, the module ISR group read silently for approximately 1 h each week and answered the same open-book adjunct questions while they read. However, the module ISR group received additional intervention layers delivered via a computer module format designed specifically to assist with comprehension. Like the control and textbook ISR groups, the module ISR group read on fourteen different weeks, but nine of the assignments were completed with the use of the computer module, while five were text-based interventions identical to those administered to the textbook ISR group. Initially, ten computer module interventions had been scheduled, but one was cancelled due to a computer lab scheduling conflict. The computer reading modules were developed by the researchers and included a number of cognitive tools and scaffolding devices meant to improve comprehension. The modules were constructed on a PowerPoint template, and students read the material individually by clicking through the slideshows at their own pace. Orienting instructions have been found to be beneficial in helping adults attend to reading comprehension tasks (Thompson 1997) and were placed at the beginning of the slideshows to advise the readers of the usefulness and importance of the additional tools at their disposal. Advance organizers were provided to stimulate background knowledge, activate schema, and help generate predictions. Questions were presented that asked the students to paraphrase the information contained in the advance organizers in writing to encourage them to encode that information into memory. In order to trigger inferences and predictions, probe words from within the text that were central to its meaning flashed across the screen prior to certain chunks of text. A vocabulary function allowed students to scroll over words in the text to reveal their meaning as they were used within the context of the passage. Students answered adjunct questions that may have served to stimulate metacognition, because answering the questions would help make the students aware of their level of understanding of the text. The questions were embedded within the module on the screen so that students would not have to look away from the text to consider the questions. All these tools—the advance organizers, the probe words, the vocabulary function, the adjunct questions—combined to create a layer of cognitive strategies to assist the students with reading comprehension.</t>
  </si>
  <si>
    <t>The control group covered the same reading material each week as the two treatment groups, and did so in a fashion that the teachers normally employed in previous years. Each teacher used a variety of methods to cover the material with the control classes but did not have the classes engage in ISR. The methods included student read-alouds, teacher read alouds, short readings paired with teacher-led discussions, and small group readings such as pair-share (two students) and reading circles (more than two students). The researchers’ hypothesis was that activities such as these may help students to learn the material, but that many students would learn via listening rather than reading, and fewer students would read consistently throughout the semester, leading to less uniform gains in reading comprehension than those students in the classes that took part in methodical ISR. The control classes functioned like traditional literature classes with instructional time often devoted towards historical context and the aesthetic qualities of the literature, but with less time devoted to having each individual student read for prolonged periods. Therefore, if reading amount outside of school was similar across students in all groups, which is likely considering the students were randomly assigned to the classes, each student in the control group would read less frequently and less overall than those in the treatment groups.</t>
  </si>
  <si>
    <t>Guthrie et al., 2004 study1</t>
  </si>
  <si>
    <t>3</t>
  </si>
  <si>
    <t>Within CORI, students’ motivation and engagement were explicitly supported through five practices: (a) using content goals for reading instruction, (b) affording choices and control to students, (c) providing hands-on activities, (d) using interesting texts for instruction, and (e) organizing collaboration for learning from text. SI was intended to support students’ development of self efficacy for reading comprehension. 
CORI teachers participated in a 10-day workshop that included viewing examples of instruction, performing the reading strategies, discussing motivational practices, constructing reading–science integrations, identifying books appropriate for this instruction, and planning for the 12-week theme using a teacher’s guide supplied by the project. SI teachers participated in a 5-day workshop that included viewing examples of instruction, performing the reading strategies, discussing motivational practices, identifying books appropriate for this instruction, and planning 12 weeks of instruction using a teacher’s guide supplied by the project. During the SI workshop, teachers identified books and materials for SI. We provided guidance in how to align texts with specific strategies and how to use available narrative and information texts for instruction in each strategy.</t>
  </si>
  <si>
    <t>multiple text comprehension</t>
  </si>
  <si>
    <t>passage comprehension</t>
  </si>
  <si>
    <t>In CORI, explicit SI was provided for the following reading comprehension strategies: (a) activating background knowledge, (b) questioning, (c) searching for information, (d) summarizing, (e) organizing graphically, and (f) identifying story structure. Each strategy was taught for one week in the order presented previously (6 weeks), and in the next 6 weeks, strategies were systematically integrated with each other. This sequence enabled students to gain command of the individual strategies, as well as to fuse them in complex comprehension activities in the classroom. Throughout, the strategies were modeled by the teacher and scaffolded according to students’ needs, with guided practice provided. This frame is similar to the recommendations and practices for multiple SI, as described in the National Reading Panel (2000) report. Several investigators have detailed reading strategies including explicit teaching for background knowledge, questioning, summarizing, searching for information, organizing graphically, and learning story grammar from literary materials (Trabasso &amp; Bouchard, 2002). SI emphasized the attributes of competence in doing the strategy, awareness of when and how to use each strategy, and self-initiation of the strategy to assure sustained self-regulation of effective reading. 
For SI teachers, we discussed the motivational practice of supporting student self-efficacy in reading by enabling students to perceive their improvement in strategies and to set realistic goals for their strategy development. The SI workshop was shorter because teachers did not develop the science activities, other motivational practices, or science–reading integrations. The activities and time devoted to SI training were quite similar across the two workshops, as were the amounts of time teachers had to plan their lessons.</t>
  </si>
  <si>
    <t>Guthrie et al., 2004 study2</t>
  </si>
  <si>
    <t>The CORI and SI instructional frameworks were the same in Study 2 as in Study 1. The reading comprehension strategies were identical, and the motivational practices were the same. However, in Study 2, a plan for instructing struggling readers was implemented in CORI classrooms. 30 min daily, students identified by the teacher as substantially lower achieving than others in the class were given instruction focusing on fluency development and simplified SI consistent with the conceptual theme. In some classrooms, these students were pulled out by a special education teacher, and in other classrooms, the regular teacher provided instruction (Guthrie, 2004). Instruction for struggling readers was emphasized in SI classrooms in ways that were comparable to the approach used in CORI. In-classroom differentiated teaching and pullout for special education were provided for all such students as appropriate.</t>
  </si>
  <si>
    <t>GMRCT</t>
  </si>
  <si>
    <t>Study 2 included a comparison group consisting of TI, in which no intervention was included. TI consisted of an extensive amount of text interaction with a variety of basal materials and trade books. Strategies such as predicting and activating background knowledge were taught implicitly as appropriate to the text. Struggling readers were given appropriately differentiated instruction and reading materials.</t>
  </si>
  <si>
    <t>Hautala et al., 2023</t>
  </si>
  <si>
    <t>computerized reading comprehension</t>
  </si>
  <si>
    <t>SD was calculated using SE and n</t>
  </si>
  <si>
    <t xml:space="preserve"> </t>
  </si>
  <si>
    <t>The students in the Control group received school-based reading support, including possible special education lessons in reading. In addition, to improve the comparability between groups in the amount of oral reading, classes and special needs teachers were asked to provide these students with an additional 10-minute practice session in oral RF twice a week. To encourage this activity, the researchers provided the teachers with age-appropriate print reading materials.</t>
  </si>
  <si>
    <t>Kim et al., 2021</t>
  </si>
  <si>
    <t>MORE (MS+MS-H)</t>
  </si>
  <si>
    <t>1</t>
  </si>
  <si>
    <t>In Lessons 1 and 2, teachers introduced the first informational text with the target science words and instructed children how to organize the words into a concept map. The goal of the first two MORE lessons was for students to know who would win in a fight: a polar bear or a grizzly bear. The teacher conducted an interactive read-aloud of Who Would Win? Polar Bear Versus Grizzly Bear (Pallotta, 2015). Students were also explicitly taught the following key science concepts: survive, physical feature, behavior, and advantage. For each concept, the teacher made a connection to the interactive read-aloud and gave students a child-friendly definition. Students were asked to say the concept word with the teacher, trace the letters to spell the concept, and copy the definition in their MORE research notebook along with characteristics and/or examples associated with the concept. Finally, the teacher led students through a brief activity that asked them to actively work with the new concept. Concepts were organized in a large “class concept map” that was given a prominent position in the classroom. In Lessons 3 through 5, teachers used new informational texts connected to the theme of Arctic animal survival during interactive read-alouds, provided repeated exposures to target words, and introduced the argumentative writing activity. Thus, the chief goal of the remaining lessons was for students to leverage their emerging domain and topic knowledge in becoming Arctic animal experts. MORE teachers continued to build students’ topic knowledge on the Arctic—and specifically polar bears in the Arctic—through interactive read-alouds of books (Where do Polar Bears Live?; Thomson, 2009; Polar Bears and the Arctic; Osborne &amp; Byce, 2007). In each lesson, the teacher either introduced a new key concept to students or engaged them in an activity to keep them working with the concepts, for example, having groups decide where to place an image on the class concept map or having a group sort words and pictures on a concept map. In these lessons, the teacher also introduced an argumentative writing strategy called “A-TREE” (Graham &amp; Harris, 2005) and students used A-TREE to discuss and write an argumentative response to the open-ended question: “Could you survive in the Arctic?” In Lessons 6 through 10, teachers continued to implement the core MORE practices and also added collaborative research activities. Thus, the goal in Lessons 6–9 remained the same but teachers organized students into leveled research groups and, rather than the whole class researching polar bears, each group researched a different Arctic animal: lemming, snowy owl, Arctic fox, or narwhal. Students continued to work with the A-TREE strategy. This time, they used A-TREE to engage in a discussion and write an argumentative response to the open-ended question: Should people who live in the Arctic be allowed to hunt and kill seals? Students shared their expertise on the Artic animal they studied, and students in the MS-H classrooms also chose three books and homework activities to complete during spring vacation.</t>
  </si>
  <si>
    <t>RC - MAP</t>
  </si>
  <si>
    <t>RC (retell) - DIBELS</t>
  </si>
  <si>
    <t>Program differentiation in read-aloud texts presented in Table 2. Program differentiation in literacy tasks presented in Supplement C.</t>
  </si>
  <si>
    <t>Law, 2011</t>
  </si>
  <si>
    <t>Hong Kong</t>
  </si>
  <si>
    <t>Jigsaw group</t>
  </si>
  <si>
    <t>In lessons 1 and 2, the teacher taught the text following a whole-class approach. In lessons 3–5, students were assigned to six home groups comprising students of different ability, with five to six students in each group. Members from each home group formed six expert groups and each group was given one particular topic related to the text they had learned in the first and second lessons. Students were encouraged to explore and discuss the topic in each expert group. Then, they returned to their home groups to share what they had discussed in the expert groups. During group discussion, the teacher monitored whether the six groups had understood the topics and whether they could discuss the topic in depth, with the teacher offering suggestions if needed. After sharing their understanding in the home groups, students returned to the expert group and shared the comments and suggestions from their home groups. Then each expert group asked one member to present their ideas to the whole class. During their presentations, teachers raised questions and made comments based on the students’ presentations. Students were also encouraged to give responses to their classmates in front of the whole class. The object of asking a student from an expert group to present to the whole class was to provide opportunities for teachers to give feedback about what students had learned from the group discussions. Teachers also invited students to make comments on the topics discussed. The whole class interaction provided the students with an opportunity to learn from the teachers’ feedback and to show that they understood the topics in depth.</t>
  </si>
  <si>
    <t>reading comprehension</t>
  </si>
  <si>
    <t>Drama group</t>
  </si>
  <si>
    <t>Similar to condition 1, in lessons 1 and 2 the teacher taught the students to comprehend the text following a whole-class approach. In lessons 3–5, students were assigned to six heterogeneous groups with five to six students in each group. At the beginning of the third lesson, students were asked to play the roles of the main characters of the story. Each group told the story from the perspective of the role they were acting out for the whole class. The teacher asked questions of each group to help students understand the personal characteristics of the characters. Then, the teachers taught students how to perform a drama technique known as still-images. Each group of students was asked to discuss what the key scene of the story was, and to design a still-image to represent the key scene. When the group presented their still-image to the whole class, the teacher would ask what were the inner thoughts of the characters they had acted out. The teachers led the whole class to understand the story through challenging the characters’ thought.</t>
  </si>
  <si>
    <t>The teachers taught the students to understand the text following a whole-class approach. The teachers taught the text directly and for most of each lesson time, with students working individually, and with only a few small group activities such as discussion of some topics. Most small group activities lasted only several minutes.</t>
  </si>
  <si>
    <t>Lee, 2014</t>
  </si>
  <si>
    <t>Korea</t>
  </si>
  <si>
    <t>Treatment (peer-reading)</t>
  </si>
  <si>
    <t>The PALS program consists of three segments: Partner Reading with Retell, Paragraph Shrinking, and Predicting Relay. During the first activity, the more proficient reader reads aloud first for 2 min, and then the less proficient reader reads aloud the same text for 2 min. When each reader makes a mistake (i.e., saying the wrong word or leaving out a word) while reading aloud, the student serving in the tutor role asks the partner to reread the sentence. Finally, the less proficient reader retells what has happened in the text. The goal of the Partner Reading with Retell activity is to enhance students’ fluency and accuracy in their reading (Simmons, Fuchs, Fuchs, &amp; Hodge, 1994). Students receive 1 point for each correctly read sentence, and the less proficient reader earns 3 points for the retell. Thus, students should be active in and responsible for their learning (D. Fuchs et al., 2000). The second PALS activity is Paragraph Shrinking. The more proficient reader starts reading aloud one paragraph, with the less proficient reader asks the more proficient reader three questions, such as “What or who is the paragraph mainly about?” “What is the important thing about the what or who?” and “Please, tell me the main idea in 10 words or less.” After 4 min, the two partners switch roles. Then, the less proficient reader reads aloud a new paragraph and identifies the main idea of the paragraph. Students receive 1 point for correct responses to each question. The purpose of the Paragraph Shrinking is to provide students opportunities to monitor their comprehension in their attempts to reduce textual information (D. Fuchs et al., 2000). The last PALS activity, Prediction Relay, requires students to make predictions about what will happen next in the story. The more proficient reader makes a prediction about what will occur next; if the prediction is reasonable, he or she earns 1 point. Then, the strong reader reads the next half page, and confirms or disconfirms the previously stated prediction. Afterward, the students switch their roles and the less proficient reader predicts what will happen next on the following page of the text.</t>
  </si>
  <si>
    <t>2 = individual  (1–2 students)</t>
  </si>
  <si>
    <t>Standardized reading skill test</t>
  </si>
  <si>
    <t>Control (self-reading)</t>
  </si>
  <si>
    <t>self-reading condition - stuents selected books of their own choice from the list of books recommended for third-grade students by the school.</t>
  </si>
  <si>
    <t>Taboada Barber et al., 2018</t>
  </si>
  <si>
    <t>USHER (whole)</t>
  </si>
  <si>
    <t>6</t>
  </si>
  <si>
    <t>As part of the USHER implementation, we provided teachers with high-interest, informational trade books and lesson plans that included four cognitive reading strategies (activating background knowledge, identifying the main idea and supporting details, student text-based questioning, and organizing information graphically; National Reading Panel, 2000) and three motivation practices (supports for reading self-efficacy, student collaboration, and relevance) for specific units in their social studies curriculum. Each unit consisted of five to ten 45-min instructional periods. We selected trade books to represent a variety of reading levels while addressing standards-based knowledge and concepts in the social studies curriculum. Specifically, students in Sequence A were taught with USHER units related to American Indians, European exploration, and two cultures meet (i.e., interactions between the American Indians and European Explorers), whereas students in Sequence B were taught with USHER units related to colonization, people in colonial America, and events leading to the American Revolution. During non-USHER intervention time, students were taught with the typical social studies curriculum covering the same social studies content as the USHER units.</t>
  </si>
  <si>
    <t>history reading comprehension</t>
  </si>
  <si>
    <t>Sequence A pre-midtest = USHER; Sequence B pre-midtest = BAU</t>
  </si>
  <si>
    <t>BAU (whole)</t>
  </si>
  <si>
    <t>Teachers in Sequence A taught USHER the following 5 weeks while teachers in Sequence B taught typical social studies instruction; students in Sequence B were taught with USHER units related to colonization, people in colonial America, and events leading to the American Revolution. During non-USHER intervention time, students were taught with the typical social studies curriculum covering the same social studies content as the USHER units.</t>
  </si>
  <si>
    <t>3231-1</t>
  </si>
  <si>
    <t>USHER (EL)</t>
  </si>
  <si>
    <t>3232-1</t>
  </si>
  <si>
    <t>BAU (EL)</t>
  </si>
  <si>
    <t>3231-2</t>
  </si>
  <si>
    <t>USHER (nonEL)</t>
  </si>
  <si>
    <t>3232-2</t>
  </si>
  <si>
    <t>BAU (nonEL)</t>
  </si>
  <si>
    <t>China</t>
  </si>
  <si>
    <t>Int1 –  jigsaw approach</t>
  </si>
  <si>
    <t>each group was given one particular topic related to the text they had learned in the first and second lessons. Students were encouraged to explore and discuss the topic in each expert group. Then, they returned to their home groups to share what they had discussed in the expert groups. During group discussion, the teacher monitored whether the six groups had understood the topics and whether they could discuss the topic in depth, with the teacher offering suggestions if needed. After sharing their understanding in the home groups, students returned to the expert group and shared the comments and suggestions from their home groups. Then each expert group asked one member to present their ideas to the whole class. During their presentations, teachers raised questions and made comments based on the students’ presentations. Students were also encouraged to give responses to their classmates in front of the whole class. The object of asking a student from an expert group to present to the whole class was to provide opportunities for teachers to give feedback about what students had learned from the group discussions. Teachers also invited students to make comments on the topics discussed. The wholeclass interaction provided the students with an opportunity to learn from the teachers’ feedback and to show that they understood the topics in depth.</t>
  </si>
  <si>
    <t>Int2 – drama approach</t>
  </si>
  <si>
    <t>Similar to condition 1, in lessons 1 and 2 the teacher taught the students to comprehend the text following a whole-class approach. In lessons 3–5, students were assigned to six heterogeneous groups with five to six students in each group. At the beginning of the third lesson, students were asked to play the roles of the main characters of the story.</t>
  </si>
  <si>
    <t>Control group – Direct instruction with teacher-led whole-class practices.</t>
  </si>
  <si>
    <t>PALS - Peer reading group</t>
  </si>
  <si>
    <t>BAU - self-reading group</t>
  </si>
  <si>
    <t>Reading Materials  Students selected books of their own choice from the list of books recommended for third-grade students by the school. In the treatment classroom, the less proficient readers of the pair selected books from the list.</t>
  </si>
  <si>
    <t>USHER (Sequence A)</t>
  </si>
  <si>
    <t>four cognitive reading strategies (activating background knowledge, identifying the main idea and supporting details, student text-based questioning, and organizing information graphically; National Reading Panel, 2000) and</t>
  </si>
  <si>
    <t>whereas students in Sequence B were taught with USHER units related to colonization, people in colonial America, and events leading to the American Revolution. During non-USHER intervention time, students were taught with the typical social studies curriculum covering the same social studies content as the USHER units.</t>
  </si>
  <si>
    <t>USHER - EL</t>
  </si>
  <si>
    <t>BAU - EL</t>
  </si>
  <si>
    <t>USHER - Non EL</t>
  </si>
  <si>
    <t>BAU - Non EL</t>
  </si>
  <si>
    <t>CG n = 168</t>
  </si>
  <si>
    <t>7, 8</t>
  </si>
  <si>
    <t>They explicitly taught the repertoire of seven strategies as scheduled (Table 2). The intervention concentrated on helping struggling students to become purposeful and active readers. During the intervention, students practiced each strategy at least three times. Furthermore, they were taught to integrate multiple reading strategies in the classes for the last two units. The teaching materials comprised a student book and a teacher manual. In the student book, descriptive, narrative, and expository texts were compiled into nine units. In every unit, there were three texts of about 500 to 600 words each, accompanying instructions of reading strategy practice and comprehension exercises, tasks, and activities. More particularly, each unit, except for the last two comprehensive ones, focused on a specific reading strategy in the first text and integrated other strategies in the other two texts. The teacher manual included teaching plans for all units and guidelines on how to teach students proper use of reading strategies.</t>
  </si>
  <si>
    <t>EG n = 174</t>
  </si>
  <si>
    <t>The teaching process in the control condition typically went as follows: (1) Teachers proposed questions about a text, (2) they guided students in reading the whole text and finding the answers to the questions, (3) they asked students to read aloud several paragraphs of the text, (4) they taught the new words and set phrases, (5) they explained the text structure to students, and (6) students completed comprehension exercises (Jin, 2002; Xue, 2007).</t>
  </si>
  <si>
    <t>Reading comprehension scores (maximum scores: 36)</t>
  </si>
  <si>
    <t xml:space="preserve">The group size is mixed but more than half of the intevention sessions are conducted in small group settings. </t>
  </si>
  <si>
    <t>Standardized reading skill test.</t>
  </si>
  <si>
    <t>History reading comprehension</t>
  </si>
  <si>
    <t xml:space="preserve">For this pretest–posttest comparison group with a switching replications design (Shadish, Cook, &amp; Campbell, 2002) we only include the Sequence A data because student have the same baseline equavalance. </t>
  </si>
  <si>
    <t>parallel reading comprehension tests</t>
  </si>
  <si>
    <t># session</t>
  </si>
  <si>
    <t xml:space="preserve">Total dosage (in minutes)
</t>
  </si>
  <si>
    <t>Session length (in minutes)</t>
  </si>
  <si>
    <t>A58:AI108</t>
  </si>
  <si>
    <t>A3:AI108</t>
  </si>
  <si>
    <t>read aloud &amp; discussion -&gt; cm; RT = Readers’ theatre.</t>
  </si>
  <si>
    <t>a. Internal consistency (e.g. Cronbach’s alpha) ≥ .60,  
b. Temporal stability / test-retest reliability ≥ .40,  
c. Parallel forms / split-half reliability ≥
d. Inter-rater reliability (correlation) ≥ .50,    
e. Inter-rater agreement (kappa) ≥ .60,  
f. Inter-rater agreement (percent agreement) ≥ .80</t>
  </si>
  <si>
    <t>Testing 
Language</t>
  </si>
  <si>
    <t>Overaligned?</t>
  </si>
  <si>
    <t>English</t>
  </si>
  <si>
    <t>CORI,Grade 3,Pond</t>
  </si>
  <si>
    <t>mixed</t>
  </si>
  <si>
    <t>The second phase of the CORI framework consisted of searching and retrieving information related to the students' questions. Students were taught how to use the library, find books, locate information  within expository texts, and use a diversity of community resources. In addition, direct  strategy instruction was provided to help students integrate information across sources including texts, illustrations, references, and human experts. Along with informational texts, woven through the instruction were stories, folklore, novels, and poetry. Most of the teachers began the units with a narrative related to the theme that</t>
  </si>
  <si>
    <t>0 = Researcher-developed/adapted curriculum</t>
  </si>
  <si>
    <t>0 = Classroom/Large group</t>
  </si>
  <si>
    <t>Information Text - Pond/desert</t>
  </si>
  <si>
    <t>0 = Not Reported</t>
  </si>
  <si>
    <t>Narrative Text - Pond/desert</t>
  </si>
  <si>
    <t>Pretest ONLY. Standardized reading</t>
  </si>
  <si>
    <t>TI,Grade 3,Pond</t>
  </si>
  <si>
    <t>The teachers in the traditional classrooms followed their usual pattern of using the  teacher's guide and the sequence of content  and activities in the McGraw-Hill basal program for both grades 3 and 5. Students answered the end-of-unit questions and were provided materials that matched their reading levels. Science content in the third- and  fifth-grade basal reading classrooms was  directed to similar objectives as the CORI  classrooms. Topics of adaptation, life cycles,  weather and seasons, and solar systems  were taught, but Addison-Wesley textbooks and materials were used in all traditional classes. The traditional teachers in all of the schools were frequent visitors to the  CORI classrooms, adopting some texts and  teaching approaches used in the CORI classrooms. This sharing may have led to an underestimation of the distinctiveness of the CORI program and to a conservative quasi-experimental comparison</t>
  </si>
  <si>
    <t>1 = Published/Commercially available curriculum</t>
  </si>
  <si>
    <t>CORI,Grade 3,Volcano</t>
  </si>
  <si>
    <t>Information Text - Volcano/river</t>
  </si>
  <si>
    <t>Narrative Text - Volcano/river</t>
  </si>
  <si>
    <t>TI,Grade 3,Volcano</t>
  </si>
  <si>
    <t>CORI,Grade 5,Pond</t>
  </si>
  <si>
    <t>TI,Grade 5,Pond</t>
  </si>
  <si>
    <t>CORI,Grade 5,Volcano</t>
  </si>
  <si>
    <t>TI,Grade 5,Volcano</t>
  </si>
  <si>
    <t>CORI (Low)</t>
  </si>
  <si>
    <t>Fluency instruction. During both whole class and small group instruction, teachers guided low-achieving readers in reading fluently. Fluency in this case refers to reading with speed, accuracy, and expression. Teachers modeled fluent reading on a daily basis, from both expository and narrative text. Low-achieving readers were encouraged to read text “to make it sound interesting.”
Reading comprehension. Low- and high-achieving readers were taught to monitor their text comprehension by using fix-up strategies for words they did not know, to identify the main idea and supporting details in text, and to make inferences as they read.</t>
  </si>
  <si>
    <t>Gates-MacGinitie</t>
  </si>
  <si>
    <t>known to be high</t>
  </si>
  <si>
    <t>Inferencing (Gates)</t>
  </si>
  <si>
    <t>a (.41 to .55)</t>
  </si>
  <si>
    <t>TI (Low)</t>
  </si>
  <si>
    <t>Traditional instruction. Traditional instruction was provided in three classrooms in a school selected by the district to be comparable to the CORI and strategy instruction (SI) schools. Teachers provided their normal reading and language arts instruction with basal materials, trade books, and vocabulary books. We collected pretest and posttest data but did not provide professional development or any materials to these classrooms. The daily instruction was 90 minutes, consisting of work in a basal reader, supplemented with word recognition and fluency activities. The fluency work included group repeated reading and choral reading of vocabulary. Guided reading was provided for three groups of four to five students who were grouped by reading level. Lowachieving readers were given a guided reading lesson at this time by the classroom teacher 3 days per week and by the reading specialist 2 days per week. Writing instruction consisted of sentence completion in comprehension lessons and story writing in a writer’s workshop format. Approximately twice a week for 20 minutes, time was given for independent reading, consisting of self-selected stories or novels. Within this context, lowachieving readers participated in all activities.</t>
  </si>
  <si>
    <t>CORI (High)</t>
  </si>
  <si>
    <t>TI (High)</t>
  </si>
  <si>
    <t>SEM-R,   East, G7</t>
  </si>
  <si>
    <t>During a SEM-R reading class, students are exposed to a wide range of reading selections, and then they self-select challenging books in areas of interest. While students read independently, teachers conduct individualized conferences, during which they assess the challenge level of a student’s book, provide instruction in reading skills and strategies as appropriate for each student, and ask and discuss higher level questions. Prior studies of SEM-R at the elementary level and some exploratory earlier work at the middle school level demonstrated that participating students achieved at similar or higher levels on measures of reading achievement as compared with control group students (Reis, Eckert, McCoach, Jacobs, &amp; Coyne, 2008; Reis et al., 2005; Reis, McCoach, Little, Muller, &amp; Kaniskan, 2011).</t>
  </si>
  <si>
    <t>GMRT = Gates–MacGinitie Reading Tests</t>
  </si>
  <si>
    <t>Control, East, G7</t>
  </si>
  <si>
    <t>Control group teachers conducted regular reading instruction as designated by their districts, which included textbook instruction, group or class novel studies, and other whole or small-group approaches. Observations in control group classrooms demonstrated the district-designated instructional approaches noted above; some small group as well as large group instruction was observed, but no approaches centered on individual conferences were observed in control classes.</t>
  </si>
  <si>
    <t>SEM-R,   East, G8</t>
  </si>
  <si>
    <t>Control, East, G8</t>
  </si>
  <si>
    <t>SEM-R,   West, G6</t>
  </si>
  <si>
    <t>Control, West G6</t>
  </si>
  <si>
    <t>SEM-R,   West, G7</t>
  </si>
  <si>
    <t>Control, West G7</t>
  </si>
  <si>
    <t>SEM-R,   West, G8</t>
  </si>
  <si>
    <t>Control, West, G8</t>
  </si>
  <si>
    <t>SEM-R,   South, G6</t>
  </si>
  <si>
    <t>Control, South, G6</t>
  </si>
  <si>
    <t>SEM-R,   South, G7</t>
  </si>
  <si>
    <t>Control, South, G7</t>
  </si>
  <si>
    <t>SEM-R,   South, G8</t>
  </si>
  <si>
    <t>Control, South, G8</t>
  </si>
  <si>
    <t>SEM-R,   North, G6</t>
  </si>
  <si>
    <t>Control, North G6</t>
  </si>
  <si>
    <t>SEM-R,   North, G7</t>
  </si>
  <si>
    <t>Control, North G7</t>
  </si>
  <si>
    <t>SEM-R,   North, G8</t>
  </si>
  <si>
    <t>Control, North, G8</t>
  </si>
  <si>
    <t>Guthrie &amp; Klauda, 2014</t>
  </si>
  <si>
    <t>CORI (time 1-2)</t>
  </si>
  <si>
    <t>Daily instruction typically began with 15 minutes of whole- class instruction centered on the knowledge goals of the week and day. Teachers helped students unpack complex guiding questions and relate them to prior work. For each cognitive strategy, comprehension instruction began with whole- class modeling of cognitive strategies, initially lasting 20 minutes and gradually decreasing to no time by the end of the week. At the beginning of each class, motivational- engagement support was organized and explicitly announced. For example, during the emphasis on collaboration support, teachers communicated, “You will be working as partners today,” or “You will work with your team, and you should pay attention to working well with your classmates.” Approximately 15 minutes of guided reading was provided for struggling readers, on- grade readers, and advanced readers, in that order. When they were not in guided reading groups, students either performed text- based writing or independent reading. Students were placed into flexible groups by the teacher in consultation with the instructional resources teacher in each school.</t>
  </si>
  <si>
    <t>0 = classroom setting</t>
  </si>
  <si>
    <t>Informational text comprehension</t>
  </si>
  <si>
    <t>0 = NO - Not overaligned</t>
  </si>
  <si>
    <t>a (.70, .75, .73/.73, .76, .76/.74, .75, .79)</t>
  </si>
  <si>
    <t>TI (time 1-2)</t>
  </si>
  <si>
    <t>TI was provided by the same teachers to students in reading/language arts classes during the control period for each class. This was “instruction as usual” in the school. Teaching resembled the Directed Reading–Thinking Activity framework (Stauffer &amp; Harrell, 1975 ). Goals of this instruction for literary text comprehension included understanding character development, plot, symbolism, and themes. A well- known anthology of literature was used, which included informational texts such as description of historical settings for stories and characters. Typically, students discussed themes from previously read sections of text, read new sections, and interacted socially to represent them as accurately as possible. Teachers provided cognitive scaffolding for analysis of episodes and integration of salient texts. Students shared their opinions about characters’ actions and traits. Informational text comprehension was taught by scaffolding students in the cognitive skills of analyzing and summarizing letters, documents, and historical background to explicate literary texts.
Instructional goals for informational text reading included the following (see Appendix D):
• Apply comprehension skills by selecting, reading, and interpreting a variety of print and nonprint informational texts, including electronic media.
• Analyze important ideas and messages in informational text.
• Read critically to evaluate informational text.
• Read orally at an appropriate rate.
• Read grade-level text with both high accuracy and appropriate pacing, intonation, and expression.
• Develop and apply vocabulary through exposure to a variety of texts.
• Apply a conceptual understanding to new words.
• Understand, acquire, and use new vocabulary.
• Apply comprehension skills through exposure to a variety of print and nonprint texts, including</t>
  </si>
  <si>
    <t>Guthrie et al., 1998</t>
  </si>
  <si>
    <t>CORI (Grade3)</t>
  </si>
  <si>
    <t>In the framework for CORI, teachers first identified a conceptual theme for instructional units to be taught for 16-18 weeks in the fall and spring. The themes selected by third-grade teachers consisted of the adaptations and habitats of birds and insects. The third-grade units in the spring consisted of weather, seasons, and Earth formations. Fifth-grade units in the fall related to life cycles of plants and animals, and the spring units emphasized Earth science, including the solar system and geological cycles. At the beginning of each unit, students engaged in observational and hands-on science activities both outside and inside the classroom. Third and fifth graders participated in activities such as collecting and observing crickets, constructing spider webs, dissecting owl pellets, and building weather stations. Within each activity, students personalized their learning by composing their own questions as the basis for observing, reading, and writing. These questions generated opportunities for self-directed learning. Students chose their own subtopics, found particular books, selected peers for interest-based activities, and constructed their goals for communicating to others. To enable students to answer their questions, teachers helped them to use the library, find information books, locate information within expository texts, and use a diversity of community resources. Direct strategy instruction was provided to help students integrate across information sources including texts, illustrations, references, and human experts. In addition to informational texts, teachers introduced novels, folklore, and poetry related to the unit's conceptual theme. The last phase emphasized communicating to others. Having gained expertise in a particular topic, students were motivated to speak, write, discuss, and display their understanding to other students and adults. In both third- and fifth-grade classrooms, students made posters, wrote classroom books, and composed extended displays of their knowledge. One class made a videotape of its weather unit, providing a lesson on weather prediction and explanation for the rest of the school. A more thorough description of the CORI framework with an accompanying literature review is provided elsewhere (Guthrie &amp; Alao, 1997).</t>
  </si>
  <si>
    <t>text comprehension - total (April, EOY)</t>
  </si>
  <si>
    <t>This study did not report detailed dosage information but only 16–18 weeks. However, we obtained the session length (90 min/session) and frequency (5 days/week) from the meta-analysis conducted by the author himself.</t>
  </si>
  <si>
    <t>text comprehension - story (April, EOY)</t>
  </si>
  <si>
    <t>text comprehension - informational text (April, EOY)</t>
  </si>
  <si>
    <t>Past achievement (pretest ONLY, BOY)</t>
  </si>
  <si>
    <t>Literacy level (pretest ONLY, BOY)</t>
  </si>
  <si>
    <t>Traditional (Grade3)</t>
  </si>
  <si>
    <t>The teachers in the traditional classrooms followed their usual pattern of using the teachers' guide and the sequence of content and activities in the McGraw-Hill basal program for both Grades 3 and 5. Students answered the end of unit questions, and were provided materials that matched their reading levels. Science content in the third- and fifth-grade basal-reading classrooms was directed at similar objectives as the CORI classrooms. Topics of adaptation, life cycles, weather and seasons, and solar systems were taught. Addison-Wesley textbooks and materials were used in all traditional classes. In all the schools, traditional teachers were frequent visitors to the CORI classrooms, adopting some texts and teaching approaches used in the CORI classrooms. This sharing may have led to an underestimate of the distinctiveness of the CORI program and to a conservative estimate of the instructional effects.</t>
  </si>
  <si>
    <t>1 = YES - overaligned</t>
  </si>
  <si>
    <t>CORI (Grade5)</t>
  </si>
  <si>
    <t>“reading engagement processes” (Guthrie et al., 1998, p. 267) (pdf)</t>
  </si>
  <si>
    <t>Traditional (Grade 5)</t>
  </si>
  <si>
    <t>Tijims et al., 2018</t>
  </si>
  <si>
    <t>Dutch</t>
  </si>
  <si>
    <t>A small-group intervention (consisting of five to seven students per group) was conducted. Intervention sessions were provided weekly for 45 minutes per session during a 12 week period. The intervention was delivered by junior psychologists as trainers. The students received a total of 8 to 10 sessions. In the first session, students chose the book they preferred to read out of six books that the investigators had selected for them. All students within a group read the same book. Furthermore, the trainer set group norms with the students (e.g., respect each other’s opinions, don’t offend anyone, don’t be afraid to express your feelings), and explained the goal of the intervention, that is, to read a part of the book during the week and to talk about it during the sessions for the coming weeks. In addition, a notebook was introduced to the students to use during their reading at home, so they could write down their thoughts and feelings while reading. On the first page of this notebook, we added several general cues (e.g., ‘What would you have done in this situation?’) to help them to make notes and to stimulate active reading. During the subsequent sessions, the students discussed the texts and how they related to their lives. Additionally, parts of the text were sometimes (re)read during the sessions, especially when its meaning was unclear, or when a text section was the source of a specific discussion. At the end of each session, students determined how much should be read outside the session, so all students would be on the same page when they returned to the next session</t>
  </si>
  <si>
    <t>reading comprehension (Vlaamse
Test Begrijpend Lezen version grade 6)</t>
  </si>
  <si>
    <t>STD</t>
  </si>
  <si>
    <t>a (.78)</t>
  </si>
  <si>
    <t>Control (BAU)</t>
  </si>
  <si>
    <t>The control condition was a ‘business-as-usual’ condition, that is, the control group received usual Dutch language lessons in the time (i.e., once a week for 45 minutes) that the intervention group received their book club intervention.</t>
  </si>
  <si>
    <t>specific strategy value information</t>
  </si>
  <si>
    <t>The instructional material consisted of a training packet that included several reading passages, each of which was followed by one or more multiple-choice questions tapping comprehension of main ideas. The passages in the packet were drawn from different sources and were similar to those typically used by children's remedial teachers. The reading passages were ordered from least-to-most difficult; 40% of the material was appropriate for a second-grade class of average reading ability, 40% for a third-grade class, and 20% for a fourth-grade class. Children worked on this packet during each of the training sessions.</t>
  </si>
  <si>
    <t>comprehension skill test</t>
  </si>
  <si>
    <t>c (.87)</t>
  </si>
  <si>
    <t>general strategy value information</t>
  </si>
  <si>
    <t>specific plus general + strategy value information</t>
  </si>
  <si>
    <t>no strategy value information (instructional control)</t>
  </si>
  <si>
    <t>specific strategy value</t>
  </si>
  <si>
    <t>The same materials and procedure of Experiment I were employed with the following modifications.</t>
  </si>
  <si>
    <t>strategy effectiveness feedback</t>
  </si>
  <si>
    <t>strategy value plus effectiveness feedback (combined)</t>
  </si>
  <si>
    <t>CORI + RAVE-O + Wilson Reading Program</t>
  </si>
  <si>
    <t>Each group received one hour of daily instruction in both the RAVE-O and  Wilson Reading programs’ curricula proven to improve fluency and phonics skills  respectively</t>
  </si>
  <si>
    <t>Passage Comprehension (SRI)</t>
  </si>
  <si>
    <t>incentives + RAVE-O + Wilson Reading Program</t>
  </si>
  <si>
    <t>Vocabulators (CAI)</t>
  </si>
  <si>
    <t>The Vocabulators program was designed to teach the vocabulary of comprehension (e.g., main idea, inference, evidence) intensively and extensively and integrate these  Table 2. Main effects of vocabulators on proximal and distal transfer measures.  Pretest Posttest Adjusted  Measure N M SD N M SD p Hedges’ g  Proximal measures Decoding Decoding target vocabulary Typical practice 99 18.82 7.60 92 25.26 5.60 0.001 0.521 Vocabulators 100 20.19 6.40 94 27.00 4.87 Vocabulary Receptive target vocabulary Typical practice 98 7.63 3.04 91 9.55 3.56 &lt;0.001 0.510 Vocabulators 98 7.90 2.68 94 11.55 3.43 Expressive target vocabulary Typical practice 96 26.10 6.34 90 32.60 8.88 &lt;.001 0.783 Vocabulators 99 26.26 6.83 92 38.70 11.48 Vocabulary in context Sentence comprehension with target vocabulary Typical practice 99 3.63 2.05 91 4.02 1.73 0.191 0.144 Vocabulators 98 3.34 1.38 93 4.33 1.64 Understanding vocabulary in comprehension questions Typical practice 98 3.41 1.91 91 3.93 2.05 &lt;0.001 0.645 Vocabulators 98 3.04 1.70 93 5.35 2.54 Reading comprehension QRI narrative—MC Typical practice 98 3.58 1.45 92 4.36 1.32 0.433 0.152 Vocabulators 100 4.07 1.21 94 4.76 1.19 QRI informational—MC Typical practice 98 2.28 1.23 92 2.95 1.33 0.033 0.283 Vocabulators 99 2.48 1.03 94 3.39 1.31 Distal transfer measures GMRT vocabulary Typical practice 92 89.94 10.32 .725 .043 Vocabulators 92 91.55 9.24 QRI narrative—Retell Typical practice 97 16.12 8.96 90 20.27 9.73 0.277 0.190 Vocabulators 100 15.90 9.09 93 22.19 10.73 QRI informational—Retell Typical practice 96 9.35 5.35 91 12.23 6.55 0.207 0.188 Vocabulators 99 10.07 6.35 93 14.00 7.02 GMRT comprehension Typical practice 100 84.64 8.63 92 85.14 12.78 0.940 0.011 Vocabulators 100 86.56 7.88 92 86.13 10.74  Note. QRI: Question Reading Inventory; MC: multiple choice; GMRT: Gates MacGinitie Reading Test. vocabularies in comprehension application exercises. The first primary design and development activity involved a content analysis of vocabulary and critical comprehension strategies foundational to the (a) 3rd-Grade Common Core State Standards English Language Arts for Understanding Literature and Understanding Informational Text, (b) the Texas Essential Knowledge and Skills for Language Arts, (c) Smarter Balanced Assessment, and (d) the State of Texas Assessments of Academic Readiness (STAAR; National Governors Association Center for Best Practices, Council of Chief State School Officers, 2010; Texas Education Agency, 2015).</t>
  </si>
  <si>
    <t>Gates MacGinitie Reading Test, 4th ed., Comprehension Subtest.</t>
  </si>
  <si>
    <t>a (.90-.95, .94)</t>
  </si>
  <si>
    <t>Typical practice</t>
  </si>
  <si>
    <t>Fusion (year 1)</t>
  </si>
  <si>
    <t>our main components are bundled into the program: (a) Word Level Skills, (b) Comprehension, (c) Motivation, and (d) Assessment. Each component is described below.</t>
  </si>
  <si>
    <t>Sentence Comprehension (SC)</t>
  </si>
  <si>
    <t>a (.89-.99) c (.81-.94)</t>
  </si>
  <si>
    <t xml:space="preserve"> Passage Comprehension (PCO)</t>
  </si>
  <si>
    <t>* MAP composite</t>
  </si>
  <si>
    <t>marginal reliabilities (.90)</t>
  </si>
  <si>
    <t>Comparison - Corrective Reading(year1)</t>
  </si>
  <si>
    <t>3 teachers taught Corrective Reading, the district’s current reading program and comparison condition.</t>
  </si>
  <si>
    <t>Hebrew</t>
  </si>
  <si>
    <t>Danish</t>
  </si>
  <si>
    <t>Finnish</t>
  </si>
  <si>
    <t>Chinese</t>
  </si>
  <si>
    <t>Korean</t>
  </si>
  <si>
    <t>d (.93)</t>
  </si>
  <si>
    <t>c (.88)</t>
  </si>
  <si>
    <t>a (KR = .93)</t>
  </si>
  <si>
    <t>b (.91 to .93)</t>
  </si>
  <si>
    <t>b (.88 to .93), c (.81 to .93)</t>
  </si>
  <si>
    <t>d (.90)</t>
  </si>
  <si>
    <t>a (.85)</t>
  </si>
  <si>
    <t>b/c (.46)</t>
  </si>
  <si>
    <t>a (.95, .88)</t>
  </si>
  <si>
    <t>a (.92)</t>
  </si>
  <si>
    <t>a (.7)</t>
  </si>
  <si>
    <t>a (.75)</t>
  </si>
  <si>
    <t>c (.63), f (1.0, .81)</t>
  </si>
  <si>
    <t>a (.88, .87, .85), c (.6)</t>
  </si>
  <si>
    <t>a (.87)</t>
  </si>
  <si>
    <t>b (.89 to.96)</t>
  </si>
  <si>
    <t>b (.9)</t>
  </si>
  <si>
    <t>a (.74), f (.93, .76)</t>
  </si>
  <si>
    <t>a (.70, .69)</t>
  </si>
  <si>
    <t>a (.88, .88, .86)</t>
  </si>
  <si>
    <t>a (.83, .87), b (.89, .91)</t>
  </si>
  <si>
    <t>Wu et al., 2021</t>
  </si>
  <si>
    <t>The students in the experimental group participated in two periods of reading intervention classes (i.e., 80 min) every week. In each class for the first seven of nine units, teachers first explained and exemplified the use of one of the seven reading strategies and then guided the students to practice it by completing reading tasks in the student books which we had developed for this study. They explicitly taught the repertoire of seven strategies as scheduled (Table 2). The intervention concentrated on helping struggling students to become purposeful and active readers. During the intervention, students practiced each strategy at least three times. Furthermore, they were taught to integrate multiple reading strategies in the classes for the last two units.
The teaching materials comprised a student book and a teacher manual. In the student book, descriptive, narrative, and expository texts were compiled into nine units. In every unit, there were three texts of about 500 to 600 words each, accompanying instructions of reading strategy practice and comprehension exercises, tasks, and activities. More particularly, each unit, except for the last two comprehensive ones, focused on a specific reading strategy in the first text and integrated other strategies in the other two texts. The teacher manual included teaching plans for all units and guidelines on how to teach students proper use of reading strategies.</t>
  </si>
  <si>
    <t>a (.83, .87), b(.89, .91)</t>
  </si>
  <si>
    <t>In contrast to the experimental group, teachers taught struggling students in the control condition to read Chinese texts with traditional methods in regular classes during the same amount of time. They taught the same texts as those in the experimental condition, using reading activities different from those in the experimental condition. They instructed the students about new words, set phrases, and difficult sentences, analyzed the text structure and the writing style, and asked the students to answer questions. In particular, they concentrated on memorizing vocabulary and answering teacher’s questions. There was no reading strategy instruction in classrooms. To control the possible impact of teacher’s and student’s expectations on the intervention, we did not disclose whether they were in an experimental or a control class. Moreover, different classes were arranged in different buildings or at least two floors apart and teachers were placed in different offices to avoid teaching exchanges. The teaching process in the control condition typically went as follows: (1) Teachers proposed questions about a text, (2) they guided students in reading thewhole text and finding the answers to the questions, (3) they asked students to read aloud several paragraphs of the text, (4) they taught the new words and set phrases, (5) they explained the text structure to students, and (6) students completed comprehension exercises (Jin, 2002; Xue, 2007).</t>
  </si>
  <si>
    <t>Guthrie et al., 1999</t>
  </si>
  <si>
    <t>CORI (Grade3, Pond)</t>
  </si>
  <si>
    <t>The teaching framework for CORI included four phases: (1) observe and personalize, (2) search and retrieve, (3) comprehend and integrate, and (4) communicate to others. To implement this framework, teachers first identified a conceptual theme for instructional units to be taught for 16-18 weeks in the fall and spring. The themes selected by third-grade teachers were the adaptations and habitats of birds and insects for the fall. In the spring, the third-grade units were weather, seasons, and climate. Fifth-grade units in the fall were life cycles of plants and animals, and the spring units emphasized earth science, including the solar system and geological cycles.</t>
  </si>
  <si>
    <t>Information text comprehension</t>
  </si>
  <si>
    <t>NA (author reported correlation with standardized test)</t>
  </si>
  <si>
    <t>Narrative text comprehension</t>
  </si>
  <si>
    <t>Standardized reading test</t>
  </si>
  <si>
    <t>TI (Grade3, Pond)</t>
  </si>
  <si>
    <t>The teachers in the traditional classrooms followed their usual pattern of using the teacher's guide and the sequence of content and activities in the McGraw-Hill basal program for both grades 3 and 5. Students answered the end-of-unit questions and were provided materials that matched their reading levels. Science content in the third- and fifth-grade basal reading classrooms was directed to similar objectives as the CORI classrooms. Topics of adaptation, life cycles, weather and seasons, and solar systems were taught, but Addison-Wesley textbooks and materials were used in all traditional classes. The traditional teachers in all of the schools were frequent visitors to the CORI classrooms, adopting some texts and teaching approaches used in the CORI classrooms. This sharing may have led to an underestimation of the distinctiveness of the CORI program and to a conservative quasi-experimental comparison.</t>
  </si>
  <si>
    <t>CORI (Grade3, Volcano)</t>
  </si>
  <si>
    <t>TI (Grade3, Volcano)</t>
  </si>
  <si>
    <t>CORI (Grade5, Pond)</t>
  </si>
  <si>
    <t>TI (Grade5, Pond)</t>
  </si>
  <si>
    <t>CORI (Grade5, Volcano)</t>
  </si>
  <si>
    <t>TI (Grade5, Volcano)</t>
  </si>
  <si>
    <t>Guthrie et al., 2009</t>
  </si>
  <si>
    <t>In the CORI program for low-achieving readers, the students were taught daily in small groups of three to six students. Low-achieving reader lessons were written as a supplement to the existing CORI lessons that were designed for on-grade and above-grade students. The classroom teacher provided these lessons 3 days per week, and the reading specialist provided the lessons 2 days per week. Although the science concepts and reading strategies were identical to those taught to the whole class, teachers spent more time modeling strategies and focused on fewer concepts at one time. Low-achieving reader lessons included additional fluency practice, more time on word recognition strategies, and more explicit inferencing instruction. For low-achieving readers, teachers retained the principal CORI components of emphasis</t>
  </si>
  <si>
    <t>Gates-MacGinitie Reading Test-RC subtest</t>
  </si>
  <si>
    <t>NA (validity and reliability known to be high)</t>
  </si>
  <si>
    <t>Inferencing</t>
  </si>
  <si>
    <t>a (.41 to 55)</t>
  </si>
  <si>
    <t>Traditional instruction was provided in three classrooms in a school selected by the district to be comparable to the CORI and strategy instruction (SI) schools. Teachers provided their normal reading and language arts instruction with basal materials, trade books, and vocabulary books. We collected pretest and posttest data but did not provide professional development or any materials to these classrooms.
The daily instruction was 90 minutes, consisting of work in a basal reader, supplemented with word recognition and fluency activities. The fluency work included group repeated reading and choral reading of vocabulary. Guided reading was provided for three groups of four to five students who were grouped by reading level. Low-achieving readers were given a guided reading lesson at this time by the classroom teacher 3 days per week and by the reading specialist 2 days per week. Writing instruction consisted of sentence completion in comprehension lessons and story writing in a writer’s workshop format. Approximately twice a week for 20 minutes, time was given for independent reading, consisting of self-selected stories or novels. Within this context,</t>
  </si>
  <si>
    <t>For all students, the daily instructional sequence was 90 minutes, consisting of the following: (a) either science goals (hands-on science and conceptual content learning) or fluency activities (such as paired reading or a teacher read-aloud [20 minutes]); (b) guided reading (a 10-minute whole class lesson using a class set of books, followed by a 30-minute guided reading lesson to each of three small groups of four to six students who were grouped by reading level); low-achieving readers were given a guided reading lesson at this time; (c) writing, in which students created summaries, charts, graphic organizers, and narratives related to their texts; and (d) independent reading, consisting of stories, novels, and extended information book reading on the conceptual theme. Within this context, low-achieving readers participated in all activities.</t>
  </si>
  <si>
    <t>Little et al., 2014</t>
  </si>
  <si>
    <t>Treatment (East, G7)</t>
  </si>
  <si>
    <t>Treatment group teachers were expected to implement SEM-R on a daily basis for about 40 to 45 min per day or 3 hr per week in all of their classes, depending on their school’s scheduling. Expectations for implementation focused on regular use of the first two of SEM-R’s three phases. During Phase 1, which was to be conducted for about 10 to 15 min on each day of implementation, teachers exposed students as a large group to a variety of books, genres, and authors through short read-alouds (or “Book Hooks”) and brief discussions. This phase also included opportunities for teachers to model reading strategies and to conduct mini lessons around particular reading objectives and emphases. Phase 2, which in some schools began at only about 10 to 20 min per day, increased throughout implementation to a goal level of at least 25 to 30 min per day. During Phase 2, teachers had students read independently in their self-selected, challenging books. While students read, teachers conducted individualized 5- to 7-min conferences with students, meeting with each student approximately once every 1 to 2 weeks. Phase 3, which involved interest-based and more project-oriented activities, was implemented in some schools during the second half of the school year, but the primary focus of the intervention and observations for fidelity was on Phases 1 and 2.</t>
  </si>
  <si>
    <t>Gates-MacGinitie Reading Test</t>
  </si>
  <si>
    <t>Control (East, G7)</t>
  </si>
  <si>
    <t>Control group teachers conducted regular reading instruction as designated by their districts, which included textbook instruction, group or class novel studies, and other whole or small-group approaches.</t>
  </si>
  <si>
    <t>Treatment (East, G8)</t>
  </si>
  <si>
    <t>Control (East, G8)</t>
  </si>
  <si>
    <t>Treatment (West, G6)</t>
  </si>
  <si>
    <t>Control (West, G6)</t>
  </si>
  <si>
    <t>Treatment (West, G7)</t>
  </si>
  <si>
    <t>Control (West, G7)</t>
  </si>
  <si>
    <t>Treatment (West, G8)</t>
  </si>
  <si>
    <t>Control (West, G8)</t>
  </si>
  <si>
    <t>Treatment (South, G6)</t>
  </si>
  <si>
    <t>Control (South, G6)</t>
  </si>
  <si>
    <t>Treatment (South, G7)</t>
  </si>
  <si>
    <t>Control (South, G7)</t>
  </si>
  <si>
    <t>Treatment (South, G8)</t>
  </si>
  <si>
    <t>Control (South, G8)</t>
  </si>
  <si>
    <t>Treatment (North, G6)</t>
  </si>
  <si>
    <t>Control (North, G6)</t>
  </si>
  <si>
    <t>Treatment (North, G7)</t>
  </si>
  <si>
    <t>Control (North, G7)</t>
  </si>
  <si>
    <t>Treatment (North, G8)</t>
  </si>
  <si>
    <t>Control (North, G8)</t>
  </si>
  <si>
    <t>CORI first</t>
  </si>
  <si>
    <t>TI first</t>
  </si>
  <si>
    <t>text comprehension - total</t>
  </si>
  <si>
    <t>TI (Grade3)</t>
  </si>
  <si>
    <t>TI (Grade 5)</t>
  </si>
  <si>
    <t>text comprehension - story</t>
  </si>
  <si>
    <t>text comprehension - informational text</t>
  </si>
  <si>
    <t>Experimental</t>
  </si>
  <si>
    <t>3251-1</t>
  </si>
  <si>
    <t>3252-1</t>
  </si>
  <si>
    <t>3251-2</t>
  </si>
  <si>
    <t>3252-2</t>
  </si>
  <si>
    <t>3251-3</t>
  </si>
  <si>
    <t>3252-3</t>
  </si>
  <si>
    <t>3251-4</t>
  </si>
  <si>
    <t>3252-4</t>
  </si>
  <si>
    <t>3261-1</t>
  </si>
  <si>
    <t>3262-1</t>
  </si>
  <si>
    <t>3261-2</t>
  </si>
  <si>
    <t>3262-2</t>
  </si>
  <si>
    <t>3271-1</t>
  </si>
  <si>
    <t>3272-1</t>
  </si>
  <si>
    <t>3271-2</t>
  </si>
  <si>
    <t>3272-2</t>
  </si>
  <si>
    <t>3271-3</t>
  </si>
  <si>
    <t>3272-3</t>
  </si>
  <si>
    <t>3271-4</t>
  </si>
  <si>
    <t>3272-4</t>
  </si>
  <si>
    <t>3271-5</t>
  </si>
  <si>
    <t>3272-5</t>
  </si>
  <si>
    <t>3271-6</t>
  </si>
  <si>
    <t>3272-6</t>
  </si>
  <si>
    <t>3271-7</t>
  </si>
  <si>
    <t>3272-7</t>
  </si>
  <si>
    <t>3271-8</t>
  </si>
  <si>
    <t>3272-8</t>
  </si>
  <si>
    <t>3271-9</t>
  </si>
  <si>
    <t>3272-9</t>
  </si>
  <si>
    <t>3271-10</t>
  </si>
  <si>
    <t>3272-10</t>
  </si>
  <si>
    <t>3271-11</t>
  </si>
  <si>
    <t>3272-11</t>
  </si>
  <si>
    <t>(NA but) English</t>
  </si>
  <si>
    <t>Norwegian</t>
  </si>
  <si>
    <t>a (.93)</t>
  </si>
  <si>
    <t>b (.91 to .98)</t>
  </si>
  <si>
    <t>c (.81 to .93), b(.88 to .93)</t>
  </si>
  <si>
    <t>c (.81 to .93), b(.88 to. 93)</t>
  </si>
  <si>
    <t>c (.46)</t>
  </si>
  <si>
    <t>a (.95)</t>
  </si>
  <si>
    <t>a (.70)</t>
  </si>
  <si>
    <t>c (.63)</t>
  </si>
  <si>
    <t>a (.87, .85), c(.60)</t>
  </si>
  <si>
    <t>b (.89 to .96)</t>
  </si>
  <si>
    <t>a (.74), d (.93, .76)</t>
  </si>
  <si>
    <t>1(1)</t>
  </si>
  <si>
    <t>2(1)</t>
  </si>
  <si>
    <t>2(2)</t>
  </si>
  <si>
    <t>one academic year</t>
  </si>
  <si>
    <t>Schunk &amp; Rice., 1987, S1</t>
  </si>
  <si>
    <t>Schunk &amp; Rice., 1987, S2</t>
  </si>
  <si>
    <t>Orkin, 2013</t>
  </si>
  <si>
    <t>Fogarty et al., 2020</t>
  </si>
  <si>
    <t>Hock et al., 2017</t>
  </si>
  <si>
    <t>Specific</t>
  </si>
  <si>
    <t>Strategy value information was provided to children at the beginning and end of each training session, For children assigned to the specific strategy value condition, the trainer pointed to' the poster board at the start of each session and said, "Today we're going to use these steps to answer questions about main ideas." She then delivered strategy value info follows:
Using these, steps should help you whenever you have to answer questions about main ideas, because most children like you find that using these steps helps them whenever they have to answer questions about main ideas.
At the end of each training session, the trainer reemphasized the value of the strategy by remarking, "Remember that using these steps should help von whenever you have to answer questions about main ideas."</t>
  </si>
  <si>
    <t>General</t>
  </si>
  <si>
    <t>For general strategy value children, the trainer introduced the steps at the start of each session in the same fashion (i.e., "Today we're going . . "), after which she provided the following strategy value information:
Using steps like these should help you whenever you have to answer question, about passages you've read, because most children like you find that using steps like these helps them whenever they have to answer questions about passages they've read.
At the end of each training session, the trainer again stressed the general value of strategy use by remarking, "Remember that using steps like these should help you whenever you have to answer questions about passages you've read."</t>
  </si>
  <si>
    <t>Combined</t>
  </si>
  <si>
    <t>Students assigned to the specific plus general strategy value (combined) condition received both of the preceding sets of instructions. At the start and end of each training session, the trainer first provided; the specific value information, followed by the general value information.</t>
  </si>
  <si>
    <t>For the instructional control (no strategy value) subjects, the trainer pointed to the poster board at the start of each training session and verbalized only the introductory statement. Children then received the training program. This condition controlled for the effects of strategy training and practice.</t>
  </si>
  <si>
    <t>The specific strategy value condition was identical to that of Experiment 1. The trainer verbally delivered the information to children at the start and end of each session. During training, these children received performance feedback following their answers to the comprehension questions (e.g., "That's correct').</t>
  </si>
  <si>
    <t>Feedback</t>
  </si>
  <si>
    <t>Each child assigned to the strategy effectiveness feedback condition received strategy effectiveness feedback from the trainer 3-4 times during each training session. This feedback, which linked children's successes at answering comprehension questions with their proper application of the steps in the strategy, was verbally delivered by the trainer after the trainer provided performance feedback.</t>
  </si>
  <si>
    <t>Children assigned to the specific plus feedback (combined) condition received both of the preceding treatments. They were given the strategy value information at the start and end of each session and the strategy effectiveness feedback periodically during each training session.</t>
  </si>
  <si>
    <t>Intervention (Wilson Reading System or RAVE-O + motivation)</t>
  </si>
  <si>
    <t>The Wilson Reading System (Wilson, 1996) is a commercially available program that focuses on oral reading. The program utilizes step- by-step instruction that is explicit, systematic, and multi-sensory to train students in grapheme-phoneme (symbol-sound) correspondences, blending, and phonological awareness. Based on the approach of Orton-Gillingham, each 50-minute, scripted, Wilson lesson is comprised of several activities that lead the student through practice with individual sounds, syllables, words, and finally connected text (see Appendix E for a Sample Wilson Lesson).
RAVE-O is a multi-component reading program designed to address the linguistic and cognitive processes involved in fluent reading, and comprehension. These processes include Reading Automaticity through Vocabulary, Engagement, and Orthography (i.e., RAVE-O) (Wolf, 2011). RAVE-O is based on a connectivist, multi-componential view of the reading process which asserts that multiple linguistic aspects of words, specifically, phonology, orthography, semantics, syntax and morphology, otherwise referred to as POSSM, contribute to rapid recognition and comprehension during reading (Adams, 1990; Wolf, Miller, Donnelly, 2000).
The motivational strategies that were embedded into reading instruction with the intervention group were based on four principles found to be essential for developing autonomous forms of motivation and learning goals (i.e. autonomy, belonging, competence, and meaning).</t>
  </si>
  <si>
    <t>SRI Connected-text reading ability and comprehension</t>
  </si>
  <si>
    <t>NA - STD measure</t>
  </si>
  <si>
    <t>children in the control group would receive the curricula in their traditional forms
... teachers and I agreed upon complete fidelity to the programs as scripted 85% of the time, and to integrating creative games and instructional techniques the remaining 15% of the time as it replicated the pedagogical approach they use during the school year. Some examples of these activities included: playing Go Fish with word cards, using Readers’ Theater scripts to act out decodable texts, writing poems, and participating in a word-based scavenger hunt.</t>
  </si>
  <si>
    <t>Vocabulators</t>
  </si>
  <si>
    <t>The Vocabulators program was organized into four parts consisting of an average of 15 lessons each. The program started with a section called “Getting Ready” that taught 4 words to get the students prepared for the main four parts (text, paragraph, sentence, and passage). The instructional focus of each part of the main parts progressed over the course of the program, from answering literal comprehension questions to answering inferential questions in both narrative and informational text. Each part included an emphasis on locating evidence in text to support answers and conclusions, and key vocabulary related to the instructional focus were introduced in each part (i.e., 6–10 words per part). The program included two types of lessons—vocabulary lessons and application lessons. Two to three target vocabulary words were introduced in separate lessons, followed by two to three application lessons teaching students to apply the newly learned vocabulary by reading passages and answering comprehension questions using the target words.
The Vocabulators program incorporated multiple motivational components. First, students tracked their progress and their quiz grades in their student workbook folder. To prevent students from “clicking” through the activities, students earned a gold bar for every question they answered correctly the first time. Additionally, they received badges on their home page for intervention milestones and for completing quizzes with a high score. Instructional videos with a character named “Coach” were inserted throughout program to remind student to put forth effort. Finally, when students missed a question on two or more trials, corrective feedback was provided through a targeted instructional video.</t>
  </si>
  <si>
    <t>0 = Classroom/Large Group</t>
  </si>
  <si>
    <t>GMRT-4 Reading Comprehension</t>
  </si>
  <si>
    <t>a (.90-.95, .94 for current sample)</t>
  </si>
  <si>
    <t>Schools participating in the study used a range of different approaches for providing literacy and reading instruction including published core programs as well as guided reading and reader’s workshop frameworks. We asked teachers to maintain their typical instructional practices for students not participating in the Vocabulators intervention. Further, we asked teachers not to use any intervention content or materials during their typical instruction.
The most frequently observed (on average) activities in order of ranking for comparison students were independent learning activities focused on comprehension, spelling, reading, and handwriting practice.</t>
  </si>
  <si>
    <t>Intervention (Fusion Reading)</t>
  </si>
  <si>
    <t>A 2-year supplemental reading program, FR includes seven instructional units is designed to meet daily for one 50- or 60-min class period each instructional day (Hock et al., 2012). The course does not replace language arts or other core classes but is supplemental to core classes and is usually offered as an elective. The authors suggest that FR be taught in classes consisting of no more than 12 to 15 low achieving readers in sixth to eighth grade who typically score two or more grade levels below grade placement on a standardized or state reading assessment measure. Four main components are bundled into the program: (a) Word Level Skills, (b) Comprehension, (c) Motivation, and (d) Assessment.</t>
  </si>
  <si>
    <t>GRADE SC</t>
  </si>
  <si>
    <t>a (.89-.99), c (.81-94)</t>
  </si>
  <si>
    <t>GRADE PCO</t>
  </si>
  <si>
    <t>MAP</t>
  </si>
  <si>
    <t>a (low to mid .90s)</t>
  </si>
  <si>
    <t>Comparison (Corrective Reading)</t>
  </si>
  <si>
    <t>In this study, CR was taught in small groups of students (4–8) that met regularly in 50-min sessions five times a week throughout the school year. Lessons for Year 1 of the studies focused on four sequential levels that addressed students’ decoding skills. All teachers in the study who taught CR were experienced in teaching the program and had been provided PD in how to implement the program. Teachers were observed several times throughout the year by their special education department chairperson, who reported that the program was implemented as intended.</t>
  </si>
  <si>
    <t>A3:AK205</t>
  </si>
  <si>
    <t>A189:AK205</t>
  </si>
  <si>
    <t>Schunk et al., 1996</t>
  </si>
  <si>
    <t>Fading only</t>
  </si>
  <si>
    <t>The instructional packet consisted of several reading passages, each of which was followed by one or more multiple-choice questions tapping comprehension of main ideas. Passages were drawn from different sources and were similar to the test passages and to those typically used in children's remedial classes.</t>
  </si>
  <si>
    <t>Feedback only</t>
  </si>
  <si>
    <t>Fading + feedback</t>
  </si>
  <si>
    <t>No fading/feedback</t>
  </si>
  <si>
    <t>Schunk &amp; Rice., 1992</t>
  </si>
  <si>
    <t>Strategy Instruction</t>
  </si>
  <si>
    <t>On a poster boardthe five-step reading comprehension strategy (Schunk &amp; Rice, 1987) was presented: What do I have to do? (1) Read the questions. (2) Read the passage to find out what it is mostly about. (3) Think about what the details have in common. (4) Think about what would make a good title. (5) Reread the story if I don't know the answer to a question.</t>
  </si>
  <si>
    <t>Strategy Feedback</t>
  </si>
  <si>
    <t xml:space="preserve">Control </t>
  </si>
  <si>
    <t>Today we're going to work together on reading. We'll read some passages and answer some questions. I've given you some papers that we'll be working on. The teacher worked through the firstpassage and accompanyingquestionsin the same fashion as in the preceding two conditions, except that the strategy was not displayed and the teacher never referredto the steps. Further,the teacher performed the same actions in the same order as in the preceding conditionsbut never referred to those actions as reflectinga strategy. Following the modeled demonstration, the teacher called on individual children to read passages and answer questions; children's actions never were linked with the strategy. This condition controlled for the effects of instructionincluded in the other conditions.</t>
  </si>
  <si>
    <t>van Rijk et al., 2017</t>
  </si>
  <si>
    <t>DE (Developmental Education) - CORI</t>
  </si>
  <si>
    <t>Reading is integrated in meaningful (thematic) content and activities in which historical, geographical and science perspectives are integrated</t>
  </si>
  <si>
    <t>PIRLS Read comprehension</t>
  </si>
  <si>
    <t>a (.68)</t>
  </si>
  <si>
    <t>PI (Programmatic Instruction)</t>
  </si>
  <si>
    <t>McBreen &amp; Savage, 2022</t>
  </si>
  <si>
    <t>Canada</t>
  </si>
  <si>
    <t>Cognitive + Motivational</t>
  </si>
  <si>
    <t>In both conditions, students received the same cognitive instructional components: differentiated reading instruction including direct, systematic instruction in synthetic and analogic phonics following the simplicity principle, game-based practice of phonics concepts, and shared book reading.</t>
  </si>
  <si>
    <t>GRADE Sentence Comprehension subtest</t>
  </si>
  <si>
    <t>a (.68); Criterion (.69-.90)</t>
  </si>
  <si>
    <t>Cognitive-Only</t>
  </si>
  <si>
    <t>Alhaidari, 2006</t>
  </si>
  <si>
    <t>Experimental (coopeative learning)</t>
  </si>
  <si>
    <t>The  sequence of each of these classes was as follows: a general discussion about the topic of  the new passage; students reading silently; teacher reading aloud to the class; students  reading aloud; and students engaging in cooperative learning activities in which they  defined new words, summarized a passage, wrote a reflection about the passage, and  answered textbook exercises. Students in the comparison groups were taught by  traditional methods (as described in Chapter One) and did all of their work individually.  At the end of this study the researcher administered the posttest measures.</t>
  </si>
  <si>
    <t>Reading Comprehension Tests</t>
  </si>
  <si>
    <t xml:space="preserve">0 = NO - Not standardized	</t>
  </si>
  <si>
    <t xml:space="preserve">0 = Not Reported	</t>
  </si>
  <si>
    <t>NR</t>
  </si>
  <si>
    <t>Comparison</t>
  </si>
  <si>
    <t>Students in the comparison groups were taught by  traditional methods (as described in Chapter One) and did all of their work individually.  At the end of this study the researcher administered the posttest measures.</t>
  </si>
  <si>
    <t>Corr</t>
  </si>
  <si>
    <t>M_delayed</t>
  </si>
  <si>
    <t>SD_delayed</t>
  </si>
  <si>
    <t>N_delayed</t>
  </si>
  <si>
    <t>Month_of_Delay</t>
  </si>
  <si>
    <t>r_pre_post</t>
  </si>
  <si>
    <t>r_pre_delay</t>
  </si>
  <si>
    <t>Berkeley， 2007</t>
  </si>
  <si>
    <t>RCS + AR (7 groups)</t>
  </si>
  <si>
    <t>For each lesson, students were given a “Strategy Sheet,” a different short article  from Junior Scholastic followed by questions about the article, and a strategy worksheet  to help them monitor strategy use while reading. A description of each follows.... A hint for the previewing strategy was for students to look at  headings (titles) and subheadings, pictures of original artifacts, vocabulary definitions,  charts and graphs, maps, and timelines. See Appendix A for Strategy Sheet #1.</t>
  </si>
  <si>
    <t>Main Idea Test</t>
  </si>
  <si>
    <t>Passage Specific Test - Passage Production Subtest</t>
  </si>
  <si>
    <t>Passage Specific Test - Passage Identification Subtest</t>
  </si>
  <si>
    <t>Passage Specific Test - Total Score</t>
  </si>
  <si>
    <t>RN (7 groups)</t>
  </si>
  <si>
    <t>teachers in the RN condition were provided with a short  story collection for use during the read aloud portion of the lesson (see Appendix I).  Teachers of this condition were also allowed to use their discretion about the material  used for the read aloud by choosing different material read during the read aloud, or by  allowing students to listen to a book on tape.</t>
  </si>
  <si>
    <t>Chan， 1996</t>
  </si>
  <si>
    <t>SUAT - poor readers</t>
  </si>
  <si>
    <t>Phase Two: reading task. The reading tasks in Phase 2 involved reading expository passages of 350-500 words in length and answering short comprehension questions. The passages were written at the fifth and sixth grade readability level and only short answers were required to ensure that the task was not beyond the abilities of the poor readers even after instruction. At the end of each session students recorded their comprehension scores on an individual bar graph.</t>
  </si>
  <si>
    <t>SIAT - poor readers</t>
  </si>
  <si>
    <t>AT - poor readers</t>
  </si>
  <si>
    <t>ST - poor readers</t>
  </si>
  <si>
    <t>SUAT - ave. readers</t>
  </si>
  <si>
    <t>SIAT - ave. readers</t>
  </si>
  <si>
    <t>AT - ave. readers</t>
  </si>
  <si>
    <t>ST - ave. readers</t>
  </si>
  <si>
    <t>Burke, 1992</t>
  </si>
  <si>
    <t>Stra + Att, Teacher1</t>
  </si>
  <si>
    <t>Instructional Materials. Throughout the eight week training period, all of  the students used the same history book. United States History (Reich and  Biller, 1988). Each teacher instructed all four of the treatment groups. All of the  classes covered the same material-the American Revolution, the Constitution,  Washington's second term, the building of democracy, reform movements in  America, the life of Black Americans, and the beginning of the Civil War, during  the eight week period of the experiment.</t>
  </si>
  <si>
    <t>General Comprehension Scores</t>
  </si>
  <si>
    <t>Stra only, Teacher1</t>
  </si>
  <si>
    <t>Attri only, Teacher1</t>
  </si>
  <si>
    <t>Control, Teacher1</t>
  </si>
  <si>
    <t>Control Group. The students in the control groups were told that they  were part of an experiment involving eighth grade social studies classes. They  were given graph paper and folders. The students were told that they would be  keeping a record of their grades on their tests for an eight week period. They  were to record their grades on the graph paper, making a bar graph. The  teachers had transparencies of the graphs, so that they could use the overhead  projector to visually show the students how to record their grades and create a  bar graph. The teachers told the students that they wanted to see if the students  could improve their grades and knowledge in American History. The purupose  of the graph was to give the students a visual representation of their progress  and/or lack of progress.</t>
  </si>
  <si>
    <t>Stra + Att, Teacher2</t>
  </si>
  <si>
    <t>Stra only, Teacher2</t>
  </si>
  <si>
    <t>Attri only, Teacher2</t>
  </si>
  <si>
    <t>Control, Teacher2</t>
  </si>
  <si>
    <t>Miranda, 1997</t>
  </si>
  <si>
    <t>Spain</t>
  </si>
  <si>
    <t>Spanish</t>
  </si>
  <si>
    <t>LD.s-i (R only)</t>
  </si>
  <si>
    <t>5, 6</t>
  </si>
  <si>
    <t>Self-Instruction. The program was divided into two parts (see Table 1). For the first 13 sessions, children were taught the general self-instructional procedure and some specific reading comprehension strategies; for the final 7 sessions, students practiced all the strategies together.</t>
  </si>
  <si>
    <t>Comprehension - Main Idea</t>
  </si>
  <si>
    <t>Comprehension - Recall</t>
  </si>
  <si>
    <t>Comprehension - Colze</t>
  </si>
  <si>
    <t>LD.attr (R+ AT)</t>
  </si>
  <si>
    <t>Self-instruction plus attribution General self-instruction procedure, text structure, attribution training 1-2 Activate previous knowledge, attribution training 3-4 Preview of text, attribution training 5-6 Self-question, attribution training 7-8 Clarify, attribution training 9-10 Mapping ideas, attribution training 11-13 Practice of strategies, attribution training 14-20</t>
  </si>
  <si>
    <t>LD.co (Control)</t>
  </si>
  <si>
    <t>the control group did not receive any training.</t>
  </si>
  <si>
    <t>Mete, 2020</t>
  </si>
  <si>
    <t>Turky</t>
  </si>
  <si>
    <t>Turkish</t>
  </si>
  <si>
    <t>experimental REM</t>
  </si>
  <si>
    <t>36 class hours of implementations focusing on the Reading Engagement Model were carried out and the reading comprehension strategies as Cooperative Discussion and Questioning Strategy, Note-taking Strategy, and Cloze Technique were taught.</t>
  </si>
  <si>
    <t>reading comprehension achievement test (RCAT)</t>
  </si>
  <si>
    <t>a (0.78)</t>
  </si>
  <si>
    <t>control</t>
  </si>
  <si>
    <t>In the control group, the activities in the coursebook were implemented as defined in the current curriculum.</t>
  </si>
  <si>
    <t>Souvignier &amp; Mokhlesgerami, 2006</t>
  </si>
  <si>
    <t>Germany</t>
  </si>
  <si>
    <t>German</t>
  </si>
  <si>
    <t>Strat + CSR + MSR</t>
  </si>
  <si>
    <t xml:space="preserve"> - Think about the headline (1) - Generate imaginations (1)  Elaborative reading strategies  - Clarify difficult words (2)  Lessons 6-10  - Check understanding (1)  Elaborative metacognitive strategies  Lesson 11 Reading game I (1) Practice  - Underline important information (1) - Summarize important information (2)  Organizational reading Lessons strategies  12-16 - Check remembering (2) Organizational metacognitive strategy</t>
  </si>
  <si>
    <t>Reading comprehension</t>
  </si>
  <si>
    <t>a (.33, .57, .60)</t>
  </si>
  <si>
    <t>Strat + CSR</t>
  </si>
  <si>
    <t>Strat</t>
  </si>
  <si>
    <t>Schünemann et al., 2013</t>
  </si>
  <si>
    <t>Students in the no-treatment comparison group received conventional German language instruction from their teachers. In these lessons, teachers not only provided training on reading comprehension but also continued with the curriculum-based German language instruction, including grammar instruction and writing as well as reading. As described above, this study compares the intervention conditions with a comparison group to gain information on the efficacy of the treatments in contrast to conventional teacher-led lessons. All schools were located in the same school district and used the same curriculum for German language. At the time of the intervention, all students (in all schools) were being taught about punctuation and were reading and interpreting fairy tales in their German language lessons. The number of German language lessons was identical in every school. Because the treatments were implemented in conventional lessons, there was no difference in the amount of German language instruction between the no-treatment comparison group and the intervention conditions.</t>
  </si>
  <si>
    <t>FLVT Reading comprehension</t>
  </si>
  <si>
    <t>a (.67 - .73)</t>
  </si>
  <si>
    <t>RT</t>
  </si>
  <si>
    <t>The RT and RT + SRL training programs were embedded in the same experimenter-developed, age-appropriate frame story. In this story, the pirate, Captain Carlo, and his intelligent book-loving parrot, Einstein, stranded on an island because of Carlo’s poor reading skills. He was unable to read and understand the directions to their actual destination and, therefore, they ended up on a deserted island.</t>
  </si>
  <si>
    <t>RT + SRL</t>
  </si>
  <si>
    <t>Spörer &amp; Schünemann, 2014</t>
  </si>
  <si>
    <t>The training began with an instructional section (lessons 1e3) in which the trainer modeled the use of the four reading strategies.</t>
  </si>
  <si>
    <t>FLVT 5-6 Reading Comprehension</t>
  </si>
  <si>
    <t>a (.73, .72, .72)</t>
  </si>
  <si>
    <t>RT + SIP (pretest sig.)</t>
  </si>
  <si>
    <t>The strategies instructed in this condition were identical to those used in the RT condition.</t>
  </si>
  <si>
    <t>RT + ORP</t>
  </si>
  <si>
    <t>This condition combined the instruction of reading strategies with self-regulation procedures designed to facilitate students' goal setting, monitoring and evaluation of reading outcome.</t>
  </si>
  <si>
    <t>The reading strategies and the way the strategies were modeled in this condition were identical to the approach in the other three conditions.</t>
  </si>
  <si>
    <t>TWA + SRL</t>
  </si>
  <si>
    <t>In implementing TWA, students completed nine reading comprehension steps within three reading phases: before reading, while reading, and after reading (see Figure 1). Three strategies are included in each stage. Explicit instruction for generalization across domains and tasks was imbedded throughout instruction.</t>
  </si>
  <si>
    <t>(immediate) 1. Main idea</t>
  </si>
  <si>
    <t>(immediate) 2. Summary</t>
  </si>
  <si>
    <t>(immediate) 3. Oral retell quality</t>
  </si>
  <si>
    <t xml:space="preserve">(immediate) 4. Oral retell information units </t>
  </si>
  <si>
    <t>(immediate) 5. Oral retell main ideas</t>
  </si>
  <si>
    <t>(immediate) 6. Written retell quality</t>
  </si>
  <si>
    <t xml:space="preserve">(immediate) 7. Written retell information units </t>
  </si>
  <si>
    <t>(immediate) 8. Written retell main ideas</t>
  </si>
  <si>
    <t>(3 week) 1. Main idea</t>
  </si>
  <si>
    <t>(3 week) 2. Summary</t>
  </si>
  <si>
    <t>(3 week) 3. Oral retell quality</t>
  </si>
  <si>
    <t xml:space="preserve">(3 week) 4. Oral retell information units </t>
  </si>
  <si>
    <t>(3 week) 5. Oral retell main ideas</t>
  </si>
  <si>
    <t>(3 week) 6. Written retell quality</t>
  </si>
  <si>
    <t xml:space="preserve">(3 week) 7. Written retell information units </t>
  </si>
  <si>
    <t>(3 week) 8. Written retell main ideas</t>
  </si>
  <si>
    <t>RQ (reciprocal)</t>
  </si>
  <si>
    <t>Instructional Procedure: RQ  Students were taught the RQ strategy within the six-stage strategy acquisition framework. The instructor modeled the use of RQ but did not implement cognitive modeling; in other words, the instruction did not include explicit modeling of self-instructions. A chart listing examples of good comprehension questions was used to facilitate students’ questioning behavior. Students’ dependence on the chart faded as they became independent in formulating questions.</t>
  </si>
  <si>
    <t>Cirino et al., 2017</t>
  </si>
  <si>
    <t>Posttest Unrelated</t>
  </si>
  <si>
    <t>TB</t>
  </si>
  <si>
    <t>Both conditions Vocabulary cards Preread 5.0 and 2.0 Ts introduce definition, related words, examples, plus discussion Yes Yes  Potentially unknown words Preread 2.0 Ss select words to be defined; Ts provide definition Yes (TB+EF only) Yes  Oral reading During 5.0 Ss take turns reading aloud, with assistance from Ts as needed yes yes  Summarize Postread 6.0 and 8.0 Ss summarize passage aloud with scaffolding from Ts yes yes  Silent rereading Postread 5.0 Ss reread text silently Yes (TB only) Yes  Quizzing Postread 5.0 Ss answer multiple-choice question about the text Yes (TB+EF only) Yes</t>
  </si>
  <si>
    <t>TB + EF</t>
  </si>
  <si>
    <t>Follow UP (≥1 month/4 weeks)</t>
  </si>
  <si>
    <t>#</t>
  </si>
  <si>
    <t>Nelson, 2005</t>
  </si>
  <si>
    <t>Guided Reading</t>
  </si>
  <si>
    <t>4,5,6,7,8</t>
  </si>
  <si>
    <t>The reading comprehension strategy instruction designed for this intervention was  based in part on techniques used in guided reading (Cunningham &amp; Allington, 1999),  with a more specific strategy focus drawn from the work in reciprocal teaching (Palinscar  &amp; Brown, 1984). This intervention was named Guided Reading. Tutors modeled specific  comprehension strategies for students, including prediction, summarization, and question  generation, to enhance active and strategic reading. Tutors used modeling heavily during  the first sessions, with guided practice predominantly used during the middle and final  sessions. Within this type of an instructional approach, the assumption is made that  students will naturally pick up on the purpose of the strategies and begin to use them  independently (Duffy, 2002).</t>
  </si>
  <si>
    <t>Retell Quality</t>
  </si>
  <si>
    <t>f (.91)</t>
  </si>
  <si>
    <t>Retell Main Idea</t>
  </si>
  <si>
    <t>f (.81)</t>
  </si>
  <si>
    <t>Multiple Choice</t>
  </si>
  <si>
    <t>WJ Passage Comprehension</t>
  </si>
  <si>
    <t>Explicit Comp. Proc</t>
  </si>
  <si>
    <t>The prior knowledge and prediction strategies were related, but different. When  using the prior knowledge strategy, participants simply thought about what they already  knew about the topic of the text. This strategy was used to encourage participants to link  newly acquired knowledge from the text with previously established knowledge schemas.  The use of prediction is influenced by prior knowledge; however, prediction is a more  specific strategy that uses cues from the text, such as titles, pictures, bold words, and  subheadings, to hypothesize what the text will be about.</t>
  </si>
  <si>
    <t>M_comp</t>
  </si>
  <si>
    <t>R_comp</t>
  </si>
  <si>
    <t>.</t>
  </si>
  <si>
    <t>N</t>
  </si>
  <si>
    <t>NG</t>
  </si>
  <si>
    <t>V</t>
  </si>
  <si>
    <t>G</t>
  </si>
  <si>
    <t>NVG</t>
  </si>
  <si>
    <t>EX 122</t>
  </si>
  <si>
    <t>EX 134</t>
  </si>
  <si>
    <t>Wu et al., 2021</t>
  </si>
  <si>
    <t>ctl</t>
  </si>
  <si>
    <t>NGT</t>
  </si>
  <si>
    <t>T</t>
  </si>
  <si>
    <t>GT</t>
  </si>
  <si>
    <t>VT</t>
  </si>
  <si>
    <t>NT</t>
  </si>
  <si>
    <t>Students in the Reading Strategies Control condition were shown the same materials as the other students but received no strategy training in Sessions 5 or 6.</t>
  </si>
  <si>
    <t>ConditionType</t>
  </si>
  <si>
    <t>EX</t>
  </si>
  <si>
    <t>EX_M_only</t>
  </si>
  <si>
    <t>RCS (7 groups)</t>
  </si>
  <si>
    <t>Not Mot</t>
  </si>
  <si>
    <t>CAI</t>
  </si>
  <si>
    <t>EX_Identifier</t>
  </si>
  <si>
    <t>EX_Note</t>
  </si>
  <si>
    <t>Monly</t>
  </si>
  <si>
    <t>ave_age</t>
  </si>
  <si>
    <t>pct_disability</t>
  </si>
  <si>
    <t>pct_boy</t>
  </si>
  <si>
    <t>pct_minority</t>
  </si>
  <si>
    <t>ConditionID</t>
  </si>
  <si>
    <t>self-raed</t>
  </si>
  <si>
    <t>self-read</t>
  </si>
  <si>
    <t>same.copmonent</t>
  </si>
  <si>
    <t>Guthrie et al. 1999</t>
  </si>
  <si>
    <t>Guthrie et al. 2009</t>
  </si>
  <si>
    <t>Little et al. 2014</t>
  </si>
  <si>
    <t>Mason, 2004</t>
  </si>
  <si>
    <t>Schunk &amp; Rice. (S1), 1987</t>
  </si>
  <si>
    <t>Schunk &amp; Rice. (S2), 1987</t>
  </si>
  <si>
    <t>Guthrie et al. (S1), 2004</t>
  </si>
  <si>
    <t>Guthrie et al. (S2), 2004</t>
  </si>
  <si>
    <t>NV</t>
  </si>
  <si>
    <t xml:space="preserve"> Young et al., 2019</t>
  </si>
  <si>
    <t>Treatment</t>
  </si>
  <si>
    <t>Similar to the comparison group, 75 min were dedicated to language arts instruction. Teachers reported spending between 15 and 30 min per day on readers theater, and the remaining time was dedicated to their adopted program. The treatment group also used Rooted in Reading (Lemon, 2019), as well as a district adopted program, SRA Reading Laboratory (Science Research Associates, 2018) (McGrawHill). SRA is a level program that is directed by the student. Reading levels are determined by a pretest, and as a student moves through the program, the texts becoming increasingly more complex. Students begin with reading selections, which the program calls Power Builders. The Power Builder has an appropriately leveled text complimented with comprehension questions and vocabulary activities. Students then check their own work. Following, is an example of a typical day in the treatment group. The language arts bock began with the readers theater treatment, which lasted between 15 and 30 min. The teacher then uses ideas from Rooted in Reading (Lemon, 2019) to conduct a read aloud, teaching reading strategies before, during, and after the reading, which takes about 15 min. Students then engage in SRA for remainder of the reading block (15–30 min, depending on the time spent on readers theater that day), and before writing (15 min). Thus, in both the treatment and comparison groups, students engaged in about 60 min of reading instruction and 15 min of writing. Rooted in Reading seemed to be a common thread connecting all the classrooms. However, the other approaches differed. While there were likely differences between groups that could not be accounted and controlled for, readers theater treatment appeared to be a major difference between the treatment and comparison.</t>
  </si>
  <si>
    <t>GMRT-4 Comprehension</t>
  </si>
  <si>
    <t>a (.92) c (.82)</t>
  </si>
  <si>
    <t>The district also used Rooted in Reading (Lemon, 2019), which offers read aloud lessons that include all of the state standards, as well as nonfiction readers that connect to the story of the week. Also, the program includes reading passages for each week to prepare students for the reading test  THE JOURNAL OF EDUCATIONAL RESEARCH 617 format. The goal is to interest the students and provide many opportunities to engage in close reading of the weekly text. The teachers also meet with small groups daily for guided intervention, in an effort to meet individual needs of readers based on their particular reading levels. The teachers followed a district created scope and sequence for the entire year. The present study was conducted during the fall semester. During this time, there were three 20 day units: (a) communicating ideas and messages, (b) readers respond to author’s purpose, and (c) preparing readers and writers for literacy works. For example, Monday of the second week of school (the first week of the study), the language arts block was allotted 75 min total. First, there was a vocabulary mini-lesson (10 min), and students chose various activities from their “Vocabulary Menu” to practice their words. These words were harvested from the text read in the basal. Next, students engaged in what the district called, “The Main Block.” During this 40-min block, the teacher read aloud Our Kind Classroom from their curriculum, Rooted in Reading (Lemon, 2019). While reading aloud, the teacher required students to visualize what it is like to have a kind classroom, where students respect one another. After the reading, in groups, students reenacted from the scenes. The teacher took pictures and added photos to a class book that illustrated what kindness looks like in classrooms. Then, individually, students completed a paper where they could either write or draw themselves as unique individuals. The next 10–15 min was devoted to spelling, and the focus was on the short E sound. Students could choose from a variety of spelling activities, such as ABC order, sentences, unscramble, or making words. While students were working on their spelling, one guided reading group was pulled, and the teacher conducted a small group reading lesson. If students working on their spelling finished early, they were asked to practice in their handwriting book or read silently. After the reading block, students engaged in 15–20 min of writing.</t>
  </si>
  <si>
    <t>Young et al., 2020</t>
  </si>
  <si>
    <t>Treatment (n = 23)</t>
  </si>
  <si>
    <t>Comparison (n = 23)</t>
  </si>
  <si>
    <t>2</t>
  </si>
  <si>
    <t>NVT</t>
  </si>
  <si>
    <t>NVGT</t>
  </si>
  <si>
    <t>NA (for NA/AC Condition)</t>
  </si>
  <si>
    <t>3 = NA (for NA/AC Condition)</t>
  </si>
  <si>
    <t>Non-independent subgroup</t>
  </si>
  <si>
    <t>chr_language</t>
  </si>
  <si>
    <t>rm_</t>
  </si>
  <si>
    <t>chr_</t>
  </si>
  <si>
    <t>Character / string</t>
  </si>
  <si>
    <t>rm_R_code</t>
  </si>
  <si>
    <t>rm_R_evidence</t>
  </si>
  <si>
    <t>rm_R_source</t>
  </si>
  <si>
    <t>variable_names</t>
  </si>
  <si>
    <t>is_</t>
  </si>
  <si>
    <t>pct_</t>
  </si>
  <si>
    <t>ave_</t>
  </si>
  <si>
    <t>id_</t>
  </si>
  <si>
    <t>Temporary/coding-only column, dropped during cleaning</t>
  </si>
  <si>
    <t>Proportion or percentage variable (e.g., pct_boys)</t>
  </si>
  <si>
    <t>Average or mean value (e.g., ave_age)</t>
  </si>
  <si>
    <t>Categorical variable (multi-level factor)</t>
  </si>
  <si>
    <t>Binary categorical variable (0/1 with labels)</t>
  </si>
  <si>
    <t>Identifier (i.e., id_study, id_sample,id_condition, id_es)</t>
  </si>
  <si>
    <t>cat_</t>
  </si>
  <si>
    <t>description</t>
  </si>
  <si>
    <t>prefix_naming_rule</t>
  </si>
  <si>
    <t>is_article</t>
  </si>
  <si>
    <t>chr_authorname</t>
  </si>
  <si>
    <t>id_sample</t>
  </si>
  <si>
    <t>chr_country</t>
  </si>
  <si>
    <t>is_RCT</t>
  </si>
  <si>
    <t>cat_condition_type</t>
  </si>
  <si>
    <t>cat_M_type</t>
  </si>
  <si>
    <t>cat_R_type</t>
  </si>
  <si>
    <t>chr_condition_name</t>
  </si>
  <si>
    <t>pct_struggle_reader</t>
  </si>
  <si>
    <t>pct_lowSES</t>
  </si>
  <si>
    <t>pct_SLL</t>
  </si>
  <si>
    <t>0 = After school Program</t>
  </si>
  <si>
    <t>1 = School Environment</t>
  </si>
  <si>
    <t>1 = peer reviewed paper</t>
  </si>
  <si>
    <t xml:space="preserve">1 = peer reviewed paper </t>
  </si>
  <si>
    <t>0 = disseration</t>
  </si>
  <si>
    <t>1 = RCT</t>
  </si>
  <si>
    <t>1 = RCT (individual level)</t>
  </si>
  <si>
    <t xml:space="preserve"> 1 = RCT</t>
  </si>
  <si>
    <t xml:space="preserve">0 = QED  </t>
  </si>
  <si>
    <t>0 = QED</t>
  </si>
  <si>
    <t xml:space="preserve">0 = QED </t>
  </si>
  <si>
    <t>is_school_staff</t>
  </si>
  <si>
    <t>num_dosage_total</t>
  </si>
  <si>
    <t>num_dosage_session_length</t>
  </si>
  <si>
    <t>is_fidelity</t>
  </si>
  <si>
    <t>chr_measure_name</t>
  </si>
  <si>
    <t>is_measure_std</t>
  </si>
  <si>
    <t>rm_measure_reliability</t>
  </si>
  <si>
    <t>rm_measure_overaligned</t>
  </si>
  <si>
    <t>rm_Report this only when descriptive stats is not available.</t>
  </si>
  <si>
    <t>rm_Report when available.</t>
  </si>
  <si>
    <t>rm_note1</t>
  </si>
  <si>
    <t>rm_note2</t>
  </si>
  <si>
    <t>rm_note3</t>
  </si>
  <si>
    <t>m_delayed</t>
  </si>
  <si>
    <t>sd_delayed</t>
  </si>
  <si>
    <t>n_delayed</t>
  </si>
  <si>
    <t>n_</t>
  </si>
  <si>
    <t>m_</t>
  </si>
  <si>
    <t>sd_</t>
  </si>
  <si>
    <t>id_condition</t>
  </si>
  <si>
    <t>id_es</t>
  </si>
  <si>
    <t>r_</t>
  </si>
  <si>
    <t>outcome data; correlation between pre and post-test data</t>
  </si>
  <si>
    <t>outcome data; sample size (number)</t>
  </si>
  <si>
    <t xml:space="preserve">outcome data; standard deviation </t>
  </si>
  <si>
    <t xml:space="preserve">outcome data; mean </t>
  </si>
  <si>
    <t>is_school_context</t>
  </si>
  <si>
    <t>num_dosage_session_num</t>
  </si>
  <si>
    <t>is_small_group</t>
  </si>
  <si>
    <t>is_scripted</t>
  </si>
  <si>
    <t>num_</t>
  </si>
  <si>
    <t>Numerical variable</t>
  </si>
  <si>
    <t>id_study</t>
  </si>
  <si>
    <t>142_1</t>
  </si>
  <si>
    <t>142_2</t>
  </si>
  <si>
    <t>140_1</t>
  </si>
  <si>
    <t>109_1</t>
  </si>
  <si>
    <t>109_2</t>
  </si>
  <si>
    <t>123_1</t>
  </si>
  <si>
    <t>123_2</t>
  </si>
  <si>
    <t>125_1</t>
  </si>
  <si>
    <t>125_2</t>
  </si>
  <si>
    <t>125_3</t>
  </si>
  <si>
    <t>125_4</t>
  </si>
  <si>
    <t>126_1</t>
  </si>
  <si>
    <t>126_2</t>
  </si>
  <si>
    <t>127_6</t>
  </si>
  <si>
    <t>127_7</t>
  </si>
  <si>
    <t>127_8</t>
  </si>
  <si>
    <t>129_1</t>
  </si>
  <si>
    <t>129_2</t>
  </si>
  <si>
    <t>140_2</t>
  </si>
  <si>
    <t>2.71</t>
  </si>
  <si>
    <t>chr_grade</t>
  </si>
  <si>
    <t>m_pre</t>
  </si>
  <si>
    <t>sd_pre</t>
  </si>
  <si>
    <t>n_pre</t>
  </si>
  <si>
    <t>m_post</t>
  </si>
  <si>
    <t>sd_post</t>
  </si>
  <si>
    <t>n_post</t>
  </si>
  <si>
    <t>num_month_of_delayed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</si>
</sst>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38" x14ac:knownFonts="1">
    <font>
      <sz val="11"/>
      <color theme="1"/>
      <name val="Calibri"/>
      <family val="2"/>
      <scheme val="minor"/>
    </font>
    <font>
      <sz val="9"/>
      <name val="Calibri"/>
      <family val="3"/>
      <charset val="134"/>
      <scheme val="minor"/>
    </font>
    <font>
      <sz val="11"/>
      <name val="Calibri"/>
      <family val="2"/>
      <scheme val="minor"/>
    </font>
    <font>
      <b/>
      <sz val="12"/>
      <name val="Calibri"/>
      <family val="2"/>
      <scheme val="minor"/>
    </font>
    <font>
      <b/>
      <sz val="12"/>
      <color theme="1"/>
      <name val="Calibri"/>
      <family val="2"/>
      <scheme val="minor"/>
    </font>
    <font>
      <b/>
      <u/>
      <sz val="12"/>
      <color theme="1"/>
      <name val="Calibri"/>
      <family val="2"/>
      <scheme val="minor"/>
    </font>
    <font>
      <sz val="6"/>
      <color theme="1"/>
      <name val="Calibri"/>
      <family val="2"/>
      <scheme val="minor"/>
    </font>
    <font>
      <b/>
      <u/>
      <sz val="8"/>
      <color theme="1"/>
      <name val="Calibri"/>
      <family val="2"/>
      <scheme val="minor"/>
    </font>
    <font>
      <b/>
      <sz val="10"/>
      <color theme="1"/>
      <name val="Calibri"/>
      <family val="2"/>
      <scheme val="minor"/>
    </font>
    <font>
      <b/>
      <sz val="8"/>
      <color theme="1"/>
      <name val="Calibri (Body)"/>
    </font>
    <font>
      <sz val="6"/>
      <name val="Calibri"/>
      <family val="2"/>
      <scheme val="minor"/>
    </font>
    <font>
      <b/>
      <i/>
      <sz val="1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u/>
      <sz val="9.5"/>
      <color theme="1"/>
      <name val="Calibri"/>
      <family val="2"/>
      <scheme val="minor"/>
    </font>
    <font>
      <b/>
      <sz val="9"/>
      <color theme="1"/>
      <name val="Calibri (Body)"/>
    </font>
    <font>
      <sz val="6"/>
      <color rgb="FFFF0000"/>
      <name val="Calibri"/>
      <family val="2"/>
      <scheme val="minor"/>
    </font>
    <font>
      <b/>
      <i/>
      <u/>
      <sz val="11"/>
      <name val="Calibri"/>
      <family val="2"/>
      <scheme val="minor"/>
    </font>
    <font>
      <b/>
      <sz val="11"/>
      <name val="Calibri"/>
      <family val="2"/>
      <scheme val="minor"/>
    </font>
    <font>
      <sz val="12"/>
      <color rgb="FF222222"/>
      <name val="Helvetica Neue"/>
      <family val="2"/>
    </font>
    <font>
      <sz val="11"/>
      <color rgb="FF222222"/>
      <name val="Helvetica Neue"/>
      <family val="2"/>
    </font>
    <font>
      <sz val="11"/>
      <color theme="5"/>
      <name val="Calibri"/>
      <family val="2"/>
      <scheme val="minor"/>
    </font>
    <font>
      <b/>
      <sz val="11"/>
      <color theme="5"/>
      <name val="Calibri"/>
      <family val="2"/>
      <scheme val="minor"/>
    </font>
    <font>
      <b/>
      <sz val="11"/>
      <color rgb="FFFF0000"/>
      <name val="Calibri"/>
      <family val="2"/>
      <scheme val="minor"/>
    </font>
    <font>
      <i/>
      <u/>
      <sz val="11"/>
      <name val="Calibri"/>
      <family val="2"/>
      <scheme val="minor"/>
    </font>
    <font>
      <sz val="11"/>
      <color rgb="FF000000"/>
      <name val="Calibri"/>
      <family val="2"/>
      <scheme val="minor"/>
    </font>
    <font>
      <sz val="11"/>
      <color theme="4"/>
      <name val="Calibri"/>
      <family val="2"/>
      <scheme val="minor"/>
    </font>
    <font>
      <sz val="11"/>
      <color theme="5" tint="-0.249977111117893"/>
      <name val="Calibri"/>
      <family val="2"/>
      <scheme val="minor"/>
    </font>
    <font>
      <sz val="11"/>
      <color theme="8"/>
      <name val="Calibri"/>
      <family val="2"/>
      <scheme val="minor"/>
    </font>
    <font>
      <sz val="11"/>
      <color theme="9" tint="-0.249977111117893"/>
      <name val="Calibri"/>
      <family val="2"/>
      <scheme val="minor"/>
    </font>
    <font>
      <sz val="11"/>
      <color theme="9"/>
      <name val="Calibri"/>
      <family val="2"/>
      <scheme val="minor"/>
    </font>
    <font>
      <sz val="11"/>
      <color theme="2" tint="-9.9978637043366805E-2"/>
      <name val="Calibri"/>
      <family val="2"/>
      <scheme val="minor"/>
    </font>
    <font>
      <sz val="11"/>
      <color theme="6" tint="0.79998168889431442"/>
      <name val="Calibri"/>
      <family val="2"/>
      <scheme val="minor"/>
    </font>
    <font>
      <sz val="11"/>
      <color theme="2"/>
      <name val="Calibri"/>
      <family val="2"/>
      <scheme val="minor"/>
    </font>
    <font>
      <sz val="11"/>
      <color theme="6"/>
      <name val="Calibri"/>
      <family val="2"/>
      <scheme val="minor"/>
    </font>
    <font>
      <b/>
      <sz val="11"/>
      <color theme="1"/>
      <name val="Calibri (Body)"/>
    </font>
    <font>
      <sz val="8"/>
      <name val="Calibri"/>
      <family val="2"/>
      <scheme val="minor"/>
    </font>
  </fonts>
  <fills count="19">
    <fill>
      <patternFill patternType="none"/>
    </fill>
    <fill>
      <patternFill patternType="gray125"/>
    </fill>
    <fill>
      <patternFill patternType="solid">
        <fgColor theme="7"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2"/>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theme="5"/>
        <bgColor indexed="64"/>
      </patternFill>
    </fill>
    <fill>
      <patternFill patternType="solid">
        <fgColor rgb="FFFFC000"/>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0000"/>
        <bgColor indexed="64"/>
      </patternFill>
    </fill>
    <fill>
      <patternFill patternType="solid">
        <fgColor theme="8"/>
        <bgColor indexed="64"/>
      </patternFill>
    </fill>
  </fills>
  <borders count="6">
    <border>
      <left/>
      <right/>
      <top/>
      <bottom/>
      <diagonal/>
    </border>
    <border>
      <left/>
      <right/>
      <top/>
      <bottom style="thin">
        <color indexed="64"/>
      </bottom>
      <diagonal/>
    </border>
    <border>
      <left/>
      <right/>
      <top style="thin">
        <color indexed="64"/>
      </top>
      <bottom/>
      <diagonal/>
    </border>
    <border>
      <left/>
      <right/>
      <top/>
      <bottom style="double">
        <color indexed="64"/>
      </bottom>
      <diagonal/>
    </border>
    <border>
      <left/>
      <right/>
      <top style="double">
        <color indexed="64"/>
      </top>
      <bottom/>
      <diagonal/>
    </border>
    <border>
      <left style="thin">
        <color indexed="64"/>
      </left>
      <right/>
      <top/>
      <bottom/>
      <diagonal/>
    </border>
  </borders>
  <cellStyleXfs count="1">
    <xf numFmtId="0" fontId="0" fillId="0" borderId="0"/>
  </cellStyleXfs>
  <cellXfs count="315">
    <xf numFmtId="0" fontId="0" fillId="0" borderId="0" xfId="0"/>
    <xf numFmtId="0" fontId="0" fillId="0" borderId="0" xfId="0" applyAlignment="1">
      <alignment horizontal="left" vertical="top" wrapText="1"/>
    </xf>
    <xf numFmtId="0" fontId="2" fillId="0" borderId="0" xfId="0" applyFont="1" applyAlignment="1">
      <alignment horizontal="left" vertical="top" wrapText="1"/>
    </xf>
    <xf numFmtId="0" fontId="3" fillId="2" borderId="0" xfId="0" applyFont="1" applyFill="1" applyAlignment="1">
      <alignment horizontal="center" vertical="top" wrapText="1"/>
    </xf>
    <xf numFmtId="0" fontId="4" fillId="5" borderId="0" xfId="0" applyFont="1" applyFill="1" applyAlignment="1">
      <alignment horizontal="center" vertical="top" wrapText="1"/>
    </xf>
    <xf numFmtId="0" fontId="5" fillId="5" borderId="0" xfId="0" applyFont="1" applyFill="1" applyAlignment="1">
      <alignment horizontal="center" vertical="top" wrapText="1"/>
    </xf>
    <xf numFmtId="0" fontId="4" fillId="2" borderId="0" xfId="0" applyFont="1" applyFill="1" applyAlignment="1">
      <alignment horizontal="center" vertical="top" wrapText="1"/>
    </xf>
    <xf numFmtId="0" fontId="4" fillId="4" borderId="0" xfId="0" applyFont="1" applyFill="1" applyAlignment="1">
      <alignment horizontal="center" vertical="top" wrapText="1"/>
    </xf>
    <xf numFmtId="0" fontId="5" fillId="6" borderId="0" xfId="0" applyFont="1" applyFill="1" applyAlignment="1">
      <alignment horizontal="center" vertical="top" wrapText="1"/>
    </xf>
    <xf numFmtId="0" fontId="4" fillId="6" borderId="0" xfId="0" applyFont="1" applyFill="1" applyAlignment="1">
      <alignment horizontal="center" vertical="top" wrapText="1"/>
    </xf>
    <xf numFmtId="0" fontId="4" fillId="3" borderId="0" xfId="0" applyFont="1" applyFill="1" applyAlignment="1">
      <alignment horizontal="center" vertical="top" wrapText="1"/>
    </xf>
    <xf numFmtId="0" fontId="0" fillId="0" borderId="0" xfId="0" applyAlignment="1">
      <alignment horizontal="center" vertical="top" wrapText="1"/>
    </xf>
    <xf numFmtId="0" fontId="6" fillId="0" borderId="0" xfId="0" applyFont="1" applyAlignment="1">
      <alignment horizontal="center" vertical="top" wrapText="1"/>
    </xf>
    <xf numFmtId="0" fontId="0" fillId="5" borderId="0" xfId="0" applyFill="1" applyAlignment="1">
      <alignment horizontal="center" vertical="top" wrapText="1"/>
    </xf>
    <xf numFmtId="0" fontId="3" fillId="11" borderId="0" xfId="0" applyFont="1" applyFill="1" applyAlignment="1">
      <alignment horizontal="center" vertical="top" wrapText="1"/>
    </xf>
    <xf numFmtId="0" fontId="7" fillId="9" borderId="0" xfId="0" applyFont="1" applyFill="1" applyAlignment="1">
      <alignment horizontal="center" vertical="top" wrapText="1"/>
    </xf>
    <xf numFmtId="2" fontId="4" fillId="2" borderId="0" xfId="0" applyNumberFormat="1" applyFont="1" applyFill="1" applyAlignment="1">
      <alignment horizontal="center" vertical="top" wrapText="1"/>
    </xf>
    <xf numFmtId="2" fontId="0" fillId="0" borderId="0" xfId="0" applyNumberFormat="1" applyAlignment="1">
      <alignment horizontal="center" vertical="top" wrapText="1"/>
    </xf>
    <xf numFmtId="0" fontId="8" fillId="5" borderId="0" xfId="0" applyFont="1" applyFill="1" applyAlignment="1">
      <alignment horizontal="center" vertical="top" wrapText="1"/>
    </xf>
    <xf numFmtId="2" fontId="2" fillId="0" borderId="0" xfId="0" applyNumberFormat="1" applyFont="1" applyAlignment="1">
      <alignment horizontal="center" vertical="top" wrapText="1"/>
    </xf>
    <xf numFmtId="0" fontId="2" fillId="0" borderId="0" xfId="0" applyFont="1" applyAlignment="1">
      <alignment horizontal="center" vertical="top" wrapText="1"/>
    </xf>
    <xf numFmtId="0" fontId="2" fillId="0" borderId="1" xfId="0" applyFont="1" applyBorder="1" applyAlignment="1">
      <alignment horizontal="center" vertical="top" wrapText="1"/>
    </xf>
    <xf numFmtId="2" fontId="2" fillId="0" borderId="1" xfId="0" applyNumberFormat="1" applyFont="1" applyBorder="1" applyAlignment="1">
      <alignment horizontal="center" vertical="top" wrapText="1"/>
    </xf>
    <xf numFmtId="0" fontId="2" fillId="5" borderId="0" xfId="0" applyFont="1" applyFill="1" applyAlignment="1">
      <alignment horizontal="center" vertical="top" wrapText="1"/>
    </xf>
    <xf numFmtId="0" fontId="10" fillId="0" borderId="0" xfId="0" applyFont="1" applyAlignment="1">
      <alignment horizontal="center" vertical="top" wrapText="1"/>
    </xf>
    <xf numFmtId="0" fontId="11" fillId="5" borderId="0" xfId="0" applyFont="1" applyFill="1" applyAlignment="1">
      <alignment horizontal="center" vertical="top" wrapText="1"/>
    </xf>
    <xf numFmtId="0" fontId="2" fillId="5" borderId="1" xfId="0" applyFont="1" applyFill="1" applyBorder="1" applyAlignment="1">
      <alignment horizontal="center" vertical="top" wrapText="1"/>
    </xf>
    <xf numFmtId="0" fontId="10" fillId="0" borderId="1" xfId="0" applyFont="1" applyBorder="1" applyAlignment="1">
      <alignment horizontal="center" vertical="top" wrapText="1"/>
    </xf>
    <xf numFmtId="0" fontId="2" fillId="0" borderId="1" xfId="0" applyFont="1" applyBorder="1" applyAlignment="1">
      <alignment horizontal="left" vertical="top" wrapText="1"/>
    </xf>
    <xf numFmtId="0" fontId="11" fillId="5" borderId="1" xfId="0" applyFont="1" applyFill="1" applyBorder="1" applyAlignment="1">
      <alignment horizontal="center" vertical="top" wrapText="1"/>
    </xf>
    <xf numFmtId="0" fontId="0" fillId="5" borderId="1" xfId="0" applyFill="1" applyBorder="1" applyAlignment="1">
      <alignment horizontal="center" vertical="top" wrapText="1"/>
    </xf>
    <xf numFmtId="0" fontId="0" fillId="0" borderId="1" xfId="0" applyBorder="1" applyAlignment="1">
      <alignment horizontal="center" vertical="top" wrapText="1"/>
    </xf>
    <xf numFmtId="2" fontId="0" fillId="0" borderId="1" xfId="0" applyNumberFormat="1" applyBorder="1" applyAlignment="1">
      <alignment horizontal="center" vertical="top" wrapText="1"/>
    </xf>
    <xf numFmtId="0" fontId="6" fillId="0" borderId="1" xfId="0" applyFont="1" applyBorder="1" applyAlignment="1">
      <alignment horizontal="center" vertical="top" wrapText="1"/>
    </xf>
    <xf numFmtId="0" fontId="0" fillId="0" borderId="1" xfId="0" applyBorder="1" applyAlignment="1">
      <alignment horizontal="left" vertical="top" wrapText="1"/>
    </xf>
    <xf numFmtId="0" fontId="14" fillId="4" borderId="0" xfId="0" applyFont="1" applyFill="1" applyAlignment="1">
      <alignment horizontal="center" vertical="top" wrapText="1"/>
    </xf>
    <xf numFmtId="0" fontId="15" fillId="4" borderId="0" xfId="0" applyFont="1" applyFill="1" applyAlignment="1">
      <alignment horizontal="center" vertical="top" wrapText="1"/>
    </xf>
    <xf numFmtId="0" fontId="16" fillId="4" borderId="0" xfId="0" applyFont="1" applyFill="1" applyAlignment="1">
      <alignment horizontal="center" vertical="top" wrapText="1"/>
    </xf>
    <xf numFmtId="49" fontId="2" fillId="0" borderId="0" xfId="0" applyNumberFormat="1" applyFont="1" applyAlignment="1">
      <alignment horizontal="center" vertical="top" wrapText="1"/>
    </xf>
    <xf numFmtId="49" fontId="2" fillId="0" borderId="1" xfId="0" applyNumberFormat="1" applyFont="1" applyBorder="1" applyAlignment="1">
      <alignment horizontal="center" vertical="top" wrapText="1"/>
    </xf>
    <xf numFmtId="49" fontId="0" fillId="0" borderId="0" xfId="0" applyNumberFormat="1" applyAlignment="1">
      <alignment horizontal="center" vertical="top" wrapText="1"/>
    </xf>
    <xf numFmtId="49" fontId="0" fillId="0" borderId="1" xfId="0" applyNumberFormat="1" applyBorder="1" applyAlignment="1">
      <alignment horizontal="center" vertical="top" wrapText="1"/>
    </xf>
    <xf numFmtId="0" fontId="2" fillId="12" borderId="0" xfId="0" applyFont="1" applyFill="1" applyAlignment="1">
      <alignment horizontal="center" vertical="top" wrapText="1"/>
    </xf>
    <xf numFmtId="0" fontId="0" fillId="12" borderId="0" xfId="0" applyFill="1" applyAlignment="1">
      <alignment horizontal="center" vertical="top" wrapText="1"/>
    </xf>
    <xf numFmtId="2" fontId="12" fillId="12" borderId="0" xfId="0" applyNumberFormat="1" applyFont="1" applyFill="1" applyAlignment="1">
      <alignment horizontal="center" vertical="top" wrapText="1"/>
    </xf>
    <xf numFmtId="0" fontId="12" fillId="12" borderId="0" xfId="0" applyFont="1" applyFill="1" applyAlignment="1">
      <alignment horizontal="center" vertical="top" wrapText="1"/>
    </xf>
    <xf numFmtId="2" fontId="0" fillId="12" borderId="0" xfId="0" applyNumberFormat="1" applyFill="1" applyAlignment="1">
      <alignment horizontal="center" vertical="top" wrapText="1"/>
    </xf>
    <xf numFmtId="2" fontId="12" fillId="12" borderId="1" xfId="0" applyNumberFormat="1" applyFont="1" applyFill="1" applyBorder="1" applyAlignment="1">
      <alignment horizontal="center" vertical="top" wrapText="1"/>
    </xf>
    <xf numFmtId="2" fontId="0" fillId="12" borderId="1" xfId="0" applyNumberFormat="1" applyFill="1" applyBorder="1" applyAlignment="1">
      <alignment horizontal="center" vertical="top" wrapText="1"/>
    </xf>
    <xf numFmtId="0" fontId="0" fillId="12" borderId="1" xfId="0" applyFill="1" applyBorder="1" applyAlignment="1">
      <alignment horizontal="center" vertical="top" wrapText="1"/>
    </xf>
    <xf numFmtId="0" fontId="12" fillId="12" borderId="1" xfId="0" applyFont="1" applyFill="1" applyBorder="1" applyAlignment="1">
      <alignment horizontal="center" vertical="top" wrapText="1"/>
    </xf>
    <xf numFmtId="0" fontId="6" fillId="12" borderId="0" xfId="0" applyFont="1" applyFill="1" applyAlignment="1">
      <alignment horizontal="center" vertical="top" wrapText="1"/>
    </xf>
    <xf numFmtId="10" fontId="0" fillId="0" borderId="0" xfId="0" applyNumberFormat="1" applyAlignment="1">
      <alignment horizontal="center" vertical="top" wrapText="1"/>
    </xf>
    <xf numFmtId="1" fontId="0" fillId="0" borderId="0" xfId="0" applyNumberFormat="1" applyAlignment="1">
      <alignment horizontal="center" vertical="top" wrapText="1"/>
    </xf>
    <xf numFmtId="1" fontId="2" fillId="0" borderId="0" xfId="0" applyNumberFormat="1" applyFont="1" applyAlignment="1">
      <alignment horizontal="center" vertical="top" wrapText="1"/>
    </xf>
    <xf numFmtId="10" fontId="2" fillId="0" borderId="0" xfId="0" applyNumberFormat="1" applyFont="1" applyAlignment="1">
      <alignment horizontal="center" vertical="top" wrapText="1"/>
    </xf>
    <xf numFmtId="1" fontId="13" fillId="0" borderId="0" xfId="0" applyNumberFormat="1" applyFont="1" applyAlignment="1">
      <alignment horizontal="center" vertical="top" wrapText="1"/>
    </xf>
    <xf numFmtId="0" fontId="3" fillId="8" borderId="0" xfId="0" applyFont="1" applyFill="1" applyAlignment="1">
      <alignment horizontal="center" vertical="top" wrapText="1"/>
    </xf>
    <xf numFmtId="0" fontId="12" fillId="0" borderId="0" xfId="0" applyFont="1" applyAlignment="1">
      <alignment horizontal="center" vertical="top" wrapText="1"/>
    </xf>
    <xf numFmtId="164" fontId="0" fillId="0" borderId="0" xfId="0" applyNumberFormat="1" applyAlignment="1">
      <alignment horizontal="center" vertical="top" wrapText="1"/>
    </xf>
    <xf numFmtId="0" fontId="0" fillId="0" borderId="0" xfId="0" applyAlignment="1">
      <alignment horizontal="left" vertical="top"/>
    </xf>
    <xf numFmtId="0" fontId="0" fillId="13" borderId="0" xfId="0" applyFill="1" applyAlignment="1">
      <alignment horizontal="center" vertical="top" wrapText="1"/>
    </xf>
    <xf numFmtId="0" fontId="18" fillId="0" borderId="0" xfId="0" applyFont="1" applyAlignment="1">
      <alignment horizontal="center" vertical="top" wrapText="1"/>
    </xf>
    <xf numFmtId="0" fontId="0" fillId="0" borderId="1" xfId="0" applyBorder="1" applyAlignment="1">
      <alignment horizontal="left" vertical="top"/>
    </xf>
    <xf numFmtId="0" fontId="18" fillId="0" borderId="1" xfId="0" applyFont="1" applyBorder="1" applyAlignment="1">
      <alignment horizontal="center" vertical="top" wrapText="1"/>
    </xf>
    <xf numFmtId="1" fontId="0" fillId="0" borderId="3" xfId="0" applyNumberFormat="1" applyBorder="1" applyAlignment="1">
      <alignment horizontal="center" vertical="top" wrapText="1"/>
    </xf>
    <xf numFmtId="0" fontId="2" fillId="0" borderId="3" xfId="0" applyFont="1" applyBorder="1" applyAlignment="1">
      <alignment horizontal="center" vertical="top" wrapText="1"/>
    </xf>
    <xf numFmtId="1" fontId="2" fillId="0" borderId="3" xfId="0" applyNumberFormat="1" applyFont="1" applyBorder="1" applyAlignment="1">
      <alignment horizontal="center" vertical="top" wrapText="1"/>
    </xf>
    <xf numFmtId="0" fontId="2" fillId="0" borderId="3" xfId="0" applyFont="1" applyBorder="1" applyAlignment="1">
      <alignment horizontal="left" vertical="top" wrapText="1"/>
    </xf>
    <xf numFmtId="10" fontId="2" fillId="0" borderId="3" xfId="0" applyNumberFormat="1" applyFont="1" applyBorder="1" applyAlignment="1">
      <alignment horizontal="center" vertical="top" wrapText="1"/>
    </xf>
    <xf numFmtId="0" fontId="2" fillId="0" borderId="4" xfId="0" applyFont="1" applyBorder="1" applyAlignment="1">
      <alignment horizontal="center" vertical="top" wrapText="1"/>
    </xf>
    <xf numFmtId="0" fontId="2" fillId="0" borderId="4" xfId="0" applyFont="1" applyBorder="1" applyAlignment="1">
      <alignment horizontal="left" vertical="top" wrapText="1"/>
    </xf>
    <xf numFmtId="0" fontId="18" fillId="0" borderId="3" xfId="0" applyFont="1" applyBorder="1" applyAlignment="1">
      <alignment horizontal="center" vertical="top" wrapText="1"/>
    </xf>
    <xf numFmtId="0" fontId="12" fillId="0" borderId="2" xfId="0" applyFont="1" applyBorder="1" applyAlignment="1">
      <alignment horizontal="center" vertical="top" wrapText="1"/>
    </xf>
    <xf numFmtId="0" fontId="12" fillId="0" borderId="1" xfId="0" applyFont="1" applyBorder="1" applyAlignment="1">
      <alignment horizontal="center" vertical="top" wrapText="1"/>
    </xf>
    <xf numFmtId="49" fontId="0" fillId="12" borderId="0" xfId="0" applyNumberFormat="1" applyFill="1" applyAlignment="1">
      <alignment horizontal="center" vertical="top" wrapText="1"/>
    </xf>
    <xf numFmtId="2" fontId="0" fillId="5" borderId="0" xfId="0" applyNumberFormat="1" applyFill="1" applyAlignment="1">
      <alignment horizontal="center" vertical="top" wrapText="1"/>
    </xf>
    <xf numFmtId="0" fontId="6" fillId="5" borderId="0" xfId="0" applyFont="1" applyFill="1" applyAlignment="1">
      <alignment horizontal="center" vertical="top" wrapText="1"/>
    </xf>
    <xf numFmtId="0" fontId="0" fillId="5" borderId="0" xfId="0" applyFill="1" applyAlignment="1">
      <alignment horizontal="left" vertical="top" wrapText="1"/>
    </xf>
    <xf numFmtId="0" fontId="13" fillId="5" borderId="1" xfId="0" applyFont="1" applyFill="1" applyBorder="1" applyAlignment="1">
      <alignment horizontal="center" vertical="top" wrapText="1"/>
    </xf>
    <xf numFmtId="2" fontId="0" fillId="10" borderId="0" xfId="0" applyNumberFormat="1" applyFill="1" applyAlignment="1">
      <alignment horizontal="center" vertical="top" wrapText="1"/>
    </xf>
    <xf numFmtId="2" fontId="0" fillId="10" borderId="1" xfId="0" applyNumberFormat="1" applyFill="1" applyBorder="1" applyAlignment="1">
      <alignment horizontal="center" vertical="top" wrapText="1"/>
    </xf>
    <xf numFmtId="0" fontId="0" fillId="14" borderId="0" xfId="0" applyFill="1" applyAlignment="1">
      <alignment horizontal="center" vertical="top" wrapText="1"/>
    </xf>
    <xf numFmtId="0" fontId="21" fillId="0" borderId="0" xfId="0" applyFont="1" applyAlignment="1">
      <alignment wrapText="1"/>
    </xf>
    <xf numFmtId="0" fontId="22" fillId="0" borderId="0" xfId="0" applyFont="1" applyAlignment="1">
      <alignment horizontal="center" vertical="top" wrapText="1"/>
    </xf>
    <xf numFmtId="0" fontId="13" fillId="5" borderId="0" xfId="0" applyFont="1" applyFill="1" applyAlignment="1">
      <alignment horizontal="center" vertical="top" wrapText="1"/>
    </xf>
    <xf numFmtId="0" fontId="0" fillId="5" borderId="0" xfId="0" applyFill="1" applyAlignment="1">
      <alignment horizontal="left" vertical="top"/>
    </xf>
    <xf numFmtId="0" fontId="0" fillId="5" borderId="1" xfId="0" applyFill="1" applyBorder="1" applyAlignment="1">
      <alignment horizontal="left" vertical="top"/>
    </xf>
    <xf numFmtId="2" fontId="0" fillId="0" borderId="0" xfId="0" applyNumberFormat="1" applyAlignment="1">
      <alignment horizontal="left" vertical="top"/>
    </xf>
    <xf numFmtId="2" fontId="22" fillId="0" borderId="0" xfId="0" applyNumberFormat="1" applyFont="1" applyAlignment="1">
      <alignment horizontal="left" vertical="top"/>
    </xf>
    <xf numFmtId="0" fontId="6" fillId="0" borderId="0" xfId="0" applyFont="1" applyAlignment="1">
      <alignment horizontal="left" vertical="top"/>
    </xf>
    <xf numFmtId="2" fontId="0" fillId="0" borderId="1" xfId="0" applyNumberFormat="1" applyBorder="1" applyAlignment="1">
      <alignment horizontal="left" vertical="top"/>
    </xf>
    <xf numFmtId="2" fontId="22" fillId="0" borderId="1" xfId="0" applyNumberFormat="1" applyFont="1" applyBorder="1" applyAlignment="1">
      <alignment horizontal="left" vertical="top"/>
    </xf>
    <xf numFmtId="0" fontId="6" fillId="0" borderId="1" xfId="0" applyFont="1" applyBorder="1" applyAlignment="1">
      <alignment horizontal="left" vertical="top"/>
    </xf>
    <xf numFmtId="0" fontId="22" fillId="0" borderId="0" xfId="0" applyFont="1" applyAlignment="1">
      <alignment horizontal="left" vertical="top"/>
    </xf>
    <xf numFmtId="0" fontId="20" fillId="0" borderId="0" xfId="0" applyFont="1" applyAlignment="1">
      <alignment horizontal="left" vertical="top"/>
    </xf>
    <xf numFmtId="0" fontId="0" fillId="12" borderId="0" xfId="0" applyFill="1" applyAlignment="1">
      <alignment horizontal="left" vertical="top"/>
    </xf>
    <xf numFmtId="0" fontId="0" fillId="12" borderId="1" xfId="0" applyFill="1" applyBorder="1" applyAlignment="1">
      <alignment horizontal="left" vertical="top"/>
    </xf>
    <xf numFmtId="0" fontId="25" fillId="0" borderId="0" xfId="0" applyFont="1" applyAlignment="1">
      <alignment horizontal="center" vertical="top" wrapText="1"/>
    </xf>
    <xf numFmtId="0" fontId="0" fillId="15" borderId="0" xfId="0" applyFill="1" applyAlignment="1">
      <alignment horizontal="center" vertical="top" wrapText="1"/>
    </xf>
    <xf numFmtId="0" fontId="12" fillId="6" borderId="0" xfId="0" applyFont="1" applyFill="1" applyAlignment="1">
      <alignment horizontal="center" vertical="top" wrapText="1"/>
    </xf>
    <xf numFmtId="0" fontId="0" fillId="0" borderId="3" xfId="0" applyBorder="1" applyAlignment="1">
      <alignment horizontal="left" vertical="top" wrapText="1"/>
    </xf>
    <xf numFmtId="0" fontId="0" fillId="0" borderId="3" xfId="0" applyBorder="1" applyAlignment="1">
      <alignment horizontal="center" vertical="top" wrapText="1"/>
    </xf>
    <xf numFmtId="10" fontId="0" fillId="0" borderId="3" xfId="0" applyNumberFormat="1" applyBorder="1" applyAlignment="1">
      <alignment horizontal="center" vertical="top" wrapText="1"/>
    </xf>
    <xf numFmtId="2" fontId="12" fillId="12" borderId="0" xfId="0" applyNumberFormat="1" applyFont="1" applyFill="1" applyAlignment="1">
      <alignment horizontal="left" vertical="top"/>
    </xf>
    <xf numFmtId="0" fontId="12" fillId="12" borderId="0" xfId="0" applyFont="1" applyFill="1" applyAlignment="1">
      <alignment horizontal="left" vertical="top"/>
    </xf>
    <xf numFmtId="0" fontId="12" fillId="12" borderId="1" xfId="0" applyFont="1" applyFill="1" applyBorder="1" applyAlignment="1">
      <alignment horizontal="left" vertical="top"/>
    </xf>
    <xf numFmtId="0" fontId="2" fillId="0" borderId="0" xfId="0" applyFont="1" applyAlignment="1">
      <alignment horizontal="center" vertical="top"/>
    </xf>
    <xf numFmtId="0" fontId="2" fillId="0" borderId="1" xfId="0" applyFont="1" applyBorder="1" applyAlignment="1">
      <alignment horizontal="center" vertical="top"/>
    </xf>
    <xf numFmtId="0" fontId="5" fillId="5" borderId="0" xfId="0" applyFont="1" applyFill="1" applyAlignment="1">
      <alignment horizontal="left" vertical="top"/>
    </xf>
    <xf numFmtId="0" fontId="2" fillId="5" borderId="0" xfId="0" applyFont="1" applyFill="1" applyAlignment="1">
      <alignment horizontal="left" vertical="top"/>
    </xf>
    <xf numFmtId="0" fontId="2" fillId="5" borderId="0" xfId="0" applyFont="1" applyFill="1" applyAlignment="1">
      <alignment horizontal="center" vertical="top"/>
    </xf>
    <xf numFmtId="0" fontId="12" fillId="0" borderId="0" xfId="0" applyFont="1" applyAlignment="1">
      <alignment horizontal="left" vertical="top"/>
    </xf>
    <xf numFmtId="0" fontId="0" fillId="0" borderId="0" xfId="0" applyAlignment="1">
      <alignment horizontal="center" vertical="center"/>
    </xf>
    <xf numFmtId="0" fontId="17" fillId="0" borderId="0" xfId="0" applyFont="1" applyAlignment="1">
      <alignment horizontal="left" vertical="top"/>
    </xf>
    <xf numFmtId="0" fontId="2" fillId="5" borderId="1" xfId="0" applyFont="1" applyFill="1" applyBorder="1" applyAlignment="1">
      <alignment horizontal="left" vertical="top"/>
    </xf>
    <xf numFmtId="0" fontId="2" fillId="5" borderId="1" xfId="0" applyFont="1" applyFill="1" applyBorder="1" applyAlignment="1">
      <alignment horizontal="center" vertical="top"/>
    </xf>
    <xf numFmtId="0" fontId="0" fillId="0" borderId="1" xfId="0" applyBorder="1" applyAlignment="1">
      <alignment horizontal="center" vertical="center"/>
    </xf>
    <xf numFmtId="0" fontId="0" fillId="0" borderId="2" xfId="0" applyBorder="1" applyAlignment="1">
      <alignment horizontal="left" vertical="top"/>
    </xf>
    <xf numFmtId="0" fontId="0" fillId="0" borderId="0" xfId="0" applyAlignment="1">
      <alignment horizontal="center" vertical="top"/>
    </xf>
    <xf numFmtId="0" fontId="0" fillId="0" borderId="1" xfId="0" applyBorder="1" applyAlignment="1">
      <alignment horizontal="center" vertical="top"/>
    </xf>
    <xf numFmtId="0" fontId="0" fillId="5" borderId="0" xfId="0" applyFill="1" applyAlignment="1">
      <alignment vertical="top"/>
    </xf>
    <xf numFmtId="0" fontId="0" fillId="5" borderId="0" xfId="0" applyFill="1" applyAlignment="1">
      <alignment horizontal="center" vertical="top"/>
    </xf>
    <xf numFmtId="0" fontId="2" fillId="5" borderId="0" xfId="0" applyFont="1" applyFill="1" applyAlignment="1">
      <alignment vertical="top"/>
    </xf>
    <xf numFmtId="0" fontId="2" fillId="0" borderId="0" xfId="0" applyFont="1" applyAlignment="1">
      <alignment horizontal="left" vertical="top"/>
    </xf>
    <xf numFmtId="2" fontId="2" fillId="0" borderId="0" xfId="0" applyNumberFormat="1" applyFont="1" applyAlignment="1">
      <alignment horizontal="left" vertical="top"/>
    </xf>
    <xf numFmtId="0" fontId="10" fillId="0" borderId="0" xfId="0" applyFont="1" applyAlignment="1">
      <alignment horizontal="left" vertical="top"/>
    </xf>
    <xf numFmtId="0" fontId="2" fillId="5" borderId="1" xfId="0" applyFont="1" applyFill="1" applyBorder="1" applyAlignment="1">
      <alignment vertical="top"/>
    </xf>
    <xf numFmtId="0" fontId="2" fillId="0" borderId="1" xfId="0" applyFont="1" applyBorder="1" applyAlignment="1">
      <alignment horizontal="left" vertical="top"/>
    </xf>
    <xf numFmtId="2" fontId="2" fillId="0" borderId="1" xfId="0" applyNumberFormat="1" applyFont="1" applyBorder="1" applyAlignment="1">
      <alignment horizontal="left" vertical="top"/>
    </xf>
    <xf numFmtId="0" fontId="10" fillId="0" borderId="1" xfId="0" applyFont="1" applyBorder="1" applyAlignment="1">
      <alignment horizontal="left" vertical="top"/>
    </xf>
    <xf numFmtId="0" fontId="6" fillId="0" borderId="2" xfId="0" applyFont="1" applyBorder="1" applyAlignment="1">
      <alignment horizontal="left" vertical="top"/>
    </xf>
    <xf numFmtId="0" fontId="0" fillId="0" borderId="2" xfId="0" applyBorder="1" applyAlignment="1">
      <alignment horizontal="center" vertical="center"/>
    </xf>
    <xf numFmtId="0" fontId="2" fillId="5" borderId="2" xfId="0" applyFont="1" applyFill="1" applyBorder="1" applyAlignment="1">
      <alignment horizontal="left" vertical="top"/>
    </xf>
    <xf numFmtId="0" fontId="0" fillId="5" borderId="2" xfId="0" applyFill="1" applyBorder="1" applyAlignment="1">
      <alignment horizontal="left" vertical="top"/>
    </xf>
    <xf numFmtId="0" fontId="12" fillId="5" borderId="0" xfId="0" applyFont="1" applyFill="1" applyAlignment="1">
      <alignment horizontal="left" vertical="top"/>
    </xf>
    <xf numFmtId="0" fontId="0" fillId="0" borderId="0" xfId="0" applyAlignment="1">
      <alignment vertical="center"/>
    </xf>
    <xf numFmtId="0" fontId="0" fillId="0" borderId="1" xfId="0" applyBorder="1" applyAlignment="1">
      <alignment vertical="center"/>
    </xf>
    <xf numFmtId="2" fontId="12" fillId="0" borderId="0" xfId="0" applyNumberFormat="1" applyFont="1" applyAlignment="1">
      <alignment horizontal="left" vertical="top"/>
    </xf>
    <xf numFmtId="2" fontId="12" fillId="0" borderId="1" xfId="0" applyNumberFormat="1" applyFont="1" applyBorder="1" applyAlignment="1">
      <alignment horizontal="left" vertical="top"/>
    </xf>
    <xf numFmtId="0" fontId="4" fillId="5" borderId="0" xfId="0" applyFont="1" applyFill="1" applyAlignment="1">
      <alignment horizontal="left" vertical="top" wrapText="1"/>
    </xf>
    <xf numFmtId="0" fontId="12" fillId="6" borderId="1" xfId="0" applyFont="1" applyFill="1" applyBorder="1" applyAlignment="1">
      <alignment horizontal="center" vertical="top" wrapText="1"/>
    </xf>
    <xf numFmtId="2" fontId="0" fillId="12" borderId="0" xfId="0" applyNumberFormat="1" applyFill="1" applyAlignment="1">
      <alignment horizontal="left" vertical="top"/>
    </xf>
    <xf numFmtId="2" fontId="0" fillId="12" borderId="1" xfId="0" applyNumberFormat="1" applyFill="1" applyBorder="1" applyAlignment="1">
      <alignment horizontal="left" vertical="top"/>
    </xf>
    <xf numFmtId="2" fontId="2" fillId="12" borderId="0" xfId="0" applyNumberFormat="1" applyFont="1" applyFill="1" applyAlignment="1">
      <alignment horizontal="left" vertical="top"/>
    </xf>
    <xf numFmtId="2" fontId="2" fillId="12" borderId="1" xfId="0" applyNumberFormat="1" applyFont="1" applyFill="1" applyBorder="1" applyAlignment="1">
      <alignment horizontal="left" vertical="top"/>
    </xf>
    <xf numFmtId="0" fontId="31" fillId="0" borderId="0" xfId="0" applyFont="1" applyAlignment="1">
      <alignment horizontal="left" vertical="top"/>
    </xf>
    <xf numFmtId="0" fontId="31" fillId="0" borderId="0" xfId="0" applyFont="1" applyAlignment="1">
      <alignment vertical="top"/>
    </xf>
    <xf numFmtId="0" fontId="31" fillId="0" borderId="0" xfId="0" applyFont="1" applyAlignment="1">
      <alignment horizontal="center" vertical="top"/>
    </xf>
    <xf numFmtId="0" fontId="31" fillId="0" borderId="1" xfId="0" applyFont="1" applyBorder="1" applyAlignment="1">
      <alignment horizontal="left" vertical="top"/>
    </xf>
    <xf numFmtId="0" fontId="31" fillId="0" borderId="1" xfId="0" applyFont="1" applyBorder="1" applyAlignment="1">
      <alignment vertical="top"/>
    </xf>
    <xf numFmtId="0" fontId="31" fillId="0" borderId="1" xfId="0" applyFont="1" applyBorder="1" applyAlignment="1">
      <alignment horizontal="center" vertical="top"/>
    </xf>
    <xf numFmtId="2" fontId="31" fillId="0" borderId="0" xfId="0" applyNumberFormat="1" applyFont="1" applyAlignment="1">
      <alignment horizontal="left" vertical="top"/>
    </xf>
    <xf numFmtId="2" fontId="31" fillId="0" borderId="1" xfId="0" applyNumberFormat="1" applyFont="1" applyBorder="1" applyAlignment="1">
      <alignment horizontal="left" vertical="top"/>
    </xf>
    <xf numFmtId="0" fontId="2" fillId="12" borderId="0" xfId="0" applyFont="1" applyFill="1" applyAlignment="1">
      <alignment horizontal="left" vertical="top"/>
    </xf>
    <xf numFmtId="0" fontId="0" fillId="0" borderId="4" xfId="0" applyBorder="1" applyAlignment="1">
      <alignment horizontal="center" vertical="top" wrapText="1"/>
    </xf>
    <xf numFmtId="2" fontId="0" fillId="0" borderId="4" xfId="0" applyNumberFormat="1" applyBorder="1" applyAlignment="1">
      <alignment horizontal="center" vertical="top" wrapText="1"/>
    </xf>
    <xf numFmtId="0" fontId="6" fillId="0" borderId="4" xfId="0" applyFont="1" applyBorder="1" applyAlignment="1">
      <alignment horizontal="center" vertical="top" wrapText="1"/>
    </xf>
    <xf numFmtId="2" fontId="0" fillId="0" borderId="3" xfId="0" applyNumberFormat="1" applyBorder="1" applyAlignment="1">
      <alignment horizontal="center" vertical="top" wrapText="1"/>
    </xf>
    <xf numFmtId="0" fontId="6" fillId="0" borderId="3" xfId="0" applyFont="1" applyBorder="1" applyAlignment="1">
      <alignment horizontal="center" vertical="top" wrapText="1"/>
    </xf>
    <xf numFmtId="2" fontId="12" fillId="12" borderId="1" xfId="0" applyNumberFormat="1" applyFont="1" applyFill="1" applyBorder="1" applyAlignment="1">
      <alignment horizontal="left" vertical="top"/>
    </xf>
    <xf numFmtId="0" fontId="6" fillId="0" borderId="0" xfId="0" applyFont="1" applyAlignment="1">
      <alignment horizontal="left" vertical="top" wrapText="1"/>
    </xf>
    <xf numFmtId="0" fontId="6" fillId="0" borderId="1" xfId="0" applyFont="1" applyBorder="1" applyAlignment="1">
      <alignment horizontal="left" vertical="top" wrapText="1"/>
    </xf>
    <xf numFmtId="0" fontId="2" fillId="12" borderId="1" xfId="0" applyFont="1" applyFill="1" applyBorder="1" applyAlignment="1">
      <alignment horizontal="left" vertical="top"/>
    </xf>
    <xf numFmtId="0" fontId="0" fillId="12" borderId="0" xfId="0" applyFill="1" applyAlignment="1">
      <alignment horizontal="center" vertical="top"/>
    </xf>
    <xf numFmtId="0" fontId="0" fillId="12" borderId="1" xfId="0" applyFill="1" applyBorder="1" applyAlignment="1">
      <alignment horizontal="center" vertical="top"/>
    </xf>
    <xf numFmtId="2" fontId="0" fillId="0" borderId="2" xfId="0" applyNumberFormat="1" applyBorder="1" applyAlignment="1">
      <alignment horizontal="left" vertical="top"/>
    </xf>
    <xf numFmtId="0" fontId="3" fillId="16" borderId="0" xfId="0" applyFont="1" applyFill="1" applyAlignment="1">
      <alignment horizontal="left" vertical="top"/>
    </xf>
    <xf numFmtId="0" fontId="3" fillId="16" borderId="0" xfId="0" applyFont="1" applyFill="1" applyAlignment="1">
      <alignment horizontal="center" vertical="top"/>
    </xf>
    <xf numFmtId="0" fontId="3" fillId="13" borderId="0" xfId="0" applyFont="1" applyFill="1" applyAlignment="1">
      <alignment horizontal="center" vertical="top"/>
    </xf>
    <xf numFmtId="0" fontId="4" fillId="6" borderId="0" xfId="0" applyFont="1" applyFill="1" applyAlignment="1">
      <alignment horizontal="center" vertical="top"/>
    </xf>
    <xf numFmtId="0" fontId="4" fillId="4" borderId="0" xfId="0" applyFont="1" applyFill="1" applyAlignment="1">
      <alignment horizontal="center" vertical="top"/>
    </xf>
    <xf numFmtId="0" fontId="28" fillId="0" borderId="0" xfId="0" applyFont="1" applyAlignment="1">
      <alignment horizontal="left" vertical="top"/>
    </xf>
    <xf numFmtId="0" fontId="30" fillId="0" borderId="0" xfId="0" applyFont="1" applyAlignment="1">
      <alignment horizontal="left" vertical="top"/>
    </xf>
    <xf numFmtId="0" fontId="12" fillId="12" borderId="2" xfId="0" applyFont="1" applyFill="1" applyBorder="1" applyAlignment="1">
      <alignment horizontal="left" vertical="top"/>
    </xf>
    <xf numFmtId="0" fontId="2" fillId="6" borderId="1" xfId="0" applyFont="1" applyFill="1" applyBorder="1" applyAlignment="1">
      <alignment horizontal="left" vertical="top"/>
    </xf>
    <xf numFmtId="0" fontId="23" fillId="0" borderId="0" xfId="0" applyFont="1" applyAlignment="1">
      <alignment horizontal="left" vertical="top"/>
    </xf>
    <xf numFmtId="0" fontId="23" fillId="0" borderId="1" xfId="0" applyFont="1" applyBorder="1" applyAlignment="1">
      <alignment horizontal="left" vertical="top"/>
    </xf>
    <xf numFmtId="0" fontId="3" fillId="7" borderId="0" xfId="0" applyFont="1" applyFill="1" applyAlignment="1">
      <alignment horizontal="left" vertical="top" wrapText="1"/>
    </xf>
    <xf numFmtId="0" fontId="5" fillId="7" borderId="0" xfId="0" applyFont="1" applyFill="1" applyAlignment="1">
      <alignment horizontal="center" vertical="top" wrapText="1"/>
    </xf>
    <xf numFmtId="0" fontId="2" fillId="7" borderId="0" xfId="0" applyFont="1" applyFill="1" applyAlignment="1">
      <alignment horizontal="center" vertical="top" wrapText="1"/>
    </xf>
    <xf numFmtId="0" fontId="2" fillId="7" borderId="1" xfId="0" applyFont="1" applyFill="1" applyBorder="1" applyAlignment="1">
      <alignment horizontal="center" vertical="top" wrapText="1"/>
    </xf>
    <xf numFmtId="0" fontId="0" fillId="7" borderId="0" xfId="0" applyFill="1" applyAlignment="1">
      <alignment horizontal="center" vertical="top" wrapText="1"/>
    </xf>
    <xf numFmtId="0" fontId="0" fillId="7" borderId="1" xfId="0" applyFill="1" applyBorder="1" applyAlignment="1">
      <alignment horizontal="center" vertical="top" wrapText="1"/>
    </xf>
    <xf numFmtId="0" fontId="12" fillId="7" borderId="0" xfId="0" applyFont="1" applyFill="1" applyAlignment="1">
      <alignment horizontal="center" vertical="top" wrapText="1"/>
    </xf>
    <xf numFmtId="0" fontId="2" fillId="7" borderId="0" xfId="0" applyFont="1" applyFill="1" applyAlignment="1">
      <alignment horizontal="left" vertical="top"/>
    </xf>
    <xf numFmtId="0" fontId="2" fillId="7" borderId="1" xfId="0" applyFont="1" applyFill="1" applyBorder="1" applyAlignment="1">
      <alignment horizontal="left" vertical="top"/>
    </xf>
    <xf numFmtId="0" fontId="0" fillId="7" borderId="0" xfId="0" applyFill="1" applyAlignment="1">
      <alignment horizontal="left" vertical="top"/>
    </xf>
    <xf numFmtId="0" fontId="0" fillId="7" borderId="1" xfId="0" applyFill="1" applyBorder="1" applyAlignment="1">
      <alignment horizontal="left" vertical="top"/>
    </xf>
    <xf numFmtId="0" fontId="24" fillId="5" borderId="0" xfId="0" applyFont="1" applyFill="1" applyAlignment="1">
      <alignment horizontal="left" vertical="top"/>
    </xf>
    <xf numFmtId="0" fontId="0" fillId="13" borderId="0" xfId="0" applyFill="1" applyAlignment="1">
      <alignment horizontal="left" vertical="top"/>
    </xf>
    <xf numFmtId="49" fontId="0" fillId="0" borderId="0" xfId="0" applyNumberFormat="1" applyAlignment="1">
      <alignment horizontal="left" vertical="top"/>
    </xf>
    <xf numFmtId="49" fontId="0" fillId="0" borderId="1" xfId="0" applyNumberFormat="1" applyBorder="1" applyAlignment="1">
      <alignment horizontal="left" vertical="top"/>
    </xf>
    <xf numFmtId="49" fontId="2" fillId="0" borderId="0" xfId="0" applyNumberFormat="1" applyFont="1" applyAlignment="1">
      <alignment horizontal="left" vertical="top"/>
    </xf>
    <xf numFmtId="49" fontId="2" fillId="0" borderId="1" xfId="0" applyNumberFormat="1" applyFont="1" applyBorder="1" applyAlignment="1">
      <alignment horizontal="left" vertical="top"/>
    </xf>
    <xf numFmtId="49" fontId="0" fillId="12" borderId="0" xfId="0" applyNumberFormat="1" applyFill="1" applyAlignment="1">
      <alignment horizontal="left" vertical="top"/>
    </xf>
    <xf numFmtId="49" fontId="0" fillId="12" borderId="1" xfId="0" applyNumberFormat="1" applyFill="1" applyBorder="1" applyAlignment="1">
      <alignment horizontal="left" vertical="top"/>
    </xf>
    <xf numFmtId="49" fontId="0" fillId="0" borderId="2" xfId="0" applyNumberFormat="1" applyBorder="1" applyAlignment="1">
      <alignment horizontal="left" vertical="top"/>
    </xf>
    <xf numFmtId="49" fontId="12" fillId="0" borderId="0" xfId="0" applyNumberFormat="1" applyFont="1" applyAlignment="1">
      <alignment horizontal="left" vertical="top"/>
    </xf>
    <xf numFmtId="49" fontId="12" fillId="0" borderId="1" xfId="0" applyNumberFormat="1" applyFont="1" applyBorder="1" applyAlignment="1">
      <alignment horizontal="left" vertical="top"/>
    </xf>
    <xf numFmtId="0" fontId="0" fillId="11" borderId="0" xfId="0" applyFill="1" applyAlignment="1">
      <alignment horizontal="left" vertical="top"/>
    </xf>
    <xf numFmtId="0" fontId="0" fillId="11" borderId="1" xfId="0" applyFill="1" applyBorder="1" applyAlignment="1">
      <alignment horizontal="left" vertical="top"/>
    </xf>
    <xf numFmtId="0" fontId="2" fillId="11" borderId="2" xfId="0" applyFont="1" applyFill="1" applyBorder="1" applyAlignment="1">
      <alignment horizontal="left" vertical="top"/>
    </xf>
    <xf numFmtId="0" fontId="0" fillId="11" borderId="2" xfId="0" applyFill="1" applyBorder="1" applyAlignment="1">
      <alignment horizontal="left" vertical="top"/>
    </xf>
    <xf numFmtId="49" fontId="0" fillId="11" borderId="0" xfId="0" applyNumberFormat="1" applyFill="1" applyAlignment="1">
      <alignment horizontal="left" vertical="top"/>
    </xf>
    <xf numFmtId="2" fontId="0" fillId="11" borderId="0" xfId="0" applyNumberFormat="1" applyFill="1" applyAlignment="1">
      <alignment horizontal="left" vertical="top"/>
    </xf>
    <xf numFmtId="0" fontId="6" fillId="11" borderId="0" xfId="0" applyFont="1" applyFill="1" applyAlignment="1">
      <alignment horizontal="left" vertical="top"/>
    </xf>
    <xf numFmtId="0" fontId="12" fillId="11" borderId="0" xfId="0" applyFont="1" applyFill="1" applyAlignment="1">
      <alignment horizontal="left" vertical="top"/>
    </xf>
    <xf numFmtId="0" fontId="20" fillId="11" borderId="0" xfId="0" applyFont="1" applyFill="1" applyAlignment="1">
      <alignment horizontal="left" vertical="top"/>
    </xf>
    <xf numFmtId="0" fontId="2" fillId="11" borderId="1" xfId="0" applyFont="1" applyFill="1" applyBorder="1" applyAlignment="1">
      <alignment horizontal="left" vertical="top"/>
    </xf>
    <xf numFmtId="49" fontId="0" fillId="11" borderId="1" xfId="0" applyNumberFormat="1" applyFill="1" applyBorder="1" applyAlignment="1">
      <alignment horizontal="left" vertical="top"/>
    </xf>
    <xf numFmtId="2" fontId="0" fillId="11" borderId="1" xfId="0" applyNumberFormat="1" applyFill="1" applyBorder="1" applyAlignment="1">
      <alignment horizontal="left" vertical="top"/>
    </xf>
    <xf numFmtId="0" fontId="6" fillId="11" borderId="1" xfId="0" applyFont="1" applyFill="1" applyBorder="1" applyAlignment="1">
      <alignment horizontal="left" vertical="top"/>
    </xf>
    <xf numFmtId="0" fontId="12" fillId="11" borderId="1" xfId="0" applyFont="1" applyFill="1" applyBorder="1" applyAlignment="1">
      <alignment horizontal="left" vertical="top"/>
    </xf>
    <xf numFmtId="0" fontId="2" fillId="11" borderId="0" xfId="0" applyFont="1" applyFill="1" applyAlignment="1">
      <alignment horizontal="left" vertical="top"/>
    </xf>
    <xf numFmtId="2" fontId="22" fillId="11" borderId="0" xfId="0" applyNumberFormat="1" applyFont="1" applyFill="1" applyAlignment="1">
      <alignment horizontal="left" vertical="top"/>
    </xf>
    <xf numFmtId="0" fontId="22" fillId="11" borderId="0" xfId="0" applyFont="1" applyFill="1" applyAlignment="1">
      <alignment horizontal="left" vertical="top"/>
    </xf>
    <xf numFmtId="0" fontId="22" fillId="11" borderId="1" xfId="0" applyFont="1" applyFill="1" applyBorder="1" applyAlignment="1">
      <alignment horizontal="left" vertical="top"/>
    </xf>
    <xf numFmtId="2" fontId="22" fillId="11" borderId="1" xfId="0" applyNumberFormat="1" applyFont="1" applyFill="1" applyBorder="1" applyAlignment="1">
      <alignment horizontal="left" vertical="top"/>
    </xf>
    <xf numFmtId="0" fontId="0" fillId="0" borderId="0" xfId="0" applyAlignment="1">
      <alignment horizontal="left"/>
    </xf>
    <xf numFmtId="0" fontId="14" fillId="4" borderId="0" xfId="0" applyFont="1" applyFill="1" applyAlignment="1">
      <alignment horizontal="left" vertical="top"/>
    </xf>
    <xf numFmtId="0" fontId="27" fillId="0" borderId="0" xfId="0" applyFont="1" applyAlignment="1">
      <alignment horizontal="left" vertical="top"/>
    </xf>
    <xf numFmtId="0" fontId="32" fillId="0" borderId="0" xfId="0" applyFont="1" applyAlignment="1">
      <alignment horizontal="left" vertical="top"/>
    </xf>
    <xf numFmtId="0" fontId="27" fillId="0" borderId="1" xfId="0" applyFont="1" applyBorder="1" applyAlignment="1">
      <alignment horizontal="left" vertical="top"/>
    </xf>
    <xf numFmtId="0" fontId="32" fillId="0" borderId="1" xfId="0" applyFont="1" applyBorder="1" applyAlignment="1">
      <alignment horizontal="left" vertical="top"/>
    </xf>
    <xf numFmtId="0" fontId="32" fillId="0" borderId="2" xfId="0" applyFont="1" applyBorder="1" applyAlignment="1">
      <alignment horizontal="left" vertical="top"/>
    </xf>
    <xf numFmtId="0" fontId="11" fillId="5" borderId="0" xfId="0" applyFont="1" applyFill="1" applyAlignment="1">
      <alignment horizontal="left" vertical="top"/>
    </xf>
    <xf numFmtId="0" fontId="17" fillId="12" borderId="0" xfId="0" applyFont="1" applyFill="1" applyAlignment="1">
      <alignment horizontal="left" vertical="top"/>
    </xf>
    <xf numFmtId="2" fontId="0" fillId="12" borderId="2" xfId="0" applyNumberFormat="1" applyFill="1" applyBorder="1" applyAlignment="1">
      <alignment horizontal="left" vertical="top"/>
    </xf>
    <xf numFmtId="0" fontId="0" fillId="11" borderId="0" xfId="0" applyFill="1" applyAlignment="1">
      <alignment horizontal="left"/>
    </xf>
    <xf numFmtId="0" fontId="27" fillId="11" borderId="0" xfId="0" applyFont="1" applyFill="1" applyAlignment="1">
      <alignment horizontal="left" vertical="top"/>
    </xf>
    <xf numFmtId="0" fontId="32" fillId="11" borderId="0" xfId="0" applyFont="1" applyFill="1" applyAlignment="1">
      <alignment horizontal="left" vertical="top"/>
    </xf>
    <xf numFmtId="0" fontId="27" fillId="11" borderId="1" xfId="0" applyFont="1" applyFill="1" applyBorder="1" applyAlignment="1">
      <alignment horizontal="left" vertical="top"/>
    </xf>
    <xf numFmtId="49" fontId="12" fillId="12" borderId="0" xfId="0" applyNumberFormat="1" applyFont="1" applyFill="1" applyAlignment="1">
      <alignment horizontal="left" vertical="top"/>
    </xf>
    <xf numFmtId="0" fontId="0" fillId="17" borderId="0" xfId="0" applyFill="1" applyAlignment="1">
      <alignment horizontal="left" vertical="top"/>
    </xf>
    <xf numFmtId="0" fontId="0" fillId="12" borderId="2" xfId="0" applyFill="1" applyBorder="1" applyAlignment="1">
      <alignment horizontal="left" vertical="top"/>
    </xf>
    <xf numFmtId="0" fontId="34" fillId="0" borderId="1" xfId="0" applyFont="1" applyBorder="1" applyAlignment="1">
      <alignment horizontal="left" vertical="top"/>
    </xf>
    <xf numFmtId="0" fontId="19" fillId="0" borderId="0" xfId="0" applyFont="1" applyAlignment="1">
      <alignment horizontal="left" vertical="top"/>
    </xf>
    <xf numFmtId="0" fontId="34" fillId="0" borderId="0" xfId="0" applyFont="1" applyAlignment="1">
      <alignment horizontal="left" vertical="top"/>
    </xf>
    <xf numFmtId="2" fontId="2" fillId="0" borderId="2" xfId="0" applyNumberFormat="1" applyFont="1" applyBorder="1" applyAlignment="1">
      <alignment horizontal="left" vertical="top"/>
    </xf>
    <xf numFmtId="0" fontId="2" fillId="0" borderId="2" xfId="0" applyFont="1" applyBorder="1" applyAlignment="1">
      <alignment horizontal="left" vertical="top"/>
    </xf>
    <xf numFmtId="0" fontId="34" fillId="0" borderId="2" xfId="0" applyFont="1" applyBorder="1" applyAlignment="1">
      <alignment horizontal="left" vertical="top"/>
    </xf>
    <xf numFmtId="0" fontId="0" fillId="18" borderId="0" xfId="0" applyFill="1" applyAlignment="1">
      <alignment horizontal="left"/>
    </xf>
    <xf numFmtId="0" fontId="2" fillId="18" borderId="0" xfId="0" applyFont="1" applyFill="1" applyAlignment="1">
      <alignment horizontal="left" vertical="top"/>
    </xf>
    <xf numFmtId="0" fontId="0" fillId="18" borderId="1" xfId="0" applyFill="1" applyBorder="1" applyAlignment="1">
      <alignment horizontal="left"/>
    </xf>
    <xf numFmtId="0" fontId="2" fillId="18" borderId="1" xfId="0" applyFont="1" applyFill="1" applyBorder="1" applyAlignment="1">
      <alignment horizontal="left" vertical="top"/>
    </xf>
    <xf numFmtId="2" fontId="0" fillId="10" borderId="0" xfId="0" applyNumberFormat="1" applyFill="1" applyAlignment="1">
      <alignment horizontal="left" vertical="top"/>
    </xf>
    <xf numFmtId="0" fontId="2" fillId="14" borderId="0" xfId="0" applyFont="1" applyFill="1" applyAlignment="1">
      <alignment horizontal="left" vertical="top"/>
    </xf>
    <xf numFmtId="0" fontId="19" fillId="5" borderId="1" xfId="0" applyFont="1" applyFill="1" applyBorder="1" applyAlignment="1">
      <alignment horizontal="left" vertical="top"/>
    </xf>
    <xf numFmtId="2" fontId="0" fillId="10" borderId="1" xfId="0" applyNumberFormat="1" applyFill="1" applyBorder="1" applyAlignment="1">
      <alignment horizontal="left" vertical="top"/>
    </xf>
    <xf numFmtId="0" fontId="2" fillId="13" borderId="0" xfId="0" applyFont="1" applyFill="1" applyAlignment="1">
      <alignment horizontal="left" vertical="top"/>
    </xf>
    <xf numFmtId="0" fontId="21" fillId="0" borderId="0" xfId="0" applyFont="1" applyAlignment="1">
      <alignment horizontal="left"/>
    </xf>
    <xf numFmtId="0" fontId="26" fillId="0" borderId="0" xfId="0" applyFont="1" applyAlignment="1">
      <alignment horizontal="left" vertical="top"/>
    </xf>
    <xf numFmtId="0" fontId="22" fillId="0" borderId="1" xfId="0" applyFont="1" applyBorder="1" applyAlignment="1">
      <alignment horizontal="left" vertical="top"/>
    </xf>
    <xf numFmtId="0" fontId="21" fillId="0" borderId="1" xfId="0" applyFont="1" applyBorder="1" applyAlignment="1">
      <alignment horizontal="left"/>
    </xf>
    <xf numFmtId="0" fontId="32" fillId="11" borderId="2" xfId="0" applyFont="1" applyFill="1" applyBorder="1" applyAlignment="1">
      <alignment horizontal="left" vertical="top"/>
    </xf>
    <xf numFmtId="0" fontId="21" fillId="11" borderId="0" xfId="0" applyFont="1" applyFill="1" applyAlignment="1">
      <alignment horizontal="left"/>
    </xf>
    <xf numFmtId="49" fontId="21" fillId="11" borderId="0" xfId="0" applyNumberFormat="1" applyFont="1" applyFill="1" applyAlignment="1">
      <alignment horizontal="left"/>
    </xf>
    <xf numFmtId="49" fontId="21" fillId="11" borderId="1" xfId="0" applyNumberFormat="1" applyFont="1" applyFill="1" applyBorder="1" applyAlignment="1">
      <alignment horizontal="left"/>
    </xf>
    <xf numFmtId="0" fontId="21" fillId="11" borderId="1" xfId="0" applyFont="1" applyFill="1" applyBorder="1" applyAlignment="1">
      <alignment horizontal="left"/>
    </xf>
    <xf numFmtId="0" fontId="32" fillId="11" borderId="1" xfId="0" applyFont="1" applyFill="1" applyBorder="1" applyAlignment="1">
      <alignment horizontal="left" vertical="top"/>
    </xf>
    <xf numFmtId="0" fontId="20" fillId="0" borderId="0" xfId="0" applyFont="1" applyAlignment="1">
      <alignment horizontal="left"/>
    </xf>
    <xf numFmtId="0" fontId="20" fillId="0" borderId="1" xfId="0" applyFont="1" applyBorder="1" applyAlignment="1">
      <alignment horizontal="left"/>
    </xf>
    <xf numFmtId="0" fontId="0" fillId="0" borderId="1" xfId="0" applyBorder="1" applyAlignment="1">
      <alignment horizontal="left"/>
    </xf>
    <xf numFmtId="0" fontId="2" fillId="5" borderId="5" xfId="0" applyFont="1" applyFill="1" applyBorder="1" applyAlignment="1">
      <alignment horizontal="left" vertical="top"/>
    </xf>
    <xf numFmtId="0" fontId="29" fillId="0" borderId="0" xfId="0" applyFont="1" applyAlignment="1">
      <alignment horizontal="left" vertical="center"/>
    </xf>
    <xf numFmtId="0" fontId="0" fillId="0" borderId="0" xfId="0" applyAlignment="1">
      <alignment horizontal="left" vertical="center"/>
    </xf>
    <xf numFmtId="0" fontId="34" fillId="0" borderId="0" xfId="0" applyFont="1" applyAlignment="1">
      <alignment horizontal="left" vertical="center"/>
    </xf>
    <xf numFmtId="0" fontId="12" fillId="12" borderId="0" xfId="0" applyFont="1" applyFill="1" applyAlignment="1">
      <alignment horizontal="left" vertical="center"/>
    </xf>
    <xf numFmtId="0" fontId="0" fillId="0" borderId="1" xfId="0" applyBorder="1" applyAlignment="1">
      <alignment horizontal="left" vertical="center"/>
    </xf>
    <xf numFmtId="0" fontId="29" fillId="0" borderId="1" xfId="0" applyFont="1" applyBorder="1" applyAlignment="1">
      <alignment horizontal="left" vertical="center"/>
    </xf>
    <xf numFmtId="0" fontId="34" fillId="0" borderId="1" xfId="0" applyFont="1" applyBorder="1" applyAlignment="1">
      <alignment horizontal="left" vertical="center"/>
    </xf>
    <xf numFmtId="0" fontId="0" fillId="18" borderId="0" xfId="0" applyFill="1" applyAlignment="1">
      <alignment horizontal="left" vertical="center"/>
    </xf>
    <xf numFmtId="0" fontId="0" fillId="18" borderId="0" xfId="0" applyFill="1" applyAlignment="1">
      <alignment horizontal="left" vertical="top"/>
    </xf>
    <xf numFmtId="0" fontId="0" fillId="18" borderId="1" xfId="0" applyFill="1" applyBorder="1" applyAlignment="1">
      <alignment horizontal="left" vertical="center"/>
    </xf>
    <xf numFmtId="0" fontId="0" fillId="18" borderId="1" xfId="0" applyFill="1" applyBorder="1" applyAlignment="1">
      <alignment horizontal="left" vertical="top"/>
    </xf>
    <xf numFmtId="0" fontId="0" fillId="11" borderId="0" xfId="0" applyFill="1" applyAlignment="1">
      <alignment horizontal="left" vertical="center"/>
    </xf>
    <xf numFmtId="0" fontId="34" fillId="11" borderId="0" xfId="0" applyFont="1" applyFill="1" applyAlignment="1">
      <alignment horizontal="left" vertical="top"/>
    </xf>
    <xf numFmtId="0" fontId="0" fillId="11" borderId="1" xfId="0" applyFill="1" applyBorder="1" applyAlignment="1">
      <alignment horizontal="left" vertical="center"/>
    </xf>
    <xf numFmtId="0" fontId="34" fillId="11" borderId="1" xfId="0" applyFont="1" applyFill="1" applyBorder="1" applyAlignment="1">
      <alignment horizontal="left" vertical="top"/>
    </xf>
    <xf numFmtId="0" fontId="0" fillId="0" borderId="2" xfId="0" applyBorder="1" applyAlignment="1">
      <alignment horizontal="left" vertical="center"/>
    </xf>
    <xf numFmtId="0" fontId="33" fillId="0" borderId="0" xfId="0" applyFont="1" applyAlignment="1">
      <alignment horizontal="left" vertical="top"/>
    </xf>
    <xf numFmtId="0" fontId="33" fillId="0" borderId="1" xfId="0" applyFont="1" applyBorder="1" applyAlignment="1">
      <alignment horizontal="left" vertical="top"/>
    </xf>
    <xf numFmtId="0" fontId="33" fillId="0" borderId="2" xfId="0" applyFont="1" applyBorder="1" applyAlignment="1">
      <alignment horizontal="left" vertical="top"/>
    </xf>
    <xf numFmtId="0" fontId="0" fillId="11" borderId="2" xfId="0" applyFill="1" applyBorder="1" applyAlignment="1">
      <alignment horizontal="left" vertical="center"/>
    </xf>
    <xf numFmtId="0" fontId="35" fillId="0" borderId="0" xfId="0" applyFont="1" applyAlignment="1">
      <alignment horizontal="left" vertical="center"/>
    </xf>
    <xf numFmtId="0" fontId="35" fillId="0" borderId="1" xfId="0" applyFont="1" applyBorder="1" applyAlignment="1">
      <alignment horizontal="left" vertical="center"/>
    </xf>
    <xf numFmtId="0" fontId="13" fillId="12" borderId="0" xfId="0" applyFont="1" applyFill="1"/>
    <xf numFmtId="0" fontId="13" fillId="12" borderId="0" xfId="0" applyFont="1" applyFill="1" applyAlignment="1">
      <alignment horizontal="left"/>
    </xf>
    <xf numFmtId="0" fontId="13" fillId="5" borderId="0" xfId="0" applyFont="1" applyFill="1" applyAlignment="1">
      <alignment horizontal="left" vertical="top"/>
    </xf>
    <xf numFmtId="0" fontId="13" fillId="5" borderId="0" xfId="0" applyFont="1" applyFill="1" applyAlignment="1">
      <alignment horizontal="left" vertical="top" wrapText="1"/>
    </xf>
    <xf numFmtId="0" fontId="14" fillId="5" borderId="0" xfId="0" applyFont="1" applyFill="1" applyAlignment="1">
      <alignment horizontal="left" vertical="top"/>
    </xf>
    <xf numFmtId="0" fontId="14" fillId="5" borderId="0" xfId="0" applyFont="1" applyFill="1" applyAlignment="1">
      <alignment horizontal="left" vertical="top" wrapText="1"/>
    </xf>
    <xf numFmtId="0" fontId="14" fillId="7" borderId="0" xfId="0" applyFont="1" applyFill="1" applyAlignment="1">
      <alignment horizontal="left" vertical="top"/>
    </xf>
    <xf numFmtId="0" fontId="13" fillId="2" borderId="0" xfId="0" applyFont="1" applyFill="1" applyAlignment="1">
      <alignment horizontal="left" vertical="top"/>
    </xf>
    <xf numFmtId="49" fontId="13" fillId="2" borderId="0" xfId="0" applyNumberFormat="1" applyFont="1" applyFill="1" applyAlignment="1">
      <alignment horizontal="left" vertical="top"/>
    </xf>
    <xf numFmtId="2" fontId="13" fillId="2" borderId="0" xfId="0" applyNumberFormat="1" applyFont="1" applyFill="1" applyAlignment="1">
      <alignment horizontal="left" vertical="top"/>
    </xf>
    <xf numFmtId="0" fontId="19" fillId="2" borderId="0" xfId="0" applyFont="1" applyFill="1" applyAlignment="1">
      <alignment horizontal="left" vertical="top"/>
    </xf>
    <xf numFmtId="0" fontId="36" fillId="4" borderId="0" xfId="0" applyFont="1" applyFill="1" applyAlignment="1">
      <alignment horizontal="left" vertical="top"/>
    </xf>
    <xf numFmtId="0" fontId="14" fillId="6" borderId="0" xfId="0" applyFont="1" applyFill="1" applyAlignment="1">
      <alignment horizontal="left" vertical="top" wrapText="1"/>
    </xf>
    <xf numFmtId="0" fontId="14" fillId="6" borderId="0" xfId="0" applyFont="1" applyFill="1" applyAlignment="1">
      <alignment horizontal="left" vertical="top"/>
    </xf>
    <xf numFmtId="0" fontId="13" fillId="6" borderId="0" xfId="0" applyFont="1" applyFill="1" applyAlignment="1">
      <alignment horizontal="left" vertical="top"/>
    </xf>
    <xf numFmtId="0" fontId="36" fillId="5" borderId="0" xfId="0" applyFont="1" applyFill="1" applyAlignment="1">
      <alignment horizontal="left" vertical="top"/>
    </xf>
    <xf numFmtId="0" fontId="13" fillId="4" borderId="1" xfId="0" applyFont="1" applyFill="1" applyBorder="1" applyAlignment="1">
      <alignment horizontal="left" vertical="top"/>
    </xf>
    <xf numFmtId="0" fontId="13" fillId="3" borderId="1" xfId="0" applyFont="1" applyFill="1" applyBorder="1" applyAlignment="1">
      <alignment horizontal="left" vertical="top"/>
    </xf>
    <xf numFmtId="0" fontId="13" fillId="4" borderId="0" xfId="0" applyFont="1" applyFill="1" applyAlignment="1">
      <alignment horizontal="left" vertical="top"/>
    </xf>
    <xf numFmtId="0" fontId="14" fillId="9" borderId="0" xfId="0" applyFont="1" applyFill="1" applyAlignment="1">
      <alignment horizontal="left" vertical="top"/>
    </xf>
    <xf numFmtId="0" fontId="9" fillId="5" borderId="0" xfId="0" applyFont="1" applyFill="1" applyAlignment="1">
      <alignment horizontal="left" vertical="top" wrapText="1"/>
    </xf>
    <xf numFmtId="0" fontId="3" fillId="8" borderId="0" xfId="0" applyFont="1" applyFill="1" applyAlignment="1">
      <alignment horizontal="center" vertical="top" wrapText="1"/>
    </xf>
    <xf numFmtId="0" fontId="3" fillId="2" borderId="0" xfId="0" applyFont="1" applyFill="1" applyAlignment="1">
      <alignment horizontal="left" vertical="top" wrapText="1"/>
    </xf>
    <xf numFmtId="0" fontId="3" fillId="8" borderId="0" xfId="0" applyFont="1" applyFill="1" applyAlignment="1">
      <alignment horizontal="left" vertical="top" wrapText="1"/>
    </xf>
    <xf numFmtId="0" fontId="3" fillId="7" borderId="0" xfId="0" applyFont="1" applyFill="1" applyAlignment="1">
      <alignment horizontal="center" vertical="top" wrapText="1"/>
    </xf>
    <xf numFmtId="0" fontId="3" fillId="10" borderId="0" xfId="0" applyFont="1" applyFill="1" applyAlignment="1">
      <alignment horizontal="center" vertical="top" wrapText="1"/>
    </xf>
    <xf numFmtId="0" fontId="9" fillId="5" borderId="0" xfId="0" applyFont="1" applyFill="1" applyAlignment="1">
      <alignment vertical="top" wrapText="1"/>
    </xf>
    <xf numFmtId="0" fontId="9" fillId="5" borderId="0" xfId="0" applyFont="1" applyFill="1" applyAlignment="1">
      <alignment vertical="top"/>
    </xf>
  </cellXfs>
  <cellStyles count="1">
    <cellStyle name="Normal" xfId="0" builtinId="0"/>
  </cellStyles>
  <dxfs count="47">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52</xdr:col>
      <xdr:colOff>2368774</xdr:colOff>
      <xdr:row>88</xdr:row>
      <xdr:rowOff>38966</xdr:rowOff>
    </xdr:from>
    <xdr:to>
      <xdr:col>53</xdr:col>
      <xdr:colOff>983828</xdr:colOff>
      <xdr:row>91</xdr:row>
      <xdr:rowOff>94350</xdr:rowOff>
    </xdr:to>
    <xdr:pic>
      <xdr:nvPicPr>
        <xdr:cNvPr id="2" name="Picture 1">
          <a:extLst>
            <a:ext uri="{FF2B5EF4-FFF2-40B4-BE49-F238E27FC236}">
              <a16:creationId xmlns:a16="http://schemas.microsoft.com/office/drawing/2014/main" id="{9FF8F3BC-947A-4449-8BB1-7393E502BF09}"/>
            </a:ext>
          </a:extLst>
        </xdr:cNvPr>
        <xdr:cNvPicPr>
          <a:picLocks noChangeAspect="1"/>
        </xdr:cNvPicPr>
      </xdr:nvPicPr>
      <xdr:blipFill>
        <a:blip xmlns:r="http://schemas.openxmlformats.org/officeDocument/2006/relationships" r:embed="rId1"/>
        <a:stretch>
          <a:fillRect/>
        </a:stretch>
      </xdr:blipFill>
      <xdr:spPr>
        <a:xfrm>
          <a:off x="36602579" y="7625249"/>
          <a:ext cx="1087621" cy="65875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Nayoung Yoon" id="{925649D1-D5F8-4399-B9C5-7F9921F3C96F}" userId="" providerId=""/>
  <person displayName="Nayoung Yoon" id="{7F4078CD-54DC-EC49-A0B0-D0648D525105}" userId="Nayoung Yoon" providerId="None"/>
  <person displayName="Yixian Huang" id="{542FBE7B-16E6-FF49-8176-FA733018590F}" userId="Yixian Huang" providerId="None"/>
  <person displayName="Huang, Yixian" id="{DAE40A29-3132-E340-9532-04353316326C}" userId="S::yh23753@my.utexas.edu::b8de5be3-e76c-42cc-80a8-1c481fb714cd"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A17" dT="2024-05-23T18:13:32.63" personId="{542FBE7B-16E6-FF49-8176-FA733018590F}" id="{6A3E6349-88F5-2446-A89B-C73625FC7B0A}">
    <text xml:space="preserve">Read naturally is a published program that is scripted.
</text>
  </threadedComment>
  <threadedComment ref="AC22" dT="2024-06-07T15:26:46.81" personId="{DAE40A29-3132-E340-9532-04353316326C}" id="{C5C631C7-026D-3F4E-B0C4-B090BF2323EE}">
    <text>Subjects assigned to the same experimental condition met in groups of five in a private room with a female instructor, who was a member of the project staff from outside the school. There were two small groups for each experimental condition (total of six groups). The order in which groups met with the instructor was rotated to eliminate potential effects due to meeting time.</text>
  </threadedComment>
  <threadedComment ref="AH22" dT="2024-06-07T15:54:50.16" personId="{DAE40A29-3132-E340-9532-04353316326C}" id="{03A313D3-3105-B54D-B163-6E78D765E932}">
    <text>Our periodic observations of the sessions confirmed they were implemented correctly and that subjects maintained interest.</text>
  </threadedComment>
  <threadedComment ref="AS35" dT="2024-12-20T19:20:35.04" personId="{DAE40A29-3132-E340-9532-04353316326C}" id="{450F0153-0036-294B-A1BA-A59794FB7DDD}">
    <text>Not the same sample participate in the follow up test.</text>
  </threadedComment>
  <threadedComment ref="M39" dT="2024-12-26T02:38:20.76" personId="{DAE40A29-3132-E340-9532-04353316326C}" id="{F5F37210-1F5C-C94F-89B0-862E141B17E1}">
    <text xml:space="preserve">Or NV
</text>
  </threadedComment>
  <threadedComment ref="AE39" dT="2024-06-07T16:03:30.95" personId="{DAE40A29-3132-E340-9532-04353316326C}" id="{15367638-EFAC-0C41-B55C-5B4FA7B2AA11}">
    <text xml:space="preserve">6-week teacher-delivered integrated-class -&gt; we can assume this is part of their daily school lesson, so I count 6*5=30 as the total number of  sessions. The Email group can add two 30-min email sessions as described in the text. </text>
  </threadedComment>
  <threadedComment ref="AH39" dT="2024-06-07T16:04:56.80" personId="{DAE40A29-3132-E340-9532-04353316326C}" id="{2826D8F8-8C46-8E40-A385-B99C9D0B935A}">
    <text xml:space="preserve">The email process is monitored. 
</text>
  </threadedComment>
  <threadedComment ref="U45" dT="2024-06-07T20:00:50.44" personId="{DAE40A29-3132-E340-9532-04353316326C}" id="{5F59C648-AD66-D143-97E3-D07BBF4AA490}">
    <text>Further, the girls were from same socio-economic status. The girls’ mothers are housewives and their fathers’ occupations are primarily governmental ones with salaries that range between 350 and 420 Jordanian Dinars.</text>
  </threadedComment>
  <threadedComment ref="AC45" dT="2024-06-07T16:56:45.42" personId="{DAE40A29-3132-E340-9532-04353316326C}" id="{276439B1-2C39-5F42-8BA2-E635AC9D8596}">
    <text>The students in CORI classes (M = 4.180) outperformed the students in the control group (M = 3.655),</text>
  </threadedComment>
  <threadedComment ref="AE45" dT="2024-06-12T18:33:21.32" personId="{DAE40A29-3132-E340-9532-04353316326C}" id="{B9E69DB7-82CB-9449-B6FA-3A8C63FA9C64}">
    <text xml:space="preserve">The 50-minute daily reading intervention program, implemented in the beginning of the second semester 2014 (from February to the end of May), was the main reading program for the total of 16 weeks.
</text>
  </threadedComment>
  <threadedComment ref="AE47" dT="2024-06-07T18:42:23.34" personId="{DAE40A29-3132-E340-9532-04353316326C}" id="{9D170BF5-35AC-C44C-B49F-0E611B2F2558}">
    <text xml:space="preserve">Pretest =   Oct  -  Nov
Post-test = May - July
Duration:     7.5 months
</text>
  </threadedComment>
  <threadedComment ref="U49" dT="2024-06-07T19:06:49.19" personId="{DAE40A29-3132-E340-9532-04353316326C}" id="{824C0FE7-EFC0-EA46-AE54-E4D7B32EEAA5}">
    <text>In addition, the SI schools were relatively high in SES and entering achievement. Thus, two of the highest achievement classrooms in SI schools and two of the lowestachieving classrooms in CORI schools were dropped to equate the entering reading achievement levels. This permitted the equivalent groups, pre- and postdesign analyses to be performed. There were 315 students included in these analyses.</text>
  </threadedComment>
  <threadedComment ref="AB49" dT="2024-06-07T19:06:13.29" personId="{DAE40A29-3132-E340-9532-04353316326C}" id="{EE120BF1-D8ED-4B44-BBB1-C3826D087EC8}">
    <text>The instructional models were not scripts and required extensive expertise that not all teachers acquired.</text>
  </threadedComment>
  <threadedComment ref="AL50" dT="2024-07-10T20:35:20.38" personId="{DAE40A29-3132-E340-9532-04353316326C}" id="{F2F510CC-3C04-5042-9FDC-AB132CA93F06}">
    <text xml:space="preserve">Across-time correlation of these responses for parallel forms was r (151) = 0.46, p &lt; .001.
</text>
  </threadedComment>
  <threadedComment ref="J55" dT="2024-06-12T18:50:20.39" personId="{DAE40A29-3132-E340-9532-04353316326C}" id="{9B49A14A-86A7-844F-B190-67A6FBD98089}">
    <text xml:space="preserve">Data analysis
A quasi-experimental pre-post design consisting of an IG and a CG in first grade was used.
</text>
  </threadedComment>
  <threadedComment ref="R55" dT="2024-06-12T18:21:38.62" personId="{DAE40A29-3132-E340-9532-04353316326C}" id="{59D08123-DB9B-E54B-83D4-5DD256E67B1C}">
    <text>7 years and 6 months
= 7 + 6/12 = 7.5</text>
  </threadedComment>
  <threadedComment ref="V55" dT="2024-06-12T18:23:28.12" personId="{DAE40A29-3132-E340-9532-04353316326C}" id="{0C67F604-5E6C-0547-88E8-FCDF095251CC}">
    <text xml:space="preserve">58 native Hebrew-speaking children,
</text>
  </threadedComment>
  <threadedComment ref="AE55" dT="2024-06-09T20:05:44.03" personId="{DAE40A29-3132-E340-9532-04353316326C}" id="{4608B7E3-AFDC-A248-B817-BEB29833D130}">
    <text>A six-month intervention (6*4 week), 5 days a week, 2 sessions per day, 45 minute per session.</text>
  </threadedComment>
  <threadedComment ref="AG55" dT="2024-06-12T18:52:01.53" personId="{DAE40A29-3132-E340-9532-04353316326C}" id="{79841158-8AF9-F047-AD85-D356167F9CA1}">
    <text xml:space="preserve">two weekly lessons (90minutes)
</text>
  </threadedComment>
  <threadedComment ref="J57" dT="2024-06-23T14:34:38.38" personId="{DAE40A29-3132-E340-9532-04353316326C}" id="{49B3072B-6D1D-4849-B4C6-B5F5FD45EBD0}">
    <text xml:space="preserve">Although the authors stated “We used a non-equivalent groups pretest-posttest design. (p. 525)”, their pre-test data on RC and motivational measures are non-significant (p. 531, Table 3). Therefore, we consider the groups are matched.
</text>
  </threadedComment>
  <threadedComment ref="X57" dT="2024-07-05T19:03:33.10" personId="{DAE40A29-3132-E340-9532-04353316326C}" id="{B685148D-65F6-1E47-B52B-41C00D4DCB29}">
    <text xml:space="preserve">The vast majority of the participants were white native speakers of Norwegian, with only 14 participants (12 in the intervention group, 2 in the control group) having a first language other than Norwegian,
</text>
  </threadedComment>
  <threadedComment ref="AA57" dT="2024-07-05T19:06:23.82" personId="{DAE40A29-3132-E340-9532-04353316326C}" id="{3FFA45E4-625C-8A49-AF9B-6E28F771F213}">
    <text xml:space="preserve">P55 The instructional content consisted of topics from the Norwegian national fifth-grade social studies curriculum. This content area was chosen because all teachers involved in the intervention taught social studies in their fifth-grade class- rooms. Moreover, social studies require extensive expository text comprehension. The specific topics of instruction were Nordic Stone Age, Bronze Age, and Iron Age, as well as Norwegian natural landscape and geography. The same topics were taught in the same order to the control group during the same period. Within ERCI, teachers attempted to use the following four instructional practices, which were derived from the principles of relevant background knowledge, reading comprehension strategies, reading-group organization, and reading motivation (see above).
</text>
  </threadedComment>
  <threadedComment ref="AR57" dT="2024-06-23T14:54:56.54" personId="{DAE40A29-3132-E340-9532-04353316326C}" id="{AD11070F-36B7-7E40-8EAE-EC5DE0FD6BEE}">
    <text>p. 532. The third research question, concerning the effects of our intervention on reading comprehension … Eighty-nine students in the intervention group and 90 students in the control group had complete data sets and were available for this analysis.</text>
  </threadedComment>
  <threadedComment ref="AR58" dT="2024-06-23T14:54:56.54" personId="{DAE40A29-3132-E340-9532-04353316326C}" id="{C7282ED4-865D-564A-97BF-F8C8ACDF7F83}">
    <text>p. 532. The third research question, concerning the effects of our intervention on reading comprehension … Eighty-nine students in the intervention group and 90 students in the control group had complete data sets and were available for this analysis.</text>
  </threadedComment>
  <threadedComment ref="J65" dT="2024-06-23T15:51:22.20" personId="{DAE40A29-3132-E340-9532-04353316326C}" id="{1810750F-36C5-FB42-A27D-F2EC1B7DA355}">
    <text>The groups were selected so that the conditions were dispersed between the teachers, with each teacher teaching two different conditions to control for teacher effects: teacher 1 taught a control condition and a textbook ISR condition, teacher 2 taught a control condition and a module ISR condition, and teacher 3 taught a textbook ISR condition and a module ISR condition.</text>
  </threadedComment>
  <threadedComment ref="J65" dT="2024-06-23T15:51:31.95" personId="{DAE40A29-3132-E340-9532-04353316326C}" id="{4AABF968-77C7-7B41-9222-553DBA52CCBA}" parentId="{1810750F-36C5-FB42-A27D-F2EC1B7DA355}">
    <text>and the school randomly assigned those students to the classes in this study.</text>
  </threadedComment>
  <threadedComment ref="AP65" dT="2024-06-23T16:23:58.99" personId="{DAE40A29-3132-E340-9532-04353316326C}" id="{D860718F-7CBC-5F43-9708-6FBF3A261082}">
    <text>Table 4 Reading comprehension with total reading ability as the covariate: control versus textbook ISR versus module ISR
Will contact author for raw data</text>
  </threadedComment>
  <threadedComment ref="J84" dT="2024-06-23T20:08:15.12" personId="{DAE40A29-3132-E340-9532-04353316326C}" id="{4DFF3693-B654-EC4C-82CB-D96AC4AEC2C4}">
    <text>As in Study 1, we used an equivalent groups pretest–posttest design (Pedhazur &amp; Schmelkin, 1991).</text>
  </threadedComment>
  <threadedComment ref="T86" dT="2024-06-23T20:10:08.38" personId="{DAE40A29-3132-E340-9532-04353316326C}" id="{C4EB45CD-FB6C-9144-917C-34BDF8464832}">
    <text>The table reported the percentage as 11%</text>
  </threadedComment>
  <threadedComment ref="AV90" dT="2024-12-20T21:09:08.06" personId="{DAE40A29-3132-E340-9532-04353316326C}" id="{CD51F4D8-6B87-3C49-A9FE-C84A4E857509}">
    <text>from mid-March to mid-May, 2020, and follow-up measurements from October to November 2020.
7 mo = mid-March to mid-October</text>
  </threadedComment>
  <threadedComment ref="J93" dT="2024-06-24T01:25:30.95" personId="{DAE40A29-3132-E340-9532-04353316326C}" id="{990EB2FB-ED37-0641-B093-146D302DF083}">
    <text>Because students in the two experimental conditions received essentially similar treatments and because there were no differences in pre- and posttest outcomes by condition, we simplified our main analysis and presentation of the results by combining the two conditions (MS and MS-H).</text>
  </threadedComment>
  <threadedComment ref="J93" dT="2024-06-24T01:26:00.85" personId="{DAE40A29-3132-E340-9532-04353316326C}" id="{08E968FE-38CE-A645-9746-8787E2D645C0}" parentId="{990EB2FB-ED37-0641-B093-146D302DF083}">
    <text>Combine two intervention groups into 1 - can this still be considered as RCT?</text>
  </threadedComment>
  <threadedComment ref="AJ93" dT="2024-07-05T19:28:49.39" personId="{DAE40A29-3132-E340-9532-04353316326C}" id="{6D4B48E8-103D-C440-8BF9-84C326873A41}">
    <text>Primary grade students are only tested for Reading Skills and ... No, MAP is not a standardized test. It is an adaptive test and is ... 
https://blog.etutorworld.com/map-testing-measure-of-academic-progress/</text>
    <extLst>
      <x:ext xmlns:xltc2="http://schemas.microsoft.com/office/spreadsheetml/2020/threadedcomments2" uri="{F7C98A9C-CBB3-438F-8F68-D28B6AF4A901}">
        <xltc2:checksum>802860436</xltc2:checksum>
        <xltc2:hyperlink startIndex="138" length="70" url="https://blog.etutorworld.com/map-testing-measure-of-academic-progress/"/>
      </x:ext>
    </extLst>
  </threadedComment>
  <threadedComment ref="F97" dT="2024-12-27T20:38:56.43" personId="{DAE40A29-3132-E340-9532-04353316326C}" id="{1626437A-699F-0F41-8D79-FFE675569CC8}">
    <text xml:space="preserve">Hong Kong
</text>
  </threadedComment>
  <threadedComment ref="U97" dT="2024-07-02T18:25:33.24" personId="{DAE40A29-3132-E340-9532-04353316326C}" id="{D7CABF29-3BD9-2544-AB0B-94471F1B97F9}">
    <text>children mostly came from lower-class families,</text>
  </threadedComment>
  <threadedComment ref="AC97" dT="2024-07-02T18:44:37.77" personId="{DAE40A29-3132-E340-9532-04353316326C}" id="{13992C6F-0769-7A46-B6CC-0AFC91CC7B2E}">
    <text>Condition 1 – Direct instruction integrated with the jigsaw approach. In lessons 1 and 2, the teacher taught the text following a whole-class approach. In lessons 3–5, students were assigned to six home groups comprising students of different ability, with five to six students in each group.</text>
  </threadedComment>
  <threadedComment ref="AV97" dT="2024-12-20T21:16:43.26" personId="{DAE40A29-3132-E340-9532-04353316326C}" id="{D48FBCD8-75AF-584E-A1E3-7F661D011C83}">
    <text>Students in the jigsaw group also performed better on understanding the story than the control group in the re-test after 3 months.</text>
  </threadedComment>
  <threadedComment ref="AA100" dT="2024-07-02T19:04:49.53" personId="{DAE40A29-3132-E340-9532-04353316326C}" id="{B1C13DBE-16D9-8A42-9666-77A8C8E82ABB}">
    <text>Reading Materials  Students selected books of their own choice from the list of books recommended for third-grade students by the school. In the treatment classroom, the less proficient readers of the pair selected books from the list.</text>
  </threadedComment>
  <threadedComment ref="V102" dT="2024-07-02T20:18:39.43" personId="{DAE40A29-3132-E340-9532-04353316326C}" id="{A4B5F789-3CC5-7B4F-A498-9454BE9E0E80}">
    <text>Three models were run: one involving only ELs (n 1⁄4 76), one with only native English speakers (n 1⁄4 125), and one in which students were not separated by language status (n 1⁄4 203).</text>
  </threadedComment>
  <threadedComment ref="AG102" dT="2024-07-02T20:22:31.52" personId="{DAE40A29-3132-E340-9532-04353316326C}" id="{2E7ABCE6-E944-1E41-A853-9D1B97896967}">
    <text xml:space="preserve">The dosage info can be found in the limitation section! </text>
  </threadedComment>
  <threadedComment ref="AS102" dT="2024-12-20T21:24:58.68" personId="{DAE40A29-3132-E340-9532-04353316326C}" id="{92A12523-AB50-E242-9105-ED031B56FEAC}">
    <text>Waitlist design. The condition changed before the delayed posttest.</text>
  </threadedComment>
  <threadedComment ref="J108" dT="2024-09-06T20:56:05.43" personId="{DAE40A29-3132-E340-9532-04353316326C}" id="{CF71FFBB-FDA7-CF47-93D0-E649F6A09AC7}">
    <text xml:space="preserve">RCT - class level
</text>
  </threadedComment>
  <threadedComment ref="AG108" dT="2024-07-02T20:48:41.72" personId="{DAE40A29-3132-E340-9532-04353316326C}" id="{4652B5EB-2CD6-DB4A-B902-5614304079B3}">
    <text xml:space="preserve">The dosage info can be found in the limitation section! </text>
  </threadedComment>
  <threadedComment ref="AF110" dT="2025-05-11T21:23:40.37" personId="{DAE40A29-3132-E340-9532-04353316326C}" id="{0A9A56F5-4E0E-2644-92E4-EEBE4D5008A6}">
    <text>The study reported “one academic year”, which is usually considered as 36 weeks. By excluding 6 weeks of preparation and testing, we estimate a total of 30 weeks of instruction. 
For third graders, this is a 5-day plan. For fifth graders, this a a 4-day program. (Pp 349)</text>
  </threadedComment>
  <threadedComment ref="J142" dT="2024-07-15T16:40:41.91" personId="{DAE40A29-3132-E340-9532-04353316326C}" id="{A1166E22-D7FC-6049-A160-C47EAE67FA87}">
    <text>This study incorporated multi-site cluster-randomized design.
In each school, researchers randomly assigned teachers to treatment or control conditions within each grade level.</text>
  </threadedComment>
  <threadedComment ref="AK166" dT="2024-09-01T20:57:34.33" personId="{DAE40A29-3132-E340-9532-04353316326C}" id="{82680F84-744E-534E-A51D-8F98CAB47B1D}">
    <text xml:space="preserve">Text comprehension. Text comprehension tasks were designed to be similar to reading activities, which were prominent in the traditional classrooms.
- over align with TI, not the intervention condition
</text>
  </threadedComment>
  <threadedComment ref="AS166" dT="2024-12-20T21:25:32.59" personId="{DAE40A29-3132-E340-9532-04353316326C}" id="{1DA98282-8EC2-5146-AB81-1F7C6AD0FB99}">
    <text>Waitlist design. The condition changed before the delayed posttest.</text>
  </threadedComment>
  <threadedComment ref="AK167" dT="2024-09-01T20:57:34.33" personId="{DAE40A29-3132-E340-9532-04353316326C}" id="{198198DF-EB7A-4945-B22F-7B5265C94362}">
    <text xml:space="preserve">Text comprehension. Text comprehension tasks were designed to be similar to reading activities, which were prominent in the traditional classrooms.
- over align with TI, not the intervention condition
</text>
  </threadedComment>
  <threadedComment ref="AK168" dT="2024-09-01T20:57:34.33" personId="{DAE40A29-3132-E340-9532-04353316326C}" id="{5AA97D02-03D6-9E49-B019-3677474122C1}">
    <text xml:space="preserve">Text comprehension. Text comprehension tasks were designed to be similar to reading activities, which were prominent in the traditional classrooms.
- over align with TI, not the intervention condition
</text>
  </threadedComment>
  <threadedComment ref="AK176" dT="2024-09-01T20:57:34.33" personId="{DAE40A29-3132-E340-9532-04353316326C}" id="{7E5CBA7B-0495-4747-BF5F-8B20FF83AD16}">
    <text xml:space="preserve">Text comprehension. Text comprehension tasks were designed to be similar to reading activities, which were prominent in the traditional classrooms.
- over align with TI, not the intervention condition
</text>
  </threadedComment>
  <threadedComment ref="AK177" dT="2024-09-01T20:57:34.33" personId="{DAE40A29-3132-E340-9532-04353316326C}" id="{00CF5490-A834-AD4B-94BF-6684D804EE1D}">
    <text xml:space="preserve">Text comprehension. Text comprehension tasks were designed to be similar to reading activities, which were prominent in the traditional classrooms.
- over align with TI, not the intervention condition
</text>
  </threadedComment>
  <threadedComment ref="AK178" dT="2024-09-01T20:57:34.33" personId="{DAE40A29-3132-E340-9532-04353316326C}" id="{D7CA03C6-517B-AD4D-982F-F36682798AE0}">
    <text xml:space="preserve">Text comprehension. Text comprehension tasks were designed to be similar to reading activities, which were prominent in the traditional classrooms.
- over align with TI, not the intervention condition
</text>
  </threadedComment>
  <threadedComment ref="Q186" dT="2024-08-20T17:02:02.62" personId="{7F4078CD-54DC-EC49-A0B0-D0648D525105}" id="{05BBBAA1-7587-2747-B620-7B4783E87718}">
    <text>Netherlands secondary grades (12-14 years of age)</text>
  </threadedComment>
  <threadedComment ref="Q186" dT="2024-09-01T21:12:47.52" personId="{DAE40A29-3132-E340-9532-04353316326C}" id="{626E3D7E-0AD8-E640-9787-32F609AD5665}" parentId="{05BBBAA1-7587-2747-B620-7B4783E87718}">
    <text>We selected students in their first year of secondary education (12–14 years of age).</text>
  </threadedComment>
  <threadedComment ref="AH188" dT="2024-09-02T00:08:46.10" personId="{DAE40A29-3132-E340-9532-04353316326C}" id="{202FBA75-24D8-7645-B973-D0DB83AC892E}">
    <text>Occasional observations by the authors confirmed that it was properly implemented.</text>
  </threadedComment>
  <threadedComment ref="AE195" dT="2024-09-02T20:01:41.64" personId="{DAE40A29-3132-E340-9532-04353316326C}" id="{E8B15734-41D5-BD48-A7CC-E32BB12250C0}">
    <text>Over the course of the five-week program, students received a total of 40 hours of  instruction, delivered by head teachers who were supported by undergraduate assistant  teachers.</text>
  </threadedComment>
  <threadedComment ref="AG195" dT="2024-09-02T20:01:16.05" personId="{DAE40A29-3132-E340-9532-04353316326C}" id="{A115B99D-E82C-094C-BA13-E8E9E35B1E8E}">
    <text>Each group received one hour of daily instruction in both the RAVE-O and  Wilson Reading programs’ curricula proven to improve fluency and phonics skills  respectively</text>
  </threadedComment>
  <threadedComment ref="S199" dT="2024-09-02T21:07:50.47" personId="{DAE40A29-3132-E340-9532-04353316326C}" id="{5B4C0806-0643-2A4A-A89F-AA81B51A9FF7}">
    <text>All students had active IEPs that included reading goals.</text>
  </threadedComment>
  <threadedComment ref="AI201" dT="2024-09-02T20:52:10.83" personId="{DAE40A29-3132-E340-9532-04353316326C}" id="{38BEEDCE-77C4-284B-AD67-1E6B6FA6A630}">
    <text>The MAP reading test comprises four areas, Word Meaning, Literal Comprehension, Interpretive Comprehension, and Evaluative Comprehension, which compose an overall MAP reading score.</text>
  </threadedComment>
  <threadedComment ref="AI204" dT="2024-09-02T20:52:10.83" personId="{DAE40A29-3132-E340-9532-04353316326C}" id="{BBBA6710-DF45-6746-B179-604A8F531EC0}">
    <text>The MAP reading test comprises four areas, Word Meaning, Literal Comprehension, Interpretive Comprehension, and Evaluative Comprehension, which compose an overall MAP reading score.</text>
  </threadedComment>
  <threadedComment ref="U205" dT="2024-09-28T15:58:48.24" personId="{DAE40A29-3132-E340-9532-04353316326C}" id="{F81FAE21-5578-9C48-9001-765545D408E0}">
    <text>children predominantly were lower-middle class.</text>
  </threadedComment>
  <threadedComment ref="U209" dT="2024-12-02T00:10:24.48" personId="{DAE40A29-3132-E340-9532-04353316326C}" id="{EA5F1501-B0E2-B04D-9704-18ED522BE6D8}">
    <text>childrenpredominantlywere lower middle class</text>
  </threadedComment>
  <threadedComment ref="AE212" dT="2024-12-02T01:28:07.19" personId="{DAE40A29-3132-E340-9532-04353316326C}" id="{33A42075-0B36-4C43-BCD2-4ABA7BCD5D6C}">
    <text>Not reported directly. Estimate to be the same as the PI group.</text>
  </threadedComment>
  <threadedComment ref="AE212" dT="2024-12-02T01:28:23.62" personId="{DAE40A29-3132-E340-9532-04353316326C}" id="{9F01F4AB-A892-384B-85B1-D691A337D6F4}" parentId="{33A42075-0B36-4C43-BCD2-4ABA7BCD5D6C}">
    <text>Reading is organized on a daily basis, integrated in other activities, without a fixed time schedule.</text>
  </threadedComment>
  <threadedComment ref="U214" dT="2024-12-02T02:44:31.59" personId="{DAE40A29-3132-E340-9532-04353316326C}" id="{7D8EA0DC-34F4-4E4D-88D8-8B36DBB40346}">
    <text>the median household income was CAN$100,000 to CAN$124,999.</text>
  </threadedComment>
  <threadedComment ref="V214" dT="2024-12-02T02:44:56.99" personId="{DAE40A29-3132-E340-9532-04353316326C}" id="{F93E4D63-A1C7-6F4D-BA16-181289B02F60}">
    <text>the primary language spoken at home by the final sample of 25 students was either English or English and French</text>
  </threadedComment>
  <threadedComment ref="D220" dT="2024-12-13T13:50:54.95" personId="{DAE40A29-3132-E340-9532-04353316326C}" id="{A87BC0C7-7B53-FE4F-B3F2-9466C58AD464}">
    <text>Demographic info is on page 33-35. Table 2 has most of the info (pp.35).</text>
  </threadedComment>
  <threadedComment ref="D220" dT="2024-12-13T15:26:10.08" personId="{DAE40A29-3132-E340-9532-04353316326C}" id="{3486F0C7-D076-E344-B2E1-F29E0E2BE109}" parentId="{A87BC0C7-7B53-FE4F-B3F2-9466C58AD464}">
    <text>Dosage = 20 RN + 10 Read Aloud</text>
  </threadedComment>
  <threadedComment ref="J220" dT="2024-12-13T13:28:10.60" personId="{DAE40A29-3132-E340-9532-04353316326C}" id="{A0092A61-0F9F-CE49-84C7-2001C282FDCB}">
    <text>students with  learning disabilities (LD) and other high incidence disabilities were stratified by class and  randomly assigned to one of three conditions:</text>
  </threadedComment>
  <threadedComment ref="J232" dT="2024-12-14T16:28:53.69" personId="{DAE40A29-3132-E340-9532-04353316326C}" id="{77E51F62-2DB2-F440-BC7E-65B28B3BF2F3}">
    <text>[INDIVIDUAL] Students from each class were randomly assigned to one of four instruction conditions.</text>
  </threadedComment>
  <threadedComment ref="AK232" dT="2024-12-14T16:33:51.88" personId="{DAE40A29-3132-E340-9532-04353316326C}" id="{A10397F7-A041-6C46-A536-770444A87F9B}">
    <text>For each test a passage similar to those used for the reading tasks in Phase 2 was employed</text>
  </threadedComment>
  <threadedComment ref="AV232" dT="2024-12-14T16:25:00.78" personId="{DAE40A29-3132-E340-9532-04353316326C}" id="{2D4A6ACA-49BF-9E4E-8EF8-75AEB65E5BF0}">
    <text>four weeks after (maintenance test).</text>
  </threadedComment>
  <threadedComment ref="J236" dT="2024-12-14T16:28:53.69" personId="{DAE40A29-3132-E340-9532-04353316326C}" id="{B1984A5C-EC3D-E846-8EA2-A17511E0FFAA}">
    <text>[INDIVIDUAL] Students from each class were randomly assigned to one of four instruction conditions.</text>
  </threadedComment>
  <threadedComment ref="D240" dT="2024-12-17T01:24:07.60" personId="{DAE40A29-3132-E340-9532-04353316326C}" id="{D930923F-85CD-3044-9939-AE8091EDE647}">
    <text>Table 2 on page 98</text>
  </threadedComment>
  <threadedComment ref="AF240" dT="2024-12-17T15:47:10.66" personId="{DAE40A29-3132-E340-9532-04353316326C}" id="{9763A9D5-BC4E-9D4F-A06D-C72EFF1E44A5}">
    <text>The instruction was provided for forty minutes a day for  eight weeks to social studies classes.</text>
  </threadedComment>
  <threadedComment ref="AO240" dT="2024-12-17T15:53:37.02" personId="{DAE40A29-3132-E340-9532-04353316326C}" id="{9183F6DA-B592-D44D-8750-D2B2568E935B}">
    <text xml:space="preserve">Cannot find the exact # of students in each group.
</text>
  </threadedComment>
  <threadedComment ref="D244" dT="2024-12-17T01:24:07.60" personId="{DAE40A29-3132-E340-9532-04353316326C}" id="{45285DC9-175A-7C48-A65D-60D1D2F892F7}">
    <text>Table 2 on page 98</text>
  </threadedComment>
  <threadedComment ref="J248" dT="2024-12-15T15:50:18.22" personId="{DAE40A29-3132-E340-9532-04353316326C}" id="{F3A69D19-153F-3F44-8236-EF042EEA4142}">
    <text>Sixty children with LD were randomly assigned to three groups of 20 students. Two groups received the experimental treatment: self-instructional training and self-instructional plus attributional training</text>
  </threadedComment>
  <threadedComment ref="AV248" dT="2024-12-14T16:55:14.42" personId="{DAE40A29-3132-E340-9532-04353316326C}" id="{A2E19FE0-633B-DB4B-A32E-09ED98F217D5}">
    <text>2 months later</text>
  </threadedComment>
  <threadedComment ref="J251" dT="2024-12-15T15:50:18.22" personId="{DAE40A29-3132-E340-9532-04353316326C}" id="{FD39F7CB-9727-1045-ABA9-ADC81C63C42E}">
    <text>Sixty children with LD were randomly assigned to three groups of 20 students. Two groups received the experimental treatment: self-instructional training and self-instructional plus attributional training</text>
  </threadedComment>
  <threadedComment ref="J254" dT="2024-12-15T15:50:18.22" personId="{DAE40A29-3132-E340-9532-04353316326C}" id="{A8CA57B6-1D91-2E42-B575-2892C5F7F678}">
    <text>Sixty children with LD were randomly assigned to three groups of 20 students. Two groups received the experimental treatment: self-instructional training and self-instructional plus attributional training</text>
  </threadedComment>
  <threadedComment ref="J257" dT="2024-12-16T17:37:07.05" personId="{DAE40A29-3132-E340-9532-04353316326C}" id="{1FC13EAC-CD92-4242-905A-9E4E93660197}">
    <text>Didn’t mention RANDOM</text>
  </threadedComment>
  <threadedComment ref="AF259" dT="2024-12-19T03:15:08.59" personId="{DAE40A29-3132-E340-9532-04353316326C}" id="{CD0377A6-6D8C-8448-BC95-37A58B26DAF4}">
    <text xml:space="preserve">See fig 2
</text>
  </threadedComment>
  <threadedComment ref="AG259" dT="2024-12-19T03:19:27.98" personId="{DAE40A29-3132-E340-9532-04353316326C}" id="{9B9B74F2-39A6-7844-A3BD-5F80DB483ADE}">
    <text>20 class period. In Germany, class periods are normally 45 minutes long.</text>
  </threadedComment>
  <threadedComment ref="D302" dT="2024-12-20T15:50:04.07" personId="{DAE40A29-3132-E340-9532-04353316326C}" id="{899CA7CF-6158-5242-89A7-0E11969E06D7}">
    <text>Demographic Data table is on page 26</text>
  </threadedComment>
  <threadedComment ref="D302" dT="2024-12-20T16:07:56.42" personId="{DAE40A29-3132-E340-9532-04353316326C}" id="{E6F8C52E-8812-7244-A2D0-5345F5CAFF93}" parentId="{899CA7CF-6158-5242-89A7-0E11969E06D7}">
    <text>Number of minutes - table 4</text>
  </threadedComment>
  <threadedComment ref="AM302" dT="2024-12-20T16:36:54.75" personId="{DAE40A29-3132-E340-9532-04353316326C}" id="{743A5264-4B4D-F14C-BD3B-2562403166DA}">
    <text xml:space="preserve">Not sig.
</text>
  </threadedComment>
</ThreadedComments>
</file>

<file path=xl/threadedComments/threadedComment2.xml><?xml version="1.0" encoding="utf-8"?>
<ThreadedComments xmlns="http://schemas.microsoft.com/office/spreadsheetml/2018/threadedcomments" xmlns:x="http://schemas.openxmlformats.org/spreadsheetml/2006/main">
  <threadedComment ref="Q11" dT="2024-05-23T17:49:00.49" personId="{542FBE7B-16E6-FF49-8176-FA733018590F}" id="{63D52874-6D89-684B-BD33-D3766C3A5C4C}">
    <text>Just need to divide the number by 100. ;)</text>
  </threadedComment>
  <threadedComment ref="AC11" dT="2024-05-29T18:41:54.24" personId="{925649D1-D5F8-4399-B9C5-7F9921F3C96F}" id="{490CB2BE-BC1D-4BDC-9712-0453DC5255AE}">
    <text>Fixed - It makes sense to exclude math fluency practice time. What about writing activity? Maybe the time dedicated to activities involving 'literacy' and motivational training?</text>
  </threadedComment>
  <threadedComment ref="Y14" dT="2024-05-23T18:16:25.63" personId="{542FBE7B-16E6-FF49-8176-FA733018590F}" id="{B7DFB100-FEB1-9947-BCF3-E28F783AA852}">
    <text>“Each teacher continued to use previously established classroom organizational procedures.”</text>
  </threadedComment>
  <threadedComment ref="Y14" dT="2024-05-29T18:41:11.43" personId="{925649D1-D5F8-4399-B9C5-7F9921F3C96F}" id="{3663F6F0-C00E-4D9F-8814-5CA882BEB116}" parentId="{B7DFB100-FEB1-9947-BCF3-E28F783AA852}">
    <text>P. 21 "… randomly assigned to one of three conditions: RCS+AR, RCS, or RN. This resulted in 21 total instructional groups (7 RCS+AR, 7 RCS, and 7 RN) of not more than seven students."</text>
  </threadedComment>
  <threadedComment ref="Z14" dT="2024-05-23T16:25:47.74" personId="{542FBE7B-16E6-FF49-8176-FA733018590F}" id="{47C5F538-CECD-0F4E-86DA-FFAA05228925}">
    <text>See table Table 1 - they major instructors are researchers in the RCS+AR condition (5 researchers and 2 SpEd teachers)</text>
  </threadedComment>
  <threadedComment ref="R20" dT="2024-05-23T17:48:31.17" personId="{542FBE7B-16E6-FF49-8176-FA733018590F}" id="{F0907F58-9AD4-AE4B-93F3-88A69D039637}">
    <text xml:space="preserve">“Twenty-one students (64%) received some instruction in English as a second language classes.”
</text>
  </threadedComment>
  <threadedComment ref="Z20" dT="2024-05-23T18:18:06.42" personId="{542FBE7B-16E6-FF49-8176-FA733018590F}" id="{86E875B0-2F42-814E-A1E6-B048B4A3F8D5}">
    <text xml:space="preserve">“a female adult trainer from outside the school.”
</text>
  </threadedComment>
  <threadedComment ref="Z20" dT="2024-05-29T18:41:36.25" personId="{925649D1-D5F8-4399-B9C5-7F9921F3C96F}" id="{C7CD0806-255A-4F26-BA13-534E30C91463}" parentId="{86E875B0-2F42-814E-A1E6-B048B4A3F8D5}">
    <text>that makes sense and now this code looks clear!</text>
  </threadedComment>
  <threadedComment ref="AD20" dT="2024-05-29T18:42:07.77" personId="{925649D1-D5F8-4399-B9C5-7F9921F3C96F}" id="{D47E5083-379C-49E5-8C7B-71D8529CE4B0}">
    <text>P. 5 "Periodic observations of the training procedure by the authors confirmed that it was properly implemented and that children maintained their interest."
I thought this part implied somewhat degree of implementation fidelity. I think we need to clarify whether "1 = reported" indicates exact numeric data reported or any indication of checking fidelity reported.</text>
  </threadedComment>
  <threadedComment ref="AF23" dT="2024-06-07T15:56:51.48" personId="{DAE40A29-3132-E340-9532-04353316326C}" id="{C745E283-A86B-DF4C-B835-FB6BA773DB50}">
    <text>The eight passages described and provided information about persons, animals, places, and events. Passages ranged in length from 4 to 25 sentences (A/= 14 sentences), and each passage was followed by one to four questions (e.g., "What is the first paragraph mostly about?", "What is the most important idea in this passage?", "What is the writer's feeling?", "What is a good title for this passage?") for a total of 20 questions. Passages and questions ranged in difficulty; four passages (nine questions) were appropriate for Grade 2 students of average reading ability (Book A), two passages (six questions) for Grade 3 students (Book B), and two passages (five questions) for Grade 4 students (Book C). Passages and questions corresponded in reading level to those on the skill test but were not identical. A sample self-efficacy passage and question are shown in Table 1.</text>
  </threadedComment>
  <threadedComment ref="N26" dT="2024-05-31T22:28:25.45" personId="{7F4078CD-54DC-EC49-A0B0-D0648D525105}" id="{54099CBC-A351-504F-890D-6FC91B744B2D}">
    <text>P. 46 (Abstract) 75 upper elementary school students were assigned to four treatment groups.
I thought upper elementary in US is Grades 4, 5</text>
  </threadedComment>
  <threadedComment ref="Z26" dT="2024-06-01T01:00:35.30" personId="{7F4078CD-54DC-EC49-A0B0-D0648D525105}" id="{D0DF8830-CCF3-D54C-A8AF-2118B2BDB1A0}">
    <text>Authors simply mentioned "instructor"</text>
  </threadedComment>
  <threadedComment ref="U34" dT="2024-06-01T02:49:39.41" personId="{7F4078CD-54DC-EC49-A0B0-D0648D525105}" id="{765F3FF1-3DB7-C446-A6F0-DF673A36DD6C}">
    <text>P. 38-39 Learning Strategies Curriculum includes a number of strategies designed to help students derive information from texts, identify and remember important information, or develop writing or academic competence. The LCS including word identification, visual imagery, self-questioning, paraphrasing, sentence writing, vocabulary, and inferencing.
There was 'word identification' component, so I coded as "cm." I was not confident on this decision, so I would like to hear your thoughts!</text>
  </threadedComment>
  <threadedComment ref="AA34" dT="2024-06-01T03:22:15.14" personId="{7F4078CD-54DC-EC49-A0B0-D0648D525105}" id="{39CDCD51-8923-8A42-A757-F5752B602441}">
    <text>I thought the intervention was implemented for three years. So I computed as 3years*5days per week*36weeks in academic year*session length. Let me know if I misunderstood!</text>
  </threadedComment>
  <threadedComment ref="W35" dT="2024-06-01T04:52:47.73" personId="{7F4078CD-54DC-EC49-A0B0-D0648D525105}" id="{FBC63844-DC91-FA4B-B6C4-8C6A3CCB3A81}">
    <text>Researcher-developed school-wide professional development was implemented to BAU</text>
  </threadedComment>
  <threadedComment ref="AA36" dT="2024-06-01T04:35:29.55" personId="{7F4078CD-54DC-EC49-A0B0-D0648D525105}" id="{C6A62D0F-4878-D84D-A085-2B149BE1EC1E}">
    <text>I thought the intervention was implemented for four years. So I computed as 4years*5days per week*36weeks in academic year*session length. Let me know if I misunderstood!</text>
  </threadedComment>
  <threadedComment ref="Q46" dT="2024-06-10T22:33:42.76" personId="{7F4078CD-54DC-EC49-A0B0-D0648D525105}" id="{18428521-4CD6-324F-9973-1E1989DA5C46}">
    <text>I compared average Jordan household salary in 2016 and authors' report. Average household salary in 2016 was around 931-992 JOD, and 350 to 420 JOD per month is substantially below the country average, so I assigned low SES to this study participants.</text>
  </threadedComment>
  <threadedComment ref="R46" dT="2024-06-10T23:16:21.87" personId="{7F4078CD-54DC-EC49-A0B0-D0648D525105}" id="{3571807A-2084-FF48-B11B-33B543417DEF}">
    <text>English as foreign language can be included?</text>
  </threadedComment>
  <threadedComment ref="AD46" dT="2024-06-12T02:24:21.47" personId="{7F4078CD-54DC-EC49-A0B0-D0648D525105}" id="{DF8437D5-5C05-2843-B409-25A4304171FE}">
    <text>Although the authors mentioned that they made regular visits with teachers, visits were not occurred in classrooms and I do not think regular visit outside of the classrooms does not guarantee the fidelity ..</text>
  </threadedComment>
  <threadedComment ref="W47" dT="2024-06-12T02:50:02.45" personId="{7F4078CD-54DC-EC49-A0B0-D0648D525105}" id="{343015DF-AEA9-2349-95A1-F9B28E459D35}">
    <text>Traditional teaching method</text>
  </threadedComment>
  <threadedComment ref="G56" dT="2024-06-12T12:29:37.77" personId="{7F4078CD-54DC-EC49-A0B0-D0648D525105}" id="{3E4FFAE6-71F1-3441-B3DB-7EB8CC063F76}">
    <text>Would teacher random assignment be RCT?
(p.8) The two first grade teachers were assigned to either the IG or the CG by a coin toss.</text>
  </threadedComment>
  <threadedComment ref="AG61" dT="2024-07-10T21:57:31.72" personId="{7F4078CD-54DC-EC49-A0B0-D0648D525105}" id="{10F97D06-D13B-7948-BA3B-0A33B0797751}">
    <text>P. 529 The text was selected from a fifth-grade social studies textbook not used by the participants and the topic of the passage was Norwegian fisheries. 
Should this be considered as 'not overaligned'?</text>
  </threadedComment>
  <threadedComment ref="AG67" dT="2024-07-11T05:51:10.33" personId="{7F4078CD-54DC-EC49-A0B0-D0648D525105}" id="{597DB333-656E-CE45-879A-CE3B2C78C121}">
    <text>I thought that this four reading assignment measures were possibly overaligned to the intervention, because those passages were used as instructional material (see Table 9)</text>
  </threadedComment>
  <threadedComment ref="W76" dT="2024-06-28T17:42:55.40" personId="{7F4078CD-54DC-EC49-A0B0-D0648D525105}" id="{DC16C6D3-2F53-9D45-B06D-D3F85963730F}">
    <text>P. 452 control group covered the same reading material each week as the two treatment groups … Each teacher used a variety of methods to cover the material with the control classes but did not have the classes engage in ISR (independent silent reading).</text>
  </threadedComment>
  <threadedComment ref="Y98" dT="2024-07-03T17:53:58.72" personId="{7F4078CD-54DC-EC49-A0B0-D0648D525105}" id="{08F74B5A-AFE3-4547-A476-C9469C205A1A}">
    <text>Lesson 1, 2 were taught in wholeclass and lesson 3, 4, 5 were taught in small group. I coded as small group based on the frequency.</text>
  </threadedComment>
  <threadedComment ref="AG98" dT="2024-07-11T05:52:25.21" personId="{7F4078CD-54DC-EC49-A0B0-D0648D525105}" id="{25D4FC43-B9A9-254F-88E7-F1C6CE6CAD2A}">
    <text>P. 411. … the students were asked to complete a reading test developed to assess their higher-order reading comprehension of the story "they had studied in the programme."
Maybe over aligned?</text>
  </threadedComment>
  <threadedComment ref="X101" dT="2024-07-03T18:21:32.27" personId="{7F4078CD-54DC-EC49-A0B0-D0648D525105}" id="{11C765E1-B241-6F44-B8BD-700E2B325AD9}">
    <text>P. 484 The teachers were given the handouts describing the specific steps for conducting PALS. - But not sure whether this handout was script for intervention.</text>
  </threadedComment>
  <threadedComment ref="AG103" dT="2024-07-11T05:55:36.97" personId="{7F4078CD-54DC-EC49-A0B0-D0648D525105}" id="{15BF5B7D-8C11-DA4C-81D4-2BD23E5C607E}">
    <text>P.8 We chose passages that were not topically related to the intervention unit topics so that scores would not be confounded by content instruction.</text>
  </threadedComment>
  <threadedComment ref="W104" dT="2024-07-03T18:41:29.47" personId="{7F4078CD-54DC-EC49-A0B0-D0648D525105}" id="{6CB3C667-1068-6546-9248-888EC431FEF9}">
    <text>students in Sequence A were taught with USHER units related to American Indians, European exploration, and two cultures meet (i.e., interactions between the American Indians and European Explorers), whereas students in Sequence B were taught with USHER units related to colonization, people in colonial America, and events leading to the American Revolution. During non-USHER intervention time, students were taught with the typical social studies curriculum covering the same social studies content as the USHER units.
I coded Sequence A pretest-posttest treatment and comparison groups design data, where students in treatment group were taught USHER while students in comparison group were taught typical social studies instruction.</text>
  </threadedComment>
  <threadedComment ref="A167" dT="2024-08-19T00:34:42.46" personId="{7F4078CD-54DC-EC49-A0B0-D0648D525105}" id="{5D7977EE-C14A-2C46-910F-B940843209C4}">
    <text>Reading comprehension outcome: text comprehension = story comprehension + informational text comprehension; text comprehension seem to be summed score of two subtests.</text>
  </threadedComment>
  <threadedComment ref="AG167" dT="2024-08-20T16:09:05.56" personId="{7F4078CD-54DC-EC49-A0B0-D0648D525105}" id="{42B8D4B0-34A1-2541-A77E-A02F4D5EE31A}">
    <text>Not sure. (p.267) Text comprehension tasks were designed to be similar to reading activities, which were prominent in the traditional classrooms.</text>
  </threadedComment>
  <threadedComment ref="AG172" dT="2024-08-20T16:09:05.56" personId="{7F4078CD-54DC-EC49-A0B0-D0648D525105}" id="{03E3099B-50E9-C24A-ADC4-03EA00C4316C}">
    <text>Not sure. (p.267) Text comprehension tasks were designed to be similar to reading activities, which were prominent in the traditional classrooms.</text>
  </threadedComment>
  <threadedComment ref="AG177" dT="2024-08-20T16:09:05.56" personId="{7F4078CD-54DC-EC49-A0B0-D0648D525105}" id="{2391AFC0-D853-D54B-AE99-4F83F0F42857}">
    <text>Not sure. (p.267) Text comprehension tasks were designed to be similar to reading activities, which were prominent in the traditional classrooms.</text>
  </threadedComment>
  <threadedComment ref="AG182" dT="2024-08-20T16:09:05.56" personId="{7F4078CD-54DC-EC49-A0B0-D0648D525105}" id="{9AD27FF7-18EC-9244-8476-697875312976}">
    <text>Not sure. (p.267) Text comprehension tasks were designed to be similar to reading activities, which were prominent in the traditional classrooms.</text>
  </threadedComment>
  <threadedComment ref="N187" dT="2024-08-20T17:02:02.62" personId="{7F4078CD-54DC-EC49-A0B0-D0648D525105}" id="{C273A6D2-CBBE-2B45-8D4D-BA7538665339}">
    <text>Netherlands secondary grades (12-14 years of age)</text>
  </threadedComment>
  <threadedComment ref="N188" dT="2024-09-03T01:21:35.35" personId="{DAE40A29-3132-E340-9532-04353316326C}" id="{1A653062-21C1-A948-9D5E-37A2688090F6}">
    <text xml:space="preserve">13;6
= 13 + 6/12 = 13.5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7D7DB-F844-CC45-A9A8-C0A0F89642FA}">
  <dimension ref="A1:BC461"/>
  <sheetViews>
    <sheetView tabSelected="1" zoomScale="157" zoomScaleNormal="178" workbookViewId="0">
      <pane xSplit="5" ySplit="1" topLeftCell="AL2" activePane="bottomRight" state="frozen"/>
      <selection pane="topRight" activeCell="F1" sqref="F1"/>
      <selection pane="bottomLeft" activeCell="A2" sqref="A2"/>
      <selection pane="bottomRight" activeCell="AM3" sqref="AM3"/>
    </sheetView>
  </sheetViews>
  <sheetFormatPr baseColWidth="10" defaultColWidth="11.5" defaultRowHeight="15" x14ac:dyDescent="0.2"/>
  <cols>
    <col min="1" max="2" width="3.5" style="219" customWidth="1"/>
    <col min="3" max="3" width="4.1640625" style="219" customWidth="1"/>
    <col min="4" max="4" width="14.1640625" style="60" customWidth="1"/>
    <col min="5" max="5" width="5.5" style="60" customWidth="1"/>
    <col min="6" max="10" width="6.83203125" style="86" customWidth="1"/>
    <col min="11" max="11" width="8.83203125" style="187" customWidth="1"/>
    <col min="12" max="14" width="10.33203125" style="187" customWidth="1"/>
    <col min="15" max="15" width="9" style="60" customWidth="1"/>
    <col min="16" max="16" width="14.5" style="60" customWidth="1"/>
    <col min="17" max="17" width="9" style="191" customWidth="1"/>
    <col min="18" max="18" width="8.33203125" style="88" customWidth="1"/>
    <col min="19" max="19" width="14.33203125" style="88" customWidth="1"/>
    <col min="20" max="20" width="8.83203125" style="88" customWidth="1"/>
    <col min="21" max="21" width="9.83203125" style="88" customWidth="1"/>
    <col min="22" max="22" width="11" style="88" customWidth="1"/>
    <col min="23" max="24" width="9.83203125" style="88" customWidth="1"/>
    <col min="25" max="25" width="15.6640625" style="60" customWidth="1"/>
    <col min="26" max="26" width="10" style="90" customWidth="1"/>
    <col min="27" max="27" width="12.6640625" style="60" customWidth="1"/>
    <col min="28" max="28" width="11.5" style="60"/>
    <col min="29" max="29" width="13.83203125" style="60" customWidth="1"/>
    <col min="30" max="30" width="16.5" style="60" customWidth="1"/>
    <col min="31" max="32" width="13" style="60" customWidth="1"/>
    <col min="33" max="33" width="13.5" style="60" customWidth="1"/>
    <col min="34" max="34" width="11.5" style="60"/>
    <col min="35" max="35" width="20.1640625" style="60" customWidth="1"/>
    <col min="36" max="37" width="12.5" style="60" customWidth="1"/>
    <col min="38" max="38" width="31.33203125" style="60" customWidth="1"/>
    <col min="39" max="39" width="12.5" style="60" customWidth="1"/>
    <col min="40" max="41" width="12.33203125" style="60" customWidth="1"/>
    <col min="42" max="44" width="11.5" style="60" customWidth="1"/>
    <col min="45" max="50" width="9.33203125" style="60" customWidth="1"/>
    <col min="51" max="51" width="13.83203125" style="60" customWidth="1"/>
    <col min="52" max="52" width="20" style="60" customWidth="1"/>
    <col min="53" max="53" width="32.5" style="60" customWidth="1"/>
    <col min="54" max="54" width="26.6640625" style="60" customWidth="1"/>
    <col min="55" max="16384" width="11.5" style="60"/>
  </cols>
  <sheetData>
    <row r="1" spans="1:55" ht="16" customHeight="1" x14ac:dyDescent="0.2">
      <c r="A1" s="219" t="s">
        <v>918</v>
      </c>
      <c r="B1" s="219" t="s">
        <v>917</v>
      </c>
      <c r="C1" s="219" t="s">
        <v>1016</v>
      </c>
      <c r="D1" s="289" t="s">
        <v>974</v>
      </c>
      <c r="E1" s="289" t="s">
        <v>1028</v>
      </c>
      <c r="F1" s="290" t="s">
        <v>976</v>
      </c>
      <c r="G1" s="289" t="s">
        <v>952</v>
      </c>
      <c r="H1" s="291" t="s">
        <v>1022</v>
      </c>
      <c r="I1" s="292" t="s">
        <v>973</v>
      </c>
      <c r="J1" s="292" t="s">
        <v>977</v>
      </c>
      <c r="K1" s="293" t="s">
        <v>975</v>
      </c>
      <c r="L1" s="293" t="s">
        <v>1015</v>
      </c>
      <c r="M1" s="293" t="s">
        <v>979</v>
      </c>
      <c r="N1" s="293" t="s">
        <v>980</v>
      </c>
      <c r="O1" s="294" t="s">
        <v>978</v>
      </c>
      <c r="P1" s="294" t="s">
        <v>981</v>
      </c>
      <c r="Q1" s="295" t="s">
        <v>1049</v>
      </c>
      <c r="R1" s="296" t="s">
        <v>920</v>
      </c>
      <c r="S1" s="294" t="s">
        <v>982</v>
      </c>
      <c r="T1" s="297" t="s">
        <v>921</v>
      </c>
      <c r="U1" s="297" t="s">
        <v>983</v>
      </c>
      <c r="V1" s="297" t="s">
        <v>984</v>
      </c>
      <c r="W1" s="297" t="s">
        <v>922</v>
      </c>
      <c r="X1" s="297" t="s">
        <v>923</v>
      </c>
      <c r="Y1" s="220" t="s">
        <v>956</v>
      </c>
      <c r="Z1" s="298" t="s">
        <v>957</v>
      </c>
      <c r="AA1" s="220" t="s">
        <v>958</v>
      </c>
      <c r="AB1" s="299" t="s">
        <v>1025</v>
      </c>
      <c r="AC1" s="299" t="s">
        <v>1024</v>
      </c>
      <c r="AD1" s="300" t="s">
        <v>996</v>
      </c>
      <c r="AE1" s="301" t="s">
        <v>997</v>
      </c>
      <c r="AF1" s="301" t="s">
        <v>1023</v>
      </c>
      <c r="AG1" s="301" t="s">
        <v>998</v>
      </c>
      <c r="AH1" s="300" t="s">
        <v>999</v>
      </c>
      <c r="AI1" s="289" t="s">
        <v>1000</v>
      </c>
      <c r="AJ1" s="291" t="s">
        <v>1001</v>
      </c>
      <c r="AK1" s="291" t="s">
        <v>1003</v>
      </c>
      <c r="AL1" s="302" t="s">
        <v>1002</v>
      </c>
      <c r="AM1" s="303" t="s">
        <v>1050</v>
      </c>
      <c r="AN1" s="303" t="s">
        <v>1051</v>
      </c>
      <c r="AO1" s="303" t="s">
        <v>1052</v>
      </c>
      <c r="AP1" s="304" t="s">
        <v>1053</v>
      </c>
      <c r="AQ1" s="304" t="s">
        <v>1054</v>
      </c>
      <c r="AR1" s="304" t="s">
        <v>1055</v>
      </c>
      <c r="AS1" s="301" t="s">
        <v>1009</v>
      </c>
      <c r="AT1" s="301" t="s">
        <v>1010</v>
      </c>
      <c r="AU1" s="301" t="s">
        <v>1011</v>
      </c>
      <c r="AV1" s="301" t="s">
        <v>1056</v>
      </c>
      <c r="AW1" s="305" t="s">
        <v>774</v>
      </c>
      <c r="AX1" s="305" t="s">
        <v>775</v>
      </c>
      <c r="AY1" s="306" t="s">
        <v>1004</v>
      </c>
      <c r="AZ1" s="306" t="s">
        <v>1005</v>
      </c>
      <c r="BA1" s="60" t="s">
        <v>1006</v>
      </c>
      <c r="BB1" s="60" t="s">
        <v>1007</v>
      </c>
      <c r="BC1" s="60" t="s">
        <v>1008</v>
      </c>
    </row>
    <row r="2" spans="1:55" s="124" customFormat="1" ht="17" customHeight="1" x14ac:dyDescent="0.2">
      <c r="A2" s="219"/>
      <c r="B2" s="219"/>
      <c r="C2" s="219">
        <v>2</v>
      </c>
      <c r="D2" s="110" t="s">
        <v>46</v>
      </c>
      <c r="E2" s="110" t="str">
        <f>IF(D2="","",LEFT(K2,3))</f>
        <v>101</v>
      </c>
      <c r="F2" s="110" t="s">
        <v>47</v>
      </c>
      <c r="G2" s="86" t="s">
        <v>442</v>
      </c>
      <c r="H2" s="110" t="s">
        <v>985</v>
      </c>
      <c r="I2" s="110" t="s">
        <v>987</v>
      </c>
      <c r="J2" s="110" t="s">
        <v>990</v>
      </c>
      <c r="K2" s="185">
        <v>101</v>
      </c>
      <c r="L2" s="185" t="str">
        <f t="shared" ref="L2:L65" si="0">IF(O2="","",IF(N2=".",K2&amp;"bau",IF(M2=".",K2&amp;N2, K2&amp;M2&amp;N2)))</f>
        <v>101Ncm</v>
      </c>
      <c r="M2" s="185" t="s">
        <v>896</v>
      </c>
      <c r="N2" s="185" t="str">
        <f t="shared" ref="N2:N65" si="1">IF(Y2="NA",".",LEFT(Y2,2))</f>
        <v>cm</v>
      </c>
      <c r="O2" s="124">
        <v>1</v>
      </c>
      <c r="P2" s="124" t="s">
        <v>48</v>
      </c>
      <c r="Q2" s="193" t="s">
        <v>1048</v>
      </c>
      <c r="R2" s="104">
        <v>8.42</v>
      </c>
      <c r="S2" s="125">
        <v>1</v>
      </c>
      <c r="T2" s="125">
        <f>(1+3+13+3+2)/24</f>
        <v>0.91666666666666663</v>
      </c>
      <c r="U2" s="125" t="s">
        <v>766</v>
      </c>
      <c r="V2" s="125" t="s">
        <v>766</v>
      </c>
      <c r="W2" s="125">
        <f>10/24</f>
        <v>0.41666666666666669</v>
      </c>
      <c r="X2" s="125" t="s">
        <v>766</v>
      </c>
      <c r="Y2" s="124" t="s">
        <v>50</v>
      </c>
      <c r="Z2" s="126" t="s">
        <v>51</v>
      </c>
      <c r="AA2" s="124" t="s">
        <v>52</v>
      </c>
      <c r="AB2" s="124" t="s">
        <v>53</v>
      </c>
      <c r="AC2" s="124" t="s">
        <v>54</v>
      </c>
      <c r="AD2" s="124" t="s">
        <v>55</v>
      </c>
      <c r="AE2" s="124">
        <f>5*5*AG2</f>
        <v>3000</v>
      </c>
      <c r="AF2" s="221">
        <v>25</v>
      </c>
      <c r="AG2" s="124">
        <v>120</v>
      </c>
      <c r="AH2" s="124" t="s">
        <v>56</v>
      </c>
      <c r="AI2" s="124" t="s">
        <v>57</v>
      </c>
      <c r="AJ2" s="124" t="s">
        <v>58</v>
      </c>
      <c r="AK2" s="60" t="s">
        <v>449</v>
      </c>
      <c r="AL2" s="60" t="s">
        <v>564</v>
      </c>
      <c r="AM2" s="124">
        <v>8.17</v>
      </c>
      <c r="AN2" s="124">
        <v>2.5099999999999998</v>
      </c>
      <c r="AO2" s="124">
        <v>24</v>
      </c>
      <c r="AP2" s="124">
        <v>9.5399999999999991</v>
      </c>
      <c r="AQ2" s="124">
        <v>2.93</v>
      </c>
      <c r="AR2" s="124">
        <v>24</v>
      </c>
      <c r="AS2" s="222" t="s">
        <v>766</v>
      </c>
      <c r="AT2" s="222" t="s">
        <v>766</v>
      </c>
      <c r="AU2" s="222" t="s">
        <v>766</v>
      </c>
      <c r="AV2" s="222" t="s">
        <v>766</v>
      </c>
      <c r="AW2" s="222"/>
      <c r="AX2" s="222"/>
      <c r="AZ2" s="124">
        <v>0</v>
      </c>
      <c r="BA2" s="124" t="s">
        <v>59</v>
      </c>
      <c r="BB2" s="124" t="s">
        <v>59</v>
      </c>
    </row>
    <row r="3" spans="1:55" s="128" customFormat="1" ht="17" customHeight="1" x14ac:dyDescent="0.2">
      <c r="A3" s="219"/>
      <c r="B3" s="219"/>
      <c r="C3" s="219">
        <v>3</v>
      </c>
      <c r="D3" s="110"/>
      <c r="E3" s="110"/>
      <c r="F3" s="110"/>
      <c r="G3" s="86"/>
      <c r="H3" s="110"/>
      <c r="I3" s="110"/>
      <c r="J3" s="110"/>
      <c r="K3" s="186">
        <v>101</v>
      </c>
      <c r="L3" s="186" t="str">
        <f t="shared" si="0"/>
        <v>101cm</v>
      </c>
      <c r="M3" s="186" t="s">
        <v>895</v>
      </c>
      <c r="N3" s="186" t="str">
        <f t="shared" si="1"/>
        <v>cm</v>
      </c>
      <c r="O3" s="128" t="s">
        <v>904</v>
      </c>
      <c r="P3" s="128" t="s">
        <v>60</v>
      </c>
      <c r="Q3" s="194">
        <v>1.83</v>
      </c>
      <c r="R3" s="129">
        <v>7.96</v>
      </c>
      <c r="S3" s="129">
        <v>1</v>
      </c>
      <c r="T3" s="129">
        <f>(1+5+8+4+2+2)/23</f>
        <v>0.95652173913043481</v>
      </c>
      <c r="U3" s="129" t="s">
        <v>766</v>
      </c>
      <c r="V3" s="129" t="s">
        <v>766</v>
      </c>
      <c r="W3" s="129">
        <f>11/23</f>
        <v>0.47826086956521741</v>
      </c>
      <c r="X3" s="129" t="s">
        <v>766</v>
      </c>
      <c r="Y3" s="128" t="s">
        <v>50</v>
      </c>
      <c r="Z3" s="130" t="s">
        <v>51</v>
      </c>
      <c r="AA3" s="128" t="s">
        <v>52</v>
      </c>
      <c r="AB3" s="128" t="s">
        <v>53</v>
      </c>
      <c r="AC3" s="128" t="s">
        <v>54</v>
      </c>
      <c r="AD3" s="128" t="s">
        <v>55</v>
      </c>
      <c r="AE3" s="128">
        <f>5*5*AG3</f>
        <v>3000</v>
      </c>
      <c r="AF3" s="223">
        <v>25</v>
      </c>
      <c r="AG3" s="128">
        <v>120</v>
      </c>
      <c r="AH3" s="128" t="s">
        <v>56</v>
      </c>
      <c r="AI3" s="128" t="s">
        <v>57</v>
      </c>
      <c r="AJ3" s="128" t="s">
        <v>58</v>
      </c>
      <c r="AK3" s="60" t="s">
        <v>449</v>
      </c>
      <c r="AL3" s="63" t="s">
        <v>564</v>
      </c>
      <c r="AM3" s="128">
        <v>8</v>
      </c>
      <c r="AN3" s="128">
        <v>2.2400000000000002</v>
      </c>
      <c r="AO3" s="128">
        <v>23</v>
      </c>
      <c r="AP3" s="128">
        <v>8.17</v>
      </c>
      <c r="AQ3" s="128">
        <v>2.31</v>
      </c>
      <c r="AR3" s="128">
        <v>23</v>
      </c>
      <c r="AS3" s="224" t="s">
        <v>766</v>
      </c>
      <c r="AT3" s="224" t="s">
        <v>766</v>
      </c>
      <c r="AU3" s="224" t="s">
        <v>766</v>
      </c>
      <c r="AV3" s="224" t="s">
        <v>766</v>
      </c>
      <c r="AW3" s="224"/>
      <c r="AX3" s="224"/>
      <c r="AZ3" s="128">
        <v>0</v>
      </c>
      <c r="BA3" s="128" t="s">
        <v>61</v>
      </c>
      <c r="BB3" s="128" t="s">
        <v>61</v>
      </c>
    </row>
    <row r="4" spans="1:55" s="124" customFormat="1" ht="17" customHeight="1" x14ac:dyDescent="0.2">
      <c r="A4" s="219"/>
      <c r="B4" s="219"/>
      <c r="C4" s="219">
        <v>4</v>
      </c>
      <c r="D4" s="110" t="s">
        <v>62</v>
      </c>
      <c r="E4" s="110" t="str">
        <f t="shared" ref="E4:E35" si="2">IF(D4="","",LEFT(K4,3))</f>
        <v>102</v>
      </c>
      <c r="F4" s="110" t="s">
        <v>47</v>
      </c>
      <c r="G4" s="86" t="s">
        <v>442</v>
      </c>
      <c r="H4" s="110" t="s">
        <v>986</v>
      </c>
      <c r="I4" s="110" t="s">
        <v>987</v>
      </c>
      <c r="J4" s="110" t="s">
        <v>990</v>
      </c>
      <c r="K4" s="185">
        <v>102</v>
      </c>
      <c r="L4" s="185" t="str">
        <f t="shared" si="0"/>
        <v xml:space="preserve">102c </v>
      </c>
      <c r="M4" s="185" t="s">
        <v>895</v>
      </c>
      <c r="N4" s="185" t="str">
        <f t="shared" si="1"/>
        <v xml:space="preserve">c </v>
      </c>
      <c r="O4" s="124">
        <v>1</v>
      </c>
      <c r="P4" s="124" t="s">
        <v>63</v>
      </c>
      <c r="Q4" s="193" t="s">
        <v>64</v>
      </c>
      <c r="R4" s="125">
        <f>(9.5+10.5)/2</f>
        <v>10</v>
      </c>
      <c r="S4" s="125">
        <v>1</v>
      </c>
      <c r="T4" s="125" t="s">
        <v>766</v>
      </c>
      <c r="U4" s="125">
        <f>30/34</f>
        <v>0.88235294117647056</v>
      </c>
      <c r="V4" s="125">
        <f>4/34</f>
        <v>0.11764705882352941</v>
      </c>
      <c r="W4" s="125">
        <f>18/34</f>
        <v>0.52941176470588236</v>
      </c>
      <c r="X4" s="125">
        <f>32/34</f>
        <v>0.94117647058823528</v>
      </c>
      <c r="Y4" s="105" t="s">
        <v>65</v>
      </c>
      <c r="Z4" s="126" t="s">
        <v>66</v>
      </c>
      <c r="AA4" s="124" t="s">
        <v>67</v>
      </c>
      <c r="AB4" s="124" t="s">
        <v>53</v>
      </c>
      <c r="AC4" s="124" t="s">
        <v>54</v>
      </c>
      <c r="AD4" s="124" t="s">
        <v>68</v>
      </c>
      <c r="AE4" s="124">
        <f>40*AG4</f>
        <v>1600</v>
      </c>
      <c r="AF4" s="221">
        <v>40</v>
      </c>
      <c r="AG4" s="124">
        <v>40</v>
      </c>
      <c r="AH4" s="124" t="s">
        <v>56</v>
      </c>
      <c r="AI4" s="124" t="s">
        <v>69</v>
      </c>
      <c r="AJ4" s="124" t="s">
        <v>58</v>
      </c>
      <c r="AK4" s="60" t="s">
        <v>449</v>
      </c>
      <c r="AL4" s="60" t="s">
        <v>565</v>
      </c>
      <c r="AM4" s="124">
        <v>88.91</v>
      </c>
      <c r="AN4" s="124">
        <v>8.9600000000000009</v>
      </c>
      <c r="AO4" s="124">
        <v>34</v>
      </c>
      <c r="AP4" s="124">
        <v>88.91</v>
      </c>
      <c r="AQ4" s="124">
        <v>8.91</v>
      </c>
      <c r="AR4" s="124">
        <v>34</v>
      </c>
      <c r="AS4" s="222" t="s">
        <v>766</v>
      </c>
      <c r="AT4" s="222" t="s">
        <v>766</v>
      </c>
      <c r="AU4" s="222" t="s">
        <v>766</v>
      </c>
      <c r="AV4" s="222" t="s">
        <v>766</v>
      </c>
      <c r="AW4" s="222"/>
      <c r="AX4" s="222"/>
      <c r="AZ4" s="124">
        <v>0</v>
      </c>
      <c r="BA4" s="124" t="s">
        <v>70</v>
      </c>
    </row>
    <row r="5" spans="1:55" s="124" customFormat="1" ht="17" customHeight="1" x14ac:dyDescent="0.2">
      <c r="A5" s="219"/>
      <c r="B5" s="219"/>
      <c r="C5" s="219">
        <v>5</v>
      </c>
      <c r="D5" s="110"/>
      <c r="E5" s="110" t="str">
        <f t="shared" si="2"/>
        <v/>
      </c>
      <c r="F5" s="110"/>
      <c r="G5" s="86"/>
      <c r="H5" s="110"/>
      <c r="I5" s="110"/>
      <c r="J5" s="110"/>
      <c r="K5" s="185" t="s">
        <v>133</v>
      </c>
      <c r="L5" s="185" t="str">
        <f t="shared" si="0"/>
        <v/>
      </c>
      <c r="M5" s="185"/>
      <c r="N5" s="185" t="str">
        <f t="shared" si="1"/>
        <v/>
      </c>
      <c r="Q5" s="193"/>
      <c r="R5" s="125"/>
      <c r="S5" s="125"/>
      <c r="T5" s="125"/>
      <c r="U5" s="125"/>
      <c r="V5" s="125"/>
      <c r="W5" s="125"/>
      <c r="X5" s="125"/>
      <c r="Z5" s="126"/>
      <c r="AF5" s="221"/>
      <c r="AI5" s="124" t="s">
        <v>71</v>
      </c>
      <c r="AJ5" s="124" t="s">
        <v>58</v>
      </c>
      <c r="AK5" s="60" t="s">
        <v>449</v>
      </c>
      <c r="AL5" s="60" t="s">
        <v>566</v>
      </c>
      <c r="AM5" s="124">
        <v>88.86</v>
      </c>
      <c r="AN5" s="124">
        <v>12.3</v>
      </c>
      <c r="AO5" s="124">
        <v>34</v>
      </c>
      <c r="AP5" s="124">
        <v>91.98</v>
      </c>
      <c r="AQ5" s="124">
        <v>9.34</v>
      </c>
      <c r="AR5" s="124">
        <v>34</v>
      </c>
      <c r="AS5" s="222" t="s">
        <v>766</v>
      </c>
      <c r="AT5" s="222" t="s">
        <v>766</v>
      </c>
      <c r="AU5" s="222" t="s">
        <v>766</v>
      </c>
      <c r="AV5" s="222" t="s">
        <v>766</v>
      </c>
      <c r="AW5" s="222"/>
      <c r="AX5" s="222"/>
      <c r="AZ5" s="124">
        <v>0</v>
      </c>
    </row>
    <row r="6" spans="1:55" s="124" customFormat="1" ht="17" customHeight="1" x14ac:dyDescent="0.2">
      <c r="A6" s="219"/>
      <c r="B6" s="219"/>
      <c r="C6" s="219">
        <v>6</v>
      </c>
      <c r="D6" s="110"/>
      <c r="E6" s="110" t="str">
        <f t="shared" si="2"/>
        <v/>
      </c>
      <c r="F6" s="110"/>
      <c r="G6" s="86"/>
      <c r="H6" s="110"/>
      <c r="I6" s="110"/>
      <c r="J6" s="110"/>
      <c r="K6" s="185">
        <v>102</v>
      </c>
      <c r="L6" s="185" t="str">
        <f t="shared" si="0"/>
        <v xml:space="preserve">102GTc </v>
      </c>
      <c r="M6" s="185" t="s">
        <v>907</v>
      </c>
      <c r="N6" s="185" t="str">
        <f t="shared" si="1"/>
        <v xml:space="preserve">c </v>
      </c>
      <c r="O6" s="124">
        <v>2</v>
      </c>
      <c r="P6" s="124" t="s">
        <v>72</v>
      </c>
      <c r="Q6" s="193" t="s">
        <v>64</v>
      </c>
      <c r="R6" s="125">
        <f>(22*9.5+16*10.5)/38</f>
        <v>9.9210526315789469</v>
      </c>
      <c r="S6" s="125">
        <v>1</v>
      </c>
      <c r="T6" s="125" t="s">
        <v>766</v>
      </c>
      <c r="U6" s="125">
        <f>34/38</f>
        <v>0.89473684210526316</v>
      </c>
      <c r="V6" s="125">
        <f>12/38</f>
        <v>0.31578947368421051</v>
      </c>
      <c r="W6" s="125">
        <f>18/38</f>
        <v>0.47368421052631576</v>
      </c>
      <c r="X6" s="125">
        <f>37/38</f>
        <v>0.97368421052631582</v>
      </c>
      <c r="Y6" s="105" t="s">
        <v>65</v>
      </c>
      <c r="Z6" s="126" t="s">
        <v>66</v>
      </c>
      <c r="AA6" s="124" t="s">
        <v>67</v>
      </c>
      <c r="AB6" s="124" t="s">
        <v>53</v>
      </c>
      <c r="AC6" s="124" t="s">
        <v>54</v>
      </c>
      <c r="AD6" s="124" t="s">
        <v>68</v>
      </c>
      <c r="AE6" s="124">
        <f>40*AG6</f>
        <v>1600</v>
      </c>
      <c r="AF6" s="221">
        <v>40</v>
      </c>
      <c r="AG6" s="124">
        <v>40</v>
      </c>
      <c r="AH6" s="124" t="s">
        <v>56</v>
      </c>
      <c r="AI6" s="124" t="s">
        <v>69</v>
      </c>
      <c r="AJ6" s="124" t="s">
        <v>58</v>
      </c>
      <c r="AK6" s="60" t="s">
        <v>449</v>
      </c>
      <c r="AL6" s="60" t="s">
        <v>565</v>
      </c>
      <c r="AM6" s="124">
        <v>86.79</v>
      </c>
      <c r="AN6" s="124">
        <v>6.96</v>
      </c>
      <c r="AO6" s="124">
        <v>38</v>
      </c>
      <c r="AP6" s="124">
        <v>91.16</v>
      </c>
      <c r="AQ6" s="124">
        <v>7.53</v>
      </c>
      <c r="AR6" s="124">
        <v>38</v>
      </c>
      <c r="AS6" s="222" t="s">
        <v>766</v>
      </c>
      <c r="AT6" s="222" t="s">
        <v>766</v>
      </c>
      <c r="AU6" s="222" t="s">
        <v>766</v>
      </c>
      <c r="AV6" s="222" t="s">
        <v>766</v>
      </c>
      <c r="AW6" s="222"/>
      <c r="AX6" s="222"/>
      <c r="AZ6" s="124">
        <v>0</v>
      </c>
    </row>
    <row r="7" spans="1:55" s="124" customFormat="1" ht="17" customHeight="1" x14ac:dyDescent="0.2">
      <c r="A7" s="219"/>
      <c r="B7" s="219"/>
      <c r="C7" s="219">
        <v>7</v>
      </c>
      <c r="D7" s="110"/>
      <c r="E7" s="110" t="str">
        <f t="shared" si="2"/>
        <v/>
      </c>
      <c r="F7" s="110"/>
      <c r="G7" s="86"/>
      <c r="H7" s="110"/>
      <c r="I7" s="110"/>
      <c r="J7" s="110"/>
      <c r="K7" s="185" t="s">
        <v>133</v>
      </c>
      <c r="L7" s="185" t="str">
        <f t="shared" si="0"/>
        <v/>
      </c>
      <c r="M7" s="185"/>
      <c r="N7" s="185" t="str">
        <f t="shared" si="1"/>
        <v/>
      </c>
      <c r="Q7" s="193"/>
      <c r="R7" s="125"/>
      <c r="S7" s="125"/>
      <c r="T7" s="125"/>
      <c r="U7" s="125"/>
      <c r="V7" s="125"/>
      <c r="W7" s="125"/>
      <c r="X7" s="125"/>
      <c r="Z7" s="126"/>
      <c r="AF7" s="221"/>
      <c r="AI7" s="124" t="s">
        <v>71</v>
      </c>
      <c r="AJ7" s="124" t="s">
        <v>58</v>
      </c>
      <c r="AK7" s="60" t="s">
        <v>449</v>
      </c>
      <c r="AL7" s="60" t="s">
        <v>566</v>
      </c>
      <c r="AM7" s="124">
        <v>89.3</v>
      </c>
      <c r="AN7" s="124">
        <v>10.49</v>
      </c>
      <c r="AO7" s="124">
        <v>38</v>
      </c>
      <c r="AP7" s="124">
        <v>91.88</v>
      </c>
      <c r="AQ7" s="124">
        <v>6.38</v>
      </c>
      <c r="AR7" s="124">
        <v>38</v>
      </c>
      <c r="AS7" s="222" t="s">
        <v>766</v>
      </c>
      <c r="AT7" s="222" t="s">
        <v>766</v>
      </c>
      <c r="AU7" s="222" t="s">
        <v>766</v>
      </c>
      <c r="AV7" s="222" t="s">
        <v>766</v>
      </c>
      <c r="AW7" s="222"/>
      <c r="AX7" s="222"/>
      <c r="AZ7" s="124">
        <v>0</v>
      </c>
    </row>
    <row r="8" spans="1:55" s="124" customFormat="1" ht="17" customHeight="1" x14ac:dyDescent="0.2">
      <c r="A8" s="219"/>
      <c r="B8" s="219"/>
      <c r="C8" s="219">
        <v>8</v>
      </c>
      <c r="D8" s="110"/>
      <c r="E8" s="110" t="str">
        <f t="shared" si="2"/>
        <v/>
      </c>
      <c r="F8" s="110"/>
      <c r="G8" s="86"/>
      <c r="H8" s="110"/>
      <c r="I8" s="110"/>
      <c r="J8" s="110"/>
      <c r="K8" s="185">
        <v>102</v>
      </c>
      <c r="L8" s="185" t="str">
        <f t="shared" si="0"/>
        <v>102bau</v>
      </c>
      <c r="M8" s="185" t="s">
        <v>895</v>
      </c>
      <c r="N8" s="185" t="str">
        <f t="shared" si="1"/>
        <v>.</v>
      </c>
      <c r="O8" s="124" t="s">
        <v>904</v>
      </c>
      <c r="P8" s="124" t="s">
        <v>74</v>
      </c>
      <c r="Q8" s="193" t="s">
        <v>64</v>
      </c>
      <c r="R8" s="125">
        <f>(20*9.5+17*10.5)/37</f>
        <v>9.9594594594594597</v>
      </c>
      <c r="S8" s="125">
        <v>1</v>
      </c>
      <c r="T8" s="125" t="s">
        <v>766</v>
      </c>
      <c r="U8" s="125">
        <f>34/37</f>
        <v>0.91891891891891897</v>
      </c>
      <c r="V8" s="125">
        <f>13/37</f>
        <v>0.35135135135135137</v>
      </c>
      <c r="W8" s="125">
        <f>17/37</f>
        <v>0.45945945945945948</v>
      </c>
      <c r="X8" s="125">
        <f>36/37</f>
        <v>0.97297297297297303</v>
      </c>
      <c r="Y8" s="124" t="s">
        <v>49</v>
      </c>
      <c r="Z8" s="126" t="s">
        <v>75</v>
      </c>
      <c r="AA8" s="124" t="s">
        <v>76</v>
      </c>
      <c r="AB8" s="124" t="s">
        <v>49</v>
      </c>
      <c r="AC8" s="124" t="s">
        <v>49</v>
      </c>
      <c r="AD8" s="124" t="s">
        <v>49</v>
      </c>
      <c r="AE8" s="124" t="s">
        <v>49</v>
      </c>
      <c r="AF8" s="221" t="s">
        <v>49</v>
      </c>
      <c r="AG8" s="124" t="s">
        <v>49</v>
      </c>
      <c r="AH8" s="124" t="s">
        <v>49</v>
      </c>
      <c r="AI8" s="124" t="s">
        <v>69</v>
      </c>
      <c r="AJ8" s="124" t="s">
        <v>58</v>
      </c>
      <c r="AK8" s="60" t="s">
        <v>449</v>
      </c>
      <c r="AL8" s="60" t="s">
        <v>565</v>
      </c>
      <c r="AM8" s="124">
        <v>87.19</v>
      </c>
      <c r="AN8" s="124">
        <v>6.97</v>
      </c>
      <c r="AO8" s="124">
        <v>37</v>
      </c>
      <c r="AP8" s="124">
        <v>89.06</v>
      </c>
      <c r="AQ8" s="124">
        <v>6.59</v>
      </c>
      <c r="AR8" s="124">
        <v>36</v>
      </c>
      <c r="AS8" s="222" t="s">
        <v>766</v>
      </c>
      <c r="AT8" s="222" t="s">
        <v>766</v>
      </c>
      <c r="AU8" s="222" t="s">
        <v>766</v>
      </c>
      <c r="AV8" s="222" t="s">
        <v>766</v>
      </c>
      <c r="AW8" s="222"/>
      <c r="AX8" s="222"/>
      <c r="AZ8" s="124">
        <v>0</v>
      </c>
    </row>
    <row r="9" spans="1:55" s="128" customFormat="1" ht="17" customHeight="1" x14ac:dyDescent="0.2">
      <c r="A9" s="219"/>
      <c r="B9" s="219"/>
      <c r="C9" s="219">
        <v>9</v>
      </c>
      <c r="D9" s="110"/>
      <c r="E9" s="110" t="str">
        <f t="shared" si="2"/>
        <v/>
      </c>
      <c r="F9" s="110"/>
      <c r="G9" s="86"/>
      <c r="H9" s="110"/>
      <c r="I9" s="110"/>
      <c r="J9" s="110"/>
      <c r="K9" s="186" t="s">
        <v>133</v>
      </c>
      <c r="L9" s="186" t="str">
        <f t="shared" si="0"/>
        <v/>
      </c>
      <c r="M9" s="186"/>
      <c r="N9" s="186" t="str">
        <f t="shared" si="1"/>
        <v/>
      </c>
      <c r="Q9" s="194"/>
      <c r="R9" s="129"/>
      <c r="S9" s="129"/>
      <c r="T9" s="129"/>
      <c r="U9" s="129"/>
      <c r="V9" s="129"/>
      <c r="W9" s="129"/>
      <c r="X9" s="129"/>
      <c r="Z9" s="130"/>
      <c r="AF9" s="223"/>
      <c r="AI9" s="128" t="s">
        <v>71</v>
      </c>
      <c r="AJ9" s="128" t="s">
        <v>58</v>
      </c>
      <c r="AK9" s="60" t="s">
        <v>449</v>
      </c>
      <c r="AL9" s="63" t="s">
        <v>566</v>
      </c>
      <c r="AM9" s="128">
        <v>91.31</v>
      </c>
      <c r="AN9" s="128">
        <v>9.9700000000000006</v>
      </c>
      <c r="AO9" s="128">
        <v>36</v>
      </c>
      <c r="AP9" s="128">
        <v>90.8</v>
      </c>
      <c r="AQ9" s="128">
        <v>7.82</v>
      </c>
      <c r="AR9" s="128">
        <v>36</v>
      </c>
      <c r="AS9" s="222" t="s">
        <v>766</v>
      </c>
      <c r="AT9" s="222" t="s">
        <v>766</v>
      </c>
      <c r="AU9" s="222" t="s">
        <v>766</v>
      </c>
      <c r="AV9" s="222" t="s">
        <v>766</v>
      </c>
      <c r="AW9" s="222"/>
      <c r="AX9" s="222"/>
      <c r="AZ9" s="128">
        <v>0</v>
      </c>
    </row>
    <row r="10" spans="1:55" s="124" customFormat="1" ht="17" customHeight="1" x14ac:dyDescent="0.2">
      <c r="A10" s="219"/>
      <c r="B10" s="219"/>
      <c r="C10" s="219">
        <v>10</v>
      </c>
      <c r="D10" s="133" t="s">
        <v>77</v>
      </c>
      <c r="E10" s="133" t="str">
        <f t="shared" si="2"/>
        <v>103</v>
      </c>
      <c r="F10" s="133" t="s">
        <v>47</v>
      </c>
      <c r="G10" s="134" t="s">
        <v>442</v>
      </c>
      <c r="H10" s="133" t="s">
        <v>986</v>
      </c>
      <c r="I10" s="133" t="s">
        <v>987</v>
      </c>
      <c r="J10" s="133" t="s">
        <v>990</v>
      </c>
      <c r="K10" s="185">
        <v>103</v>
      </c>
      <c r="L10" s="185" t="str">
        <f t="shared" si="0"/>
        <v xml:space="preserve">103c </v>
      </c>
      <c r="M10" s="185" t="s">
        <v>895</v>
      </c>
      <c r="N10" s="185" t="str">
        <f t="shared" si="1"/>
        <v xml:space="preserve">c </v>
      </c>
      <c r="O10" s="124">
        <v>2</v>
      </c>
      <c r="P10" s="124" t="s">
        <v>78</v>
      </c>
      <c r="Q10" s="193" t="s">
        <v>79</v>
      </c>
      <c r="R10" s="125">
        <f>(8.5*39+9.5*20)/59</f>
        <v>8.8389830508474585</v>
      </c>
      <c r="S10" s="125">
        <v>1</v>
      </c>
      <c r="T10" s="125" t="s">
        <v>766</v>
      </c>
      <c r="U10" s="144">
        <f>AVERAGE(0.865,0.51)</f>
        <v>0.6875</v>
      </c>
      <c r="V10" s="125" t="s">
        <v>766</v>
      </c>
      <c r="W10" s="125">
        <f>29/59</f>
        <v>0.49152542372881358</v>
      </c>
      <c r="X10" s="125">
        <f>1-((0.025+0.15)/2)</f>
        <v>0.91249999999999998</v>
      </c>
      <c r="Y10" s="124" t="s">
        <v>65</v>
      </c>
      <c r="Z10" s="126" t="s">
        <v>80</v>
      </c>
      <c r="AA10" s="124" t="s">
        <v>67</v>
      </c>
      <c r="AB10" s="124" t="s">
        <v>53</v>
      </c>
      <c r="AC10" s="124" t="s">
        <v>54</v>
      </c>
      <c r="AD10" s="124" t="s">
        <v>68</v>
      </c>
      <c r="AE10" s="154">
        <f>24*AG10</f>
        <v>840</v>
      </c>
      <c r="AF10" s="221">
        <v>24</v>
      </c>
      <c r="AG10" s="154">
        <v>35</v>
      </c>
      <c r="AH10" s="124" t="s">
        <v>56</v>
      </c>
      <c r="AI10" s="124" t="s">
        <v>81</v>
      </c>
      <c r="AJ10" s="124" t="s">
        <v>58</v>
      </c>
      <c r="AK10" s="60" t="s">
        <v>449</v>
      </c>
      <c r="AL10" s="60" t="s">
        <v>567</v>
      </c>
      <c r="AM10" s="124">
        <v>98.33</v>
      </c>
      <c r="AN10" s="124">
        <v>10.6</v>
      </c>
      <c r="AO10" s="124">
        <v>18</v>
      </c>
      <c r="AP10" s="124">
        <v>97.17</v>
      </c>
      <c r="AQ10" s="124">
        <v>7.9</v>
      </c>
      <c r="AR10" s="124">
        <v>18</v>
      </c>
      <c r="AS10" s="225" t="s">
        <v>766</v>
      </c>
      <c r="AT10" s="225" t="s">
        <v>766</v>
      </c>
      <c r="AU10" s="225" t="s">
        <v>766</v>
      </c>
      <c r="AV10" s="225" t="s">
        <v>766</v>
      </c>
      <c r="AW10" s="225"/>
      <c r="AX10" s="225"/>
      <c r="AZ10" s="124">
        <v>0</v>
      </c>
      <c r="BA10" s="124" t="s">
        <v>70</v>
      </c>
      <c r="BB10" s="60" t="s">
        <v>82</v>
      </c>
    </row>
    <row r="11" spans="1:55" s="124" customFormat="1" ht="17" customHeight="1" x14ac:dyDescent="0.2">
      <c r="A11" s="219"/>
      <c r="B11" s="219"/>
      <c r="C11" s="219">
        <v>11</v>
      </c>
      <c r="D11" s="110"/>
      <c r="E11" s="110" t="str">
        <f t="shared" si="2"/>
        <v/>
      </c>
      <c r="F11" s="110"/>
      <c r="G11" s="86"/>
      <c r="H11" s="110"/>
      <c r="I11" s="110"/>
      <c r="J11" s="110"/>
      <c r="K11" s="185">
        <v>103</v>
      </c>
      <c r="L11" s="185" t="str">
        <f t="shared" si="0"/>
        <v xml:space="preserve">103Tc </v>
      </c>
      <c r="M11" s="185" t="s">
        <v>906</v>
      </c>
      <c r="N11" s="185" t="str">
        <f t="shared" si="1"/>
        <v xml:space="preserve">c </v>
      </c>
      <c r="O11" s="124">
        <v>1</v>
      </c>
      <c r="P11" s="124" t="s">
        <v>83</v>
      </c>
      <c r="Q11" s="193" t="s">
        <v>79</v>
      </c>
      <c r="R11" s="125">
        <f>(8.5*39+9.5*20)/59</f>
        <v>8.8389830508474585</v>
      </c>
      <c r="S11" s="125">
        <v>1</v>
      </c>
      <c r="T11" s="125" t="s">
        <v>766</v>
      </c>
      <c r="U11" s="144">
        <f>AVERAGE(0.865,0.51)</f>
        <v>0.6875</v>
      </c>
      <c r="V11" s="125" t="s">
        <v>766</v>
      </c>
      <c r="W11" s="125">
        <f>29/59</f>
        <v>0.49152542372881358</v>
      </c>
      <c r="X11" s="125">
        <f>1-((0.025+0.15)/2)</f>
        <v>0.91249999999999998</v>
      </c>
      <c r="Y11" s="124" t="s">
        <v>65</v>
      </c>
      <c r="Z11" s="126" t="s">
        <v>80</v>
      </c>
      <c r="AA11" s="124" t="s">
        <v>67</v>
      </c>
      <c r="AB11" s="124" t="s">
        <v>53</v>
      </c>
      <c r="AC11" s="124" t="s">
        <v>54</v>
      </c>
      <c r="AD11" s="124" t="s">
        <v>68</v>
      </c>
      <c r="AE11" s="124">
        <f>24*AG11</f>
        <v>960</v>
      </c>
      <c r="AF11" s="221">
        <v>24</v>
      </c>
      <c r="AG11" s="124">
        <v>40</v>
      </c>
      <c r="AH11" s="124" t="s">
        <v>56</v>
      </c>
      <c r="AI11" s="124" t="s">
        <v>81</v>
      </c>
      <c r="AJ11" s="124" t="s">
        <v>58</v>
      </c>
      <c r="AK11" s="60" t="s">
        <v>449</v>
      </c>
      <c r="AL11" s="60" t="s">
        <v>567</v>
      </c>
      <c r="AM11" s="124">
        <v>94.89</v>
      </c>
      <c r="AN11" s="124">
        <v>9.64</v>
      </c>
      <c r="AO11" s="124">
        <v>19</v>
      </c>
      <c r="AP11" s="124">
        <v>100.47</v>
      </c>
      <c r="AQ11" s="124">
        <v>9.9700000000000006</v>
      </c>
      <c r="AR11" s="124">
        <v>19</v>
      </c>
      <c r="AS11" s="222" t="s">
        <v>766</v>
      </c>
      <c r="AT11" s="222" t="s">
        <v>766</v>
      </c>
      <c r="AU11" s="222" t="s">
        <v>766</v>
      </c>
      <c r="AV11" s="222" t="s">
        <v>766</v>
      </c>
      <c r="AW11" s="222"/>
      <c r="AX11" s="222"/>
      <c r="AZ11" s="124">
        <v>0</v>
      </c>
      <c r="BB11" s="60"/>
    </row>
    <row r="12" spans="1:55" s="128" customFormat="1" ht="17" customHeight="1" x14ac:dyDescent="0.2">
      <c r="A12" s="219"/>
      <c r="B12" s="219"/>
      <c r="C12" s="219">
        <v>12</v>
      </c>
      <c r="D12" s="115"/>
      <c r="E12" s="115" t="str">
        <f t="shared" si="2"/>
        <v/>
      </c>
      <c r="F12" s="115"/>
      <c r="G12" s="87"/>
      <c r="H12" s="115"/>
      <c r="I12" s="115"/>
      <c r="J12" s="115"/>
      <c r="K12" s="186">
        <v>103</v>
      </c>
      <c r="L12" s="186" t="str">
        <f t="shared" si="0"/>
        <v>103bau</v>
      </c>
      <c r="M12" s="186" t="s">
        <v>895</v>
      </c>
      <c r="N12" s="186" t="str">
        <f t="shared" si="1"/>
        <v>.</v>
      </c>
      <c r="O12" s="128" t="s">
        <v>904</v>
      </c>
      <c r="P12" s="128" t="s">
        <v>74</v>
      </c>
      <c r="Q12" s="194" t="s">
        <v>79</v>
      </c>
      <c r="R12" s="129">
        <f>(8.5*39+9.5*20)/59</f>
        <v>8.8389830508474585</v>
      </c>
      <c r="S12" s="129">
        <v>1</v>
      </c>
      <c r="T12" s="129" t="s">
        <v>766</v>
      </c>
      <c r="U12" s="145">
        <f>AVERAGE(0.865,0.51)</f>
        <v>0.6875</v>
      </c>
      <c r="V12" s="129" t="s">
        <v>766</v>
      </c>
      <c r="W12" s="129">
        <f>29/59</f>
        <v>0.49152542372881358</v>
      </c>
      <c r="X12" s="129">
        <f>1-((0.025+0.15)/2)</f>
        <v>0.91249999999999998</v>
      </c>
      <c r="Y12" s="128" t="s">
        <v>49</v>
      </c>
      <c r="Z12" s="130" t="s">
        <v>84</v>
      </c>
      <c r="AA12" s="163" t="s">
        <v>76</v>
      </c>
      <c r="AB12" s="128" t="s">
        <v>49</v>
      </c>
      <c r="AC12" s="128" t="s">
        <v>49</v>
      </c>
      <c r="AD12" s="128" t="s">
        <v>49</v>
      </c>
      <c r="AE12" s="128" t="s">
        <v>49</v>
      </c>
      <c r="AF12" s="223" t="s">
        <v>49</v>
      </c>
      <c r="AG12" s="128" t="s">
        <v>49</v>
      </c>
      <c r="AH12" s="128" t="s">
        <v>49</v>
      </c>
      <c r="AI12" s="128" t="s">
        <v>81</v>
      </c>
      <c r="AJ12" s="128" t="s">
        <v>58</v>
      </c>
      <c r="AK12" s="60" t="s">
        <v>449</v>
      </c>
      <c r="AL12" s="63" t="s">
        <v>567</v>
      </c>
      <c r="AM12" s="128">
        <v>90.36</v>
      </c>
      <c r="AN12" s="128">
        <v>10.61</v>
      </c>
      <c r="AO12" s="128">
        <v>22</v>
      </c>
      <c r="AP12" s="128">
        <v>94.91</v>
      </c>
      <c r="AQ12" s="128">
        <v>14.33</v>
      </c>
      <c r="AR12" s="128">
        <v>21</v>
      </c>
      <c r="AS12" s="224" t="s">
        <v>766</v>
      </c>
      <c r="AT12" s="224" t="s">
        <v>766</v>
      </c>
      <c r="AU12" s="224" t="s">
        <v>766</v>
      </c>
      <c r="AV12" s="224" t="s">
        <v>766</v>
      </c>
      <c r="AW12" s="224"/>
      <c r="AX12" s="224"/>
      <c r="AZ12" s="128">
        <v>0</v>
      </c>
      <c r="BB12" s="63"/>
    </row>
    <row r="13" spans="1:55" s="124" customFormat="1" ht="17" customHeight="1" x14ac:dyDescent="0.2">
      <c r="A13" s="219"/>
      <c r="B13" s="219"/>
      <c r="C13" s="219">
        <v>13</v>
      </c>
      <c r="D13" s="110" t="s">
        <v>85</v>
      </c>
      <c r="E13" s="110" t="str">
        <f t="shared" si="2"/>
        <v>104</v>
      </c>
      <c r="F13" s="110" t="s">
        <v>47</v>
      </c>
      <c r="G13" s="86" t="s">
        <v>442</v>
      </c>
      <c r="H13" s="110" t="s">
        <v>986</v>
      </c>
      <c r="I13" s="110" t="s">
        <v>987</v>
      </c>
      <c r="J13" s="110" t="s">
        <v>990</v>
      </c>
      <c r="K13" s="185">
        <v>104</v>
      </c>
      <c r="L13" s="185" t="str">
        <f t="shared" si="0"/>
        <v xml:space="preserve">104NTm </v>
      </c>
      <c r="M13" s="185" t="s">
        <v>909</v>
      </c>
      <c r="N13" s="185" t="str">
        <f t="shared" si="1"/>
        <v xml:space="preserve">m </v>
      </c>
      <c r="O13" s="124">
        <v>1</v>
      </c>
      <c r="P13" s="124" t="s">
        <v>86</v>
      </c>
      <c r="Q13" s="193" t="s">
        <v>87</v>
      </c>
      <c r="R13" s="125">
        <f>176.85/12</f>
        <v>14.737499999999999</v>
      </c>
      <c r="S13" s="125">
        <f>1</f>
        <v>1</v>
      </c>
      <c r="T13" s="125">
        <v>1</v>
      </c>
      <c r="U13" s="125" t="s">
        <v>766</v>
      </c>
      <c r="V13" s="125">
        <f>1-14/20</f>
        <v>0.30000000000000004</v>
      </c>
      <c r="W13" s="125">
        <f>15/20</f>
        <v>0.75</v>
      </c>
      <c r="X13" s="125">
        <f>1-5/20</f>
        <v>0.75</v>
      </c>
      <c r="Y13" s="124" t="s">
        <v>88</v>
      </c>
      <c r="Z13" s="126" t="s">
        <v>89</v>
      </c>
      <c r="AA13" s="124" t="s">
        <v>67</v>
      </c>
      <c r="AB13" s="124" t="s">
        <v>53</v>
      </c>
      <c r="AC13" s="105" t="s">
        <v>54</v>
      </c>
      <c r="AD13" s="154" t="s">
        <v>68</v>
      </c>
      <c r="AE13" s="124">
        <v>360</v>
      </c>
      <c r="AF13" s="221">
        <v>12</v>
      </c>
      <c r="AG13" s="124">
        <v>30</v>
      </c>
      <c r="AH13" s="124" t="s">
        <v>56</v>
      </c>
      <c r="AI13" s="124" t="s">
        <v>90</v>
      </c>
      <c r="AJ13" s="124" t="s">
        <v>91</v>
      </c>
      <c r="AK13" s="60" t="s">
        <v>449</v>
      </c>
      <c r="AL13" s="60" t="s">
        <v>766</v>
      </c>
      <c r="AM13" s="124">
        <v>3.8</v>
      </c>
      <c r="AN13" s="124">
        <v>1.28</v>
      </c>
      <c r="AO13" s="124">
        <v>20</v>
      </c>
      <c r="AP13" s="124">
        <v>7.5</v>
      </c>
      <c r="AQ13" s="124">
        <v>2.1800000000000002</v>
      </c>
      <c r="AR13" s="124">
        <v>20</v>
      </c>
      <c r="AS13" s="60">
        <v>6.61</v>
      </c>
      <c r="AT13" s="60">
        <v>2.91</v>
      </c>
      <c r="AU13" s="60">
        <v>20</v>
      </c>
      <c r="AV13" s="118">
        <v>1.5</v>
      </c>
      <c r="AW13" s="222"/>
      <c r="AX13" s="222"/>
      <c r="AZ13" s="124">
        <v>1</v>
      </c>
      <c r="BA13" s="124" t="s">
        <v>92</v>
      </c>
      <c r="BB13" s="60" t="s">
        <v>93</v>
      </c>
    </row>
    <row r="14" spans="1:55" s="124" customFormat="1" ht="17" customHeight="1" x14ac:dyDescent="0.2">
      <c r="A14" s="219"/>
      <c r="B14" s="219"/>
      <c r="C14" s="219">
        <v>14</v>
      </c>
      <c r="D14" s="226"/>
      <c r="E14" s="226" t="str">
        <f t="shared" si="2"/>
        <v/>
      </c>
      <c r="F14" s="110"/>
      <c r="G14" s="86"/>
      <c r="H14" s="110"/>
      <c r="I14" s="110"/>
      <c r="J14" s="110"/>
      <c r="K14" s="185" t="s">
        <v>133</v>
      </c>
      <c r="L14" s="185" t="str">
        <f t="shared" si="0"/>
        <v/>
      </c>
      <c r="M14" s="185"/>
      <c r="N14" s="185" t="str">
        <f t="shared" si="1"/>
        <v/>
      </c>
      <c r="Q14" s="193"/>
      <c r="R14" s="125"/>
      <c r="S14" s="125"/>
      <c r="T14" s="125"/>
      <c r="U14" s="125"/>
      <c r="V14" s="125"/>
      <c r="W14" s="125"/>
      <c r="X14" s="125"/>
      <c r="Z14" s="126"/>
      <c r="AF14" s="221"/>
      <c r="AI14" s="124" t="s">
        <v>94</v>
      </c>
      <c r="AJ14" s="124" t="s">
        <v>91</v>
      </c>
      <c r="AK14" s="60" t="s">
        <v>449</v>
      </c>
      <c r="AL14" s="60" t="s">
        <v>766</v>
      </c>
      <c r="AM14" s="124">
        <v>6.55</v>
      </c>
      <c r="AN14" s="124">
        <v>2.2799999999999998</v>
      </c>
      <c r="AO14" s="124">
        <v>20</v>
      </c>
      <c r="AP14" s="124">
        <v>8.9499999999999993</v>
      </c>
      <c r="AQ14" s="124">
        <v>3.49</v>
      </c>
      <c r="AR14" s="124">
        <v>20</v>
      </c>
      <c r="AS14" s="60">
        <v>9.5299999999999994</v>
      </c>
      <c r="AT14" s="60">
        <v>4.01</v>
      </c>
      <c r="AU14" s="60">
        <v>20</v>
      </c>
      <c r="AV14" s="60">
        <v>1.5</v>
      </c>
      <c r="AW14" s="222"/>
      <c r="AX14" s="222"/>
      <c r="AZ14" s="124">
        <v>1</v>
      </c>
      <c r="BB14" s="60"/>
    </row>
    <row r="15" spans="1:55" s="124" customFormat="1" ht="17" customHeight="1" x14ac:dyDescent="0.2">
      <c r="A15" s="219"/>
      <c r="B15" s="219"/>
      <c r="C15" s="219">
        <v>15</v>
      </c>
      <c r="D15" s="226"/>
      <c r="E15" s="226" t="str">
        <f t="shared" si="2"/>
        <v/>
      </c>
      <c r="F15" s="110"/>
      <c r="G15" s="86"/>
      <c r="H15" s="110"/>
      <c r="I15" s="110"/>
      <c r="J15" s="110"/>
      <c r="K15" s="185">
        <v>104</v>
      </c>
      <c r="L15" s="185" t="str">
        <f t="shared" si="0"/>
        <v xml:space="preserve">104Nm </v>
      </c>
      <c r="M15" s="185" t="s">
        <v>896</v>
      </c>
      <c r="N15" s="185" t="str">
        <f t="shared" si="1"/>
        <v xml:space="preserve">m </v>
      </c>
      <c r="O15" s="124">
        <v>2</v>
      </c>
      <c r="P15" s="124" t="s">
        <v>95</v>
      </c>
      <c r="Q15" s="193" t="s">
        <v>87</v>
      </c>
      <c r="R15" s="125">
        <f>176.85/12</f>
        <v>14.737499999999999</v>
      </c>
      <c r="S15" s="125">
        <v>1</v>
      </c>
      <c r="T15" s="125">
        <v>1</v>
      </c>
      <c r="U15" s="125" t="s">
        <v>766</v>
      </c>
      <c r="V15" s="125">
        <f>1-11/19</f>
        <v>0.42105263157894735</v>
      </c>
      <c r="W15" s="125">
        <v>0.57894736842105265</v>
      </c>
      <c r="X15" s="125">
        <f>1-1/19</f>
        <v>0.94736842105263164</v>
      </c>
      <c r="Y15" s="124" t="s">
        <v>88</v>
      </c>
      <c r="Z15" s="126" t="s">
        <v>89</v>
      </c>
      <c r="AA15" s="124" t="s">
        <v>67</v>
      </c>
      <c r="AB15" s="124" t="s">
        <v>53</v>
      </c>
      <c r="AC15" s="105" t="s">
        <v>54</v>
      </c>
      <c r="AD15" s="124" t="s">
        <v>55</v>
      </c>
      <c r="AE15" s="124">
        <v>360</v>
      </c>
      <c r="AF15" s="221">
        <v>12</v>
      </c>
      <c r="AG15" s="124">
        <v>30</v>
      </c>
      <c r="AH15" s="124" t="s">
        <v>56</v>
      </c>
      <c r="AI15" s="124" t="s">
        <v>90</v>
      </c>
      <c r="AJ15" s="124" t="s">
        <v>91</v>
      </c>
      <c r="AK15" s="60" t="s">
        <v>449</v>
      </c>
      <c r="AL15" s="60" t="s">
        <v>766</v>
      </c>
      <c r="AM15" s="124">
        <v>3.61</v>
      </c>
      <c r="AN15" s="124">
        <v>1.72</v>
      </c>
      <c r="AO15" s="124">
        <v>19</v>
      </c>
      <c r="AP15" s="124">
        <v>6.4</v>
      </c>
      <c r="AQ15" s="124">
        <v>1.81</v>
      </c>
      <c r="AR15" s="124">
        <v>19</v>
      </c>
      <c r="AS15" s="60">
        <v>5.47</v>
      </c>
      <c r="AT15" s="60">
        <v>2.72</v>
      </c>
      <c r="AU15" s="60">
        <v>19</v>
      </c>
      <c r="AV15" s="60">
        <v>1.5</v>
      </c>
      <c r="AW15" s="222"/>
      <c r="AX15" s="222"/>
      <c r="AZ15" s="124">
        <v>1</v>
      </c>
      <c r="BB15" s="60"/>
    </row>
    <row r="16" spans="1:55" s="124" customFormat="1" ht="17" customHeight="1" x14ac:dyDescent="0.2">
      <c r="A16" s="219"/>
      <c r="B16" s="219"/>
      <c r="C16" s="219">
        <v>16</v>
      </c>
      <c r="D16" s="226"/>
      <c r="E16" s="226" t="str">
        <f t="shared" si="2"/>
        <v/>
      </c>
      <c r="F16" s="110"/>
      <c r="G16" s="86"/>
      <c r="H16" s="110"/>
      <c r="I16" s="110"/>
      <c r="J16" s="110"/>
      <c r="K16" s="185" t="s">
        <v>133</v>
      </c>
      <c r="L16" s="185" t="str">
        <f t="shared" si="0"/>
        <v/>
      </c>
      <c r="M16" s="185"/>
      <c r="N16" s="185" t="str">
        <f t="shared" si="1"/>
        <v/>
      </c>
      <c r="Q16" s="193"/>
      <c r="R16" s="125"/>
      <c r="S16" s="125"/>
      <c r="T16" s="125"/>
      <c r="U16" s="125"/>
      <c r="V16" s="125"/>
      <c r="W16" s="125"/>
      <c r="X16" s="125"/>
      <c r="Z16" s="126"/>
      <c r="AF16" s="221"/>
      <c r="AI16" s="124" t="s">
        <v>94</v>
      </c>
      <c r="AJ16" s="124" t="s">
        <v>91</v>
      </c>
      <c r="AK16" s="60" t="s">
        <v>449</v>
      </c>
      <c r="AL16" s="60" t="s">
        <v>766</v>
      </c>
      <c r="AM16" s="124">
        <v>5.89</v>
      </c>
      <c r="AN16" s="124">
        <v>2.16</v>
      </c>
      <c r="AO16" s="124">
        <v>19</v>
      </c>
      <c r="AP16" s="124">
        <v>7.84</v>
      </c>
      <c r="AQ16" s="124">
        <v>3.83</v>
      </c>
      <c r="AR16" s="124">
        <v>19</v>
      </c>
      <c r="AS16" s="60">
        <v>8.6300000000000008</v>
      </c>
      <c r="AT16" s="60">
        <v>4.87</v>
      </c>
      <c r="AU16" s="60">
        <v>19</v>
      </c>
      <c r="AV16" s="60">
        <v>1.5</v>
      </c>
      <c r="AW16" s="222"/>
      <c r="AX16" s="222"/>
      <c r="AZ16" s="124">
        <v>1</v>
      </c>
      <c r="BB16" s="60"/>
    </row>
    <row r="17" spans="1:54" s="124" customFormat="1" ht="17" customHeight="1" x14ac:dyDescent="0.2">
      <c r="A17" s="219"/>
      <c r="B17" s="219"/>
      <c r="C17" s="219">
        <v>17</v>
      </c>
      <c r="D17" s="226"/>
      <c r="E17" s="226" t="str">
        <f t="shared" si="2"/>
        <v/>
      </c>
      <c r="F17" s="110"/>
      <c r="G17" s="86"/>
      <c r="H17" s="110"/>
      <c r="I17" s="110"/>
      <c r="J17" s="110"/>
      <c r="K17" s="185">
        <v>104</v>
      </c>
      <c r="L17" s="185" t="str">
        <f t="shared" si="0"/>
        <v>104Gcm</v>
      </c>
      <c r="M17" s="185" t="s">
        <v>899</v>
      </c>
      <c r="N17" s="185" t="str">
        <f t="shared" si="1"/>
        <v>cm</v>
      </c>
      <c r="O17" s="124" t="s">
        <v>904</v>
      </c>
      <c r="P17" s="124" t="s">
        <v>96</v>
      </c>
      <c r="Q17" s="193" t="s">
        <v>87</v>
      </c>
      <c r="R17" s="125">
        <f>176.85/12</f>
        <v>14.737499999999999</v>
      </c>
      <c r="S17" s="125">
        <v>1</v>
      </c>
      <c r="T17" s="125">
        <v>1</v>
      </c>
      <c r="U17" s="125" t="s">
        <v>766</v>
      </c>
      <c r="V17" s="125">
        <f>1-11/20</f>
        <v>0.44999999999999996</v>
      </c>
      <c r="W17" s="125">
        <f>14/20</f>
        <v>0.7</v>
      </c>
      <c r="X17" s="125">
        <f>1-1/20</f>
        <v>0.95</v>
      </c>
      <c r="Y17" s="105" t="s">
        <v>50</v>
      </c>
      <c r="Z17" s="227" t="s">
        <v>97</v>
      </c>
      <c r="AA17" s="105" t="s">
        <v>52</v>
      </c>
      <c r="AB17" s="105" t="s">
        <v>53</v>
      </c>
      <c r="AC17" s="105" t="s">
        <v>54</v>
      </c>
      <c r="AD17" s="124" t="s">
        <v>55</v>
      </c>
      <c r="AE17" s="124">
        <v>360</v>
      </c>
      <c r="AF17" s="221">
        <v>12</v>
      </c>
      <c r="AG17" s="124">
        <v>30</v>
      </c>
      <c r="AH17" s="124" t="s">
        <v>56</v>
      </c>
      <c r="AI17" s="124" t="s">
        <v>90</v>
      </c>
      <c r="AJ17" s="124" t="s">
        <v>91</v>
      </c>
      <c r="AK17" s="60" t="s">
        <v>449</v>
      </c>
      <c r="AL17" s="60" t="s">
        <v>766</v>
      </c>
      <c r="AM17" s="124">
        <v>3.95</v>
      </c>
      <c r="AN17" s="124">
        <v>1.46</v>
      </c>
      <c r="AO17" s="124">
        <v>20</v>
      </c>
      <c r="AP17" s="124">
        <v>4.83</v>
      </c>
      <c r="AQ17" s="124">
        <v>1.52</v>
      </c>
      <c r="AR17" s="124">
        <v>20</v>
      </c>
      <c r="AS17" s="60">
        <v>4</v>
      </c>
      <c r="AT17" s="60">
        <v>1.4</v>
      </c>
      <c r="AU17" s="60">
        <v>20</v>
      </c>
      <c r="AV17" s="60">
        <v>1.5</v>
      </c>
      <c r="AW17" s="222"/>
      <c r="AX17" s="222"/>
      <c r="AZ17" s="124">
        <v>1</v>
      </c>
      <c r="BA17" s="124" t="s">
        <v>98</v>
      </c>
      <c r="BB17" s="60"/>
    </row>
    <row r="18" spans="1:54" s="128" customFormat="1" ht="17" customHeight="1" x14ac:dyDescent="0.2">
      <c r="A18" s="219"/>
      <c r="B18" s="219"/>
      <c r="C18" s="219">
        <v>18</v>
      </c>
      <c r="D18" s="226"/>
      <c r="E18" s="226" t="str">
        <f t="shared" si="2"/>
        <v/>
      </c>
      <c r="F18" s="115"/>
      <c r="G18" s="86"/>
      <c r="H18" s="115"/>
      <c r="I18" s="115"/>
      <c r="J18" s="115"/>
      <c r="K18" s="186" t="s">
        <v>133</v>
      </c>
      <c r="L18" s="186" t="str">
        <f t="shared" si="0"/>
        <v/>
      </c>
      <c r="M18" s="186"/>
      <c r="N18" s="186" t="str">
        <f t="shared" si="1"/>
        <v/>
      </c>
      <c r="Q18" s="194"/>
      <c r="R18" s="129"/>
      <c r="S18" s="129"/>
      <c r="T18" s="129"/>
      <c r="U18" s="129"/>
      <c r="V18" s="129"/>
      <c r="W18" s="129"/>
      <c r="X18" s="129"/>
      <c r="Z18" s="130"/>
      <c r="AF18" s="223"/>
      <c r="AI18" s="128" t="s">
        <v>94</v>
      </c>
      <c r="AJ18" s="128" t="s">
        <v>91</v>
      </c>
      <c r="AK18" s="60" t="s">
        <v>449</v>
      </c>
      <c r="AL18" s="63" t="s">
        <v>766</v>
      </c>
      <c r="AM18" s="128">
        <v>5.8</v>
      </c>
      <c r="AN18" s="128">
        <v>2.34</v>
      </c>
      <c r="AO18" s="128">
        <v>20</v>
      </c>
      <c r="AP18" s="128">
        <v>8.4499999999999993</v>
      </c>
      <c r="AQ18" s="128">
        <v>3.83</v>
      </c>
      <c r="AR18" s="128">
        <v>20</v>
      </c>
      <c r="AS18" s="60">
        <v>8.4</v>
      </c>
      <c r="AT18" s="60">
        <v>4.6900000000000004</v>
      </c>
      <c r="AU18" s="60">
        <v>20</v>
      </c>
      <c r="AV18" s="63">
        <v>1.5</v>
      </c>
      <c r="AW18" s="222"/>
      <c r="AX18" s="222"/>
      <c r="AZ18" s="128">
        <v>1</v>
      </c>
      <c r="BB18" s="63"/>
    </row>
    <row r="19" spans="1:54" s="124" customFormat="1" ht="17" customHeight="1" x14ac:dyDescent="0.2">
      <c r="A19" s="219"/>
      <c r="B19" s="219"/>
      <c r="C19" s="219">
        <v>19</v>
      </c>
      <c r="D19" s="133" t="s">
        <v>99</v>
      </c>
      <c r="E19" s="133" t="str">
        <f t="shared" si="2"/>
        <v>105</v>
      </c>
      <c r="F19" s="110" t="s">
        <v>47</v>
      </c>
      <c r="G19" s="134" t="s">
        <v>442</v>
      </c>
      <c r="H19" s="110" t="s">
        <v>986</v>
      </c>
      <c r="I19" s="110" t="s">
        <v>987</v>
      </c>
      <c r="J19" s="110" t="s">
        <v>990</v>
      </c>
      <c r="K19" s="185">
        <v>105</v>
      </c>
      <c r="L19" s="185" t="str">
        <f t="shared" si="0"/>
        <v xml:space="preserve">105Gm </v>
      </c>
      <c r="M19" s="185" t="s">
        <v>899</v>
      </c>
      <c r="N19" s="185" t="str">
        <f t="shared" si="1"/>
        <v xml:space="preserve">m </v>
      </c>
      <c r="O19" s="124">
        <v>1</v>
      </c>
      <c r="P19" s="124" t="s">
        <v>100</v>
      </c>
      <c r="Q19" s="193" t="s">
        <v>64</v>
      </c>
      <c r="R19" s="125">
        <v>11.2</v>
      </c>
      <c r="S19" s="125">
        <v>1</v>
      </c>
      <c r="T19" s="125" t="s">
        <v>766</v>
      </c>
      <c r="U19" s="125">
        <v>0.85</v>
      </c>
      <c r="V19" s="228">
        <f>21/33</f>
        <v>0.63636363636363635</v>
      </c>
      <c r="W19" s="125">
        <f>15/33</f>
        <v>0.45454545454545453</v>
      </c>
      <c r="X19" s="125">
        <f>1-0.12</f>
        <v>0.88</v>
      </c>
      <c r="Y19" s="124" t="s">
        <v>88</v>
      </c>
      <c r="Z19" s="126" t="s">
        <v>101</v>
      </c>
      <c r="AA19" s="124" t="s">
        <v>67</v>
      </c>
      <c r="AB19" s="124" t="s">
        <v>53</v>
      </c>
      <c r="AC19" s="124" t="s">
        <v>54</v>
      </c>
      <c r="AD19" s="154" t="s">
        <v>68</v>
      </c>
      <c r="AE19" s="124">
        <f t="shared" ref="AE19:AE24" si="3">15*AG19</f>
        <v>525</v>
      </c>
      <c r="AF19" s="221">
        <v>15</v>
      </c>
      <c r="AG19" s="124">
        <v>35</v>
      </c>
      <c r="AH19" s="105" t="s">
        <v>56</v>
      </c>
      <c r="AI19" s="124" t="s">
        <v>102</v>
      </c>
      <c r="AJ19" s="174" t="s">
        <v>91</v>
      </c>
      <c r="AK19" s="60" t="s">
        <v>449</v>
      </c>
      <c r="AL19" s="60" t="s">
        <v>533</v>
      </c>
      <c r="AM19" s="124">
        <v>7.8</v>
      </c>
      <c r="AN19" s="124">
        <v>2.5</v>
      </c>
      <c r="AO19" s="124">
        <v>11</v>
      </c>
      <c r="AP19" s="124">
        <v>12.5</v>
      </c>
      <c r="AQ19" s="124">
        <v>3.7</v>
      </c>
      <c r="AR19" s="124">
        <v>11</v>
      </c>
      <c r="AS19" s="225" t="s">
        <v>766</v>
      </c>
      <c r="AT19" s="225" t="s">
        <v>766</v>
      </c>
      <c r="AU19" s="225" t="s">
        <v>766</v>
      </c>
      <c r="AV19" s="225" t="s">
        <v>766</v>
      </c>
      <c r="AW19" s="225"/>
      <c r="AX19" s="225"/>
      <c r="AZ19" s="124">
        <v>0</v>
      </c>
      <c r="BA19" s="124" t="s">
        <v>103</v>
      </c>
      <c r="BB19" s="60" t="s">
        <v>104</v>
      </c>
    </row>
    <row r="20" spans="1:54" s="124" customFormat="1" ht="17" customHeight="1" x14ac:dyDescent="0.2">
      <c r="A20" s="219"/>
      <c r="B20" s="219"/>
      <c r="C20" s="219">
        <v>20</v>
      </c>
      <c r="D20" s="226"/>
      <c r="E20" s="226" t="str">
        <f t="shared" si="2"/>
        <v/>
      </c>
      <c r="F20" s="110"/>
      <c r="G20" s="86"/>
      <c r="H20" s="110"/>
      <c r="I20" s="110"/>
      <c r="J20" s="110"/>
      <c r="K20" s="185">
        <v>105</v>
      </c>
      <c r="L20" s="185" t="str">
        <f t="shared" si="0"/>
        <v xml:space="preserve">105Gm </v>
      </c>
      <c r="M20" s="185" t="s">
        <v>899</v>
      </c>
      <c r="N20" s="185" t="str">
        <f t="shared" si="1"/>
        <v xml:space="preserve">m </v>
      </c>
      <c r="O20" s="124">
        <v>2</v>
      </c>
      <c r="P20" s="124" t="s">
        <v>105</v>
      </c>
      <c r="Q20" s="193" t="s">
        <v>64</v>
      </c>
      <c r="R20" s="125">
        <v>11.2</v>
      </c>
      <c r="S20" s="125">
        <v>1</v>
      </c>
      <c r="T20" s="125" t="s">
        <v>766</v>
      </c>
      <c r="U20" s="125">
        <v>0.85</v>
      </c>
      <c r="V20" s="142">
        <f>21/33</f>
        <v>0.63636363636363635</v>
      </c>
      <c r="W20" s="125">
        <f>15/33</f>
        <v>0.45454545454545453</v>
      </c>
      <c r="X20" s="125">
        <f>1-0.12</f>
        <v>0.88</v>
      </c>
      <c r="Y20" s="124" t="s">
        <v>88</v>
      </c>
      <c r="Z20" s="126" t="s">
        <v>101</v>
      </c>
      <c r="AA20" s="124" t="s">
        <v>67</v>
      </c>
      <c r="AB20" s="124" t="s">
        <v>53</v>
      </c>
      <c r="AC20" s="124" t="s">
        <v>54</v>
      </c>
      <c r="AD20" s="154" t="s">
        <v>68</v>
      </c>
      <c r="AE20" s="124">
        <f t="shared" si="3"/>
        <v>525</v>
      </c>
      <c r="AF20" s="221">
        <v>15</v>
      </c>
      <c r="AG20" s="124">
        <v>35</v>
      </c>
      <c r="AH20" s="105" t="s">
        <v>56</v>
      </c>
      <c r="AI20" s="124" t="s">
        <v>102</v>
      </c>
      <c r="AJ20" s="105" t="s">
        <v>91</v>
      </c>
      <c r="AK20" s="60" t="s">
        <v>449</v>
      </c>
      <c r="AL20" s="60" t="s">
        <v>533</v>
      </c>
      <c r="AM20" s="124">
        <v>7.8</v>
      </c>
      <c r="AN20" s="124">
        <v>1.9</v>
      </c>
      <c r="AO20" s="124">
        <v>11</v>
      </c>
      <c r="AP20" s="124">
        <v>11.5</v>
      </c>
      <c r="AQ20" s="124">
        <v>3.4</v>
      </c>
      <c r="AR20" s="124">
        <v>11</v>
      </c>
      <c r="AS20" s="222" t="s">
        <v>766</v>
      </c>
      <c r="AT20" s="222" t="s">
        <v>766</v>
      </c>
      <c r="AU20" s="222" t="s">
        <v>766</v>
      </c>
      <c r="AV20" s="222" t="s">
        <v>766</v>
      </c>
      <c r="AW20" s="222"/>
      <c r="AX20" s="222"/>
      <c r="AZ20" s="124">
        <v>0</v>
      </c>
      <c r="BB20" s="60"/>
    </row>
    <row r="21" spans="1:54" s="128" customFormat="1" ht="17" customHeight="1" x14ac:dyDescent="0.2">
      <c r="A21" s="219"/>
      <c r="B21" s="219"/>
      <c r="C21" s="219">
        <v>21</v>
      </c>
      <c r="D21" s="115"/>
      <c r="E21" s="115" t="str">
        <f t="shared" si="2"/>
        <v/>
      </c>
      <c r="F21" s="115"/>
      <c r="G21" s="87"/>
      <c r="H21" s="115"/>
      <c r="I21" s="115"/>
      <c r="J21" s="115"/>
      <c r="K21" s="186">
        <v>105</v>
      </c>
      <c r="L21" s="186" t="str">
        <f t="shared" si="0"/>
        <v xml:space="preserve">105m </v>
      </c>
      <c r="M21" s="186" t="s">
        <v>895</v>
      </c>
      <c r="N21" s="186" t="str">
        <f t="shared" si="1"/>
        <v xml:space="preserve">m </v>
      </c>
      <c r="O21" s="128" t="s">
        <v>904</v>
      </c>
      <c r="P21" s="128" t="s">
        <v>106</v>
      </c>
      <c r="Q21" s="194" t="s">
        <v>64</v>
      </c>
      <c r="R21" s="129">
        <v>11.2</v>
      </c>
      <c r="S21" s="129">
        <v>1</v>
      </c>
      <c r="T21" s="129" t="s">
        <v>766</v>
      </c>
      <c r="U21" s="129">
        <v>0.85</v>
      </c>
      <c r="V21" s="143">
        <f>21/33</f>
        <v>0.63636363636363635</v>
      </c>
      <c r="W21" s="129">
        <f>15/33</f>
        <v>0.45454545454545453</v>
      </c>
      <c r="X21" s="129">
        <f>1-0.12</f>
        <v>0.88</v>
      </c>
      <c r="Y21" s="128" t="s">
        <v>88</v>
      </c>
      <c r="Z21" s="130" t="s">
        <v>101</v>
      </c>
      <c r="AA21" s="128" t="s">
        <v>67</v>
      </c>
      <c r="AB21" s="128" t="s">
        <v>53</v>
      </c>
      <c r="AC21" s="128" t="s">
        <v>54</v>
      </c>
      <c r="AD21" s="163" t="s">
        <v>68</v>
      </c>
      <c r="AE21" s="128">
        <f t="shared" si="3"/>
        <v>525</v>
      </c>
      <c r="AF21" s="223">
        <v>15</v>
      </c>
      <c r="AG21" s="128">
        <v>35</v>
      </c>
      <c r="AH21" s="106" t="s">
        <v>56</v>
      </c>
      <c r="AI21" s="128" t="s">
        <v>102</v>
      </c>
      <c r="AJ21" s="106" t="s">
        <v>91</v>
      </c>
      <c r="AK21" s="60" t="s">
        <v>449</v>
      </c>
      <c r="AL21" s="63" t="s">
        <v>533</v>
      </c>
      <c r="AM21" s="128">
        <v>7.6</v>
      </c>
      <c r="AN21" s="128">
        <v>2.9</v>
      </c>
      <c r="AO21" s="128">
        <v>11</v>
      </c>
      <c r="AP21" s="128">
        <v>8.5</v>
      </c>
      <c r="AQ21" s="128">
        <v>2.2000000000000002</v>
      </c>
      <c r="AR21" s="128">
        <v>11</v>
      </c>
      <c r="AS21" s="224" t="s">
        <v>766</v>
      </c>
      <c r="AT21" s="224" t="s">
        <v>766</v>
      </c>
      <c r="AU21" s="224" t="s">
        <v>766</v>
      </c>
      <c r="AV21" s="224" t="s">
        <v>766</v>
      </c>
      <c r="AW21" s="224"/>
      <c r="AX21" s="224"/>
      <c r="AZ21" s="128">
        <v>0</v>
      </c>
      <c r="BB21" s="63"/>
    </row>
    <row r="22" spans="1:54" s="200" customFormat="1" ht="17" customHeight="1" x14ac:dyDescent="0.2">
      <c r="A22" s="229" t="s">
        <v>927</v>
      </c>
      <c r="B22" s="229" t="s">
        <v>912</v>
      </c>
      <c r="C22" s="229">
        <v>22</v>
      </c>
      <c r="D22" s="214" t="s">
        <v>141</v>
      </c>
      <c r="E22" s="214" t="str">
        <f t="shared" si="2"/>
        <v>106</v>
      </c>
      <c r="F22" s="200" t="s">
        <v>47</v>
      </c>
      <c r="G22" s="200" t="s">
        <v>442</v>
      </c>
      <c r="H22" s="200" t="s">
        <v>986</v>
      </c>
      <c r="I22" s="200" t="s">
        <v>987</v>
      </c>
      <c r="J22" s="200" t="s">
        <v>990</v>
      </c>
      <c r="K22" s="214">
        <v>106</v>
      </c>
      <c r="L22" s="214" t="str">
        <f t="shared" si="0"/>
        <v xml:space="preserve">106Gm </v>
      </c>
      <c r="M22" s="200" t="s">
        <v>899</v>
      </c>
      <c r="N22" s="214" t="str">
        <f t="shared" si="1"/>
        <v xml:space="preserve">m </v>
      </c>
      <c r="O22" s="200">
        <v>1</v>
      </c>
      <c r="P22" s="200" t="s">
        <v>121</v>
      </c>
      <c r="Q22" s="204" t="s">
        <v>142</v>
      </c>
      <c r="R22" s="205">
        <v>11.3</v>
      </c>
      <c r="S22" s="205">
        <v>1</v>
      </c>
      <c r="T22" s="205" t="s">
        <v>766</v>
      </c>
      <c r="U22" s="205">
        <v>0.85</v>
      </c>
      <c r="V22" s="205">
        <v>0.53</v>
      </c>
      <c r="W22" s="205">
        <f>16/30</f>
        <v>0.53333333333333333</v>
      </c>
      <c r="X22" s="205">
        <f>1-0.18</f>
        <v>0.82000000000000006</v>
      </c>
      <c r="Y22" s="200" t="s">
        <v>88</v>
      </c>
      <c r="Z22" s="206" t="s">
        <v>143</v>
      </c>
      <c r="AA22" s="200" t="s">
        <v>67</v>
      </c>
      <c r="AB22" s="200" t="s">
        <v>53</v>
      </c>
      <c r="AC22" s="200" t="s">
        <v>54</v>
      </c>
      <c r="AD22" s="200" t="s">
        <v>68</v>
      </c>
      <c r="AE22" s="200">
        <f t="shared" si="3"/>
        <v>525</v>
      </c>
      <c r="AF22" s="230">
        <v>15</v>
      </c>
      <c r="AG22" s="200">
        <v>35</v>
      </c>
      <c r="AH22" s="200" t="s">
        <v>56</v>
      </c>
      <c r="AI22" s="200" t="s">
        <v>102</v>
      </c>
      <c r="AJ22" s="207" t="s">
        <v>91</v>
      </c>
      <c r="AK22" s="200" t="s">
        <v>449</v>
      </c>
      <c r="AL22" s="200" t="s">
        <v>533</v>
      </c>
      <c r="AM22" s="200">
        <v>6.9</v>
      </c>
      <c r="AN22" s="200">
        <v>2.7</v>
      </c>
      <c r="AO22" s="200">
        <v>10</v>
      </c>
      <c r="AP22" s="200">
        <v>8</v>
      </c>
      <c r="AQ22" s="200">
        <v>2.7</v>
      </c>
      <c r="AR22" s="200">
        <v>10</v>
      </c>
      <c r="AS22" s="231" t="s">
        <v>766</v>
      </c>
      <c r="AT22" s="231" t="s">
        <v>766</v>
      </c>
      <c r="AU22" s="231" t="s">
        <v>766</v>
      </c>
      <c r="AV22" s="231" t="s">
        <v>766</v>
      </c>
      <c r="AW22" s="231"/>
      <c r="AX22" s="231"/>
      <c r="AZ22" s="200">
        <v>0</v>
      </c>
      <c r="BA22" s="200" t="s">
        <v>93</v>
      </c>
      <c r="BB22" s="200" t="s">
        <v>93</v>
      </c>
    </row>
    <row r="23" spans="1:54" s="200" customFormat="1" ht="17" customHeight="1" x14ac:dyDescent="0.2">
      <c r="A23" s="229" t="s">
        <v>927</v>
      </c>
      <c r="B23" s="229" t="s">
        <v>912</v>
      </c>
      <c r="C23" s="229">
        <v>23</v>
      </c>
      <c r="D23" s="214"/>
      <c r="E23" s="214" t="str">
        <f t="shared" si="2"/>
        <v/>
      </c>
      <c r="K23" s="214">
        <v>106</v>
      </c>
      <c r="L23" s="214" t="str">
        <f t="shared" si="0"/>
        <v xml:space="preserve">106Gm </v>
      </c>
      <c r="M23" s="200" t="s">
        <v>899</v>
      </c>
      <c r="N23" s="214" t="str">
        <f t="shared" si="1"/>
        <v xml:space="preserve">m </v>
      </c>
      <c r="O23" s="200">
        <v>1</v>
      </c>
      <c r="P23" s="200" t="s">
        <v>118</v>
      </c>
      <c r="Q23" s="204" t="s">
        <v>142</v>
      </c>
      <c r="R23" s="205">
        <v>11.3</v>
      </c>
      <c r="S23" s="205">
        <v>1</v>
      </c>
      <c r="T23" s="205" t="s">
        <v>766</v>
      </c>
      <c r="U23" s="205">
        <v>0.85</v>
      </c>
      <c r="V23" s="205">
        <v>0.53</v>
      </c>
      <c r="W23" s="205">
        <f>16/30</f>
        <v>0.53333333333333333</v>
      </c>
      <c r="X23" s="205">
        <f>1-0.18</f>
        <v>0.82000000000000006</v>
      </c>
      <c r="Y23" s="200" t="s">
        <v>88</v>
      </c>
      <c r="Z23" s="206" t="s">
        <v>143</v>
      </c>
      <c r="AA23" s="200" t="s">
        <v>67</v>
      </c>
      <c r="AB23" s="200" t="s">
        <v>53</v>
      </c>
      <c r="AC23" s="200" t="s">
        <v>54</v>
      </c>
      <c r="AD23" s="200" t="s">
        <v>68</v>
      </c>
      <c r="AE23" s="200">
        <f t="shared" si="3"/>
        <v>525</v>
      </c>
      <c r="AF23" s="230">
        <v>15</v>
      </c>
      <c r="AG23" s="200">
        <v>35</v>
      </c>
      <c r="AH23" s="200" t="s">
        <v>56</v>
      </c>
      <c r="AI23" s="200" t="s">
        <v>102</v>
      </c>
      <c r="AJ23" s="207" t="s">
        <v>91</v>
      </c>
      <c r="AK23" s="200" t="s">
        <v>449</v>
      </c>
      <c r="AL23" s="200" t="s">
        <v>533</v>
      </c>
      <c r="AM23" s="200">
        <v>6.5</v>
      </c>
      <c r="AN23" s="200">
        <v>2.4</v>
      </c>
      <c r="AO23" s="200">
        <v>10</v>
      </c>
      <c r="AP23" s="200">
        <v>8.6999999999999993</v>
      </c>
      <c r="AQ23" s="200">
        <v>2.2000000000000002</v>
      </c>
      <c r="AR23" s="200">
        <v>10</v>
      </c>
      <c r="AS23" s="231" t="s">
        <v>766</v>
      </c>
      <c r="AT23" s="231" t="s">
        <v>766</v>
      </c>
      <c r="AU23" s="231" t="s">
        <v>766</v>
      </c>
      <c r="AV23" s="231" t="s">
        <v>766</v>
      </c>
      <c r="AW23" s="231"/>
      <c r="AX23" s="231"/>
      <c r="AZ23" s="200">
        <v>0</v>
      </c>
    </row>
    <row r="24" spans="1:54" s="200" customFormat="1" ht="17" customHeight="1" x14ac:dyDescent="0.2">
      <c r="A24" s="229" t="s">
        <v>927</v>
      </c>
      <c r="B24" s="229" t="s">
        <v>912</v>
      </c>
      <c r="C24" s="229">
        <v>24</v>
      </c>
      <c r="D24" s="209"/>
      <c r="E24" s="209" t="str">
        <f t="shared" si="2"/>
        <v/>
      </c>
      <c r="F24" s="201"/>
      <c r="G24" s="201"/>
      <c r="H24" s="201"/>
      <c r="I24" s="201"/>
      <c r="J24" s="201"/>
      <c r="K24" s="209">
        <v>106</v>
      </c>
      <c r="L24" s="209" t="str">
        <f t="shared" si="0"/>
        <v xml:space="preserve">106Gm </v>
      </c>
      <c r="M24" s="201" t="s">
        <v>899</v>
      </c>
      <c r="N24" s="214" t="str">
        <f t="shared" si="1"/>
        <v xml:space="preserve">m </v>
      </c>
      <c r="O24" s="201" t="s">
        <v>904</v>
      </c>
      <c r="P24" s="201" t="s">
        <v>145</v>
      </c>
      <c r="Q24" s="210" t="s">
        <v>142</v>
      </c>
      <c r="R24" s="211">
        <v>11.3</v>
      </c>
      <c r="S24" s="211">
        <v>1</v>
      </c>
      <c r="T24" s="211" t="s">
        <v>766</v>
      </c>
      <c r="U24" s="211">
        <v>0.85</v>
      </c>
      <c r="V24" s="211">
        <v>0.53</v>
      </c>
      <c r="W24" s="211">
        <f>16/30</f>
        <v>0.53333333333333333</v>
      </c>
      <c r="X24" s="211">
        <f>1-0.18</f>
        <v>0.82000000000000006</v>
      </c>
      <c r="Y24" s="201" t="s">
        <v>88</v>
      </c>
      <c r="Z24" s="212" t="s">
        <v>143</v>
      </c>
      <c r="AA24" s="201" t="s">
        <v>67</v>
      </c>
      <c r="AB24" s="201" t="s">
        <v>53</v>
      </c>
      <c r="AC24" s="201" t="s">
        <v>54</v>
      </c>
      <c r="AD24" s="201" t="s">
        <v>68</v>
      </c>
      <c r="AE24" s="201">
        <f t="shared" si="3"/>
        <v>525</v>
      </c>
      <c r="AF24" s="232">
        <v>15</v>
      </c>
      <c r="AG24" s="201">
        <v>35</v>
      </c>
      <c r="AH24" s="201" t="s">
        <v>56</v>
      </c>
      <c r="AI24" s="201" t="s">
        <v>102</v>
      </c>
      <c r="AJ24" s="213" t="s">
        <v>91</v>
      </c>
      <c r="AK24" s="200" t="s">
        <v>449</v>
      </c>
      <c r="AL24" s="200" t="s">
        <v>533</v>
      </c>
      <c r="AM24" s="201">
        <v>6.1</v>
      </c>
      <c r="AN24" s="201">
        <v>1.9</v>
      </c>
      <c r="AO24" s="201">
        <v>10</v>
      </c>
      <c r="AP24" s="201">
        <v>11.6</v>
      </c>
      <c r="AQ24" s="201">
        <v>2.7</v>
      </c>
      <c r="AR24" s="201">
        <v>10</v>
      </c>
      <c r="AS24" s="231" t="s">
        <v>766</v>
      </c>
      <c r="AT24" s="231" t="s">
        <v>766</v>
      </c>
      <c r="AU24" s="231" t="s">
        <v>766</v>
      </c>
      <c r="AV24" s="231" t="s">
        <v>766</v>
      </c>
      <c r="AW24" s="231"/>
      <c r="AX24" s="231"/>
      <c r="AY24" s="201"/>
      <c r="AZ24" s="201">
        <v>0</v>
      </c>
      <c r="BA24" s="201"/>
      <c r="BB24" s="201"/>
    </row>
    <row r="25" spans="1:54" ht="17" customHeight="1" x14ac:dyDescent="0.2">
      <c r="C25" s="219">
        <v>25</v>
      </c>
      <c r="D25" s="110" t="s">
        <v>146</v>
      </c>
      <c r="E25" s="110" t="str">
        <f t="shared" si="2"/>
        <v>107</v>
      </c>
      <c r="F25" s="86" t="s">
        <v>47</v>
      </c>
      <c r="G25" s="86" t="s">
        <v>442</v>
      </c>
      <c r="H25" s="86" t="s">
        <v>986</v>
      </c>
      <c r="I25" s="86" t="s">
        <v>987</v>
      </c>
      <c r="J25" s="86" t="s">
        <v>990</v>
      </c>
      <c r="K25" s="185">
        <v>107</v>
      </c>
      <c r="L25" s="185" t="str">
        <f t="shared" si="0"/>
        <v xml:space="preserve">107Tm </v>
      </c>
      <c r="M25" s="187" t="s">
        <v>906</v>
      </c>
      <c r="N25" s="185" t="str">
        <f t="shared" si="1"/>
        <v xml:space="preserve">m </v>
      </c>
      <c r="O25" s="60">
        <v>1</v>
      </c>
      <c r="P25" s="60" t="s">
        <v>147</v>
      </c>
      <c r="Q25" s="233" t="s">
        <v>64</v>
      </c>
      <c r="R25" s="88">
        <f>AVERAGE(10,14)</f>
        <v>12</v>
      </c>
      <c r="S25" s="88">
        <v>1</v>
      </c>
      <c r="T25" s="88">
        <v>1</v>
      </c>
      <c r="U25" s="88" t="s">
        <v>766</v>
      </c>
      <c r="V25" s="88" t="s">
        <v>766</v>
      </c>
      <c r="W25" s="88">
        <f>49/75</f>
        <v>0.65333333333333332</v>
      </c>
      <c r="X25" s="88">
        <f>1-0.9</f>
        <v>9.9999999999999978E-2</v>
      </c>
      <c r="Y25" s="60" t="s">
        <v>88</v>
      </c>
      <c r="Z25" s="90" t="s">
        <v>148</v>
      </c>
      <c r="AA25" s="60" t="s">
        <v>67</v>
      </c>
      <c r="AB25" s="60" t="s">
        <v>149</v>
      </c>
      <c r="AC25" s="190" t="s">
        <v>54</v>
      </c>
      <c r="AD25" s="60" t="s">
        <v>68</v>
      </c>
      <c r="AE25" s="60" t="s">
        <v>766</v>
      </c>
      <c r="AF25" s="221">
        <v>5</v>
      </c>
      <c r="AG25" s="60" t="s">
        <v>766</v>
      </c>
      <c r="AH25" s="60" t="s">
        <v>144</v>
      </c>
      <c r="AI25" s="60" t="s">
        <v>150</v>
      </c>
      <c r="AJ25" s="60" t="s">
        <v>91</v>
      </c>
      <c r="AK25" s="60" t="s">
        <v>449</v>
      </c>
      <c r="AL25" s="118" t="s">
        <v>766</v>
      </c>
      <c r="AM25" s="105">
        <v>5.67</v>
      </c>
      <c r="AN25" s="60">
        <v>3.9</v>
      </c>
      <c r="AO25" s="60">
        <v>17</v>
      </c>
      <c r="AP25" s="60">
        <v>12.72</v>
      </c>
      <c r="AQ25" s="60">
        <v>5.18</v>
      </c>
      <c r="AR25" s="60">
        <v>17</v>
      </c>
      <c r="AS25" s="225" t="s">
        <v>766</v>
      </c>
      <c r="AT25" s="225" t="s">
        <v>766</v>
      </c>
      <c r="AU25" s="225" t="s">
        <v>766</v>
      </c>
      <c r="AV25" s="225" t="s">
        <v>766</v>
      </c>
      <c r="AW25" s="225"/>
      <c r="AX25" s="225"/>
      <c r="AZ25" s="60">
        <v>0</v>
      </c>
      <c r="BA25" s="60" t="s">
        <v>221</v>
      </c>
      <c r="BB25" s="60" t="s">
        <v>220</v>
      </c>
    </row>
    <row r="26" spans="1:54" ht="17" customHeight="1" x14ac:dyDescent="0.2">
      <c r="C26" s="219">
        <v>26</v>
      </c>
      <c r="D26" s="110"/>
      <c r="E26" s="110" t="str">
        <f t="shared" si="2"/>
        <v/>
      </c>
      <c r="K26" s="185" t="s">
        <v>133</v>
      </c>
      <c r="L26" s="185" t="str">
        <f t="shared" si="0"/>
        <v/>
      </c>
      <c r="N26" s="185" t="str">
        <f t="shared" si="1"/>
        <v/>
      </c>
      <c r="AF26" s="221"/>
      <c r="AI26" s="60" t="s">
        <v>151</v>
      </c>
      <c r="AJ26" s="60" t="s">
        <v>91</v>
      </c>
      <c r="AK26" s="60" t="s">
        <v>449</v>
      </c>
      <c r="AL26" s="60" t="s">
        <v>766</v>
      </c>
      <c r="AM26" s="105">
        <v>5.67</v>
      </c>
      <c r="AN26" s="60">
        <v>3.9</v>
      </c>
      <c r="AO26" s="60">
        <v>17</v>
      </c>
      <c r="AP26" s="60">
        <v>13.44</v>
      </c>
      <c r="AQ26" s="60">
        <v>4.91</v>
      </c>
      <c r="AR26" s="60">
        <v>17</v>
      </c>
      <c r="AS26" s="222" t="s">
        <v>766</v>
      </c>
      <c r="AT26" s="222" t="s">
        <v>766</v>
      </c>
      <c r="AU26" s="222" t="s">
        <v>766</v>
      </c>
      <c r="AV26" s="222" t="s">
        <v>766</v>
      </c>
      <c r="AW26" s="222"/>
      <c r="AX26" s="222"/>
      <c r="AZ26" s="60">
        <v>0</v>
      </c>
    </row>
    <row r="27" spans="1:54" ht="17" customHeight="1" x14ac:dyDescent="0.2">
      <c r="C27" s="219">
        <v>27</v>
      </c>
      <c r="D27" s="110"/>
      <c r="E27" s="110" t="str">
        <f t="shared" si="2"/>
        <v/>
      </c>
      <c r="K27" s="185">
        <v>107</v>
      </c>
      <c r="L27" s="185" t="str">
        <f t="shared" si="0"/>
        <v xml:space="preserve">107Tm </v>
      </c>
      <c r="M27" s="187" t="s">
        <v>906</v>
      </c>
      <c r="N27" s="185" t="str">
        <f t="shared" si="1"/>
        <v xml:space="preserve">m </v>
      </c>
      <c r="O27" s="60">
        <v>2</v>
      </c>
      <c r="P27" s="60" t="s">
        <v>152</v>
      </c>
      <c r="Q27" s="233" t="s">
        <v>64</v>
      </c>
      <c r="R27" s="88">
        <f>AVERAGE(10,14)</f>
        <v>12</v>
      </c>
      <c r="S27" s="88">
        <v>1</v>
      </c>
      <c r="T27" s="88">
        <v>1</v>
      </c>
      <c r="U27" s="88" t="s">
        <v>766</v>
      </c>
      <c r="V27" s="88" t="s">
        <v>766</v>
      </c>
      <c r="W27" s="88">
        <f>49/75</f>
        <v>0.65333333333333332</v>
      </c>
      <c r="X27" s="88">
        <f>1-0.9</f>
        <v>9.9999999999999978E-2</v>
      </c>
      <c r="Y27" s="60" t="s">
        <v>88</v>
      </c>
      <c r="Z27" s="90" t="s">
        <v>148</v>
      </c>
      <c r="AA27" s="60" t="s">
        <v>67</v>
      </c>
      <c r="AB27" s="60" t="s">
        <v>149</v>
      </c>
      <c r="AC27" s="190" t="s">
        <v>54</v>
      </c>
      <c r="AD27" s="60" t="s">
        <v>68</v>
      </c>
      <c r="AE27" s="60" t="s">
        <v>766</v>
      </c>
      <c r="AF27" s="221">
        <v>5</v>
      </c>
      <c r="AG27" s="60" t="s">
        <v>766</v>
      </c>
      <c r="AH27" s="60" t="s">
        <v>144</v>
      </c>
      <c r="AI27" s="60" t="s">
        <v>150</v>
      </c>
      <c r="AJ27" s="60" t="s">
        <v>91</v>
      </c>
      <c r="AK27" s="60" t="s">
        <v>449</v>
      </c>
      <c r="AL27" s="60" t="s">
        <v>766</v>
      </c>
      <c r="AM27" s="60">
        <v>6.81</v>
      </c>
      <c r="AN27" s="60">
        <v>4.8099999999999996</v>
      </c>
      <c r="AO27" s="60">
        <v>16</v>
      </c>
      <c r="AP27" s="60">
        <v>11.41</v>
      </c>
      <c r="AQ27" s="60">
        <v>6.61</v>
      </c>
      <c r="AR27" s="60">
        <v>16</v>
      </c>
      <c r="AS27" s="222" t="s">
        <v>766</v>
      </c>
      <c r="AT27" s="222" t="s">
        <v>766</v>
      </c>
      <c r="AU27" s="222" t="s">
        <v>766</v>
      </c>
      <c r="AV27" s="222" t="s">
        <v>766</v>
      </c>
      <c r="AW27" s="222"/>
      <c r="AX27" s="222"/>
      <c r="AZ27" s="60">
        <v>0</v>
      </c>
    </row>
    <row r="28" spans="1:54" ht="17" customHeight="1" x14ac:dyDescent="0.2">
      <c r="C28" s="219">
        <v>28</v>
      </c>
      <c r="D28" s="110"/>
      <c r="E28" s="110" t="str">
        <f t="shared" si="2"/>
        <v/>
      </c>
      <c r="K28" s="185" t="s">
        <v>133</v>
      </c>
      <c r="L28" s="185" t="str">
        <f t="shared" si="0"/>
        <v/>
      </c>
      <c r="N28" s="185" t="str">
        <f t="shared" si="1"/>
        <v/>
      </c>
      <c r="AF28" s="221"/>
      <c r="AI28" s="60" t="s">
        <v>151</v>
      </c>
      <c r="AJ28" s="60" t="s">
        <v>91</v>
      </c>
      <c r="AK28" s="60" t="s">
        <v>449</v>
      </c>
      <c r="AL28" s="60" t="s">
        <v>766</v>
      </c>
      <c r="AM28" s="60">
        <v>6.81</v>
      </c>
      <c r="AN28" s="60">
        <v>4.8099999999999996</v>
      </c>
      <c r="AO28" s="60">
        <v>16</v>
      </c>
      <c r="AP28" s="60">
        <v>11.56</v>
      </c>
      <c r="AQ28" s="60">
        <v>6.55</v>
      </c>
      <c r="AR28" s="60">
        <v>16</v>
      </c>
      <c r="AS28" s="222" t="s">
        <v>766</v>
      </c>
      <c r="AT28" s="222" t="s">
        <v>766</v>
      </c>
      <c r="AU28" s="222" t="s">
        <v>766</v>
      </c>
      <c r="AV28" s="222" t="s">
        <v>766</v>
      </c>
      <c r="AW28" s="222"/>
      <c r="AX28" s="222"/>
      <c r="AZ28" s="60">
        <v>0</v>
      </c>
    </row>
    <row r="29" spans="1:54" ht="17" customHeight="1" x14ac:dyDescent="0.2">
      <c r="C29" s="219">
        <v>29</v>
      </c>
      <c r="D29" s="110"/>
      <c r="E29" s="110" t="str">
        <f t="shared" si="2"/>
        <v/>
      </c>
      <c r="K29" s="185">
        <v>107</v>
      </c>
      <c r="L29" s="185" t="str">
        <f t="shared" si="0"/>
        <v xml:space="preserve">107m </v>
      </c>
      <c r="M29" s="187" t="s">
        <v>895</v>
      </c>
      <c r="N29" s="185" t="str">
        <f t="shared" si="1"/>
        <v xml:space="preserve">m </v>
      </c>
      <c r="O29" s="60">
        <v>3</v>
      </c>
      <c r="P29" s="60" t="s">
        <v>153</v>
      </c>
      <c r="Q29" s="233" t="s">
        <v>64</v>
      </c>
      <c r="R29" s="88">
        <f>AVERAGE(10,14)</f>
        <v>12</v>
      </c>
      <c r="S29" s="88">
        <v>1</v>
      </c>
      <c r="T29" s="88">
        <v>1</v>
      </c>
      <c r="U29" s="88" t="s">
        <v>766</v>
      </c>
      <c r="V29" s="88" t="s">
        <v>766</v>
      </c>
      <c r="W29" s="88">
        <f>49/75</f>
        <v>0.65333333333333332</v>
      </c>
      <c r="X29" s="88">
        <f>1-0.9</f>
        <v>9.9999999999999978E-2</v>
      </c>
      <c r="Y29" s="60" t="s">
        <v>88</v>
      </c>
      <c r="Z29" s="90" t="s">
        <v>148</v>
      </c>
      <c r="AA29" s="60" t="s">
        <v>67</v>
      </c>
      <c r="AB29" s="60" t="s">
        <v>149</v>
      </c>
      <c r="AC29" s="190" t="s">
        <v>54</v>
      </c>
      <c r="AD29" s="60" t="s">
        <v>68</v>
      </c>
      <c r="AE29" s="60" t="s">
        <v>766</v>
      </c>
      <c r="AF29" s="221">
        <v>5</v>
      </c>
      <c r="AG29" s="60" t="s">
        <v>766</v>
      </c>
      <c r="AH29" s="60" t="s">
        <v>144</v>
      </c>
      <c r="AI29" s="60" t="s">
        <v>150</v>
      </c>
      <c r="AJ29" s="60" t="s">
        <v>91</v>
      </c>
      <c r="AK29" s="60" t="s">
        <v>449</v>
      </c>
      <c r="AL29" s="60" t="s">
        <v>766</v>
      </c>
      <c r="AM29" s="60">
        <v>7</v>
      </c>
      <c r="AN29" s="60">
        <v>3.84</v>
      </c>
      <c r="AO29" s="60">
        <v>19</v>
      </c>
      <c r="AP29" s="60">
        <v>9.73</v>
      </c>
      <c r="AQ29" s="60">
        <v>4.49</v>
      </c>
      <c r="AR29" s="60">
        <v>19</v>
      </c>
      <c r="AS29" s="222" t="s">
        <v>766</v>
      </c>
      <c r="AT29" s="222" t="s">
        <v>766</v>
      </c>
      <c r="AU29" s="222" t="s">
        <v>766</v>
      </c>
      <c r="AV29" s="222" t="s">
        <v>766</v>
      </c>
      <c r="AW29" s="222"/>
      <c r="AX29" s="222"/>
      <c r="AZ29" s="60">
        <v>0</v>
      </c>
    </row>
    <row r="30" spans="1:54" ht="17" customHeight="1" x14ac:dyDescent="0.2">
      <c r="C30" s="219">
        <v>30</v>
      </c>
      <c r="D30" s="110"/>
      <c r="E30" s="110" t="str">
        <f t="shared" si="2"/>
        <v/>
      </c>
      <c r="K30" s="185" t="s">
        <v>133</v>
      </c>
      <c r="L30" s="185" t="str">
        <f t="shared" si="0"/>
        <v/>
      </c>
      <c r="N30" s="185" t="str">
        <f t="shared" si="1"/>
        <v/>
      </c>
      <c r="AF30" s="221"/>
      <c r="AI30" s="60" t="s">
        <v>151</v>
      </c>
      <c r="AJ30" s="60" t="s">
        <v>91</v>
      </c>
      <c r="AK30" s="60" t="s">
        <v>449</v>
      </c>
      <c r="AL30" s="60" t="s">
        <v>766</v>
      </c>
      <c r="AM30" s="60">
        <v>7</v>
      </c>
      <c r="AN30" s="60">
        <v>3.84</v>
      </c>
      <c r="AO30" s="60">
        <v>19</v>
      </c>
      <c r="AP30" s="60">
        <v>9.36</v>
      </c>
      <c r="AQ30" s="60">
        <v>5.62</v>
      </c>
      <c r="AR30" s="60">
        <v>19</v>
      </c>
      <c r="AS30" s="222" t="s">
        <v>766</v>
      </c>
      <c r="AT30" s="222" t="s">
        <v>766</v>
      </c>
      <c r="AU30" s="222" t="s">
        <v>766</v>
      </c>
      <c r="AV30" s="222" t="s">
        <v>766</v>
      </c>
      <c r="AW30" s="222"/>
      <c r="AX30" s="222"/>
      <c r="AZ30" s="60">
        <v>0</v>
      </c>
    </row>
    <row r="31" spans="1:54" ht="17" customHeight="1" x14ac:dyDescent="0.2">
      <c r="C31" s="219">
        <v>31</v>
      </c>
      <c r="D31" s="110"/>
      <c r="E31" s="110" t="str">
        <f t="shared" si="2"/>
        <v/>
      </c>
      <c r="K31" s="185">
        <v>107</v>
      </c>
      <c r="L31" s="185" t="str">
        <f t="shared" si="0"/>
        <v>107bau</v>
      </c>
      <c r="M31" s="187" t="s">
        <v>895</v>
      </c>
      <c r="N31" s="185" t="str">
        <f t="shared" si="1"/>
        <v>.</v>
      </c>
      <c r="O31" s="60" t="s">
        <v>904</v>
      </c>
      <c r="P31" s="60" t="s">
        <v>154</v>
      </c>
      <c r="Q31" s="233" t="s">
        <v>64</v>
      </c>
      <c r="R31" s="88">
        <f>AVERAGE(10,14)</f>
        <v>12</v>
      </c>
      <c r="S31" s="88">
        <v>1</v>
      </c>
      <c r="T31" s="88">
        <v>1</v>
      </c>
      <c r="U31" s="88" t="s">
        <v>766</v>
      </c>
      <c r="V31" s="88" t="s">
        <v>766</v>
      </c>
      <c r="W31" s="88">
        <f>49/75</f>
        <v>0.65333333333333332</v>
      </c>
      <c r="X31" s="88">
        <f>1-0.9</f>
        <v>9.9999999999999978E-2</v>
      </c>
      <c r="Y31" s="60" t="s">
        <v>49</v>
      </c>
      <c r="Z31" s="90" t="s">
        <v>910</v>
      </c>
      <c r="AA31" s="60" t="s">
        <v>67</v>
      </c>
      <c r="AB31" s="60" t="s">
        <v>149</v>
      </c>
      <c r="AC31" s="190" t="s">
        <v>54</v>
      </c>
      <c r="AD31" s="60" t="s">
        <v>68</v>
      </c>
      <c r="AE31" s="60" t="s">
        <v>766</v>
      </c>
      <c r="AF31" s="221">
        <v>5</v>
      </c>
      <c r="AG31" s="60" t="s">
        <v>766</v>
      </c>
      <c r="AH31" s="60" t="s">
        <v>144</v>
      </c>
      <c r="AI31" s="60" t="s">
        <v>150</v>
      </c>
      <c r="AJ31" s="60" t="s">
        <v>91</v>
      </c>
      <c r="AK31" s="60" t="s">
        <v>449</v>
      </c>
      <c r="AL31" s="60" t="s">
        <v>766</v>
      </c>
      <c r="AM31" s="60">
        <v>7.9</v>
      </c>
      <c r="AN31" s="60">
        <v>3.99</v>
      </c>
      <c r="AO31" s="60">
        <v>21</v>
      </c>
      <c r="AP31" s="60">
        <v>9.81</v>
      </c>
      <c r="AQ31" s="60">
        <v>5.34</v>
      </c>
      <c r="AR31" s="60">
        <v>21</v>
      </c>
      <c r="AS31" s="222" t="s">
        <v>766</v>
      </c>
      <c r="AT31" s="222" t="s">
        <v>766</v>
      </c>
      <c r="AU31" s="222" t="s">
        <v>766</v>
      </c>
      <c r="AV31" s="222" t="s">
        <v>766</v>
      </c>
      <c r="AW31" s="222"/>
      <c r="AX31" s="222"/>
      <c r="AZ31" s="60">
        <v>0</v>
      </c>
    </row>
    <row r="32" spans="1:54" ht="17" customHeight="1" x14ac:dyDescent="0.2">
      <c r="C32" s="219">
        <v>32</v>
      </c>
      <c r="D32" s="115"/>
      <c r="E32" s="115" t="str">
        <f t="shared" si="2"/>
        <v/>
      </c>
      <c r="F32" s="87"/>
      <c r="G32" s="87"/>
      <c r="H32" s="87"/>
      <c r="I32" s="87"/>
      <c r="J32" s="87"/>
      <c r="K32" s="186" t="s">
        <v>133</v>
      </c>
      <c r="L32" s="186" t="str">
        <f t="shared" si="0"/>
        <v/>
      </c>
      <c r="M32" s="188"/>
      <c r="N32" s="186" t="str">
        <f t="shared" si="1"/>
        <v/>
      </c>
      <c r="O32" s="63"/>
      <c r="P32" s="63"/>
      <c r="Q32" s="192"/>
      <c r="R32" s="91"/>
      <c r="S32" s="91"/>
      <c r="T32" s="91"/>
      <c r="U32" s="91"/>
      <c r="V32" s="91"/>
      <c r="W32" s="91"/>
      <c r="X32" s="91"/>
      <c r="Y32" s="63"/>
      <c r="Z32" s="93"/>
      <c r="AA32" s="63"/>
      <c r="AB32" s="63"/>
      <c r="AC32" s="63"/>
      <c r="AD32" s="63"/>
      <c r="AE32" s="63"/>
      <c r="AF32" s="223"/>
      <c r="AG32" s="63"/>
      <c r="AH32" s="63"/>
      <c r="AI32" s="63" t="s">
        <v>151</v>
      </c>
      <c r="AJ32" s="63" t="s">
        <v>91</v>
      </c>
      <c r="AK32" s="60" t="s">
        <v>449</v>
      </c>
      <c r="AL32" s="63" t="s">
        <v>766</v>
      </c>
      <c r="AM32" s="63">
        <v>7.9</v>
      </c>
      <c r="AN32" s="63">
        <v>3.99</v>
      </c>
      <c r="AO32" s="63">
        <v>21</v>
      </c>
      <c r="AP32" s="63">
        <v>8.66</v>
      </c>
      <c r="AQ32" s="63">
        <v>3.95</v>
      </c>
      <c r="AR32" s="63">
        <v>21</v>
      </c>
      <c r="AS32" s="224" t="s">
        <v>766</v>
      </c>
      <c r="AT32" s="224" t="s">
        <v>766</v>
      </c>
      <c r="AU32" s="224" t="s">
        <v>766</v>
      </c>
      <c r="AV32" s="224" t="s">
        <v>766</v>
      </c>
      <c r="AW32" s="224"/>
      <c r="AX32" s="224"/>
      <c r="AY32" s="63"/>
      <c r="AZ32" s="63">
        <v>0</v>
      </c>
      <c r="BA32" s="63"/>
      <c r="BB32" s="63"/>
    </row>
    <row r="33" spans="1:54" ht="17" customHeight="1" x14ac:dyDescent="0.2">
      <c r="C33" s="219">
        <v>33</v>
      </c>
      <c r="D33" s="110" t="s">
        <v>155</v>
      </c>
      <c r="E33" s="110" t="str">
        <f t="shared" si="2"/>
        <v>108</v>
      </c>
      <c r="F33" s="86" t="s">
        <v>47</v>
      </c>
      <c r="G33" s="86" t="s">
        <v>442</v>
      </c>
      <c r="H33" s="86" t="s">
        <v>986</v>
      </c>
      <c r="I33" s="86" t="s">
        <v>987</v>
      </c>
      <c r="J33" s="86" t="s">
        <v>990</v>
      </c>
      <c r="K33" s="185">
        <v>108</v>
      </c>
      <c r="L33" s="185" t="str">
        <f t="shared" si="0"/>
        <v>108Ncm</v>
      </c>
      <c r="M33" s="187" t="s">
        <v>896</v>
      </c>
      <c r="N33" s="185" t="str">
        <f t="shared" si="1"/>
        <v>cm</v>
      </c>
      <c r="O33" s="60">
        <v>1</v>
      </c>
      <c r="P33" s="60" t="s">
        <v>156</v>
      </c>
      <c r="Q33" s="197">
        <v>6</v>
      </c>
      <c r="R33" s="88">
        <v>11.5</v>
      </c>
      <c r="S33" s="88">
        <v>1</v>
      </c>
      <c r="T33" s="88">
        <f>(102+51)/462</f>
        <v>0.33116883116883117</v>
      </c>
      <c r="U33" s="88">
        <f>314/462</f>
        <v>0.67965367965367962</v>
      </c>
      <c r="V33" s="88" t="s">
        <v>766</v>
      </c>
      <c r="W33" s="88">
        <f>269/462</f>
        <v>0.58225108225108224</v>
      </c>
      <c r="X33" s="88">
        <f>58/462</f>
        <v>0.12554112554112554</v>
      </c>
      <c r="Y33" s="105" t="s">
        <v>50</v>
      </c>
      <c r="Z33" s="90" t="s">
        <v>193</v>
      </c>
      <c r="AA33" s="60" t="s">
        <v>67</v>
      </c>
      <c r="AB33" s="60" t="s">
        <v>149</v>
      </c>
      <c r="AC33" s="60" t="s">
        <v>157</v>
      </c>
      <c r="AD33" s="60" t="s">
        <v>55</v>
      </c>
      <c r="AE33" s="154">
        <f>36*5*AG33</f>
        <v>7448.1</v>
      </c>
      <c r="AF33" s="221">
        <v>540</v>
      </c>
      <c r="AG33" s="124">
        <f>55*AVERAGE(0.585,0.8,0.872)</f>
        <v>41.378333333333337</v>
      </c>
      <c r="AH33" s="60" t="s">
        <v>56</v>
      </c>
      <c r="AI33" s="60" t="s">
        <v>158</v>
      </c>
      <c r="AJ33" s="60" t="s">
        <v>58</v>
      </c>
      <c r="AK33" s="60" t="s">
        <v>449</v>
      </c>
      <c r="AL33" s="60" t="s">
        <v>568</v>
      </c>
      <c r="AM33" s="60" t="s">
        <v>766</v>
      </c>
      <c r="AN33" s="60" t="s">
        <v>766</v>
      </c>
      <c r="AO33" s="60" t="s">
        <v>766</v>
      </c>
      <c r="AP33" s="60">
        <v>32.1</v>
      </c>
      <c r="AQ33" s="60">
        <v>14.33</v>
      </c>
      <c r="AR33" s="60">
        <v>462</v>
      </c>
      <c r="AS33" s="222" t="s">
        <v>766</v>
      </c>
      <c r="AT33" s="222" t="s">
        <v>766</v>
      </c>
      <c r="AU33" s="222" t="s">
        <v>766</v>
      </c>
      <c r="AV33" s="222" t="s">
        <v>766</v>
      </c>
      <c r="AW33" s="222"/>
      <c r="AX33" s="222"/>
      <c r="AZ33" s="60">
        <v>0</v>
      </c>
      <c r="BA33" s="60" t="s">
        <v>82</v>
      </c>
      <c r="BB33" s="60" t="s">
        <v>82</v>
      </c>
    </row>
    <row r="34" spans="1:54" ht="17" customHeight="1" x14ac:dyDescent="0.2">
      <c r="C34" s="219">
        <v>34</v>
      </c>
      <c r="D34" s="110"/>
      <c r="E34" s="110" t="str">
        <f t="shared" si="2"/>
        <v/>
      </c>
      <c r="F34" s="87"/>
      <c r="H34" s="87"/>
      <c r="I34" s="87"/>
      <c r="J34" s="87"/>
      <c r="K34" s="186">
        <v>108</v>
      </c>
      <c r="L34" s="186" t="str">
        <f t="shared" si="0"/>
        <v>108bau</v>
      </c>
      <c r="M34" s="188" t="s">
        <v>895</v>
      </c>
      <c r="N34" s="186" t="str">
        <f t="shared" si="1"/>
        <v>.</v>
      </c>
      <c r="O34" s="63" t="s">
        <v>904</v>
      </c>
      <c r="P34" s="63" t="s">
        <v>159</v>
      </c>
      <c r="Q34" s="192">
        <v>6</v>
      </c>
      <c r="R34" s="91">
        <v>11.5</v>
      </c>
      <c r="S34" s="91">
        <v>1</v>
      </c>
      <c r="T34" s="91">
        <f>(69+33)/389</f>
        <v>0.26221079691516708</v>
      </c>
      <c r="U34" s="91">
        <f>255/389</f>
        <v>0.65552699228791778</v>
      </c>
      <c r="V34" s="91" t="s">
        <v>766</v>
      </c>
      <c r="W34" s="91">
        <f>225/389</f>
        <v>0.57840616966580982</v>
      </c>
      <c r="X34" s="91">
        <f>56/389</f>
        <v>0.14395886889460155</v>
      </c>
      <c r="Y34" s="63" t="s">
        <v>49</v>
      </c>
      <c r="Z34" s="93" t="s">
        <v>195</v>
      </c>
      <c r="AA34" s="63" t="s">
        <v>67</v>
      </c>
      <c r="AB34" s="63" t="s">
        <v>49</v>
      </c>
      <c r="AC34" s="63" t="s">
        <v>49</v>
      </c>
      <c r="AD34" s="63" t="s">
        <v>49</v>
      </c>
      <c r="AE34" s="128" t="s">
        <v>49</v>
      </c>
      <c r="AF34" s="223"/>
      <c r="AG34" s="128" t="s">
        <v>49</v>
      </c>
      <c r="AH34" s="63" t="s">
        <v>49</v>
      </c>
      <c r="AI34" s="63" t="s">
        <v>158</v>
      </c>
      <c r="AJ34" s="63" t="s">
        <v>58</v>
      </c>
      <c r="AK34" s="60" t="s">
        <v>449</v>
      </c>
      <c r="AL34" s="60" t="s">
        <v>568</v>
      </c>
      <c r="AM34" s="63" t="s">
        <v>766</v>
      </c>
      <c r="AN34" s="63" t="s">
        <v>766</v>
      </c>
      <c r="AO34" s="63" t="s">
        <v>766</v>
      </c>
      <c r="AP34" s="63">
        <v>31.6</v>
      </c>
      <c r="AQ34" s="63">
        <v>14.11</v>
      </c>
      <c r="AR34" s="63">
        <v>389</v>
      </c>
      <c r="AS34" s="222" t="s">
        <v>766</v>
      </c>
      <c r="AT34" s="222" t="s">
        <v>766</v>
      </c>
      <c r="AU34" s="222" t="s">
        <v>766</v>
      </c>
      <c r="AV34" s="222" t="s">
        <v>766</v>
      </c>
      <c r="AW34" s="222"/>
      <c r="AX34" s="222"/>
      <c r="AY34" s="63"/>
      <c r="AZ34" s="63">
        <v>0</v>
      </c>
      <c r="BA34" s="63"/>
      <c r="BB34" s="63"/>
    </row>
    <row r="35" spans="1:54" ht="17" customHeight="1" x14ac:dyDescent="0.2">
      <c r="C35" s="219">
        <v>35</v>
      </c>
      <c r="D35" s="133" t="s">
        <v>160</v>
      </c>
      <c r="E35" s="133" t="str">
        <f t="shared" si="2"/>
        <v>109</v>
      </c>
      <c r="F35" s="86" t="s">
        <v>47</v>
      </c>
      <c r="G35" s="134" t="s">
        <v>442</v>
      </c>
      <c r="H35" s="86" t="s">
        <v>986</v>
      </c>
      <c r="I35" s="86" t="s">
        <v>987</v>
      </c>
      <c r="J35" s="86" t="s">
        <v>990</v>
      </c>
      <c r="K35" s="185" t="s">
        <v>1032</v>
      </c>
      <c r="L35" s="185" t="str">
        <f t="shared" si="0"/>
        <v>109_1Ncm</v>
      </c>
      <c r="M35" s="187" t="s">
        <v>896</v>
      </c>
      <c r="N35" s="185" t="str">
        <f t="shared" si="1"/>
        <v>cm</v>
      </c>
      <c r="O35" s="60">
        <v>1</v>
      </c>
      <c r="P35" s="60" t="s">
        <v>162</v>
      </c>
      <c r="Q35" s="191">
        <v>6</v>
      </c>
      <c r="R35" s="88">
        <v>11.5</v>
      </c>
      <c r="S35" s="88">
        <v>1</v>
      </c>
      <c r="T35" s="88">
        <f>1-404/605</f>
        <v>0.33223140495867765</v>
      </c>
      <c r="U35" s="88">
        <f>418/605</f>
        <v>0.69090909090909092</v>
      </c>
      <c r="V35" s="166" t="s">
        <v>766</v>
      </c>
      <c r="W35" s="88">
        <f>360/605</f>
        <v>0.5950413223140496</v>
      </c>
      <c r="X35" s="88">
        <f>1-526/605</f>
        <v>0.13057851239669427</v>
      </c>
      <c r="Y35" s="105" t="s">
        <v>50</v>
      </c>
      <c r="Z35" s="90" t="s">
        <v>197</v>
      </c>
      <c r="AA35" s="60" t="s">
        <v>67</v>
      </c>
      <c r="AB35" s="60" t="s">
        <v>149</v>
      </c>
      <c r="AC35" s="60" t="s">
        <v>157</v>
      </c>
      <c r="AD35" s="60" t="s">
        <v>55</v>
      </c>
      <c r="AE35" s="154">
        <f>36*5*AG35</f>
        <v>9519.5250000000015</v>
      </c>
      <c r="AF35" s="221">
        <v>720</v>
      </c>
      <c r="AG35" s="124">
        <f>AVERAGE(45,90)*AVERAGE(0.585,0.8,0.872,0.877)</f>
        <v>52.886250000000004</v>
      </c>
      <c r="AH35" s="60" t="s">
        <v>56</v>
      </c>
      <c r="AI35" s="60" t="s">
        <v>163</v>
      </c>
      <c r="AJ35" s="60" t="s">
        <v>58</v>
      </c>
      <c r="AK35" s="60" t="s">
        <v>449</v>
      </c>
      <c r="AL35" s="118" t="s">
        <v>568</v>
      </c>
      <c r="AM35" s="60">
        <v>21.11</v>
      </c>
      <c r="AN35" s="60">
        <v>9.49</v>
      </c>
      <c r="AO35" s="60">
        <v>605</v>
      </c>
      <c r="AP35" s="60">
        <v>32.299999999999997</v>
      </c>
      <c r="AQ35" s="60">
        <v>13.92</v>
      </c>
      <c r="AR35" s="60">
        <v>605</v>
      </c>
      <c r="AS35" s="225" t="s">
        <v>766</v>
      </c>
      <c r="AT35" s="225" t="s">
        <v>766</v>
      </c>
      <c r="AU35" s="225" t="s">
        <v>766</v>
      </c>
      <c r="AV35" s="225" t="s">
        <v>766</v>
      </c>
      <c r="AW35" s="225"/>
      <c r="AX35" s="225"/>
      <c r="AZ35" s="60">
        <v>1</v>
      </c>
      <c r="BA35" s="60" t="s">
        <v>82</v>
      </c>
      <c r="BB35" s="60" t="s">
        <v>82</v>
      </c>
    </row>
    <row r="36" spans="1:54" s="63" customFormat="1" ht="17" customHeight="1" x14ac:dyDescent="0.2">
      <c r="A36" s="219"/>
      <c r="B36" s="219"/>
      <c r="C36" s="219">
        <v>36</v>
      </c>
      <c r="D36" s="115"/>
      <c r="E36" s="115" t="str">
        <f t="shared" ref="E36:E67" si="4">IF(D36="","",LEFT(K36,3))</f>
        <v/>
      </c>
      <c r="F36" s="87"/>
      <c r="G36" s="87"/>
      <c r="H36" s="87"/>
      <c r="I36" s="87"/>
      <c r="J36" s="87"/>
      <c r="K36" s="186" t="s">
        <v>1032</v>
      </c>
      <c r="L36" s="186" t="str">
        <f t="shared" si="0"/>
        <v>109_1bau</v>
      </c>
      <c r="M36" s="188" t="s">
        <v>895</v>
      </c>
      <c r="N36" s="186" t="str">
        <f t="shared" si="1"/>
        <v>.</v>
      </c>
      <c r="O36" s="63" t="s">
        <v>904</v>
      </c>
      <c r="P36" s="63" t="s">
        <v>165</v>
      </c>
      <c r="Q36" s="192">
        <v>6</v>
      </c>
      <c r="R36" s="91">
        <v>11.5</v>
      </c>
      <c r="S36" s="91">
        <v>1</v>
      </c>
      <c r="T36" s="91">
        <f>1-379/530</f>
        <v>0.28490566037735854</v>
      </c>
      <c r="U36" s="91">
        <f>358/530</f>
        <v>0.67547169811320751</v>
      </c>
      <c r="V36" s="91" t="s">
        <v>766</v>
      </c>
      <c r="W36" s="91">
        <f>309/530</f>
        <v>0.58301886792452828</v>
      </c>
      <c r="X36" s="91">
        <f>1-456/530</f>
        <v>0.13962264150943393</v>
      </c>
      <c r="Y36" s="63" t="s">
        <v>49</v>
      </c>
      <c r="Z36" s="93" t="s">
        <v>199</v>
      </c>
      <c r="AA36" s="63" t="s">
        <v>76</v>
      </c>
      <c r="AB36" s="63" t="s">
        <v>49</v>
      </c>
      <c r="AC36" s="63" t="s">
        <v>49</v>
      </c>
      <c r="AD36" s="63" t="s">
        <v>49</v>
      </c>
      <c r="AE36" s="128" t="s">
        <v>49</v>
      </c>
      <c r="AF36" s="223"/>
      <c r="AG36" s="128" t="s">
        <v>49</v>
      </c>
      <c r="AH36" s="63" t="s">
        <v>49</v>
      </c>
      <c r="AI36" s="63" t="s">
        <v>163</v>
      </c>
      <c r="AJ36" s="63" t="s">
        <v>58</v>
      </c>
      <c r="AK36" s="63" t="s">
        <v>449</v>
      </c>
      <c r="AL36" s="63" t="s">
        <v>568</v>
      </c>
      <c r="AM36" s="63">
        <v>21.66</v>
      </c>
      <c r="AN36" s="63">
        <v>9.32</v>
      </c>
      <c r="AO36" s="63">
        <v>530</v>
      </c>
      <c r="AP36" s="63">
        <v>30.7</v>
      </c>
      <c r="AQ36" s="63">
        <v>13.86</v>
      </c>
      <c r="AR36" s="63">
        <v>530</v>
      </c>
      <c r="AS36" s="224" t="s">
        <v>766</v>
      </c>
      <c r="AT36" s="224" t="s">
        <v>766</v>
      </c>
      <c r="AU36" s="224" t="s">
        <v>766</v>
      </c>
      <c r="AV36" s="224" t="s">
        <v>766</v>
      </c>
      <c r="AW36" s="224"/>
      <c r="AX36" s="224"/>
      <c r="AZ36" s="63">
        <v>1</v>
      </c>
    </row>
    <row r="37" spans="1:54" ht="17" customHeight="1" x14ac:dyDescent="0.2">
      <c r="C37" s="219">
        <v>37</v>
      </c>
      <c r="D37" s="110" t="s">
        <v>160</v>
      </c>
      <c r="E37" s="110" t="str">
        <f t="shared" si="4"/>
        <v>109</v>
      </c>
      <c r="F37" s="86" t="s">
        <v>47</v>
      </c>
      <c r="G37" s="86" t="s">
        <v>442</v>
      </c>
      <c r="H37" s="86" t="s">
        <v>986</v>
      </c>
      <c r="I37" s="86" t="s">
        <v>987</v>
      </c>
      <c r="J37" s="86" t="s">
        <v>990</v>
      </c>
      <c r="K37" s="185" t="s">
        <v>1033</v>
      </c>
      <c r="L37" s="185" t="str">
        <f t="shared" si="0"/>
        <v>109_2Ncm</v>
      </c>
      <c r="M37" s="187" t="s">
        <v>896</v>
      </c>
      <c r="N37" s="185" t="str">
        <f t="shared" si="1"/>
        <v>cm</v>
      </c>
      <c r="O37" s="60">
        <v>1</v>
      </c>
      <c r="P37" s="60" t="s">
        <v>167</v>
      </c>
      <c r="Q37" s="191">
        <v>9</v>
      </c>
      <c r="R37" s="88">
        <v>14.5</v>
      </c>
      <c r="S37" s="88">
        <v>1</v>
      </c>
      <c r="T37" s="88">
        <f>1-417/593</f>
        <v>0.29679595278246207</v>
      </c>
      <c r="U37" s="88">
        <f>371/593</f>
        <v>0.62563237774030356</v>
      </c>
      <c r="V37" s="88" t="s">
        <v>766</v>
      </c>
      <c r="W37" s="88">
        <f>348/593</f>
        <v>0.58684654300168637</v>
      </c>
      <c r="X37" s="88">
        <f>1-524/593</f>
        <v>0.11635750421585156</v>
      </c>
      <c r="Y37" s="105" t="s">
        <v>50</v>
      </c>
      <c r="Z37" s="90" t="s">
        <v>197</v>
      </c>
      <c r="AA37" s="60" t="s">
        <v>67</v>
      </c>
      <c r="AB37" s="60" t="s">
        <v>149</v>
      </c>
      <c r="AC37" s="60" t="s">
        <v>157</v>
      </c>
      <c r="AD37" s="60" t="s">
        <v>55</v>
      </c>
      <c r="AE37" s="154">
        <f>36*5*AG37</f>
        <v>9519.5250000000015</v>
      </c>
      <c r="AF37" s="221">
        <v>720</v>
      </c>
      <c r="AG37" s="124">
        <f>AVERAGE(45,90)*AVERAGE(0.585,0.8,0.872,0.877)</f>
        <v>52.886250000000004</v>
      </c>
      <c r="AH37" s="60" t="s">
        <v>56</v>
      </c>
      <c r="AI37" s="60" t="s">
        <v>163</v>
      </c>
      <c r="AJ37" s="60" t="s">
        <v>58</v>
      </c>
      <c r="AK37" s="60" t="s">
        <v>449</v>
      </c>
      <c r="AL37" s="60" t="s">
        <v>568</v>
      </c>
      <c r="AM37" s="60">
        <v>23.59</v>
      </c>
      <c r="AN37" s="60">
        <v>8.0500000000000007</v>
      </c>
      <c r="AO37" s="60">
        <v>593</v>
      </c>
      <c r="AP37" s="60">
        <v>33.700000000000003</v>
      </c>
      <c r="AQ37" s="60">
        <v>14.87</v>
      </c>
      <c r="AR37" s="60">
        <v>593</v>
      </c>
      <c r="AS37" s="222" t="s">
        <v>766</v>
      </c>
      <c r="AT37" s="222" t="s">
        <v>766</v>
      </c>
      <c r="AU37" s="222" t="s">
        <v>766</v>
      </c>
      <c r="AV37" s="222" t="s">
        <v>766</v>
      </c>
      <c r="AW37" s="222"/>
      <c r="AX37" s="222"/>
      <c r="AZ37" s="60">
        <v>0</v>
      </c>
    </row>
    <row r="38" spans="1:54" ht="17" customHeight="1" x14ac:dyDescent="0.2">
      <c r="C38" s="219">
        <v>38</v>
      </c>
      <c r="D38" s="115"/>
      <c r="E38" s="115" t="str">
        <f t="shared" si="4"/>
        <v/>
      </c>
      <c r="F38" s="87"/>
      <c r="G38" s="87"/>
      <c r="H38" s="87"/>
      <c r="I38" s="87"/>
      <c r="J38" s="87"/>
      <c r="K38" s="186" t="s">
        <v>1033</v>
      </c>
      <c r="L38" s="186" t="str">
        <f t="shared" si="0"/>
        <v>109_2bau</v>
      </c>
      <c r="M38" s="188" t="s">
        <v>895</v>
      </c>
      <c r="N38" s="186" t="str">
        <f t="shared" si="1"/>
        <v>.</v>
      </c>
      <c r="O38" s="63" t="s">
        <v>904</v>
      </c>
      <c r="P38" s="63" t="s">
        <v>169</v>
      </c>
      <c r="Q38" s="192">
        <v>9</v>
      </c>
      <c r="R38" s="91">
        <v>14.5</v>
      </c>
      <c r="S38" s="91">
        <v>1</v>
      </c>
      <c r="T38" s="91">
        <f>1-411/535</f>
        <v>0.23177570093457944</v>
      </c>
      <c r="U38" s="91">
        <f>327/535</f>
        <v>0.61121495327102804</v>
      </c>
      <c r="V38" s="91" t="s">
        <v>766</v>
      </c>
      <c r="W38" s="91">
        <f>295/535</f>
        <v>0.55140186915887845</v>
      </c>
      <c r="X38" s="91">
        <f>1-464/535</f>
        <v>0.13271028037383181</v>
      </c>
      <c r="Y38" s="63" t="s">
        <v>49</v>
      </c>
      <c r="Z38" s="93" t="s">
        <v>199</v>
      </c>
      <c r="AA38" s="63" t="s">
        <v>76</v>
      </c>
      <c r="AB38" s="63" t="s">
        <v>49</v>
      </c>
      <c r="AC38" s="63" t="s">
        <v>49</v>
      </c>
      <c r="AD38" s="63" t="s">
        <v>49</v>
      </c>
      <c r="AE38" s="63" t="s">
        <v>49</v>
      </c>
      <c r="AF38" s="223"/>
      <c r="AG38" s="63" t="s">
        <v>49</v>
      </c>
      <c r="AH38" s="63" t="s">
        <v>49</v>
      </c>
      <c r="AI38" s="63" t="s">
        <v>163</v>
      </c>
      <c r="AJ38" s="63" t="s">
        <v>58</v>
      </c>
      <c r="AK38" s="60" t="s">
        <v>449</v>
      </c>
      <c r="AL38" s="63" t="s">
        <v>568</v>
      </c>
      <c r="AM38" s="63">
        <v>23.56</v>
      </c>
      <c r="AN38" s="63">
        <v>8.34</v>
      </c>
      <c r="AO38" s="63">
        <v>535</v>
      </c>
      <c r="AP38" s="63">
        <v>32.299999999999997</v>
      </c>
      <c r="AQ38" s="63">
        <v>13.83</v>
      </c>
      <c r="AR38" s="63">
        <v>535</v>
      </c>
      <c r="AS38" s="224" t="s">
        <v>766</v>
      </c>
      <c r="AT38" s="224" t="s">
        <v>766</v>
      </c>
      <c r="AU38" s="224" t="s">
        <v>766</v>
      </c>
      <c r="AV38" s="224" t="s">
        <v>766</v>
      </c>
      <c r="AW38" s="224"/>
      <c r="AX38" s="224"/>
      <c r="AY38" s="63"/>
      <c r="AZ38" s="63">
        <v>0</v>
      </c>
      <c r="BA38" s="63"/>
      <c r="BB38" s="63"/>
    </row>
    <row r="39" spans="1:54" ht="17" customHeight="1" x14ac:dyDescent="0.2">
      <c r="C39" s="219">
        <v>39</v>
      </c>
      <c r="D39" s="110" t="s">
        <v>170</v>
      </c>
      <c r="E39" s="110" t="str">
        <f t="shared" si="4"/>
        <v>110</v>
      </c>
      <c r="F39" s="86" t="s">
        <v>171</v>
      </c>
      <c r="G39" s="86" t="s">
        <v>442</v>
      </c>
      <c r="H39" s="86" t="s">
        <v>986</v>
      </c>
      <c r="I39" s="86" t="s">
        <v>987</v>
      </c>
      <c r="J39" s="86" t="s">
        <v>990</v>
      </c>
      <c r="K39" s="185">
        <v>110</v>
      </c>
      <c r="L39" s="185" t="str">
        <f t="shared" si="0"/>
        <v xml:space="preserve">110NVGm </v>
      </c>
      <c r="M39" s="234" t="s">
        <v>900</v>
      </c>
      <c r="N39" s="185" t="str">
        <f t="shared" si="1"/>
        <v xml:space="preserve">m </v>
      </c>
      <c r="O39" s="60">
        <v>1</v>
      </c>
      <c r="P39" s="60" t="s">
        <v>172</v>
      </c>
      <c r="Q39" s="191">
        <v>5</v>
      </c>
      <c r="R39" s="88">
        <v>9.57</v>
      </c>
      <c r="S39" s="88">
        <v>1</v>
      </c>
      <c r="T39" s="88" t="s">
        <v>766</v>
      </c>
      <c r="U39" s="88">
        <v>1</v>
      </c>
      <c r="V39" s="88" t="s">
        <v>766</v>
      </c>
      <c r="W39" s="88">
        <f>40/76</f>
        <v>0.52631578947368418</v>
      </c>
      <c r="X39" s="88" t="s">
        <v>766</v>
      </c>
      <c r="Y39" s="60" t="s">
        <v>88</v>
      </c>
      <c r="Z39" s="90" t="s">
        <v>173</v>
      </c>
      <c r="AA39" s="60" t="s">
        <v>67</v>
      </c>
      <c r="AB39" s="96" t="s">
        <v>149</v>
      </c>
      <c r="AC39" s="60" t="s">
        <v>157</v>
      </c>
      <c r="AD39" s="60" t="s">
        <v>55</v>
      </c>
      <c r="AE39" s="154">
        <f>6*5*AG39+2*30</f>
        <v>1860</v>
      </c>
      <c r="AF39" s="221">
        <v>6</v>
      </c>
      <c r="AG39" s="60">
        <v>60</v>
      </c>
      <c r="AH39" s="60" t="s">
        <v>144</v>
      </c>
      <c r="AI39" s="60" t="s">
        <v>174</v>
      </c>
      <c r="AJ39" s="60" t="s">
        <v>58</v>
      </c>
      <c r="AK39" s="60" t="s">
        <v>449</v>
      </c>
      <c r="AL39" s="60" t="s">
        <v>766</v>
      </c>
      <c r="AM39" s="118">
        <v>21</v>
      </c>
      <c r="AN39" s="118">
        <v>3.35</v>
      </c>
      <c r="AO39" s="235">
        <f>76/3</f>
        <v>25.333333333333332</v>
      </c>
      <c r="AP39" s="118">
        <v>24.54</v>
      </c>
      <c r="AQ39" s="118">
        <v>2.98</v>
      </c>
      <c r="AR39" s="235">
        <f>76/3</f>
        <v>25.333333333333332</v>
      </c>
      <c r="AS39" s="222" t="s">
        <v>766</v>
      </c>
      <c r="AT39" s="222" t="s">
        <v>766</v>
      </c>
      <c r="AU39" s="222" t="s">
        <v>766</v>
      </c>
      <c r="AV39" s="222" t="s">
        <v>766</v>
      </c>
      <c r="AW39" s="222"/>
      <c r="AX39" s="222"/>
      <c r="AZ39" s="118">
        <v>0</v>
      </c>
      <c r="BA39" s="60" t="s">
        <v>219</v>
      </c>
      <c r="BB39" s="60" t="s">
        <v>205</v>
      </c>
    </row>
    <row r="40" spans="1:54" ht="17" customHeight="1" x14ac:dyDescent="0.2">
      <c r="C40" s="219">
        <v>40</v>
      </c>
      <c r="D40" s="110"/>
      <c r="E40" s="110" t="str">
        <f t="shared" si="4"/>
        <v/>
      </c>
      <c r="K40" s="185" t="s">
        <v>133</v>
      </c>
      <c r="L40" s="185" t="str">
        <f t="shared" si="0"/>
        <v/>
      </c>
      <c r="N40" s="185" t="str">
        <f t="shared" si="1"/>
        <v/>
      </c>
      <c r="AF40" s="221"/>
      <c r="AI40" s="60" t="s">
        <v>175</v>
      </c>
      <c r="AJ40" s="60" t="s">
        <v>91</v>
      </c>
      <c r="AK40" s="60" t="s">
        <v>449</v>
      </c>
      <c r="AL40" s="60" t="s">
        <v>569</v>
      </c>
      <c r="AM40" s="60">
        <v>34.67</v>
      </c>
      <c r="AN40" s="60">
        <v>24.15</v>
      </c>
      <c r="AO40" s="96">
        <f>76/3</f>
        <v>25.333333333333332</v>
      </c>
      <c r="AP40" s="60">
        <v>66.63</v>
      </c>
      <c r="AQ40" s="60">
        <v>30.28</v>
      </c>
      <c r="AR40" s="96">
        <f>76/3</f>
        <v>25.333333333333332</v>
      </c>
      <c r="AS40" s="222" t="s">
        <v>766</v>
      </c>
      <c r="AT40" s="222" t="s">
        <v>766</v>
      </c>
      <c r="AU40" s="222" t="s">
        <v>766</v>
      </c>
      <c r="AV40" s="222" t="s">
        <v>766</v>
      </c>
      <c r="AW40" s="222"/>
      <c r="AX40" s="222"/>
      <c r="AZ40" s="60">
        <v>0</v>
      </c>
    </row>
    <row r="41" spans="1:54" ht="17" customHeight="1" x14ac:dyDescent="0.2">
      <c r="C41" s="219">
        <v>41</v>
      </c>
      <c r="D41" s="110"/>
      <c r="E41" s="110" t="str">
        <f t="shared" si="4"/>
        <v/>
      </c>
      <c r="K41" s="185">
        <v>110</v>
      </c>
      <c r="L41" s="185" t="str">
        <f t="shared" si="0"/>
        <v xml:space="preserve">110m </v>
      </c>
      <c r="M41" s="187" t="s">
        <v>895</v>
      </c>
      <c r="N41" s="185" t="str">
        <f t="shared" si="1"/>
        <v xml:space="preserve">m </v>
      </c>
      <c r="O41" s="60">
        <v>2</v>
      </c>
      <c r="P41" s="60" t="s">
        <v>176</v>
      </c>
      <c r="Q41" s="191">
        <v>5</v>
      </c>
      <c r="R41" s="88">
        <v>9.57</v>
      </c>
      <c r="S41" s="88">
        <v>1</v>
      </c>
      <c r="T41" s="88" t="s">
        <v>766</v>
      </c>
      <c r="U41" s="88">
        <v>1</v>
      </c>
      <c r="V41" s="88" t="s">
        <v>766</v>
      </c>
      <c r="W41" s="88">
        <f>40/76</f>
        <v>0.52631578947368418</v>
      </c>
      <c r="X41" s="88" t="s">
        <v>766</v>
      </c>
      <c r="Y41" s="60" t="s">
        <v>88</v>
      </c>
      <c r="Z41" s="90" t="s">
        <v>173</v>
      </c>
      <c r="AA41" s="60" t="s">
        <v>67</v>
      </c>
      <c r="AB41" s="96" t="s">
        <v>149</v>
      </c>
      <c r="AC41" s="60" t="s">
        <v>157</v>
      </c>
      <c r="AD41" s="60" t="s">
        <v>55</v>
      </c>
      <c r="AE41" s="154">
        <f>6*5*AG41</f>
        <v>1800</v>
      </c>
      <c r="AF41" s="221">
        <v>6</v>
      </c>
      <c r="AG41" s="60">
        <v>60</v>
      </c>
      <c r="AH41" s="60" t="s">
        <v>144</v>
      </c>
      <c r="AI41" s="60" t="s">
        <v>174</v>
      </c>
      <c r="AJ41" s="60" t="s">
        <v>58</v>
      </c>
      <c r="AK41" s="60" t="s">
        <v>449</v>
      </c>
      <c r="AL41" s="60" t="s">
        <v>766</v>
      </c>
      <c r="AM41" s="60">
        <v>17.13</v>
      </c>
      <c r="AN41" s="60">
        <v>7.93</v>
      </c>
      <c r="AO41" s="96">
        <f t="shared" ref="AO41:AO44" si="5">76/3</f>
        <v>25.333333333333332</v>
      </c>
      <c r="AP41" s="60">
        <v>21.65</v>
      </c>
      <c r="AQ41" s="60">
        <v>6.14</v>
      </c>
      <c r="AR41" s="96">
        <f t="shared" ref="AR41:AR44" si="6">76/3</f>
        <v>25.333333333333332</v>
      </c>
      <c r="AS41" s="222" t="s">
        <v>766</v>
      </c>
      <c r="AT41" s="222" t="s">
        <v>766</v>
      </c>
      <c r="AU41" s="222" t="s">
        <v>766</v>
      </c>
      <c r="AV41" s="222" t="s">
        <v>766</v>
      </c>
      <c r="AW41" s="222"/>
      <c r="AX41" s="222"/>
      <c r="AZ41" s="60">
        <v>0</v>
      </c>
    </row>
    <row r="42" spans="1:54" ht="17" customHeight="1" x14ac:dyDescent="0.2">
      <c r="C42" s="219">
        <v>42</v>
      </c>
      <c r="D42" s="110"/>
      <c r="E42" s="110" t="str">
        <f t="shared" si="4"/>
        <v/>
      </c>
      <c r="K42" s="185" t="s">
        <v>133</v>
      </c>
      <c r="L42" s="185" t="str">
        <f t="shared" si="0"/>
        <v/>
      </c>
      <c r="N42" s="185" t="str">
        <f t="shared" si="1"/>
        <v/>
      </c>
      <c r="AF42" s="221"/>
      <c r="AI42" s="60" t="s">
        <v>175</v>
      </c>
      <c r="AJ42" s="60" t="s">
        <v>91</v>
      </c>
      <c r="AK42" s="60" t="s">
        <v>449</v>
      </c>
      <c r="AL42" s="60" t="s">
        <v>569</v>
      </c>
      <c r="AM42" s="60">
        <v>13.84</v>
      </c>
      <c r="AN42" s="60">
        <v>13.17</v>
      </c>
      <c r="AO42" s="96">
        <f t="shared" si="5"/>
        <v>25.333333333333332</v>
      </c>
      <c r="AP42" s="60">
        <v>30.32</v>
      </c>
      <c r="AQ42" s="60">
        <v>22.26</v>
      </c>
      <c r="AR42" s="96">
        <f t="shared" si="6"/>
        <v>25.333333333333332</v>
      </c>
      <c r="AS42" s="222" t="s">
        <v>766</v>
      </c>
      <c r="AT42" s="222" t="s">
        <v>766</v>
      </c>
      <c r="AU42" s="222" t="s">
        <v>766</v>
      </c>
      <c r="AV42" s="222" t="s">
        <v>766</v>
      </c>
      <c r="AW42" s="222"/>
      <c r="AX42" s="222"/>
      <c r="AZ42" s="60">
        <v>0</v>
      </c>
    </row>
    <row r="43" spans="1:54" ht="17" customHeight="1" x14ac:dyDescent="0.2">
      <c r="C43" s="219">
        <v>43</v>
      </c>
      <c r="D43" s="110"/>
      <c r="E43" s="110" t="str">
        <f t="shared" si="4"/>
        <v/>
      </c>
      <c r="K43" s="185">
        <v>110</v>
      </c>
      <c r="L43" s="185" t="str">
        <f t="shared" si="0"/>
        <v>110bau</v>
      </c>
      <c r="M43" s="187" t="s">
        <v>895</v>
      </c>
      <c r="N43" s="185" t="str">
        <f t="shared" si="1"/>
        <v>.</v>
      </c>
      <c r="O43" s="60" t="s">
        <v>904</v>
      </c>
      <c r="P43" s="60" t="s">
        <v>60</v>
      </c>
      <c r="Q43" s="191">
        <v>5</v>
      </c>
      <c r="R43" s="88">
        <v>9.57</v>
      </c>
      <c r="S43" s="88">
        <v>1</v>
      </c>
      <c r="T43" s="88" t="s">
        <v>766</v>
      </c>
      <c r="U43" s="88">
        <v>1</v>
      </c>
      <c r="V43" s="88" t="s">
        <v>766</v>
      </c>
      <c r="W43" s="88">
        <f>40/76</f>
        <v>0.52631578947368418</v>
      </c>
      <c r="X43" s="88" t="s">
        <v>766</v>
      </c>
      <c r="Y43" s="60" t="s">
        <v>49</v>
      </c>
      <c r="Z43" s="90" t="s">
        <v>177</v>
      </c>
      <c r="AA43" s="60" t="s">
        <v>76</v>
      </c>
      <c r="AB43" s="60" t="s">
        <v>49</v>
      </c>
      <c r="AC43" s="60" t="s">
        <v>49</v>
      </c>
      <c r="AD43" s="60" t="s">
        <v>49</v>
      </c>
      <c r="AE43" s="60" t="s">
        <v>49</v>
      </c>
      <c r="AF43" s="221" t="s">
        <v>49</v>
      </c>
      <c r="AG43" s="60" t="s">
        <v>49</v>
      </c>
      <c r="AH43" s="60" t="s">
        <v>49</v>
      </c>
      <c r="AI43" s="60" t="s">
        <v>174</v>
      </c>
      <c r="AJ43" s="60" t="s">
        <v>58</v>
      </c>
      <c r="AK43" s="60" t="s">
        <v>449</v>
      </c>
      <c r="AL43" s="60" t="s">
        <v>766</v>
      </c>
      <c r="AM43" s="60">
        <v>18.05</v>
      </c>
      <c r="AN43" s="60">
        <v>4.9400000000000004</v>
      </c>
      <c r="AO43" s="96">
        <f t="shared" si="5"/>
        <v>25.333333333333332</v>
      </c>
      <c r="AP43" s="60">
        <v>17.8</v>
      </c>
      <c r="AQ43" s="60">
        <v>4.93</v>
      </c>
      <c r="AR43" s="96">
        <f t="shared" si="6"/>
        <v>25.333333333333332</v>
      </c>
      <c r="AS43" s="222" t="s">
        <v>766</v>
      </c>
      <c r="AT43" s="222" t="s">
        <v>766</v>
      </c>
      <c r="AU43" s="222" t="s">
        <v>766</v>
      </c>
      <c r="AV43" s="222" t="s">
        <v>766</v>
      </c>
      <c r="AW43" s="222"/>
      <c r="AX43" s="222"/>
      <c r="AZ43" s="60">
        <v>0</v>
      </c>
    </row>
    <row r="44" spans="1:54" ht="17" customHeight="1" x14ac:dyDescent="0.2">
      <c r="C44" s="219">
        <v>44</v>
      </c>
      <c r="D44" s="115"/>
      <c r="E44" s="115" t="str">
        <f t="shared" si="4"/>
        <v/>
      </c>
      <c r="F44" s="87"/>
      <c r="G44" s="87"/>
      <c r="H44" s="87"/>
      <c r="I44" s="87"/>
      <c r="J44" s="87"/>
      <c r="K44" s="186" t="s">
        <v>133</v>
      </c>
      <c r="L44" s="186" t="str">
        <f t="shared" si="0"/>
        <v/>
      </c>
      <c r="M44" s="188"/>
      <c r="N44" s="186" t="str">
        <f t="shared" si="1"/>
        <v/>
      </c>
      <c r="O44" s="63"/>
      <c r="P44" s="63"/>
      <c r="Q44" s="192"/>
      <c r="R44" s="91"/>
      <c r="S44" s="91"/>
      <c r="T44" s="91"/>
      <c r="U44" s="91"/>
      <c r="V44" s="91"/>
      <c r="W44" s="91"/>
      <c r="X44" s="91"/>
      <c r="Y44" s="63"/>
      <c r="Z44" s="93"/>
      <c r="AA44" s="63"/>
      <c r="AB44" s="63"/>
      <c r="AC44" s="63"/>
      <c r="AD44" s="63"/>
      <c r="AE44" s="63"/>
      <c r="AF44" s="223"/>
      <c r="AG44" s="63"/>
      <c r="AH44" s="63"/>
      <c r="AI44" s="63" t="s">
        <v>175</v>
      </c>
      <c r="AJ44" s="63" t="s">
        <v>91</v>
      </c>
      <c r="AK44" s="60" t="s">
        <v>449</v>
      </c>
      <c r="AL44" s="63" t="s">
        <v>569</v>
      </c>
      <c r="AM44" s="63">
        <v>30.81</v>
      </c>
      <c r="AN44" s="63">
        <v>28.05</v>
      </c>
      <c r="AO44" s="97">
        <f t="shared" si="5"/>
        <v>25.333333333333332</v>
      </c>
      <c r="AP44" s="63">
        <v>45.08</v>
      </c>
      <c r="AQ44" s="63">
        <v>35.479999999999997</v>
      </c>
      <c r="AR44" s="97">
        <f t="shared" si="6"/>
        <v>25.333333333333332</v>
      </c>
      <c r="AS44" s="236" t="s">
        <v>766</v>
      </c>
      <c r="AT44" s="236" t="s">
        <v>766</v>
      </c>
      <c r="AU44" s="236" t="s">
        <v>766</v>
      </c>
      <c r="AV44" s="236" t="s">
        <v>766</v>
      </c>
      <c r="AW44" s="224"/>
      <c r="AX44" s="224"/>
      <c r="AY44" s="63"/>
      <c r="AZ44" s="63">
        <v>0</v>
      </c>
      <c r="BA44" s="63"/>
      <c r="BB44" s="63"/>
    </row>
    <row r="45" spans="1:54" ht="17" customHeight="1" x14ac:dyDescent="0.2">
      <c r="C45" s="219">
        <v>45</v>
      </c>
      <c r="D45" s="110" t="s">
        <v>227</v>
      </c>
      <c r="E45" s="110" t="str">
        <f t="shared" si="4"/>
        <v>111</v>
      </c>
      <c r="F45" s="86" t="s">
        <v>228</v>
      </c>
      <c r="G45" s="86" t="s">
        <v>442</v>
      </c>
      <c r="H45" s="86" t="s">
        <v>986</v>
      </c>
      <c r="I45" s="86" t="s">
        <v>987</v>
      </c>
      <c r="J45" s="86" t="s">
        <v>993</v>
      </c>
      <c r="K45" s="185">
        <v>111</v>
      </c>
      <c r="L45" s="185" t="str">
        <f t="shared" si="0"/>
        <v xml:space="preserve">111Nm </v>
      </c>
      <c r="M45" s="234" t="s">
        <v>896</v>
      </c>
      <c r="N45" s="185" t="str">
        <f t="shared" si="1"/>
        <v xml:space="preserve">m </v>
      </c>
      <c r="O45" s="60">
        <v>1</v>
      </c>
      <c r="P45" s="60" t="s">
        <v>229</v>
      </c>
      <c r="Q45" s="191">
        <v>5</v>
      </c>
      <c r="R45" s="88">
        <v>11</v>
      </c>
      <c r="S45" s="88" t="s">
        <v>766</v>
      </c>
      <c r="T45" s="88" t="s">
        <v>766</v>
      </c>
      <c r="U45" s="125">
        <v>1</v>
      </c>
      <c r="V45" s="88">
        <v>1</v>
      </c>
      <c r="W45" s="88">
        <v>0</v>
      </c>
      <c r="X45" s="88" t="s">
        <v>766</v>
      </c>
      <c r="Y45" s="60" t="s">
        <v>88</v>
      </c>
      <c r="Z45" s="90" t="s">
        <v>230</v>
      </c>
      <c r="AA45" s="60" t="s">
        <v>52</v>
      </c>
      <c r="AB45" s="237" t="s">
        <v>149</v>
      </c>
      <c r="AC45" s="60" t="s">
        <v>157</v>
      </c>
      <c r="AD45" s="60" t="s">
        <v>55</v>
      </c>
      <c r="AE45" s="105">
        <f>16*5*AG45</f>
        <v>4000</v>
      </c>
      <c r="AF45" s="221">
        <v>80</v>
      </c>
      <c r="AG45" s="60">
        <v>50</v>
      </c>
      <c r="AH45" s="60" t="s">
        <v>144</v>
      </c>
      <c r="AI45" s="60" t="s">
        <v>231</v>
      </c>
      <c r="AJ45" s="60" t="s">
        <v>91</v>
      </c>
      <c r="AK45" s="60" t="s">
        <v>449</v>
      </c>
      <c r="AL45" s="60" t="s">
        <v>766</v>
      </c>
      <c r="AM45" s="118" t="s">
        <v>766</v>
      </c>
      <c r="AN45" s="118" t="s">
        <v>766</v>
      </c>
      <c r="AO45" s="118" t="s">
        <v>766</v>
      </c>
      <c r="AP45" s="60">
        <v>82.22</v>
      </c>
      <c r="AQ45" s="60">
        <v>18.12</v>
      </c>
      <c r="AR45" s="60">
        <v>32</v>
      </c>
      <c r="AS45" s="238" t="s">
        <v>766</v>
      </c>
      <c r="AT45" s="238" t="s">
        <v>766</v>
      </c>
      <c r="AU45" s="238" t="s">
        <v>766</v>
      </c>
      <c r="AV45" s="238" t="s">
        <v>766</v>
      </c>
      <c r="AW45" s="222"/>
      <c r="AX45" s="222"/>
      <c r="AZ45" s="60">
        <v>0</v>
      </c>
      <c r="BA45" s="60" t="s">
        <v>232</v>
      </c>
    </row>
    <row r="46" spans="1:54" s="63" customFormat="1" ht="17" customHeight="1" x14ac:dyDescent="0.2">
      <c r="A46" s="219"/>
      <c r="B46" s="219"/>
      <c r="C46" s="219">
        <v>46</v>
      </c>
      <c r="D46" s="110"/>
      <c r="E46" s="110" t="str">
        <f t="shared" si="4"/>
        <v/>
      </c>
      <c r="F46" s="87"/>
      <c r="G46" s="86"/>
      <c r="H46" s="87"/>
      <c r="I46" s="87"/>
      <c r="J46" s="87"/>
      <c r="K46" s="186">
        <v>111</v>
      </c>
      <c r="L46" s="186" t="str">
        <f t="shared" si="0"/>
        <v>111bau</v>
      </c>
      <c r="M46" s="188" t="s">
        <v>895</v>
      </c>
      <c r="N46" s="186" t="str">
        <f t="shared" si="1"/>
        <v>.</v>
      </c>
      <c r="O46" s="63" t="s">
        <v>904</v>
      </c>
      <c r="P46" s="63" t="s">
        <v>122</v>
      </c>
      <c r="Q46" s="192">
        <v>5</v>
      </c>
      <c r="R46" s="91">
        <v>11</v>
      </c>
      <c r="S46" s="91" t="s">
        <v>766</v>
      </c>
      <c r="T46" s="91" t="s">
        <v>766</v>
      </c>
      <c r="U46" s="129">
        <v>1</v>
      </c>
      <c r="V46" s="91">
        <v>1</v>
      </c>
      <c r="W46" s="91">
        <v>0</v>
      </c>
      <c r="X46" s="91" t="s">
        <v>766</v>
      </c>
      <c r="Y46" s="63" t="s">
        <v>49</v>
      </c>
      <c r="Z46" s="93" t="s">
        <v>233</v>
      </c>
      <c r="AA46" s="63" t="s">
        <v>76</v>
      </c>
      <c r="AB46" s="63" t="s">
        <v>49</v>
      </c>
      <c r="AC46" s="63" t="s">
        <v>49</v>
      </c>
      <c r="AD46" s="63" t="s">
        <v>49</v>
      </c>
      <c r="AE46" s="63" t="s">
        <v>49</v>
      </c>
      <c r="AF46" s="223" t="s">
        <v>49</v>
      </c>
      <c r="AG46" s="63" t="s">
        <v>49</v>
      </c>
      <c r="AH46" s="63" t="s">
        <v>49</v>
      </c>
      <c r="AI46" s="63" t="s">
        <v>231</v>
      </c>
      <c r="AJ46" s="63" t="s">
        <v>91</v>
      </c>
      <c r="AK46" s="60" t="s">
        <v>449</v>
      </c>
      <c r="AL46" s="60" t="s">
        <v>766</v>
      </c>
      <c r="AM46" s="63" t="s">
        <v>766</v>
      </c>
      <c r="AN46" s="63" t="s">
        <v>766</v>
      </c>
      <c r="AO46" s="63" t="s">
        <v>766</v>
      </c>
      <c r="AP46" s="63">
        <v>47.18</v>
      </c>
      <c r="AQ46" s="63">
        <v>23.85</v>
      </c>
      <c r="AR46" s="63">
        <v>34</v>
      </c>
      <c r="AS46" s="238" t="s">
        <v>766</v>
      </c>
      <c r="AT46" s="238" t="s">
        <v>766</v>
      </c>
      <c r="AU46" s="238" t="s">
        <v>766</v>
      </c>
      <c r="AV46" s="238" t="s">
        <v>766</v>
      </c>
      <c r="AW46" s="222"/>
      <c r="AX46" s="222"/>
      <c r="AZ46" s="63">
        <v>0</v>
      </c>
    </row>
    <row r="47" spans="1:54" ht="17" customHeight="1" x14ac:dyDescent="0.2">
      <c r="C47" s="219">
        <v>47</v>
      </c>
      <c r="D47" s="133" t="s">
        <v>263</v>
      </c>
      <c r="E47" s="133" t="str">
        <f t="shared" si="4"/>
        <v>112</v>
      </c>
      <c r="F47" s="86" t="s">
        <v>234</v>
      </c>
      <c r="G47" s="134" t="s">
        <v>523</v>
      </c>
      <c r="H47" s="86" t="s">
        <v>986</v>
      </c>
      <c r="I47" s="86" t="s">
        <v>987</v>
      </c>
      <c r="J47" s="86" t="s">
        <v>993</v>
      </c>
      <c r="K47" s="185">
        <v>112</v>
      </c>
      <c r="L47" s="185" t="str">
        <f t="shared" si="0"/>
        <v xml:space="preserve">112Nm </v>
      </c>
      <c r="M47" s="187" t="s">
        <v>896</v>
      </c>
      <c r="N47" s="185" t="str">
        <f t="shared" si="1"/>
        <v xml:space="preserve">m </v>
      </c>
      <c r="O47" s="60">
        <v>1</v>
      </c>
      <c r="P47" s="60" t="s">
        <v>235</v>
      </c>
      <c r="Q47" s="191">
        <v>3</v>
      </c>
      <c r="R47" s="166">
        <v>8.5</v>
      </c>
      <c r="S47" s="166" t="s">
        <v>766</v>
      </c>
      <c r="T47" s="166" t="s">
        <v>766</v>
      </c>
      <c r="U47" s="239" t="s">
        <v>766</v>
      </c>
      <c r="V47" s="166" t="s">
        <v>766</v>
      </c>
      <c r="W47" s="166" t="s">
        <v>766</v>
      </c>
      <c r="X47" s="166">
        <v>0.1</v>
      </c>
      <c r="Y47" s="60" t="s">
        <v>88</v>
      </c>
      <c r="Z47" s="90" t="s">
        <v>236</v>
      </c>
      <c r="AA47" s="60" t="s">
        <v>67</v>
      </c>
      <c r="AB47" s="60" t="s">
        <v>53</v>
      </c>
      <c r="AC47" s="60" t="s">
        <v>157</v>
      </c>
      <c r="AD47" s="60" t="s">
        <v>55</v>
      </c>
      <c r="AE47" s="60" t="s">
        <v>766</v>
      </c>
      <c r="AF47" s="221">
        <v>40</v>
      </c>
      <c r="AG47" s="60" t="s">
        <v>766</v>
      </c>
      <c r="AH47" s="60" t="s">
        <v>56</v>
      </c>
      <c r="AI47" s="60" t="s">
        <v>238</v>
      </c>
      <c r="AJ47" s="60" t="s">
        <v>58</v>
      </c>
      <c r="AK47" s="60" t="s">
        <v>449</v>
      </c>
      <c r="AL47" s="118" t="s">
        <v>570</v>
      </c>
      <c r="AM47" s="60">
        <v>17.8</v>
      </c>
      <c r="AN47" s="60">
        <v>5.58</v>
      </c>
      <c r="AO47" s="240">
        <v>155</v>
      </c>
      <c r="AP47" s="240">
        <v>21.47</v>
      </c>
      <c r="AQ47" s="240">
        <v>5.75</v>
      </c>
      <c r="AR47" s="240">
        <v>155</v>
      </c>
      <c r="AS47" s="241" t="s">
        <v>766</v>
      </c>
      <c r="AT47" s="241" t="s">
        <v>766</v>
      </c>
      <c r="AU47" s="241" t="s">
        <v>766</v>
      </c>
      <c r="AV47" s="241" t="s">
        <v>766</v>
      </c>
      <c r="AW47" s="225"/>
      <c r="AX47" s="225"/>
      <c r="AZ47" s="60">
        <v>0</v>
      </c>
      <c r="BA47" s="60" t="s">
        <v>70</v>
      </c>
    </row>
    <row r="48" spans="1:54" s="63" customFormat="1" ht="17" customHeight="1" x14ac:dyDescent="0.2">
      <c r="A48" s="219"/>
      <c r="B48" s="219"/>
      <c r="C48" s="219">
        <v>48</v>
      </c>
      <c r="D48" s="115"/>
      <c r="E48" s="115" t="str">
        <f t="shared" si="4"/>
        <v/>
      </c>
      <c r="F48" s="87"/>
      <c r="G48" s="87"/>
      <c r="H48" s="87"/>
      <c r="I48" s="87"/>
      <c r="J48" s="87"/>
      <c r="K48" s="186">
        <v>112</v>
      </c>
      <c r="L48" s="186" t="str">
        <f t="shared" si="0"/>
        <v xml:space="preserve">112m </v>
      </c>
      <c r="M48" s="188" t="s">
        <v>895</v>
      </c>
      <c r="N48" s="186" t="str">
        <f t="shared" si="1"/>
        <v xml:space="preserve">m </v>
      </c>
      <c r="O48" s="63" t="s">
        <v>904</v>
      </c>
      <c r="P48" s="63" t="s">
        <v>239</v>
      </c>
      <c r="Q48" s="192">
        <v>3</v>
      </c>
      <c r="R48" s="91">
        <v>8.5</v>
      </c>
      <c r="S48" s="91" t="s">
        <v>766</v>
      </c>
      <c r="T48" s="91" t="s">
        <v>766</v>
      </c>
      <c r="U48" s="129" t="s">
        <v>766</v>
      </c>
      <c r="V48" s="91" t="s">
        <v>766</v>
      </c>
      <c r="W48" s="91" t="s">
        <v>766</v>
      </c>
      <c r="X48" s="91">
        <v>0.1</v>
      </c>
      <c r="Y48" s="63" t="s">
        <v>88</v>
      </c>
      <c r="Z48" s="93" t="s">
        <v>240</v>
      </c>
      <c r="AA48" s="63" t="s">
        <v>76</v>
      </c>
      <c r="AB48" s="63" t="s">
        <v>49</v>
      </c>
      <c r="AC48" s="63" t="s">
        <v>49</v>
      </c>
      <c r="AD48" s="63" t="s">
        <v>49</v>
      </c>
      <c r="AE48" s="63" t="s">
        <v>49</v>
      </c>
      <c r="AF48" s="223" t="s">
        <v>49</v>
      </c>
      <c r="AG48" s="63" t="s">
        <v>49</v>
      </c>
      <c r="AH48" s="63" t="s">
        <v>49</v>
      </c>
      <c r="AI48" s="63" t="s">
        <v>238</v>
      </c>
      <c r="AJ48" s="63" t="s">
        <v>58</v>
      </c>
      <c r="AK48" s="60" t="s">
        <v>449</v>
      </c>
      <c r="AL48" s="63" t="s">
        <v>570</v>
      </c>
      <c r="AM48" s="63">
        <v>18.18</v>
      </c>
      <c r="AN48" s="63">
        <v>5.88</v>
      </c>
      <c r="AO48" s="128">
        <v>172</v>
      </c>
      <c r="AP48" s="128">
        <v>21.66</v>
      </c>
      <c r="AQ48" s="128">
        <v>6.02</v>
      </c>
      <c r="AR48" s="128">
        <v>172</v>
      </c>
      <c r="AS48" s="236" t="s">
        <v>766</v>
      </c>
      <c r="AT48" s="236" t="s">
        <v>766</v>
      </c>
      <c r="AU48" s="236" t="s">
        <v>766</v>
      </c>
      <c r="AV48" s="236" t="s">
        <v>766</v>
      </c>
      <c r="AW48" s="224"/>
      <c r="AX48" s="224"/>
      <c r="AZ48" s="63">
        <v>0</v>
      </c>
    </row>
    <row r="49" spans="1:53" ht="17" customHeight="1" x14ac:dyDescent="0.2">
      <c r="C49" s="219">
        <v>49</v>
      </c>
      <c r="D49" s="135" t="s">
        <v>241</v>
      </c>
      <c r="E49" s="135" t="str">
        <f t="shared" si="4"/>
        <v>113</v>
      </c>
      <c r="F49" s="86" t="s">
        <v>47</v>
      </c>
      <c r="G49" s="86" t="s">
        <v>442</v>
      </c>
      <c r="H49" s="86" t="s">
        <v>986</v>
      </c>
      <c r="I49" s="86" t="s">
        <v>987</v>
      </c>
      <c r="J49" s="86" t="s">
        <v>993</v>
      </c>
      <c r="K49" s="185">
        <v>113</v>
      </c>
      <c r="L49" s="185" t="str">
        <f t="shared" si="0"/>
        <v xml:space="preserve">113Nm </v>
      </c>
      <c r="M49" s="234" t="s">
        <v>896</v>
      </c>
      <c r="N49" s="185" t="str">
        <f t="shared" si="1"/>
        <v xml:space="preserve">m </v>
      </c>
      <c r="O49" s="60">
        <v>1</v>
      </c>
      <c r="P49" s="60" t="s">
        <v>242</v>
      </c>
      <c r="Q49" s="191">
        <v>4</v>
      </c>
      <c r="R49" s="88">
        <v>9.5</v>
      </c>
      <c r="S49" s="88" t="s">
        <v>766</v>
      </c>
      <c r="T49" s="88" t="s">
        <v>766</v>
      </c>
      <c r="U49" s="125" t="s">
        <v>766</v>
      </c>
      <c r="V49" s="88" t="s">
        <v>766</v>
      </c>
      <c r="W49" s="88" t="s">
        <v>766</v>
      </c>
      <c r="X49" s="88">
        <f>1-0.68</f>
        <v>0.31999999999999995</v>
      </c>
      <c r="Y49" s="60" t="s">
        <v>88</v>
      </c>
      <c r="Z49" s="90" t="s">
        <v>243</v>
      </c>
      <c r="AA49" s="60" t="s">
        <v>52</v>
      </c>
      <c r="AB49" s="60" t="s">
        <v>149</v>
      </c>
      <c r="AC49" s="60" t="s">
        <v>157</v>
      </c>
      <c r="AD49" s="60" t="s">
        <v>55</v>
      </c>
      <c r="AE49" s="60">
        <f>12*5*AG49</f>
        <v>5400</v>
      </c>
      <c r="AF49" s="221">
        <v>60</v>
      </c>
      <c r="AG49" s="60">
        <v>90</v>
      </c>
      <c r="AH49" s="60" t="s">
        <v>56</v>
      </c>
      <c r="AI49" s="60" t="s">
        <v>244</v>
      </c>
      <c r="AJ49" s="60" t="s">
        <v>58</v>
      </c>
      <c r="AK49" s="112" t="s">
        <v>449</v>
      </c>
      <c r="AL49" s="112" t="s">
        <v>766</v>
      </c>
      <c r="AM49" s="118" t="s">
        <v>766</v>
      </c>
      <c r="AN49" s="118" t="s">
        <v>766</v>
      </c>
      <c r="AO49" s="60" t="s">
        <v>766</v>
      </c>
      <c r="AP49" s="219">
        <v>516.6</v>
      </c>
      <c r="AQ49" s="219">
        <v>28.39</v>
      </c>
      <c r="AR49" s="124">
        <f>492*(5/(5+7+3))</f>
        <v>164</v>
      </c>
      <c r="AS49" s="238" t="s">
        <v>766</v>
      </c>
      <c r="AT49" s="238" t="s">
        <v>766</v>
      </c>
      <c r="AU49" s="238" t="s">
        <v>766</v>
      </c>
      <c r="AV49" s="238" t="s">
        <v>766</v>
      </c>
      <c r="AW49" s="112"/>
      <c r="AX49" s="112"/>
      <c r="AZ49" s="60">
        <v>0</v>
      </c>
      <c r="BA49" s="60" t="s">
        <v>245</v>
      </c>
    </row>
    <row r="50" spans="1:53" ht="17" customHeight="1" x14ac:dyDescent="0.2">
      <c r="C50" s="219">
        <v>50</v>
      </c>
      <c r="D50" s="135"/>
      <c r="E50" s="135" t="str">
        <f t="shared" si="4"/>
        <v/>
      </c>
      <c r="G50" s="135"/>
      <c r="K50" s="185" t="s">
        <v>133</v>
      </c>
      <c r="L50" s="185" t="str">
        <f t="shared" si="0"/>
        <v/>
      </c>
      <c r="N50" s="185" t="str">
        <f t="shared" si="1"/>
        <v/>
      </c>
      <c r="U50" s="125"/>
      <c r="AF50" s="221"/>
      <c r="AI50" s="60" t="s">
        <v>246</v>
      </c>
      <c r="AJ50" s="60" t="s">
        <v>91</v>
      </c>
      <c r="AK50" s="112" t="s">
        <v>449</v>
      </c>
      <c r="AL50" s="112" t="s">
        <v>571</v>
      </c>
      <c r="AM50" s="60" t="s">
        <v>766</v>
      </c>
      <c r="AN50" s="60" t="s">
        <v>766</v>
      </c>
      <c r="AO50" s="60" t="s">
        <v>766</v>
      </c>
      <c r="AP50" s="242">
        <v>4.3</v>
      </c>
      <c r="AQ50" s="242">
        <v>0.67</v>
      </c>
      <c r="AR50" s="243">
        <f>492*(5/(5+7+3))</f>
        <v>164</v>
      </c>
      <c r="AS50" s="238" t="s">
        <v>766</v>
      </c>
      <c r="AT50" s="238" t="s">
        <v>766</v>
      </c>
      <c r="AU50" s="238" t="s">
        <v>766</v>
      </c>
      <c r="AV50" s="238" t="s">
        <v>766</v>
      </c>
      <c r="AW50" s="112"/>
      <c r="AX50" s="112"/>
      <c r="AZ50" s="60">
        <v>0</v>
      </c>
      <c r="BA50" s="60" t="s">
        <v>70</v>
      </c>
    </row>
    <row r="51" spans="1:53" ht="17" customHeight="1" x14ac:dyDescent="0.2">
      <c r="C51" s="219">
        <v>51</v>
      </c>
      <c r="D51" s="135"/>
      <c r="E51" s="135" t="str">
        <f t="shared" si="4"/>
        <v/>
      </c>
      <c r="G51" s="135"/>
      <c r="K51" s="185">
        <v>113</v>
      </c>
      <c r="L51" s="185" t="str">
        <f t="shared" si="0"/>
        <v xml:space="preserve">113m </v>
      </c>
      <c r="M51" s="187" t="s">
        <v>895</v>
      </c>
      <c r="N51" s="185" t="str">
        <f t="shared" si="1"/>
        <v xml:space="preserve">m </v>
      </c>
      <c r="O51" s="60">
        <v>2</v>
      </c>
      <c r="P51" s="60" t="s">
        <v>247</v>
      </c>
      <c r="Q51" s="191">
        <v>4</v>
      </c>
      <c r="R51" s="88">
        <v>9.5</v>
      </c>
      <c r="S51" s="88" t="s">
        <v>766</v>
      </c>
      <c r="T51" s="88" t="s">
        <v>766</v>
      </c>
      <c r="U51" s="125" t="s">
        <v>766</v>
      </c>
      <c r="V51" s="88" t="s">
        <v>766</v>
      </c>
      <c r="W51" s="88" t="s">
        <v>766</v>
      </c>
      <c r="X51" s="88">
        <f>1-0.68</f>
        <v>0.31999999999999995</v>
      </c>
      <c r="Y51" s="60" t="s">
        <v>88</v>
      </c>
      <c r="Z51" s="90" t="s">
        <v>248</v>
      </c>
      <c r="AA51" s="60" t="s">
        <v>52</v>
      </c>
      <c r="AB51" s="60" t="s">
        <v>149</v>
      </c>
      <c r="AC51" s="60" t="s">
        <v>157</v>
      </c>
      <c r="AD51" s="60" t="s">
        <v>55</v>
      </c>
      <c r="AE51" s="60">
        <f>12*5*AG51</f>
        <v>5400</v>
      </c>
      <c r="AF51" s="221">
        <v>60</v>
      </c>
      <c r="AG51" s="60">
        <v>90</v>
      </c>
      <c r="AH51" s="60" t="s">
        <v>56</v>
      </c>
      <c r="AI51" s="60" t="s">
        <v>244</v>
      </c>
      <c r="AJ51" s="60" t="s">
        <v>58</v>
      </c>
      <c r="AK51" s="112" t="s">
        <v>449</v>
      </c>
      <c r="AL51" s="112" t="s">
        <v>766</v>
      </c>
      <c r="AM51" s="60" t="s">
        <v>766</v>
      </c>
      <c r="AN51" s="60" t="s">
        <v>766</v>
      </c>
      <c r="AO51" s="60" t="s">
        <v>766</v>
      </c>
      <c r="AP51" s="219">
        <v>484.86</v>
      </c>
      <c r="AQ51" s="219">
        <v>16.78</v>
      </c>
      <c r="AR51" s="124">
        <f>492*(7/(5+7+3))</f>
        <v>229.6</v>
      </c>
      <c r="AS51" s="238" t="s">
        <v>766</v>
      </c>
      <c r="AT51" s="238" t="s">
        <v>766</v>
      </c>
      <c r="AU51" s="238" t="s">
        <v>766</v>
      </c>
      <c r="AV51" s="238" t="s">
        <v>766</v>
      </c>
      <c r="AW51" s="112"/>
      <c r="AX51" s="112"/>
      <c r="AZ51" s="60">
        <v>0</v>
      </c>
      <c r="BA51" s="60" t="s">
        <v>249</v>
      </c>
    </row>
    <row r="52" spans="1:53" ht="17" customHeight="1" x14ac:dyDescent="0.2">
      <c r="C52" s="219">
        <v>52</v>
      </c>
      <c r="D52" s="135"/>
      <c r="E52" s="135" t="str">
        <f t="shared" si="4"/>
        <v/>
      </c>
      <c r="G52" s="135"/>
      <c r="K52" s="185" t="s">
        <v>133</v>
      </c>
      <c r="L52" s="185" t="str">
        <f t="shared" si="0"/>
        <v/>
      </c>
      <c r="N52" s="185" t="str">
        <f t="shared" si="1"/>
        <v/>
      </c>
      <c r="U52" s="125"/>
      <c r="AF52" s="221"/>
      <c r="AI52" s="60" t="s">
        <v>246</v>
      </c>
      <c r="AJ52" s="60" t="s">
        <v>91</v>
      </c>
      <c r="AK52" s="112" t="s">
        <v>449</v>
      </c>
      <c r="AL52" s="112" t="s">
        <v>571</v>
      </c>
      <c r="AM52" s="60" t="s">
        <v>766</v>
      </c>
      <c r="AN52" s="60" t="s">
        <v>766</v>
      </c>
      <c r="AO52" s="60" t="s">
        <v>766</v>
      </c>
      <c r="AP52" s="219">
        <v>3</v>
      </c>
      <c r="AQ52" s="219">
        <v>0</v>
      </c>
      <c r="AR52" s="124">
        <f>492*(7/(5+7+3))</f>
        <v>229.6</v>
      </c>
      <c r="AS52" s="238" t="s">
        <v>766</v>
      </c>
      <c r="AT52" s="238" t="s">
        <v>766</v>
      </c>
      <c r="AU52" s="238" t="s">
        <v>766</v>
      </c>
      <c r="AV52" s="238" t="s">
        <v>766</v>
      </c>
      <c r="AW52" s="112"/>
      <c r="AX52" s="112"/>
      <c r="AZ52" s="60">
        <v>0</v>
      </c>
    </row>
    <row r="53" spans="1:53" ht="17" customHeight="1" x14ac:dyDescent="0.2">
      <c r="C53" s="219">
        <v>53</v>
      </c>
      <c r="D53" s="135"/>
      <c r="E53" s="135" t="str">
        <f t="shared" si="4"/>
        <v/>
      </c>
      <c r="G53" s="135"/>
      <c r="K53" s="185">
        <v>113</v>
      </c>
      <c r="L53" s="185" t="str">
        <f t="shared" si="0"/>
        <v>113bau</v>
      </c>
      <c r="M53" s="187" t="s">
        <v>895</v>
      </c>
      <c r="N53" s="185" t="str">
        <f t="shared" si="1"/>
        <v>.</v>
      </c>
      <c r="O53" s="60" t="s">
        <v>904</v>
      </c>
      <c r="P53" s="60" t="s">
        <v>250</v>
      </c>
      <c r="Q53" s="191">
        <v>4</v>
      </c>
      <c r="R53" s="88">
        <v>9.5</v>
      </c>
      <c r="S53" s="88" t="s">
        <v>766</v>
      </c>
      <c r="T53" s="88" t="s">
        <v>766</v>
      </c>
      <c r="U53" s="125" t="s">
        <v>766</v>
      </c>
      <c r="V53" s="88" t="s">
        <v>766</v>
      </c>
      <c r="W53" s="88" t="s">
        <v>766</v>
      </c>
      <c r="X53" s="88">
        <f>1-0.68</f>
        <v>0.31999999999999995</v>
      </c>
      <c r="Y53" s="60" t="s">
        <v>49</v>
      </c>
      <c r="Z53" s="90" t="s">
        <v>251</v>
      </c>
      <c r="AA53" s="60" t="s">
        <v>76</v>
      </c>
      <c r="AB53" s="60" t="s">
        <v>49</v>
      </c>
      <c r="AC53" s="60" t="s">
        <v>49</v>
      </c>
      <c r="AD53" s="60" t="s">
        <v>49</v>
      </c>
      <c r="AE53" s="60" t="s">
        <v>49</v>
      </c>
      <c r="AF53" s="221" t="s">
        <v>49</v>
      </c>
      <c r="AG53" s="60" t="s">
        <v>49</v>
      </c>
      <c r="AH53" s="60" t="s">
        <v>49</v>
      </c>
      <c r="AI53" s="60" t="s">
        <v>244</v>
      </c>
      <c r="AJ53" s="60" t="s">
        <v>58</v>
      </c>
      <c r="AK53" s="112" t="s">
        <v>449</v>
      </c>
      <c r="AL53" s="112" t="s">
        <v>766</v>
      </c>
      <c r="AM53" s="60" t="s">
        <v>766</v>
      </c>
      <c r="AN53" s="60" t="s">
        <v>766</v>
      </c>
      <c r="AO53" s="60" t="s">
        <v>766</v>
      </c>
      <c r="AP53" s="219">
        <v>484</v>
      </c>
      <c r="AQ53" s="219">
        <v>8.7200000000000006</v>
      </c>
      <c r="AR53" s="124">
        <f>492*(3/(5+7+3))</f>
        <v>98.4</v>
      </c>
      <c r="AS53" s="238" t="s">
        <v>766</v>
      </c>
      <c r="AT53" s="238" t="s">
        <v>766</v>
      </c>
      <c r="AU53" s="238" t="s">
        <v>766</v>
      </c>
      <c r="AV53" s="238" t="s">
        <v>766</v>
      </c>
      <c r="AW53" s="112"/>
      <c r="AX53" s="112"/>
      <c r="AZ53" s="60">
        <v>0</v>
      </c>
    </row>
    <row r="54" spans="1:53" s="63" customFormat="1" ht="17" customHeight="1" x14ac:dyDescent="0.2">
      <c r="A54" s="219"/>
      <c r="B54" s="219"/>
      <c r="C54" s="219">
        <v>54</v>
      </c>
      <c r="D54" s="135"/>
      <c r="E54" s="135" t="str">
        <f t="shared" si="4"/>
        <v/>
      </c>
      <c r="F54" s="87"/>
      <c r="G54" s="135"/>
      <c r="H54" s="87"/>
      <c r="I54" s="87"/>
      <c r="J54" s="87"/>
      <c r="K54" s="186" t="s">
        <v>133</v>
      </c>
      <c r="L54" s="186" t="str">
        <f t="shared" si="0"/>
        <v/>
      </c>
      <c r="M54" s="188"/>
      <c r="N54" s="186" t="str">
        <f t="shared" si="1"/>
        <v/>
      </c>
      <c r="Q54" s="192"/>
      <c r="R54" s="91"/>
      <c r="S54" s="91"/>
      <c r="T54" s="91"/>
      <c r="U54" s="129"/>
      <c r="V54" s="91"/>
      <c r="W54" s="91"/>
      <c r="X54" s="91"/>
      <c r="Z54" s="93"/>
      <c r="AF54" s="223"/>
      <c r="AI54" s="63" t="s">
        <v>246</v>
      </c>
      <c r="AJ54" s="63" t="s">
        <v>91</v>
      </c>
      <c r="AK54" s="112" t="s">
        <v>449</v>
      </c>
      <c r="AL54" s="112" t="s">
        <v>571</v>
      </c>
      <c r="AM54" s="63" t="s">
        <v>766</v>
      </c>
      <c r="AN54" s="63" t="s">
        <v>766</v>
      </c>
      <c r="AO54" s="63" t="s">
        <v>766</v>
      </c>
      <c r="AP54" s="244">
        <v>2.67</v>
      </c>
      <c r="AQ54" s="244">
        <v>0.57999999999999996</v>
      </c>
      <c r="AR54" s="245">
        <f>492*(3/(5+7+3))</f>
        <v>98.4</v>
      </c>
      <c r="AS54" s="238" t="s">
        <v>766</v>
      </c>
      <c r="AT54" s="238" t="s">
        <v>766</v>
      </c>
      <c r="AU54" s="238" t="s">
        <v>766</v>
      </c>
      <c r="AV54" s="238" t="s">
        <v>766</v>
      </c>
      <c r="AW54" s="112"/>
      <c r="AX54" s="112"/>
      <c r="AZ54" s="63">
        <v>0</v>
      </c>
    </row>
    <row r="55" spans="1:53" ht="17" customHeight="1" x14ac:dyDescent="0.2">
      <c r="C55" s="219">
        <v>55</v>
      </c>
      <c r="D55" s="133" t="s">
        <v>277</v>
      </c>
      <c r="E55" s="133" t="str">
        <f t="shared" si="4"/>
        <v>114</v>
      </c>
      <c r="F55" s="86" t="s">
        <v>252</v>
      </c>
      <c r="G55" s="134" t="s">
        <v>559</v>
      </c>
      <c r="H55" s="86" t="s">
        <v>986</v>
      </c>
      <c r="I55" s="86" t="s">
        <v>987</v>
      </c>
      <c r="J55" s="96" t="s">
        <v>993</v>
      </c>
      <c r="K55" s="185">
        <v>114</v>
      </c>
      <c r="L55" s="185" t="str">
        <f t="shared" si="0"/>
        <v>114Ncm</v>
      </c>
      <c r="M55" s="187" t="s">
        <v>896</v>
      </c>
      <c r="N55" s="185" t="str">
        <f t="shared" si="1"/>
        <v>cm</v>
      </c>
      <c r="O55" s="60">
        <v>1</v>
      </c>
      <c r="P55" s="60" t="s">
        <v>253</v>
      </c>
      <c r="Q55" s="191">
        <v>1</v>
      </c>
      <c r="R55" s="142">
        <f>7+6/12</f>
        <v>7.5</v>
      </c>
      <c r="S55" s="88">
        <v>0</v>
      </c>
      <c r="T55" s="88">
        <v>0</v>
      </c>
      <c r="U55" s="88">
        <v>0</v>
      </c>
      <c r="V55" s="246">
        <v>0</v>
      </c>
      <c r="W55" s="88">
        <f>13/29</f>
        <v>0.44827586206896552</v>
      </c>
      <c r="X55" s="246">
        <v>0</v>
      </c>
      <c r="Y55" s="247" t="s">
        <v>50</v>
      </c>
      <c r="Z55" s="90" t="s">
        <v>254</v>
      </c>
      <c r="AA55" s="247" t="s">
        <v>67</v>
      </c>
      <c r="AB55" s="60" t="s">
        <v>149</v>
      </c>
      <c r="AC55" s="60" t="s">
        <v>157</v>
      </c>
      <c r="AD55" s="60" t="s">
        <v>55</v>
      </c>
      <c r="AE55" s="60">
        <f>(4*6)*(5*2)*AG55</f>
        <v>10800</v>
      </c>
      <c r="AF55" s="221">
        <v>120</v>
      </c>
      <c r="AG55" s="96">
        <v>45</v>
      </c>
      <c r="AH55" s="60" t="s">
        <v>144</v>
      </c>
      <c r="AI55" s="60" t="s">
        <v>255</v>
      </c>
      <c r="AJ55" s="60" t="s">
        <v>58</v>
      </c>
      <c r="AK55" s="60" t="s">
        <v>449</v>
      </c>
      <c r="AL55" s="118" t="s">
        <v>572</v>
      </c>
      <c r="AM55" s="60" t="s">
        <v>766</v>
      </c>
      <c r="AN55" s="60" t="s">
        <v>766</v>
      </c>
      <c r="AO55" s="60" t="s">
        <v>766</v>
      </c>
      <c r="AP55" s="60">
        <v>84.55</v>
      </c>
      <c r="AQ55" s="60">
        <v>8.77</v>
      </c>
      <c r="AR55" s="60">
        <v>29</v>
      </c>
      <c r="AS55" s="225" t="s">
        <v>766</v>
      </c>
      <c r="AT55" s="225" t="s">
        <v>766</v>
      </c>
      <c r="AU55" s="225" t="s">
        <v>766</v>
      </c>
      <c r="AV55" s="225" t="s">
        <v>766</v>
      </c>
      <c r="AW55" s="225"/>
      <c r="AX55" s="225"/>
      <c r="AZ55" s="60">
        <v>0</v>
      </c>
      <c r="BA55" s="60" t="s">
        <v>256</v>
      </c>
    </row>
    <row r="56" spans="1:53" s="63" customFormat="1" ht="17" customHeight="1" x14ac:dyDescent="0.2">
      <c r="A56" s="219"/>
      <c r="B56" s="219"/>
      <c r="C56" s="219">
        <v>56</v>
      </c>
      <c r="D56" s="248"/>
      <c r="E56" s="248" t="str">
        <f t="shared" si="4"/>
        <v/>
      </c>
      <c r="F56" s="87"/>
      <c r="G56" s="87"/>
      <c r="H56" s="87"/>
      <c r="I56" s="87"/>
      <c r="J56" s="87"/>
      <c r="K56" s="186">
        <v>114</v>
      </c>
      <c r="L56" s="186" t="str">
        <f t="shared" si="0"/>
        <v>114bau</v>
      </c>
      <c r="M56" s="188" t="s">
        <v>895</v>
      </c>
      <c r="N56" s="186" t="str">
        <f t="shared" si="1"/>
        <v>.</v>
      </c>
      <c r="O56" s="63" t="s">
        <v>904</v>
      </c>
      <c r="P56" s="63" t="s">
        <v>257</v>
      </c>
      <c r="Q56" s="192">
        <v>1</v>
      </c>
      <c r="R56" s="143">
        <f>7+6/12</f>
        <v>7.5</v>
      </c>
      <c r="S56" s="91">
        <v>0</v>
      </c>
      <c r="T56" s="91">
        <v>0</v>
      </c>
      <c r="U56" s="91">
        <v>0</v>
      </c>
      <c r="V56" s="249">
        <v>0</v>
      </c>
      <c r="W56" s="91">
        <f>10/29</f>
        <v>0.34482758620689657</v>
      </c>
      <c r="X56" s="249">
        <v>0</v>
      </c>
      <c r="Y56" s="63" t="s">
        <v>49</v>
      </c>
      <c r="Z56" s="93" t="s">
        <v>258</v>
      </c>
      <c r="AA56" s="63" t="s">
        <v>76</v>
      </c>
      <c r="AB56" s="63" t="s">
        <v>49</v>
      </c>
      <c r="AC56" s="63" t="s">
        <v>49</v>
      </c>
      <c r="AD56" s="63" t="s">
        <v>49</v>
      </c>
      <c r="AE56" s="63" t="s">
        <v>49</v>
      </c>
      <c r="AF56" s="223" t="s">
        <v>49</v>
      </c>
      <c r="AG56" s="63" t="s">
        <v>49</v>
      </c>
      <c r="AH56" s="63" t="s">
        <v>49</v>
      </c>
      <c r="AI56" s="63" t="s">
        <v>255</v>
      </c>
      <c r="AJ56" s="63" t="s">
        <v>58</v>
      </c>
      <c r="AK56" s="60" t="s">
        <v>449</v>
      </c>
      <c r="AL56" s="63" t="s">
        <v>572</v>
      </c>
      <c r="AM56" s="63" t="s">
        <v>766</v>
      </c>
      <c r="AN56" s="63" t="s">
        <v>766</v>
      </c>
      <c r="AO56" s="63" t="s">
        <v>766</v>
      </c>
      <c r="AP56" s="63">
        <v>60.67</v>
      </c>
      <c r="AQ56" s="63">
        <v>22.73</v>
      </c>
      <c r="AR56" s="63">
        <v>29</v>
      </c>
      <c r="AS56" s="224" t="s">
        <v>766</v>
      </c>
      <c r="AT56" s="224" t="s">
        <v>766</v>
      </c>
      <c r="AU56" s="224" t="s">
        <v>766</v>
      </c>
      <c r="AV56" s="224" t="s">
        <v>766</v>
      </c>
      <c r="AW56" s="224"/>
      <c r="AX56" s="224"/>
      <c r="AZ56" s="63">
        <v>0</v>
      </c>
    </row>
    <row r="57" spans="1:53" ht="17" customHeight="1" x14ac:dyDescent="0.2">
      <c r="C57" s="219">
        <v>57</v>
      </c>
      <c r="D57" s="110" t="s">
        <v>332</v>
      </c>
      <c r="E57" s="110" t="str">
        <f t="shared" si="4"/>
        <v>115</v>
      </c>
      <c r="F57" s="86" t="s">
        <v>283</v>
      </c>
      <c r="G57" s="86" t="s">
        <v>560</v>
      </c>
      <c r="H57" s="86" t="s">
        <v>986</v>
      </c>
      <c r="I57" s="86" t="s">
        <v>987</v>
      </c>
      <c r="J57" s="86" t="s">
        <v>993</v>
      </c>
      <c r="K57" s="185">
        <v>115</v>
      </c>
      <c r="L57" s="185" t="str">
        <f t="shared" si="0"/>
        <v xml:space="preserve">115NVm </v>
      </c>
      <c r="M57" s="187" t="s">
        <v>936</v>
      </c>
      <c r="N57" s="185" t="str">
        <f t="shared" si="1"/>
        <v xml:space="preserve">m </v>
      </c>
      <c r="O57" s="60">
        <v>1</v>
      </c>
      <c r="P57" s="60" t="s">
        <v>284</v>
      </c>
      <c r="Q57" s="191" t="s">
        <v>142</v>
      </c>
      <c r="R57" s="88">
        <v>10.5</v>
      </c>
      <c r="S57" s="88" t="s">
        <v>444</v>
      </c>
      <c r="T57" s="88">
        <f>5/103</f>
        <v>4.8543689320388349E-2</v>
      </c>
      <c r="U57" s="88">
        <v>0</v>
      </c>
      <c r="V57" s="88">
        <f>12/103</f>
        <v>0.11650485436893204</v>
      </c>
      <c r="W57" s="88">
        <f>48/(48+55)</f>
        <v>0.46601941747572817</v>
      </c>
      <c r="X57" s="104" t="s">
        <v>766</v>
      </c>
      <c r="Y57" s="60" t="s">
        <v>88</v>
      </c>
      <c r="Z57" s="90" t="s">
        <v>285</v>
      </c>
      <c r="AA57" s="96" t="s">
        <v>67</v>
      </c>
      <c r="AB57" s="60" t="s">
        <v>149</v>
      </c>
      <c r="AC57" s="60" t="s">
        <v>157</v>
      </c>
      <c r="AD57" s="60" t="s">
        <v>55</v>
      </c>
      <c r="AE57" s="60">
        <f>AF57*AG57</f>
        <v>4050</v>
      </c>
      <c r="AF57" s="60">
        <f>18*5</f>
        <v>90</v>
      </c>
      <c r="AG57" s="60">
        <f>45</f>
        <v>45</v>
      </c>
      <c r="AH57" s="60" t="s">
        <v>56</v>
      </c>
      <c r="AI57" s="60" t="s">
        <v>286</v>
      </c>
      <c r="AJ57" s="60" t="s">
        <v>58</v>
      </c>
      <c r="AK57" s="60" t="s">
        <v>449</v>
      </c>
      <c r="AL57" s="60" t="s">
        <v>573</v>
      </c>
      <c r="AM57" s="250">
        <v>15.47</v>
      </c>
      <c r="AN57" s="250">
        <v>4.43</v>
      </c>
      <c r="AO57" s="250">
        <f>55+48</f>
        <v>103</v>
      </c>
      <c r="AP57" s="250" t="s">
        <v>766</v>
      </c>
      <c r="AQ57" s="250" t="s">
        <v>766</v>
      </c>
      <c r="AR57" s="94">
        <v>89</v>
      </c>
      <c r="AS57" s="222" t="s">
        <v>766</v>
      </c>
      <c r="AT57" s="222" t="s">
        <v>766</v>
      </c>
      <c r="AU57" s="222" t="s">
        <v>766</v>
      </c>
      <c r="AV57" s="222" t="s">
        <v>766</v>
      </c>
      <c r="AW57" s="222"/>
      <c r="AX57" s="222"/>
      <c r="AY57" s="251"/>
      <c r="AZ57" s="60">
        <v>0</v>
      </c>
    </row>
    <row r="58" spans="1:53" ht="17" customHeight="1" x14ac:dyDescent="0.2">
      <c r="C58" s="219">
        <v>58</v>
      </c>
      <c r="D58" s="110"/>
      <c r="E58" s="110" t="str">
        <f t="shared" si="4"/>
        <v/>
      </c>
      <c r="K58" s="185" t="s">
        <v>133</v>
      </c>
      <c r="L58" s="185" t="str">
        <f t="shared" si="0"/>
        <v/>
      </c>
      <c r="N58" s="185" t="str">
        <f t="shared" si="1"/>
        <v/>
      </c>
      <c r="X58" s="104"/>
      <c r="AA58" s="96"/>
      <c r="AI58" s="60" t="s">
        <v>287</v>
      </c>
      <c r="AJ58" s="60" t="s">
        <v>91</v>
      </c>
      <c r="AK58" s="60" t="s">
        <v>449</v>
      </c>
      <c r="AL58" s="60" t="s">
        <v>574</v>
      </c>
      <c r="AM58" s="60" t="s">
        <v>766</v>
      </c>
      <c r="AN58" s="60" t="s">
        <v>766</v>
      </c>
      <c r="AO58" s="60" t="s">
        <v>766</v>
      </c>
      <c r="AP58" s="60">
        <v>22.04</v>
      </c>
      <c r="AQ58" s="60">
        <v>7.19</v>
      </c>
      <c r="AR58" s="94">
        <v>89</v>
      </c>
      <c r="AS58" s="222" t="s">
        <v>766</v>
      </c>
      <c r="AT58" s="222" t="s">
        <v>766</v>
      </c>
      <c r="AU58" s="222" t="s">
        <v>766</v>
      </c>
      <c r="AV58" s="222" t="s">
        <v>766</v>
      </c>
      <c r="AW58" s="222"/>
      <c r="AX58" s="222"/>
      <c r="AY58" s="251"/>
      <c r="AZ58" s="60">
        <v>0</v>
      </c>
    </row>
    <row r="59" spans="1:53" ht="17" customHeight="1" x14ac:dyDescent="0.2">
      <c r="C59" s="219">
        <v>59</v>
      </c>
      <c r="D59" s="110"/>
      <c r="E59" s="110" t="str">
        <f t="shared" si="4"/>
        <v/>
      </c>
      <c r="K59" s="185" t="s">
        <v>133</v>
      </c>
      <c r="L59" s="185" t="str">
        <f t="shared" si="0"/>
        <v/>
      </c>
      <c r="N59" s="185" t="str">
        <f t="shared" si="1"/>
        <v/>
      </c>
      <c r="X59" s="104"/>
      <c r="AA59" s="96"/>
      <c r="AI59" s="60" t="s">
        <v>288</v>
      </c>
      <c r="AJ59" s="60" t="s">
        <v>58</v>
      </c>
      <c r="AK59" s="60" t="s">
        <v>449</v>
      </c>
      <c r="AL59" s="60" t="s">
        <v>575</v>
      </c>
      <c r="AM59" s="60" t="s">
        <v>766</v>
      </c>
      <c r="AN59" s="60" t="s">
        <v>766</v>
      </c>
      <c r="AO59" s="60" t="s">
        <v>766</v>
      </c>
      <c r="AP59" s="60">
        <v>6.01</v>
      </c>
      <c r="AQ59" s="60">
        <v>2.13</v>
      </c>
      <c r="AR59" s="94">
        <v>89</v>
      </c>
      <c r="AS59" s="222" t="s">
        <v>766</v>
      </c>
      <c r="AT59" s="222" t="s">
        <v>766</v>
      </c>
      <c r="AU59" s="222" t="s">
        <v>766</v>
      </c>
      <c r="AV59" s="222" t="s">
        <v>766</v>
      </c>
      <c r="AW59" s="222"/>
      <c r="AX59" s="222"/>
      <c r="AY59" s="251"/>
      <c r="AZ59" s="60">
        <v>0</v>
      </c>
    </row>
    <row r="60" spans="1:53" ht="17" customHeight="1" x14ac:dyDescent="0.2">
      <c r="C60" s="219">
        <v>60</v>
      </c>
      <c r="D60" s="110"/>
      <c r="E60" s="110" t="str">
        <f t="shared" si="4"/>
        <v/>
      </c>
      <c r="K60" s="185" t="s">
        <v>133</v>
      </c>
      <c r="L60" s="185" t="str">
        <f t="shared" si="0"/>
        <v/>
      </c>
      <c r="N60" s="185" t="str">
        <f t="shared" si="1"/>
        <v/>
      </c>
      <c r="X60" s="104"/>
      <c r="AA60" s="96"/>
      <c r="AI60" s="60" t="s">
        <v>289</v>
      </c>
      <c r="AJ60" s="60" t="s">
        <v>91</v>
      </c>
      <c r="AK60" s="60" t="s">
        <v>449</v>
      </c>
      <c r="AL60" s="60" t="s">
        <v>574</v>
      </c>
      <c r="AM60" s="60" t="s">
        <v>766</v>
      </c>
      <c r="AN60" s="60" t="s">
        <v>766</v>
      </c>
      <c r="AO60" s="60" t="s">
        <v>766</v>
      </c>
      <c r="AP60" s="60">
        <v>6.24</v>
      </c>
      <c r="AQ60" s="60">
        <v>3.09</v>
      </c>
      <c r="AR60" s="94">
        <v>89</v>
      </c>
      <c r="AS60" s="222" t="s">
        <v>766</v>
      </c>
      <c r="AT60" s="222" t="s">
        <v>766</v>
      </c>
      <c r="AU60" s="222" t="s">
        <v>766</v>
      </c>
      <c r="AV60" s="222" t="s">
        <v>766</v>
      </c>
      <c r="AW60" s="222"/>
      <c r="AX60" s="222"/>
      <c r="AY60" s="251"/>
      <c r="AZ60" s="60">
        <v>0</v>
      </c>
    </row>
    <row r="61" spans="1:53" ht="17" customHeight="1" x14ac:dyDescent="0.2">
      <c r="C61" s="219">
        <v>61</v>
      </c>
      <c r="D61" s="110"/>
      <c r="E61" s="110" t="str">
        <f t="shared" si="4"/>
        <v/>
      </c>
      <c r="K61" s="185">
        <v>115</v>
      </c>
      <c r="L61" s="185" t="str">
        <f t="shared" si="0"/>
        <v>115bau</v>
      </c>
      <c r="M61" s="187" t="s">
        <v>895</v>
      </c>
      <c r="N61" s="185" t="str">
        <f t="shared" si="1"/>
        <v>.</v>
      </c>
      <c r="O61" s="60" t="s">
        <v>904</v>
      </c>
      <c r="P61" s="60" t="s">
        <v>290</v>
      </c>
      <c r="Q61" s="191" t="s">
        <v>142</v>
      </c>
      <c r="R61" s="88">
        <v>10.5</v>
      </c>
      <c r="S61" s="88" t="s">
        <v>444</v>
      </c>
      <c r="T61" s="88">
        <v>1.7699115044247787E-2</v>
      </c>
      <c r="U61" s="88">
        <v>0</v>
      </c>
      <c r="V61" s="88">
        <v>1.7699115044247787E-2</v>
      </c>
      <c r="W61" s="88">
        <f>49/(49+64)</f>
        <v>0.4336283185840708</v>
      </c>
      <c r="X61" s="104" t="s">
        <v>766</v>
      </c>
      <c r="Y61" s="60" t="s">
        <v>49</v>
      </c>
      <c r="Z61" s="90" t="s">
        <v>291</v>
      </c>
      <c r="AA61" s="252" t="s">
        <v>949</v>
      </c>
      <c r="AB61" s="60" t="s">
        <v>49</v>
      </c>
      <c r="AC61" s="60" t="s">
        <v>49</v>
      </c>
      <c r="AD61" s="60" t="s">
        <v>49</v>
      </c>
      <c r="AE61" s="60" t="s">
        <v>49</v>
      </c>
      <c r="AF61" s="60" t="s">
        <v>49</v>
      </c>
      <c r="AG61" s="60" t="s">
        <v>49</v>
      </c>
      <c r="AH61" s="60" t="s">
        <v>49</v>
      </c>
      <c r="AI61" s="60" t="s">
        <v>286</v>
      </c>
      <c r="AJ61" s="60" t="s">
        <v>58</v>
      </c>
      <c r="AK61" s="60" t="s">
        <v>449</v>
      </c>
      <c r="AL61" s="60" t="s">
        <v>573</v>
      </c>
      <c r="AM61" s="250">
        <v>16.46</v>
      </c>
      <c r="AN61" s="250">
        <v>5.28</v>
      </c>
      <c r="AO61" s="250">
        <f>64+49</f>
        <v>113</v>
      </c>
      <c r="AP61" s="250" t="s">
        <v>766</v>
      </c>
      <c r="AQ61" s="250" t="s">
        <v>766</v>
      </c>
      <c r="AR61" s="94">
        <v>90</v>
      </c>
      <c r="AS61" s="222" t="s">
        <v>766</v>
      </c>
      <c r="AT61" s="222" t="s">
        <v>766</v>
      </c>
      <c r="AU61" s="222" t="s">
        <v>766</v>
      </c>
      <c r="AV61" s="222" t="s">
        <v>766</v>
      </c>
      <c r="AW61" s="222"/>
      <c r="AX61" s="222"/>
      <c r="AY61" s="251"/>
      <c r="AZ61" s="60">
        <v>0</v>
      </c>
    </row>
    <row r="62" spans="1:53" ht="17" customHeight="1" x14ac:dyDescent="0.2">
      <c r="C62" s="219">
        <v>62</v>
      </c>
      <c r="D62" s="110"/>
      <c r="E62" s="110" t="str">
        <f t="shared" si="4"/>
        <v/>
      </c>
      <c r="K62" s="185" t="s">
        <v>133</v>
      </c>
      <c r="L62" s="185" t="str">
        <f t="shared" si="0"/>
        <v/>
      </c>
      <c r="N62" s="185" t="str">
        <f t="shared" si="1"/>
        <v/>
      </c>
      <c r="X62" s="104"/>
      <c r="AA62" s="252"/>
      <c r="AI62" s="60" t="s">
        <v>287</v>
      </c>
      <c r="AJ62" s="60" t="s">
        <v>91</v>
      </c>
      <c r="AK62" s="60" t="s">
        <v>449</v>
      </c>
      <c r="AL62" s="60" t="s">
        <v>574</v>
      </c>
      <c r="AM62" s="60" t="s">
        <v>766</v>
      </c>
      <c r="AN62" s="60" t="s">
        <v>766</v>
      </c>
      <c r="AO62" s="60" t="s">
        <v>766</v>
      </c>
      <c r="AP62" s="60">
        <v>23.21</v>
      </c>
      <c r="AQ62" s="60">
        <v>7.33</v>
      </c>
      <c r="AR62" s="94">
        <v>90</v>
      </c>
      <c r="AS62" s="222" t="s">
        <v>766</v>
      </c>
      <c r="AT62" s="222" t="s">
        <v>766</v>
      </c>
      <c r="AU62" s="222" t="s">
        <v>766</v>
      </c>
      <c r="AV62" s="222" t="s">
        <v>766</v>
      </c>
      <c r="AW62" s="222"/>
      <c r="AX62" s="222"/>
      <c r="AY62" s="251"/>
      <c r="AZ62" s="60">
        <v>0</v>
      </c>
    </row>
    <row r="63" spans="1:53" ht="17" customHeight="1" x14ac:dyDescent="0.2">
      <c r="C63" s="219">
        <v>63</v>
      </c>
      <c r="D63" s="110"/>
      <c r="E63" s="110" t="str">
        <f t="shared" si="4"/>
        <v/>
      </c>
      <c r="K63" s="185" t="s">
        <v>133</v>
      </c>
      <c r="L63" s="185" t="str">
        <f t="shared" si="0"/>
        <v/>
      </c>
      <c r="N63" s="185" t="str">
        <f t="shared" si="1"/>
        <v/>
      </c>
      <c r="X63" s="104"/>
      <c r="AA63" s="252"/>
      <c r="AI63" s="60" t="s">
        <v>288</v>
      </c>
      <c r="AJ63" s="60" t="s">
        <v>58</v>
      </c>
      <c r="AK63" s="60" t="s">
        <v>449</v>
      </c>
      <c r="AL63" s="60" t="s">
        <v>575</v>
      </c>
      <c r="AM63" s="60" t="s">
        <v>766</v>
      </c>
      <c r="AN63" s="60" t="s">
        <v>766</v>
      </c>
      <c r="AO63" s="60" t="s">
        <v>766</v>
      </c>
      <c r="AP63" s="60">
        <v>6.25</v>
      </c>
      <c r="AQ63" s="60">
        <v>1.98</v>
      </c>
      <c r="AR63" s="94">
        <v>90</v>
      </c>
      <c r="AS63" s="222" t="s">
        <v>766</v>
      </c>
      <c r="AT63" s="222" t="s">
        <v>766</v>
      </c>
      <c r="AU63" s="222" t="s">
        <v>766</v>
      </c>
      <c r="AV63" s="222" t="s">
        <v>766</v>
      </c>
      <c r="AW63" s="222"/>
      <c r="AX63" s="222"/>
      <c r="AY63" s="251"/>
      <c r="AZ63" s="60">
        <v>0</v>
      </c>
    </row>
    <row r="64" spans="1:53" s="63" customFormat="1" ht="17" customHeight="1" x14ac:dyDescent="0.2">
      <c r="A64" s="219"/>
      <c r="B64" s="219"/>
      <c r="C64" s="219">
        <v>64</v>
      </c>
      <c r="D64" s="110"/>
      <c r="E64" s="110" t="str">
        <f t="shared" si="4"/>
        <v/>
      </c>
      <c r="F64" s="86"/>
      <c r="G64" s="86"/>
      <c r="H64" s="86"/>
      <c r="I64" s="86"/>
      <c r="J64" s="86"/>
      <c r="K64" s="186" t="s">
        <v>133</v>
      </c>
      <c r="L64" s="186" t="str">
        <f t="shared" si="0"/>
        <v/>
      </c>
      <c r="M64" s="187"/>
      <c r="N64" s="185" t="str">
        <f t="shared" si="1"/>
        <v/>
      </c>
      <c r="O64" s="60"/>
      <c r="P64" s="60"/>
      <c r="Q64" s="191"/>
      <c r="R64" s="88"/>
      <c r="S64" s="88"/>
      <c r="T64" s="88"/>
      <c r="U64" s="88"/>
      <c r="V64" s="88"/>
      <c r="W64" s="88"/>
      <c r="X64" s="104"/>
      <c r="Y64" s="60"/>
      <c r="Z64" s="90"/>
      <c r="AA64" s="252"/>
      <c r="AB64" s="60"/>
      <c r="AC64" s="60"/>
      <c r="AD64" s="60"/>
      <c r="AE64" s="60"/>
      <c r="AF64" s="60"/>
      <c r="AG64" s="60"/>
      <c r="AH64" s="60"/>
      <c r="AI64" s="63" t="s">
        <v>289</v>
      </c>
      <c r="AJ64" s="63" t="s">
        <v>91</v>
      </c>
      <c r="AK64" s="60" t="s">
        <v>449</v>
      </c>
      <c r="AL64" s="63" t="s">
        <v>574</v>
      </c>
      <c r="AM64" s="63" t="s">
        <v>766</v>
      </c>
      <c r="AN64" s="63" t="s">
        <v>766</v>
      </c>
      <c r="AO64" s="63" t="s">
        <v>766</v>
      </c>
      <c r="AP64" s="63">
        <v>5.89</v>
      </c>
      <c r="AQ64" s="63">
        <v>2.92</v>
      </c>
      <c r="AR64" s="253">
        <v>90</v>
      </c>
      <c r="AS64" s="222" t="s">
        <v>766</v>
      </c>
      <c r="AT64" s="222" t="s">
        <v>766</v>
      </c>
      <c r="AU64" s="222" t="s">
        <v>766</v>
      </c>
      <c r="AV64" s="222" t="s">
        <v>766</v>
      </c>
      <c r="AW64" s="222"/>
      <c r="AX64" s="222"/>
      <c r="AY64" s="254"/>
      <c r="AZ64" s="63">
        <v>0</v>
      </c>
    </row>
    <row r="65" spans="1:54" s="200" customFormat="1" ht="17" customHeight="1" x14ac:dyDescent="0.2">
      <c r="A65" s="229" t="s">
        <v>925</v>
      </c>
      <c r="B65" s="229" t="s">
        <v>912</v>
      </c>
      <c r="C65" s="229">
        <v>65</v>
      </c>
      <c r="D65" s="202" t="s">
        <v>340</v>
      </c>
      <c r="E65" s="202" t="str">
        <f t="shared" si="4"/>
        <v>116</v>
      </c>
      <c r="F65" s="200" t="s">
        <v>47</v>
      </c>
      <c r="G65" s="200" t="s">
        <v>442</v>
      </c>
      <c r="H65" s="200" t="s">
        <v>986</v>
      </c>
      <c r="I65" s="200" t="s">
        <v>987</v>
      </c>
      <c r="J65" s="200" t="s">
        <v>990</v>
      </c>
      <c r="K65" s="214">
        <v>116</v>
      </c>
      <c r="L65" s="214" t="str">
        <f t="shared" si="0"/>
        <v xml:space="preserve">116EXm </v>
      </c>
      <c r="M65" s="200" t="s">
        <v>912</v>
      </c>
      <c r="N65" s="214" t="str">
        <f t="shared" si="1"/>
        <v xml:space="preserve">m </v>
      </c>
      <c r="O65" s="200">
        <v>1</v>
      </c>
      <c r="P65" s="200" t="s">
        <v>292</v>
      </c>
      <c r="Q65" s="204" t="s">
        <v>342</v>
      </c>
      <c r="R65" s="205">
        <v>16</v>
      </c>
      <c r="S65" s="205">
        <v>0</v>
      </c>
      <c r="T65" s="205">
        <v>0</v>
      </c>
      <c r="U65" s="205">
        <v>0.6</v>
      </c>
      <c r="V65" s="205">
        <v>0</v>
      </c>
      <c r="W65" s="205">
        <f>1-0.46</f>
        <v>0.54</v>
      </c>
      <c r="X65" s="205">
        <f>1-0.21</f>
        <v>0.79</v>
      </c>
      <c r="Y65" s="200" t="s">
        <v>88</v>
      </c>
      <c r="Z65" s="206" t="s">
        <v>293</v>
      </c>
      <c r="AA65" s="200" t="s">
        <v>67</v>
      </c>
      <c r="AB65" s="200" t="s">
        <v>149</v>
      </c>
      <c r="AC65" s="200" t="s">
        <v>157</v>
      </c>
      <c r="AD65" s="200" t="s">
        <v>55</v>
      </c>
      <c r="AE65" s="200">
        <f>AF65*AG65</f>
        <v>840</v>
      </c>
      <c r="AF65" s="200">
        <v>14</v>
      </c>
      <c r="AG65" s="200">
        <v>60</v>
      </c>
      <c r="AH65" s="200" t="s">
        <v>49</v>
      </c>
      <c r="AI65" s="200" t="s">
        <v>294</v>
      </c>
      <c r="AJ65" s="200" t="s">
        <v>58</v>
      </c>
      <c r="AK65" s="200" t="s">
        <v>449</v>
      </c>
      <c r="AL65" s="200" t="s">
        <v>766</v>
      </c>
      <c r="AM65" s="216" t="s">
        <v>766</v>
      </c>
      <c r="AN65" s="216" t="s">
        <v>766</v>
      </c>
      <c r="AO65" s="216" t="s">
        <v>766</v>
      </c>
      <c r="AP65" s="216">
        <v>560.97</v>
      </c>
      <c r="AQ65" s="216">
        <v>20.68</v>
      </c>
      <c r="AR65" s="216">
        <v>38</v>
      </c>
      <c r="AS65" s="255" t="s">
        <v>766</v>
      </c>
      <c r="AT65" s="255" t="s">
        <v>766</v>
      </c>
      <c r="AU65" s="255" t="s">
        <v>766</v>
      </c>
      <c r="AV65" s="255" t="s">
        <v>766</v>
      </c>
      <c r="AW65" s="255"/>
      <c r="AX65" s="255"/>
      <c r="AY65" s="256"/>
      <c r="AZ65" s="200">
        <v>0</v>
      </c>
    </row>
    <row r="66" spans="1:54" s="200" customFormat="1" ht="17" customHeight="1" x14ac:dyDescent="0.2">
      <c r="A66" s="229" t="s">
        <v>925</v>
      </c>
      <c r="B66" s="229" t="s">
        <v>912</v>
      </c>
      <c r="C66" s="229">
        <v>66</v>
      </c>
      <c r="D66" s="214"/>
      <c r="E66" s="214" t="str">
        <f t="shared" si="4"/>
        <v/>
      </c>
      <c r="K66" s="214" t="s">
        <v>133</v>
      </c>
      <c r="L66" s="214" t="str">
        <f t="shared" ref="L66:L129" si="7">IF(O66="","",IF(N66=".",K66&amp;"bau",IF(M66=".",K66&amp;N66, K66&amp;M66&amp;N66)))</f>
        <v/>
      </c>
      <c r="N66" s="214" t="str">
        <f t="shared" ref="N66:N129" si="8">IF(Y66="NA",".",LEFT(Y66,2))</f>
        <v/>
      </c>
      <c r="Q66" s="204"/>
      <c r="R66" s="205"/>
      <c r="S66" s="205"/>
      <c r="T66" s="205"/>
      <c r="U66" s="205"/>
      <c r="V66" s="205"/>
      <c r="W66" s="205"/>
      <c r="X66" s="205"/>
      <c r="Z66" s="206"/>
      <c r="AI66" s="200" t="s">
        <v>295</v>
      </c>
      <c r="AJ66" s="200" t="s">
        <v>91</v>
      </c>
      <c r="AK66" s="200" t="s">
        <v>449</v>
      </c>
      <c r="AL66" s="200" t="s">
        <v>766</v>
      </c>
      <c r="AM66" s="200" t="s">
        <v>766</v>
      </c>
      <c r="AN66" s="200" t="s">
        <v>766</v>
      </c>
      <c r="AO66" s="200" t="s">
        <v>766</v>
      </c>
      <c r="AP66" s="200">
        <v>68.39</v>
      </c>
      <c r="AQ66" s="200">
        <v>13.56</v>
      </c>
      <c r="AR66" s="200">
        <v>31</v>
      </c>
      <c r="AS66" s="231" t="s">
        <v>766</v>
      </c>
      <c r="AT66" s="231" t="s">
        <v>766</v>
      </c>
      <c r="AU66" s="231" t="s">
        <v>766</v>
      </c>
      <c r="AV66" s="231" t="s">
        <v>766</v>
      </c>
      <c r="AW66" s="231"/>
      <c r="AX66" s="231"/>
      <c r="AY66" s="256"/>
      <c r="AZ66" s="200">
        <v>0</v>
      </c>
    </row>
    <row r="67" spans="1:54" s="200" customFormat="1" ht="17" customHeight="1" x14ac:dyDescent="0.2">
      <c r="A67" s="229" t="s">
        <v>925</v>
      </c>
      <c r="B67" s="229" t="s">
        <v>912</v>
      </c>
      <c r="C67" s="229">
        <v>67</v>
      </c>
      <c r="D67" s="214"/>
      <c r="E67" s="214" t="str">
        <f t="shared" si="4"/>
        <v/>
      </c>
      <c r="K67" s="214" t="s">
        <v>133</v>
      </c>
      <c r="L67" s="214" t="str">
        <f t="shared" si="7"/>
        <v/>
      </c>
      <c r="N67" s="214" t="str">
        <f t="shared" si="8"/>
        <v/>
      </c>
      <c r="Q67" s="204"/>
      <c r="R67" s="205"/>
      <c r="S67" s="205"/>
      <c r="T67" s="205"/>
      <c r="U67" s="205"/>
      <c r="V67" s="205"/>
      <c r="W67" s="205"/>
      <c r="X67" s="205"/>
      <c r="Z67" s="206"/>
      <c r="AI67" s="200" t="s">
        <v>296</v>
      </c>
      <c r="AJ67" s="200" t="s">
        <v>91</v>
      </c>
      <c r="AK67" s="200" t="s">
        <v>449</v>
      </c>
      <c r="AL67" s="200" t="s">
        <v>766</v>
      </c>
      <c r="AM67" s="200" t="s">
        <v>766</v>
      </c>
      <c r="AN67" s="200" t="s">
        <v>766</v>
      </c>
      <c r="AO67" s="200" t="s">
        <v>766</v>
      </c>
      <c r="AP67" s="200">
        <v>82.1</v>
      </c>
      <c r="AQ67" s="200">
        <v>13.02</v>
      </c>
      <c r="AR67" s="200">
        <v>31</v>
      </c>
      <c r="AS67" s="231" t="s">
        <v>766</v>
      </c>
      <c r="AT67" s="231" t="s">
        <v>766</v>
      </c>
      <c r="AU67" s="231" t="s">
        <v>766</v>
      </c>
      <c r="AV67" s="231" t="s">
        <v>766</v>
      </c>
      <c r="AW67" s="231"/>
      <c r="AX67" s="231"/>
      <c r="AY67" s="256"/>
      <c r="AZ67" s="200">
        <v>0</v>
      </c>
    </row>
    <row r="68" spans="1:54" s="200" customFormat="1" ht="17" customHeight="1" x14ac:dyDescent="0.2">
      <c r="A68" s="229" t="s">
        <v>925</v>
      </c>
      <c r="B68" s="229" t="s">
        <v>912</v>
      </c>
      <c r="C68" s="229">
        <v>68</v>
      </c>
      <c r="D68" s="214"/>
      <c r="E68" s="214" t="str">
        <f t="shared" ref="E68:E99" si="9">IF(D68="","",LEFT(K68,3))</f>
        <v/>
      </c>
      <c r="K68" s="214" t="s">
        <v>133</v>
      </c>
      <c r="L68" s="214" t="str">
        <f t="shared" si="7"/>
        <v/>
      </c>
      <c r="N68" s="214" t="str">
        <f t="shared" si="8"/>
        <v/>
      </c>
      <c r="Q68" s="204"/>
      <c r="R68" s="205"/>
      <c r="S68" s="205"/>
      <c r="T68" s="205"/>
      <c r="U68" s="205"/>
      <c r="V68" s="205"/>
      <c r="W68" s="205"/>
      <c r="X68" s="205"/>
      <c r="Z68" s="206"/>
      <c r="AI68" s="200" t="s">
        <v>297</v>
      </c>
      <c r="AJ68" s="200" t="s">
        <v>91</v>
      </c>
      <c r="AK68" s="200" t="s">
        <v>449</v>
      </c>
      <c r="AL68" s="200" t="s">
        <v>766</v>
      </c>
      <c r="AM68" s="200" t="s">
        <v>766</v>
      </c>
      <c r="AN68" s="200" t="s">
        <v>766</v>
      </c>
      <c r="AO68" s="200" t="s">
        <v>766</v>
      </c>
      <c r="AP68" s="200">
        <v>81.94</v>
      </c>
      <c r="AQ68" s="200">
        <v>13.58</v>
      </c>
      <c r="AR68" s="200">
        <v>31</v>
      </c>
      <c r="AS68" s="231" t="s">
        <v>766</v>
      </c>
      <c r="AT68" s="231" t="s">
        <v>766</v>
      </c>
      <c r="AU68" s="231" t="s">
        <v>766</v>
      </c>
      <c r="AV68" s="231" t="s">
        <v>766</v>
      </c>
      <c r="AW68" s="231"/>
      <c r="AX68" s="231"/>
      <c r="AY68" s="256"/>
      <c r="AZ68" s="200">
        <v>0</v>
      </c>
    </row>
    <row r="69" spans="1:54" s="200" customFormat="1" ht="17" customHeight="1" x14ac:dyDescent="0.2">
      <c r="A69" s="229" t="s">
        <v>925</v>
      </c>
      <c r="B69" s="229" t="s">
        <v>912</v>
      </c>
      <c r="C69" s="229">
        <v>69</v>
      </c>
      <c r="D69" s="214"/>
      <c r="E69" s="214" t="str">
        <f t="shared" si="9"/>
        <v/>
      </c>
      <c r="K69" s="214" t="s">
        <v>133</v>
      </c>
      <c r="L69" s="214" t="str">
        <f t="shared" si="7"/>
        <v/>
      </c>
      <c r="N69" s="214" t="str">
        <f t="shared" si="8"/>
        <v/>
      </c>
      <c r="Q69" s="204"/>
      <c r="R69" s="205"/>
      <c r="S69" s="205"/>
      <c r="T69" s="205"/>
      <c r="U69" s="205"/>
      <c r="V69" s="205"/>
      <c r="W69" s="205"/>
      <c r="X69" s="205"/>
      <c r="Z69" s="206"/>
      <c r="AI69" s="200" t="s">
        <v>298</v>
      </c>
      <c r="AJ69" s="200" t="s">
        <v>91</v>
      </c>
      <c r="AK69" s="200" t="s">
        <v>449</v>
      </c>
      <c r="AL69" s="200" t="s">
        <v>766</v>
      </c>
      <c r="AM69" s="200" t="s">
        <v>766</v>
      </c>
      <c r="AN69" s="200" t="s">
        <v>766</v>
      </c>
      <c r="AO69" s="200" t="s">
        <v>766</v>
      </c>
      <c r="AP69" s="200">
        <v>66.290000000000006</v>
      </c>
      <c r="AQ69" s="200">
        <v>15.49</v>
      </c>
      <c r="AR69" s="200">
        <v>31</v>
      </c>
      <c r="AS69" s="231" t="s">
        <v>766</v>
      </c>
      <c r="AT69" s="231" t="s">
        <v>766</v>
      </c>
      <c r="AU69" s="231" t="s">
        <v>766</v>
      </c>
      <c r="AV69" s="231" t="s">
        <v>766</v>
      </c>
      <c r="AW69" s="231"/>
      <c r="AX69" s="231"/>
      <c r="AY69" s="256"/>
      <c r="AZ69" s="200">
        <v>0</v>
      </c>
    </row>
    <row r="70" spans="1:54" s="200" customFormat="1" ht="17" customHeight="1" x14ac:dyDescent="0.2">
      <c r="A70" s="229" t="s">
        <v>925</v>
      </c>
      <c r="B70" s="229" t="s">
        <v>912</v>
      </c>
      <c r="C70" s="229">
        <v>70</v>
      </c>
      <c r="D70" s="214"/>
      <c r="E70" s="214" t="str">
        <f t="shared" si="9"/>
        <v/>
      </c>
      <c r="K70" s="214">
        <v>116</v>
      </c>
      <c r="L70" s="214" t="str">
        <f t="shared" si="7"/>
        <v xml:space="preserve">116EXm </v>
      </c>
      <c r="M70" s="200" t="s">
        <v>912</v>
      </c>
      <c r="N70" s="214" t="str">
        <f t="shared" si="8"/>
        <v xml:space="preserve">m </v>
      </c>
      <c r="O70" s="200">
        <v>2</v>
      </c>
      <c r="P70" s="200" t="s">
        <v>299</v>
      </c>
      <c r="Q70" s="204" t="s">
        <v>342</v>
      </c>
      <c r="R70" s="205">
        <v>16</v>
      </c>
      <c r="S70" s="205">
        <v>0</v>
      </c>
      <c r="T70" s="205">
        <v>0</v>
      </c>
      <c r="U70" s="205">
        <v>0.6</v>
      </c>
      <c r="V70" s="205">
        <v>0</v>
      </c>
      <c r="W70" s="205">
        <f>1-0.46</f>
        <v>0.54</v>
      </c>
      <c r="X70" s="205">
        <f>1-0.21</f>
        <v>0.79</v>
      </c>
      <c r="Y70" s="200" t="s">
        <v>88</v>
      </c>
      <c r="Z70" s="206" t="s">
        <v>300</v>
      </c>
      <c r="AA70" s="200" t="s">
        <v>67</v>
      </c>
      <c r="AB70" s="200" t="s">
        <v>149</v>
      </c>
      <c r="AC70" s="200" t="s">
        <v>157</v>
      </c>
      <c r="AD70" s="200" t="s">
        <v>55</v>
      </c>
      <c r="AE70" s="200">
        <f>AF70*AG70</f>
        <v>840</v>
      </c>
      <c r="AF70" s="200">
        <v>14</v>
      </c>
      <c r="AG70" s="200">
        <v>60</v>
      </c>
      <c r="AH70" s="200" t="s">
        <v>49</v>
      </c>
      <c r="AI70" s="200" t="s">
        <v>294</v>
      </c>
      <c r="AJ70" s="200" t="s">
        <v>58</v>
      </c>
      <c r="AK70" s="200" t="s">
        <v>449</v>
      </c>
      <c r="AL70" s="200" t="s">
        <v>766</v>
      </c>
      <c r="AM70" s="216" t="s">
        <v>766</v>
      </c>
      <c r="AN70" s="216" t="s">
        <v>766</v>
      </c>
      <c r="AO70" s="216" t="s">
        <v>766</v>
      </c>
      <c r="AP70" s="216">
        <v>561.75</v>
      </c>
      <c r="AQ70" s="216">
        <v>19.93</v>
      </c>
      <c r="AR70" s="216">
        <v>24</v>
      </c>
      <c r="AS70" s="231" t="s">
        <v>766</v>
      </c>
      <c r="AT70" s="231" t="s">
        <v>766</v>
      </c>
      <c r="AU70" s="231" t="s">
        <v>766</v>
      </c>
      <c r="AV70" s="231" t="s">
        <v>766</v>
      </c>
      <c r="AW70" s="231"/>
      <c r="AX70" s="231"/>
      <c r="AY70" s="256"/>
      <c r="AZ70" s="200">
        <v>0</v>
      </c>
    </row>
    <row r="71" spans="1:54" s="200" customFormat="1" ht="17" customHeight="1" x14ac:dyDescent="0.2">
      <c r="A71" s="229" t="s">
        <v>925</v>
      </c>
      <c r="B71" s="229" t="s">
        <v>912</v>
      </c>
      <c r="C71" s="229">
        <v>71</v>
      </c>
      <c r="D71" s="214"/>
      <c r="E71" s="214" t="str">
        <f t="shared" si="9"/>
        <v/>
      </c>
      <c r="K71" s="214" t="s">
        <v>133</v>
      </c>
      <c r="L71" s="214" t="str">
        <f t="shared" si="7"/>
        <v/>
      </c>
      <c r="N71" s="214" t="str">
        <f t="shared" si="8"/>
        <v/>
      </c>
      <c r="Q71" s="204"/>
      <c r="R71" s="205"/>
      <c r="S71" s="205"/>
      <c r="T71" s="205"/>
      <c r="U71" s="205"/>
      <c r="V71" s="205"/>
      <c r="W71" s="205"/>
      <c r="X71" s="205"/>
      <c r="Z71" s="206"/>
      <c r="AI71" s="200" t="s">
        <v>295</v>
      </c>
      <c r="AJ71" s="200" t="s">
        <v>91</v>
      </c>
      <c r="AK71" s="200" t="s">
        <v>449</v>
      </c>
      <c r="AL71" s="200" t="s">
        <v>766</v>
      </c>
      <c r="AM71" s="200" t="s">
        <v>766</v>
      </c>
      <c r="AN71" s="200" t="s">
        <v>766</v>
      </c>
      <c r="AO71" s="200" t="s">
        <v>766</v>
      </c>
      <c r="AP71" s="200">
        <v>79.47</v>
      </c>
      <c r="AQ71" s="200">
        <v>6.85</v>
      </c>
      <c r="AR71" s="200">
        <v>19</v>
      </c>
      <c r="AS71" s="231" t="s">
        <v>766</v>
      </c>
      <c r="AT71" s="231" t="s">
        <v>766</v>
      </c>
      <c r="AU71" s="231" t="s">
        <v>766</v>
      </c>
      <c r="AV71" s="231" t="s">
        <v>766</v>
      </c>
      <c r="AW71" s="231"/>
      <c r="AX71" s="231"/>
      <c r="AY71" s="256"/>
      <c r="AZ71" s="200">
        <v>0</v>
      </c>
    </row>
    <row r="72" spans="1:54" s="200" customFormat="1" ht="17" customHeight="1" x14ac:dyDescent="0.2">
      <c r="A72" s="229" t="s">
        <v>925</v>
      </c>
      <c r="B72" s="229" t="s">
        <v>912</v>
      </c>
      <c r="C72" s="229">
        <v>72</v>
      </c>
      <c r="D72" s="214"/>
      <c r="E72" s="214" t="str">
        <f t="shared" si="9"/>
        <v/>
      </c>
      <c r="K72" s="214" t="s">
        <v>133</v>
      </c>
      <c r="L72" s="214" t="str">
        <f t="shared" si="7"/>
        <v/>
      </c>
      <c r="N72" s="214" t="str">
        <f t="shared" si="8"/>
        <v/>
      </c>
      <c r="Q72" s="204"/>
      <c r="R72" s="205"/>
      <c r="S72" s="205"/>
      <c r="T72" s="205"/>
      <c r="U72" s="205"/>
      <c r="V72" s="205"/>
      <c r="W72" s="205"/>
      <c r="X72" s="205"/>
      <c r="Z72" s="206"/>
      <c r="AI72" s="200" t="s">
        <v>296</v>
      </c>
      <c r="AJ72" s="200" t="s">
        <v>91</v>
      </c>
      <c r="AK72" s="200" t="s">
        <v>449</v>
      </c>
      <c r="AL72" s="200" t="s">
        <v>766</v>
      </c>
      <c r="AM72" s="200" t="s">
        <v>766</v>
      </c>
      <c r="AN72" s="200" t="s">
        <v>766</v>
      </c>
      <c r="AO72" s="200" t="s">
        <v>766</v>
      </c>
      <c r="AP72" s="200">
        <v>82.63</v>
      </c>
      <c r="AQ72" s="200">
        <v>12.18</v>
      </c>
      <c r="AR72" s="200">
        <v>19</v>
      </c>
      <c r="AS72" s="231" t="s">
        <v>766</v>
      </c>
      <c r="AT72" s="231" t="s">
        <v>766</v>
      </c>
      <c r="AU72" s="231" t="s">
        <v>766</v>
      </c>
      <c r="AV72" s="231" t="s">
        <v>766</v>
      </c>
      <c r="AW72" s="231"/>
      <c r="AX72" s="231"/>
      <c r="AY72" s="256"/>
      <c r="AZ72" s="200">
        <v>0</v>
      </c>
    </row>
    <row r="73" spans="1:54" s="200" customFormat="1" ht="17" customHeight="1" x14ac:dyDescent="0.2">
      <c r="A73" s="229" t="s">
        <v>925</v>
      </c>
      <c r="B73" s="229" t="s">
        <v>912</v>
      </c>
      <c r="C73" s="229">
        <v>73</v>
      </c>
      <c r="D73" s="214"/>
      <c r="E73" s="214" t="str">
        <f t="shared" si="9"/>
        <v/>
      </c>
      <c r="K73" s="214" t="s">
        <v>133</v>
      </c>
      <c r="L73" s="214" t="str">
        <f t="shared" si="7"/>
        <v/>
      </c>
      <c r="N73" s="214" t="str">
        <f t="shared" si="8"/>
        <v/>
      </c>
      <c r="Q73" s="204"/>
      <c r="R73" s="205"/>
      <c r="S73" s="205"/>
      <c r="T73" s="205"/>
      <c r="U73" s="205"/>
      <c r="V73" s="205"/>
      <c r="W73" s="205"/>
      <c r="X73" s="205"/>
      <c r="Z73" s="206"/>
      <c r="AI73" s="200" t="s">
        <v>297</v>
      </c>
      <c r="AJ73" s="200" t="s">
        <v>91</v>
      </c>
      <c r="AK73" s="200" t="s">
        <v>449</v>
      </c>
      <c r="AL73" s="200" t="s">
        <v>766</v>
      </c>
      <c r="AM73" s="200" t="s">
        <v>766</v>
      </c>
      <c r="AN73" s="200" t="s">
        <v>766</v>
      </c>
      <c r="AO73" s="200" t="s">
        <v>766</v>
      </c>
      <c r="AP73" s="200">
        <v>90.53</v>
      </c>
      <c r="AQ73" s="200">
        <v>10.26</v>
      </c>
      <c r="AR73" s="200">
        <v>19</v>
      </c>
      <c r="AS73" s="231" t="s">
        <v>766</v>
      </c>
      <c r="AT73" s="231" t="s">
        <v>766</v>
      </c>
      <c r="AU73" s="231" t="s">
        <v>766</v>
      </c>
      <c r="AV73" s="231" t="s">
        <v>766</v>
      </c>
      <c r="AW73" s="231"/>
      <c r="AX73" s="231"/>
      <c r="AY73" s="256"/>
      <c r="AZ73" s="200">
        <v>0</v>
      </c>
    </row>
    <row r="74" spans="1:54" s="200" customFormat="1" ht="17" customHeight="1" x14ac:dyDescent="0.2">
      <c r="A74" s="229" t="s">
        <v>925</v>
      </c>
      <c r="B74" s="229" t="s">
        <v>912</v>
      </c>
      <c r="C74" s="229">
        <v>74</v>
      </c>
      <c r="D74" s="214"/>
      <c r="E74" s="214" t="str">
        <f t="shared" si="9"/>
        <v/>
      </c>
      <c r="K74" s="214" t="s">
        <v>133</v>
      </c>
      <c r="L74" s="214" t="str">
        <f t="shared" si="7"/>
        <v/>
      </c>
      <c r="N74" s="214" t="str">
        <f t="shared" si="8"/>
        <v/>
      </c>
      <c r="Q74" s="204"/>
      <c r="R74" s="205"/>
      <c r="S74" s="205"/>
      <c r="T74" s="205"/>
      <c r="U74" s="205"/>
      <c r="V74" s="205"/>
      <c r="W74" s="205"/>
      <c r="X74" s="205"/>
      <c r="Z74" s="206"/>
      <c r="AI74" s="200" t="s">
        <v>298</v>
      </c>
      <c r="AJ74" s="200" t="s">
        <v>91</v>
      </c>
      <c r="AK74" s="200" t="s">
        <v>449</v>
      </c>
      <c r="AL74" s="200" t="s">
        <v>766</v>
      </c>
      <c r="AM74" s="200" t="s">
        <v>766</v>
      </c>
      <c r="AN74" s="200" t="s">
        <v>766</v>
      </c>
      <c r="AO74" s="200" t="s">
        <v>766</v>
      </c>
      <c r="AP74" s="200">
        <v>68.42</v>
      </c>
      <c r="AQ74" s="200">
        <v>14.63</v>
      </c>
      <c r="AR74" s="200">
        <v>19</v>
      </c>
      <c r="AS74" s="231" t="s">
        <v>766</v>
      </c>
      <c r="AT74" s="231" t="s">
        <v>766</v>
      </c>
      <c r="AU74" s="231" t="s">
        <v>766</v>
      </c>
      <c r="AV74" s="231" t="s">
        <v>766</v>
      </c>
      <c r="AW74" s="231"/>
      <c r="AX74" s="231"/>
      <c r="AY74" s="256"/>
      <c r="AZ74" s="200">
        <v>0</v>
      </c>
    </row>
    <row r="75" spans="1:54" s="200" customFormat="1" ht="17" customHeight="1" x14ac:dyDescent="0.2">
      <c r="A75" s="229" t="s">
        <v>925</v>
      </c>
      <c r="B75" s="229" t="s">
        <v>912</v>
      </c>
      <c r="C75" s="229">
        <v>75</v>
      </c>
      <c r="D75" s="214"/>
      <c r="E75" s="214" t="str">
        <f t="shared" si="9"/>
        <v/>
      </c>
      <c r="K75" s="214">
        <v>116</v>
      </c>
      <c r="L75" s="214" t="str">
        <f t="shared" si="7"/>
        <v>116bau</v>
      </c>
      <c r="M75" s="200" t="s">
        <v>912</v>
      </c>
      <c r="N75" s="214" t="str">
        <f t="shared" si="8"/>
        <v>.</v>
      </c>
      <c r="O75" s="200" t="s">
        <v>904</v>
      </c>
      <c r="P75" s="200" t="s">
        <v>301</v>
      </c>
      <c r="Q75" s="204" t="s">
        <v>342</v>
      </c>
      <c r="R75" s="205">
        <v>16</v>
      </c>
      <c r="S75" s="205">
        <v>0</v>
      </c>
      <c r="T75" s="205">
        <v>0</v>
      </c>
      <c r="U75" s="205">
        <v>0.6</v>
      </c>
      <c r="V75" s="205">
        <v>0</v>
      </c>
      <c r="W75" s="205">
        <f>1-0.46</f>
        <v>0.54</v>
      </c>
      <c r="X75" s="205">
        <f>1-0.21</f>
        <v>0.79</v>
      </c>
      <c r="Y75" s="200" t="s">
        <v>49</v>
      </c>
      <c r="Z75" s="206" t="s">
        <v>302</v>
      </c>
      <c r="AA75" s="207" t="s">
        <v>67</v>
      </c>
      <c r="AB75" s="200" t="s">
        <v>49</v>
      </c>
      <c r="AC75" s="200" t="s">
        <v>49</v>
      </c>
      <c r="AD75" s="200" t="s">
        <v>49</v>
      </c>
      <c r="AE75" s="200" t="s">
        <v>49</v>
      </c>
      <c r="AF75" s="200" t="s">
        <v>49</v>
      </c>
      <c r="AG75" s="200" t="s">
        <v>49</v>
      </c>
      <c r="AH75" s="200" t="s">
        <v>49</v>
      </c>
      <c r="AI75" s="200" t="s">
        <v>294</v>
      </c>
      <c r="AJ75" s="200" t="s">
        <v>58</v>
      </c>
      <c r="AK75" s="200" t="s">
        <v>449</v>
      </c>
      <c r="AL75" s="200" t="s">
        <v>766</v>
      </c>
      <c r="AM75" s="216" t="s">
        <v>766</v>
      </c>
      <c r="AN75" s="216" t="s">
        <v>766</v>
      </c>
      <c r="AO75" s="216" t="s">
        <v>766</v>
      </c>
      <c r="AP75" s="216">
        <v>549.12</v>
      </c>
      <c r="AQ75" s="216">
        <v>22.19</v>
      </c>
      <c r="AR75" s="216">
        <v>43</v>
      </c>
      <c r="AS75" s="231" t="s">
        <v>766</v>
      </c>
      <c r="AT75" s="231" t="s">
        <v>766</v>
      </c>
      <c r="AU75" s="231" t="s">
        <v>766</v>
      </c>
      <c r="AV75" s="231" t="s">
        <v>766</v>
      </c>
      <c r="AW75" s="231"/>
      <c r="AX75" s="231"/>
      <c r="AY75" s="256"/>
      <c r="AZ75" s="200">
        <v>0</v>
      </c>
    </row>
    <row r="76" spans="1:54" s="200" customFormat="1" ht="17" customHeight="1" x14ac:dyDescent="0.2">
      <c r="A76" s="229" t="s">
        <v>925</v>
      </c>
      <c r="B76" s="229" t="s">
        <v>912</v>
      </c>
      <c r="C76" s="229">
        <v>76</v>
      </c>
      <c r="D76" s="214"/>
      <c r="E76" s="214" t="str">
        <f t="shared" si="9"/>
        <v/>
      </c>
      <c r="K76" s="214" t="s">
        <v>133</v>
      </c>
      <c r="L76" s="214" t="str">
        <f t="shared" si="7"/>
        <v/>
      </c>
      <c r="N76" s="214" t="str">
        <f t="shared" si="8"/>
        <v/>
      </c>
      <c r="Q76" s="204"/>
      <c r="R76" s="205"/>
      <c r="S76" s="205"/>
      <c r="T76" s="205"/>
      <c r="U76" s="205"/>
      <c r="V76" s="205"/>
      <c r="W76" s="205"/>
      <c r="X76" s="205"/>
      <c r="Z76" s="206"/>
      <c r="AI76" s="200" t="s">
        <v>295</v>
      </c>
      <c r="AJ76" s="200" t="s">
        <v>91</v>
      </c>
      <c r="AK76" s="200" t="s">
        <v>449</v>
      </c>
      <c r="AL76" s="200" t="s">
        <v>766</v>
      </c>
      <c r="AM76" s="200" t="s">
        <v>766</v>
      </c>
      <c r="AN76" s="200" t="s">
        <v>766</v>
      </c>
      <c r="AO76" s="200" t="s">
        <v>766</v>
      </c>
      <c r="AP76" s="200">
        <v>64.64</v>
      </c>
      <c r="AQ76" s="200">
        <v>17.71</v>
      </c>
      <c r="AR76" s="200">
        <v>56</v>
      </c>
      <c r="AS76" s="231" t="s">
        <v>766</v>
      </c>
      <c r="AT76" s="231" t="s">
        <v>766</v>
      </c>
      <c r="AU76" s="231" t="s">
        <v>766</v>
      </c>
      <c r="AV76" s="231" t="s">
        <v>766</v>
      </c>
      <c r="AW76" s="231"/>
      <c r="AX76" s="231"/>
      <c r="AY76" s="256"/>
      <c r="AZ76" s="200">
        <v>0</v>
      </c>
    </row>
    <row r="77" spans="1:54" s="200" customFormat="1" ht="17" customHeight="1" x14ac:dyDescent="0.2">
      <c r="A77" s="229" t="s">
        <v>925</v>
      </c>
      <c r="B77" s="229" t="s">
        <v>912</v>
      </c>
      <c r="C77" s="229">
        <v>77</v>
      </c>
      <c r="D77" s="214"/>
      <c r="E77" s="214" t="str">
        <f t="shared" si="9"/>
        <v/>
      </c>
      <c r="K77" s="214" t="s">
        <v>133</v>
      </c>
      <c r="L77" s="214" t="str">
        <f t="shared" si="7"/>
        <v/>
      </c>
      <c r="N77" s="214" t="str">
        <f t="shared" si="8"/>
        <v/>
      </c>
      <c r="Q77" s="257"/>
      <c r="R77" s="205"/>
      <c r="S77" s="256"/>
      <c r="T77" s="205"/>
      <c r="U77" s="205"/>
      <c r="V77" s="205"/>
      <c r="W77" s="256"/>
      <c r="X77" s="205"/>
      <c r="AI77" s="200" t="s">
        <v>296</v>
      </c>
      <c r="AJ77" s="200" t="s">
        <v>91</v>
      </c>
      <c r="AK77" s="200" t="s">
        <v>449</v>
      </c>
      <c r="AL77" s="200" t="s">
        <v>766</v>
      </c>
      <c r="AM77" s="200" t="s">
        <v>766</v>
      </c>
      <c r="AN77" s="200" t="s">
        <v>766</v>
      </c>
      <c r="AO77" s="200" t="s">
        <v>766</v>
      </c>
      <c r="AP77" s="200">
        <v>78.13</v>
      </c>
      <c r="AQ77" s="200">
        <v>18.43</v>
      </c>
      <c r="AR77" s="200">
        <v>56</v>
      </c>
      <c r="AS77" s="231" t="s">
        <v>766</v>
      </c>
      <c r="AT77" s="231" t="s">
        <v>766</v>
      </c>
      <c r="AU77" s="231" t="s">
        <v>766</v>
      </c>
      <c r="AV77" s="231" t="s">
        <v>766</v>
      </c>
      <c r="AW77" s="231"/>
      <c r="AX77" s="231"/>
      <c r="AY77" s="256"/>
      <c r="AZ77" s="200">
        <v>0</v>
      </c>
    </row>
    <row r="78" spans="1:54" s="200" customFormat="1" ht="17" customHeight="1" x14ac:dyDescent="0.2">
      <c r="A78" s="229" t="s">
        <v>925</v>
      </c>
      <c r="B78" s="229" t="s">
        <v>912</v>
      </c>
      <c r="C78" s="229">
        <v>78</v>
      </c>
      <c r="D78" s="214"/>
      <c r="E78" s="214" t="str">
        <f t="shared" si="9"/>
        <v/>
      </c>
      <c r="K78" s="214" t="s">
        <v>133</v>
      </c>
      <c r="L78" s="214" t="str">
        <f t="shared" si="7"/>
        <v/>
      </c>
      <c r="N78" s="214" t="str">
        <f t="shared" si="8"/>
        <v/>
      </c>
      <c r="Q78" s="257"/>
      <c r="R78" s="205"/>
      <c r="S78" s="256"/>
      <c r="T78" s="205"/>
      <c r="U78" s="205"/>
      <c r="V78" s="205"/>
      <c r="W78" s="256"/>
      <c r="X78" s="205"/>
      <c r="AI78" s="200" t="s">
        <v>297</v>
      </c>
      <c r="AJ78" s="200" t="s">
        <v>91</v>
      </c>
      <c r="AK78" s="200" t="s">
        <v>449</v>
      </c>
      <c r="AL78" s="200" t="s">
        <v>766</v>
      </c>
      <c r="AM78" s="200" t="s">
        <v>766</v>
      </c>
      <c r="AN78" s="200" t="s">
        <v>766</v>
      </c>
      <c r="AO78" s="200" t="s">
        <v>766</v>
      </c>
      <c r="AP78" s="200">
        <v>75.45</v>
      </c>
      <c r="AQ78" s="200">
        <v>21.69</v>
      </c>
      <c r="AR78" s="200">
        <v>56</v>
      </c>
      <c r="AS78" s="231" t="s">
        <v>766</v>
      </c>
      <c r="AT78" s="231" t="s">
        <v>766</v>
      </c>
      <c r="AU78" s="231" t="s">
        <v>766</v>
      </c>
      <c r="AV78" s="231" t="s">
        <v>766</v>
      </c>
      <c r="AW78" s="231"/>
      <c r="AX78" s="231"/>
      <c r="AY78" s="256"/>
      <c r="AZ78" s="200">
        <v>0</v>
      </c>
    </row>
    <row r="79" spans="1:54" s="201" customFormat="1" ht="17" customHeight="1" x14ac:dyDescent="0.2">
      <c r="A79" s="229" t="s">
        <v>925</v>
      </c>
      <c r="B79" s="229" t="s">
        <v>912</v>
      </c>
      <c r="C79" s="229">
        <v>79</v>
      </c>
      <c r="D79" s="209"/>
      <c r="E79" s="209" t="str">
        <f t="shared" si="9"/>
        <v/>
      </c>
      <c r="K79" s="209" t="s">
        <v>133</v>
      </c>
      <c r="L79" s="209" t="str">
        <f t="shared" si="7"/>
        <v/>
      </c>
      <c r="N79" s="209" t="str">
        <f t="shared" si="8"/>
        <v/>
      </c>
      <c r="Q79" s="258"/>
      <c r="R79" s="211"/>
      <c r="S79" s="259"/>
      <c r="T79" s="211"/>
      <c r="U79" s="211"/>
      <c r="V79" s="211"/>
      <c r="W79" s="259"/>
      <c r="X79" s="211"/>
      <c r="AI79" s="201" t="s">
        <v>298</v>
      </c>
      <c r="AJ79" s="201" t="s">
        <v>91</v>
      </c>
      <c r="AK79" s="200" t="s">
        <v>449</v>
      </c>
      <c r="AL79" s="201" t="s">
        <v>766</v>
      </c>
      <c r="AM79" s="201" t="s">
        <v>766</v>
      </c>
      <c r="AN79" s="201" t="s">
        <v>766</v>
      </c>
      <c r="AO79" s="201" t="s">
        <v>766</v>
      </c>
      <c r="AP79" s="201">
        <v>56.88</v>
      </c>
      <c r="AQ79" s="201">
        <v>20.170000000000002</v>
      </c>
      <c r="AR79" s="201">
        <v>56</v>
      </c>
      <c r="AS79" s="260" t="s">
        <v>766</v>
      </c>
      <c r="AT79" s="260" t="s">
        <v>766</v>
      </c>
      <c r="AU79" s="260" t="s">
        <v>766</v>
      </c>
      <c r="AV79" s="260" t="s">
        <v>766</v>
      </c>
      <c r="AW79" s="260"/>
      <c r="AX79" s="260"/>
      <c r="AY79" s="259"/>
      <c r="AZ79" s="201">
        <v>0</v>
      </c>
    </row>
    <row r="80" spans="1:54" ht="17" customHeight="1" x14ac:dyDescent="0.2">
      <c r="C80" s="219">
        <v>80</v>
      </c>
      <c r="D80" s="110" t="s">
        <v>934</v>
      </c>
      <c r="E80" s="110" t="str">
        <f t="shared" si="9"/>
        <v>117</v>
      </c>
      <c r="F80" s="86" t="s">
        <v>47</v>
      </c>
      <c r="G80" s="86" t="s">
        <v>442</v>
      </c>
      <c r="H80" s="86" t="s">
        <v>986</v>
      </c>
      <c r="I80" s="86" t="s">
        <v>987</v>
      </c>
      <c r="J80" s="86" t="s">
        <v>993</v>
      </c>
      <c r="K80" s="185">
        <v>117</v>
      </c>
      <c r="L80" s="185" t="str">
        <f t="shared" si="7"/>
        <v xml:space="preserve">117Nm </v>
      </c>
      <c r="M80" s="187" t="s">
        <v>896</v>
      </c>
      <c r="N80" s="185" t="str">
        <f t="shared" si="8"/>
        <v xml:space="preserve">m </v>
      </c>
      <c r="O80" s="60">
        <v>1</v>
      </c>
      <c r="P80" s="60" t="s">
        <v>303</v>
      </c>
      <c r="Q80" s="191" t="s">
        <v>353</v>
      </c>
      <c r="R80" s="88">
        <v>8.5</v>
      </c>
      <c r="S80" s="88" t="s">
        <v>766</v>
      </c>
      <c r="T80" s="104" t="s">
        <v>766</v>
      </c>
      <c r="U80" s="88">
        <f>27/148</f>
        <v>0.18243243243243243</v>
      </c>
      <c r="V80" s="88" t="s">
        <v>766</v>
      </c>
      <c r="W80" s="88">
        <f>71/148</f>
        <v>0.47972972972972971</v>
      </c>
      <c r="X80" s="104">
        <f>1-112/148</f>
        <v>0.2432432432432432</v>
      </c>
      <c r="Y80" s="88" t="s">
        <v>88</v>
      </c>
      <c r="Z80" s="90" t="s">
        <v>305</v>
      </c>
      <c r="AA80" s="60" t="s">
        <v>67</v>
      </c>
      <c r="AB80" s="60" t="s">
        <v>149</v>
      </c>
      <c r="AC80" s="60" t="s">
        <v>157</v>
      </c>
      <c r="AD80" s="60" t="s">
        <v>55</v>
      </c>
      <c r="AE80" s="60">
        <f>AF80*AG80</f>
        <v>5400</v>
      </c>
      <c r="AF80" s="60">
        <f>12*5</f>
        <v>60</v>
      </c>
      <c r="AG80" s="60">
        <v>90</v>
      </c>
      <c r="AH80" s="60" t="s">
        <v>56</v>
      </c>
      <c r="AI80" s="60" t="s">
        <v>306</v>
      </c>
      <c r="AJ80" s="60" t="s">
        <v>91</v>
      </c>
      <c r="AK80" s="60" t="s">
        <v>449</v>
      </c>
      <c r="AL80" s="60" t="s">
        <v>576</v>
      </c>
      <c r="AM80" s="60">
        <v>3.13</v>
      </c>
      <c r="AN80" s="60">
        <v>1.1000000000000001</v>
      </c>
      <c r="AO80" s="60">
        <v>148</v>
      </c>
      <c r="AP80" s="60">
        <v>3.65</v>
      </c>
      <c r="AQ80" s="60">
        <v>1.04</v>
      </c>
      <c r="AR80" s="118">
        <v>148</v>
      </c>
      <c r="AS80" s="222" t="s">
        <v>766</v>
      </c>
      <c r="AT80" s="222" t="s">
        <v>766</v>
      </c>
      <c r="AU80" s="222" t="s">
        <v>766</v>
      </c>
      <c r="AV80" s="222" t="s">
        <v>766</v>
      </c>
      <c r="AW80" s="222"/>
      <c r="AX80" s="222"/>
      <c r="AY80" s="261"/>
      <c r="AZ80" s="60">
        <v>0</v>
      </c>
      <c r="BA80" s="60" t="s">
        <v>307</v>
      </c>
      <c r="BB80" s="60" t="s">
        <v>82</v>
      </c>
    </row>
    <row r="81" spans="1:55" ht="17" customHeight="1" x14ac:dyDescent="0.2">
      <c r="C81" s="219">
        <v>81</v>
      </c>
      <c r="D81" s="110"/>
      <c r="E81" s="110" t="str">
        <f t="shared" si="9"/>
        <v/>
      </c>
      <c r="K81" s="185" t="s">
        <v>133</v>
      </c>
      <c r="L81" s="185" t="str">
        <f t="shared" si="7"/>
        <v/>
      </c>
      <c r="N81" s="185" t="str">
        <f t="shared" si="8"/>
        <v/>
      </c>
      <c r="T81" s="138"/>
      <c r="X81" s="138"/>
      <c r="Y81" s="88"/>
      <c r="AI81" s="60" t="s">
        <v>308</v>
      </c>
      <c r="AJ81" s="60" t="s">
        <v>91</v>
      </c>
      <c r="AK81" s="60" t="s">
        <v>449</v>
      </c>
      <c r="AL81" s="60" t="s">
        <v>577</v>
      </c>
      <c r="AM81" s="60">
        <v>0.31</v>
      </c>
      <c r="AN81" s="60">
        <v>0.18</v>
      </c>
      <c r="AO81" s="60">
        <v>148</v>
      </c>
      <c r="AP81" s="60">
        <v>0.56000000000000005</v>
      </c>
      <c r="AQ81" s="60">
        <v>0.14000000000000001</v>
      </c>
      <c r="AR81" s="60">
        <v>148</v>
      </c>
      <c r="AS81" s="222" t="s">
        <v>766</v>
      </c>
      <c r="AT81" s="222" t="s">
        <v>766</v>
      </c>
      <c r="AU81" s="222" t="s">
        <v>766</v>
      </c>
      <c r="AV81" s="222" t="s">
        <v>766</v>
      </c>
      <c r="AW81" s="222"/>
      <c r="AX81" s="222"/>
      <c r="AY81" s="261"/>
      <c r="AZ81" s="60">
        <v>0</v>
      </c>
      <c r="BA81" s="219"/>
    </row>
    <row r="82" spans="1:55" ht="17" customHeight="1" x14ac:dyDescent="0.2">
      <c r="C82" s="219">
        <v>82</v>
      </c>
      <c r="D82" s="110"/>
      <c r="E82" s="110" t="str">
        <f t="shared" si="9"/>
        <v/>
      </c>
      <c r="K82" s="185">
        <v>117</v>
      </c>
      <c r="L82" s="185" t="str">
        <f t="shared" si="7"/>
        <v xml:space="preserve">117m </v>
      </c>
      <c r="M82" s="187" t="s">
        <v>895</v>
      </c>
      <c r="N82" s="185" t="str">
        <f t="shared" si="8"/>
        <v xml:space="preserve">m </v>
      </c>
      <c r="O82" s="60" t="s">
        <v>904</v>
      </c>
      <c r="P82" s="60" t="s">
        <v>309</v>
      </c>
      <c r="Q82" s="191" t="s">
        <v>353</v>
      </c>
      <c r="R82" s="88">
        <v>8.5</v>
      </c>
      <c r="S82" s="88" t="s">
        <v>766</v>
      </c>
      <c r="T82" s="104" t="s">
        <v>766</v>
      </c>
      <c r="U82" s="88">
        <f>47/213</f>
        <v>0.22065727699530516</v>
      </c>
      <c r="V82" s="88" t="s">
        <v>766</v>
      </c>
      <c r="W82" s="88">
        <f>102/213</f>
        <v>0.47887323943661969</v>
      </c>
      <c r="X82" s="104">
        <f>1-155/213</f>
        <v>0.27230046948356812</v>
      </c>
      <c r="Y82" s="88" t="s">
        <v>88</v>
      </c>
      <c r="Z82" s="90" t="s">
        <v>310</v>
      </c>
      <c r="AA82" s="60" t="s">
        <v>76</v>
      </c>
      <c r="AB82" s="60" t="s">
        <v>149</v>
      </c>
      <c r="AC82" s="60" t="s">
        <v>157</v>
      </c>
      <c r="AD82" s="60" t="s">
        <v>55</v>
      </c>
      <c r="AE82" s="60">
        <f>AF82*AG82</f>
        <v>5400</v>
      </c>
      <c r="AF82" s="60">
        <f>12*5</f>
        <v>60</v>
      </c>
      <c r="AG82" s="60">
        <v>90</v>
      </c>
      <c r="AH82" s="60" t="s">
        <v>56</v>
      </c>
      <c r="AI82" s="60" t="s">
        <v>306</v>
      </c>
      <c r="AJ82" s="60" t="s">
        <v>91</v>
      </c>
      <c r="AK82" s="60" t="s">
        <v>449</v>
      </c>
      <c r="AL82" s="60" t="s">
        <v>576</v>
      </c>
      <c r="AM82" s="60">
        <v>2.19</v>
      </c>
      <c r="AN82" s="60">
        <v>0.78</v>
      </c>
      <c r="AO82" s="60">
        <v>213</v>
      </c>
      <c r="AP82" s="60">
        <v>2.87</v>
      </c>
      <c r="AQ82" s="60">
        <v>0.51</v>
      </c>
      <c r="AR82" s="60">
        <v>213</v>
      </c>
      <c r="AS82" s="222" t="s">
        <v>766</v>
      </c>
      <c r="AT82" s="222" t="s">
        <v>766</v>
      </c>
      <c r="AU82" s="222" t="s">
        <v>766</v>
      </c>
      <c r="AV82" s="222" t="s">
        <v>766</v>
      </c>
      <c r="AW82" s="222"/>
      <c r="AX82" s="222"/>
      <c r="AY82" s="261"/>
      <c r="AZ82" s="60">
        <v>0</v>
      </c>
      <c r="BA82" s="219"/>
      <c r="BB82" s="60" t="s">
        <v>82</v>
      </c>
    </row>
    <row r="83" spans="1:55" s="63" customFormat="1" ht="17" customHeight="1" x14ac:dyDescent="0.2">
      <c r="A83" s="219"/>
      <c r="B83" s="219"/>
      <c r="C83" s="219">
        <v>83</v>
      </c>
      <c r="D83" s="115"/>
      <c r="E83" s="110" t="str">
        <f t="shared" si="9"/>
        <v/>
      </c>
      <c r="F83" s="87"/>
      <c r="G83" s="87"/>
      <c r="H83" s="87"/>
      <c r="I83" s="87"/>
      <c r="J83" s="87"/>
      <c r="K83" s="186" t="s">
        <v>133</v>
      </c>
      <c r="L83" s="186" t="str">
        <f t="shared" si="7"/>
        <v/>
      </c>
      <c r="M83" s="188"/>
      <c r="N83" s="186" t="str">
        <f t="shared" si="8"/>
        <v/>
      </c>
      <c r="Q83" s="192"/>
      <c r="R83" s="91"/>
      <c r="S83" s="91"/>
      <c r="T83" s="91"/>
      <c r="U83" s="91"/>
      <c r="V83" s="91"/>
      <c r="W83" s="91"/>
      <c r="X83" s="139"/>
      <c r="Y83" s="91"/>
      <c r="Z83" s="91"/>
      <c r="AD83" s="262"/>
      <c r="AE83" s="262"/>
      <c r="AF83" s="262"/>
      <c r="AI83" s="63" t="s">
        <v>308</v>
      </c>
      <c r="AJ83" s="63" t="s">
        <v>91</v>
      </c>
      <c r="AK83" s="60" t="s">
        <v>449</v>
      </c>
      <c r="AL83" s="60" t="s">
        <v>577</v>
      </c>
      <c r="AM83" s="63">
        <v>0.15</v>
      </c>
      <c r="AN83" s="63">
        <v>0.15</v>
      </c>
      <c r="AO83" s="63">
        <v>213</v>
      </c>
      <c r="AP83" s="63">
        <v>0.31</v>
      </c>
      <c r="AQ83" s="63">
        <v>0.16</v>
      </c>
      <c r="AR83" s="63">
        <v>213</v>
      </c>
      <c r="AS83" s="222" t="s">
        <v>766</v>
      </c>
      <c r="AT83" s="222" t="s">
        <v>766</v>
      </c>
      <c r="AU83" s="222" t="s">
        <v>766</v>
      </c>
      <c r="AV83" s="222" t="s">
        <v>766</v>
      </c>
      <c r="AW83" s="222"/>
      <c r="AX83" s="222"/>
      <c r="AY83" s="262"/>
      <c r="AZ83" s="63">
        <v>0</v>
      </c>
      <c r="BA83" s="263"/>
    </row>
    <row r="84" spans="1:55" ht="17" customHeight="1" x14ac:dyDescent="0.2">
      <c r="C84" s="219">
        <v>84</v>
      </c>
      <c r="D84" s="110" t="s">
        <v>935</v>
      </c>
      <c r="E84" s="110" t="str">
        <f t="shared" si="9"/>
        <v>118</v>
      </c>
      <c r="F84" s="86" t="s">
        <v>47</v>
      </c>
      <c r="G84" s="86" t="s">
        <v>442</v>
      </c>
      <c r="H84" s="86" t="s">
        <v>986</v>
      </c>
      <c r="I84" s="86" t="s">
        <v>987</v>
      </c>
      <c r="J84" s="86" t="s">
        <v>993</v>
      </c>
      <c r="K84" s="185">
        <v>118</v>
      </c>
      <c r="L84" s="185" t="str">
        <f t="shared" si="7"/>
        <v xml:space="preserve">118Nm </v>
      </c>
      <c r="M84" s="187" t="s">
        <v>896</v>
      </c>
      <c r="N84" s="185" t="str">
        <f t="shared" si="8"/>
        <v xml:space="preserve">m </v>
      </c>
      <c r="O84" s="60">
        <v>1</v>
      </c>
      <c r="P84" s="60" t="s">
        <v>311</v>
      </c>
      <c r="Q84" s="191" t="s">
        <v>353</v>
      </c>
      <c r="R84" s="88">
        <v>8.5</v>
      </c>
      <c r="S84" s="88" t="s">
        <v>766</v>
      </c>
      <c r="T84" s="88">
        <f>29/184</f>
        <v>0.15760869565217392</v>
      </c>
      <c r="U84" s="88" t="s">
        <v>766</v>
      </c>
      <c r="V84" s="88">
        <f>4/195</f>
        <v>2.0512820512820513E-2</v>
      </c>
      <c r="W84" s="88">
        <f>108/191</f>
        <v>0.56544502617801051</v>
      </c>
      <c r="X84" s="104">
        <f>1-94/180</f>
        <v>0.47777777777777775</v>
      </c>
      <c r="Y84" s="60" t="s">
        <v>88</v>
      </c>
      <c r="Z84" s="90" t="s">
        <v>312</v>
      </c>
      <c r="AA84" s="60" t="s">
        <v>67</v>
      </c>
      <c r="AB84" s="60" t="s">
        <v>149</v>
      </c>
      <c r="AC84" s="60" t="s">
        <v>157</v>
      </c>
      <c r="AD84" s="60" t="s">
        <v>55</v>
      </c>
      <c r="AE84" s="60">
        <f>AF84*AG84</f>
        <v>5400</v>
      </c>
      <c r="AF84" s="60">
        <f>12*5</f>
        <v>60</v>
      </c>
      <c r="AG84" s="60">
        <v>90</v>
      </c>
      <c r="AH84" s="60" t="s">
        <v>56</v>
      </c>
      <c r="AI84" s="60" t="s">
        <v>313</v>
      </c>
      <c r="AJ84" s="60" t="s">
        <v>91</v>
      </c>
      <c r="AK84" s="60" t="s">
        <v>449</v>
      </c>
      <c r="AL84" s="118" t="s">
        <v>577</v>
      </c>
      <c r="AM84" s="60">
        <v>0.33</v>
      </c>
      <c r="AN84" s="60">
        <v>0.11</v>
      </c>
      <c r="AO84" s="60">
        <v>191</v>
      </c>
      <c r="AP84" s="60">
        <v>0.46</v>
      </c>
      <c r="AQ84" s="60">
        <v>9.8000000000000004E-2</v>
      </c>
      <c r="AR84" s="60">
        <v>191</v>
      </c>
      <c r="AS84" s="225" t="s">
        <v>766</v>
      </c>
      <c r="AT84" s="225" t="s">
        <v>766</v>
      </c>
      <c r="AU84" s="225" t="s">
        <v>766</v>
      </c>
      <c r="AV84" s="225" t="s">
        <v>766</v>
      </c>
      <c r="AW84" s="225"/>
      <c r="AX84" s="225"/>
      <c r="AY84" s="261"/>
      <c r="AZ84" s="60">
        <v>0</v>
      </c>
      <c r="BA84" s="60" t="s">
        <v>307</v>
      </c>
      <c r="BB84" s="60" t="s">
        <v>82</v>
      </c>
    </row>
    <row r="85" spans="1:55" ht="17" customHeight="1" x14ac:dyDescent="0.2">
      <c r="C85" s="219">
        <v>85</v>
      </c>
      <c r="D85" s="110"/>
      <c r="E85" s="110" t="str">
        <f t="shared" si="9"/>
        <v/>
      </c>
      <c r="K85" s="185" t="s">
        <v>133</v>
      </c>
      <c r="L85" s="185" t="str">
        <f t="shared" si="7"/>
        <v/>
      </c>
      <c r="N85" s="185" t="str">
        <f t="shared" si="8"/>
        <v/>
      </c>
      <c r="AD85" s="261"/>
      <c r="AI85" s="60" t="s">
        <v>314</v>
      </c>
      <c r="AJ85" s="60" t="s">
        <v>58</v>
      </c>
      <c r="AK85" s="60" t="s">
        <v>449</v>
      </c>
      <c r="AL85" s="60" t="s">
        <v>766</v>
      </c>
      <c r="AM85" s="60" t="s">
        <v>766</v>
      </c>
      <c r="AN85" s="60" t="s">
        <v>766</v>
      </c>
      <c r="AO85" s="60" t="s">
        <v>766</v>
      </c>
      <c r="AP85" s="60">
        <v>498.6</v>
      </c>
      <c r="AQ85" s="60">
        <v>22.57</v>
      </c>
      <c r="AR85" s="60">
        <v>191</v>
      </c>
      <c r="AS85" s="222" t="s">
        <v>766</v>
      </c>
      <c r="AT85" s="222" t="s">
        <v>766</v>
      </c>
      <c r="AU85" s="222" t="s">
        <v>766</v>
      </c>
      <c r="AV85" s="222" t="s">
        <v>766</v>
      </c>
      <c r="AW85" s="222"/>
      <c r="AX85" s="222"/>
      <c r="AY85" s="261"/>
      <c r="AZ85" s="60">
        <v>0</v>
      </c>
    </row>
    <row r="86" spans="1:55" ht="17" customHeight="1" x14ac:dyDescent="0.2">
      <c r="C86" s="219">
        <v>86</v>
      </c>
      <c r="D86" s="110"/>
      <c r="E86" s="110" t="str">
        <f t="shared" si="9"/>
        <v/>
      </c>
      <c r="K86" s="185">
        <v>118</v>
      </c>
      <c r="L86" s="185" t="str">
        <f t="shared" si="7"/>
        <v xml:space="preserve">118Nm </v>
      </c>
      <c r="M86" s="187" t="s">
        <v>896</v>
      </c>
      <c r="N86" s="185" t="str">
        <f t="shared" si="8"/>
        <v xml:space="preserve">m </v>
      </c>
      <c r="O86" s="60">
        <v>2</v>
      </c>
      <c r="P86" s="60" t="s">
        <v>315</v>
      </c>
      <c r="Q86" s="191" t="s">
        <v>353</v>
      </c>
      <c r="R86" s="88">
        <v>8.5</v>
      </c>
      <c r="S86" s="88" t="s">
        <v>766</v>
      </c>
      <c r="T86" s="89">
        <f>26/248</f>
        <v>0.10483870967741936</v>
      </c>
      <c r="U86" s="88" t="s">
        <v>766</v>
      </c>
      <c r="V86" s="88">
        <f>7/260</f>
        <v>2.6923076923076925E-2</v>
      </c>
      <c r="W86" s="88">
        <f>129/257</f>
        <v>0.50194552529182879</v>
      </c>
      <c r="X86" s="88">
        <f>109/247</f>
        <v>0.44129554655870445</v>
      </c>
      <c r="Y86" s="60" t="s">
        <v>88</v>
      </c>
      <c r="Z86" s="90" t="s">
        <v>316</v>
      </c>
      <c r="AA86" s="60" t="s">
        <v>76</v>
      </c>
      <c r="AB86" s="60" t="s">
        <v>149</v>
      </c>
      <c r="AC86" s="60" t="s">
        <v>157</v>
      </c>
      <c r="AD86" s="60" t="s">
        <v>55</v>
      </c>
      <c r="AE86" s="60">
        <f>AF86*AG86</f>
        <v>5400</v>
      </c>
      <c r="AF86" s="60">
        <f>12*5</f>
        <v>60</v>
      </c>
      <c r="AG86" s="60">
        <v>90</v>
      </c>
      <c r="AH86" s="60" t="s">
        <v>56</v>
      </c>
      <c r="AI86" s="60" t="s">
        <v>313</v>
      </c>
      <c r="AJ86" s="60" t="s">
        <v>91</v>
      </c>
      <c r="AK86" s="60" t="s">
        <v>449</v>
      </c>
      <c r="AL86" s="60" t="s">
        <v>577</v>
      </c>
      <c r="AM86" s="60">
        <v>0.32</v>
      </c>
      <c r="AN86" s="60">
        <v>7.3999999999999996E-2</v>
      </c>
      <c r="AO86" s="60">
        <v>257</v>
      </c>
      <c r="AP86" s="60">
        <v>0.38</v>
      </c>
      <c r="AQ86" s="60">
        <v>5.3999999999999999E-2</v>
      </c>
      <c r="AR86" s="60">
        <v>257</v>
      </c>
      <c r="AS86" s="222" t="s">
        <v>766</v>
      </c>
      <c r="AT86" s="222" t="s">
        <v>766</v>
      </c>
      <c r="AU86" s="222" t="s">
        <v>766</v>
      </c>
      <c r="AV86" s="222" t="s">
        <v>766</v>
      </c>
      <c r="AW86" s="222"/>
      <c r="AX86" s="222"/>
      <c r="AY86" s="261"/>
      <c r="AZ86" s="60">
        <v>0</v>
      </c>
      <c r="BB86" s="60" t="s">
        <v>82</v>
      </c>
    </row>
    <row r="87" spans="1:55" ht="17" customHeight="1" x14ac:dyDescent="0.2">
      <c r="C87" s="219">
        <v>87</v>
      </c>
      <c r="D87" s="110"/>
      <c r="E87" s="110" t="str">
        <f t="shared" si="9"/>
        <v/>
      </c>
      <c r="K87" s="185" t="s">
        <v>133</v>
      </c>
      <c r="L87" s="185" t="str">
        <f t="shared" si="7"/>
        <v/>
      </c>
      <c r="N87" s="185" t="str">
        <f t="shared" si="8"/>
        <v/>
      </c>
      <c r="T87" s="89"/>
      <c r="AD87" s="261"/>
      <c r="AE87" s="261"/>
      <c r="AF87" s="261"/>
      <c r="AI87" s="60" t="s">
        <v>314</v>
      </c>
      <c r="AJ87" s="60" t="s">
        <v>58</v>
      </c>
      <c r="AK87" s="60" t="s">
        <v>449</v>
      </c>
      <c r="AL87" s="60" t="s">
        <v>766</v>
      </c>
      <c r="AM87" s="60" t="s">
        <v>766</v>
      </c>
      <c r="AN87" s="60" t="s">
        <v>766</v>
      </c>
      <c r="AO87" s="60" t="s">
        <v>766</v>
      </c>
      <c r="AP87" s="60">
        <v>468.57</v>
      </c>
      <c r="AQ87" s="60">
        <v>15.85</v>
      </c>
      <c r="AR87" s="60">
        <v>257</v>
      </c>
      <c r="AS87" s="222" t="s">
        <v>766</v>
      </c>
      <c r="AT87" s="222" t="s">
        <v>766</v>
      </c>
      <c r="AU87" s="222" t="s">
        <v>766</v>
      </c>
      <c r="AV87" s="222" t="s">
        <v>766</v>
      </c>
      <c r="AW87" s="222"/>
      <c r="AX87" s="222"/>
      <c r="AY87" s="261"/>
      <c r="AZ87" s="60">
        <v>0</v>
      </c>
    </row>
    <row r="88" spans="1:55" ht="17" customHeight="1" x14ac:dyDescent="0.2">
      <c r="C88" s="219">
        <v>88</v>
      </c>
      <c r="D88" s="110"/>
      <c r="E88" s="110" t="str">
        <f t="shared" si="9"/>
        <v/>
      </c>
      <c r="K88" s="185">
        <v>118</v>
      </c>
      <c r="L88" s="185" t="str">
        <f t="shared" si="7"/>
        <v>118bau</v>
      </c>
      <c r="M88" s="187" t="s">
        <v>896</v>
      </c>
      <c r="N88" s="185" t="str">
        <f t="shared" si="8"/>
        <v>.</v>
      </c>
      <c r="O88" s="60" t="s">
        <v>904</v>
      </c>
      <c r="P88" s="60" t="s">
        <v>317</v>
      </c>
      <c r="Q88" s="191" t="s">
        <v>353</v>
      </c>
      <c r="R88" s="88">
        <v>8.5</v>
      </c>
      <c r="S88" s="88" t="s">
        <v>766</v>
      </c>
      <c r="T88" s="88">
        <f>12/59</f>
        <v>0.20338983050847459</v>
      </c>
      <c r="U88" s="88" t="s">
        <v>766</v>
      </c>
      <c r="V88" s="88">
        <f>0/83</f>
        <v>0</v>
      </c>
      <c r="W88" s="88">
        <f>42/76</f>
        <v>0.55263157894736847</v>
      </c>
      <c r="X88" s="88">
        <f>6/59</f>
        <v>0.10169491525423729</v>
      </c>
      <c r="Y88" s="60" t="s">
        <v>49</v>
      </c>
      <c r="Z88" s="90" t="s">
        <v>318</v>
      </c>
      <c r="AA88" s="60" t="s">
        <v>76</v>
      </c>
      <c r="AB88" s="60" t="s">
        <v>149</v>
      </c>
      <c r="AC88" s="60" t="s">
        <v>157</v>
      </c>
      <c r="AD88" s="60" t="s">
        <v>55</v>
      </c>
      <c r="AE88" s="60">
        <f>AF88*AG88</f>
        <v>5400</v>
      </c>
      <c r="AF88" s="60">
        <f>12*5</f>
        <v>60</v>
      </c>
      <c r="AG88" s="60">
        <v>90</v>
      </c>
      <c r="AH88" s="60" t="s">
        <v>56</v>
      </c>
      <c r="AI88" s="60" t="s">
        <v>313</v>
      </c>
      <c r="AJ88" s="60" t="s">
        <v>91</v>
      </c>
      <c r="AK88" s="60" t="s">
        <v>449</v>
      </c>
      <c r="AL88" s="60" t="s">
        <v>577</v>
      </c>
      <c r="AM88" s="60">
        <v>0.32</v>
      </c>
      <c r="AN88" s="60">
        <v>4.9000000000000002E-2</v>
      </c>
      <c r="AO88" s="60">
        <v>76</v>
      </c>
      <c r="AP88" s="60">
        <v>0.35</v>
      </c>
      <c r="AQ88" s="60">
        <v>0.04</v>
      </c>
      <c r="AR88" s="60">
        <v>76</v>
      </c>
      <c r="AS88" s="222" t="s">
        <v>766</v>
      </c>
      <c r="AT88" s="222" t="s">
        <v>766</v>
      </c>
      <c r="AU88" s="222" t="s">
        <v>766</v>
      </c>
      <c r="AV88" s="222" t="s">
        <v>766</v>
      </c>
      <c r="AW88" s="222"/>
      <c r="AX88" s="222"/>
      <c r="AY88" s="261"/>
      <c r="AZ88" s="60">
        <v>0</v>
      </c>
      <c r="BB88" s="60" t="s">
        <v>82</v>
      </c>
    </row>
    <row r="89" spans="1:55" s="63" customFormat="1" ht="17" customHeight="1" x14ac:dyDescent="0.2">
      <c r="A89" s="219"/>
      <c r="B89" s="219"/>
      <c r="C89" s="219">
        <v>89</v>
      </c>
      <c r="D89" s="115"/>
      <c r="E89" s="115" t="str">
        <f t="shared" si="9"/>
        <v/>
      </c>
      <c r="F89" s="87"/>
      <c r="G89" s="87"/>
      <c r="H89" s="87"/>
      <c r="I89" s="87"/>
      <c r="J89" s="87"/>
      <c r="K89" s="186" t="s">
        <v>133</v>
      </c>
      <c r="L89" s="186" t="str">
        <f t="shared" si="7"/>
        <v/>
      </c>
      <c r="M89" s="188"/>
      <c r="N89" s="186" t="str">
        <f t="shared" si="8"/>
        <v/>
      </c>
      <c r="Q89" s="194"/>
      <c r="R89" s="129"/>
      <c r="S89" s="129"/>
      <c r="T89" s="129"/>
      <c r="U89" s="129"/>
      <c r="V89" s="129"/>
      <c r="W89" s="129"/>
      <c r="X89" s="129"/>
      <c r="Y89" s="129"/>
      <c r="Z89" s="129"/>
      <c r="AA89" s="129"/>
      <c r="AB89" s="129"/>
      <c r="AC89" s="129"/>
      <c r="AD89" s="129"/>
      <c r="AE89" s="129"/>
      <c r="AF89" s="129"/>
      <c r="AG89" s="129"/>
      <c r="AH89" s="129"/>
      <c r="AI89" s="63" t="s">
        <v>314</v>
      </c>
      <c r="AJ89" s="63" t="s">
        <v>58</v>
      </c>
      <c r="AK89" s="60" t="s">
        <v>449</v>
      </c>
      <c r="AL89" s="63" t="s">
        <v>766</v>
      </c>
      <c r="AM89" s="63" t="s">
        <v>766</v>
      </c>
      <c r="AN89" s="63" t="s">
        <v>766</v>
      </c>
      <c r="AO89" s="63" t="s">
        <v>766</v>
      </c>
      <c r="AP89" s="63">
        <v>483.33</v>
      </c>
      <c r="AQ89" s="63">
        <v>11.93</v>
      </c>
      <c r="AR89" s="63">
        <v>76</v>
      </c>
      <c r="AS89" s="224" t="s">
        <v>766</v>
      </c>
      <c r="AT89" s="224" t="s">
        <v>766</v>
      </c>
      <c r="AU89" s="224" t="s">
        <v>766</v>
      </c>
      <c r="AV89" s="224" t="s">
        <v>766</v>
      </c>
      <c r="AW89" s="224"/>
      <c r="AX89" s="224"/>
      <c r="AY89" s="262"/>
      <c r="AZ89" s="63">
        <v>0</v>
      </c>
    </row>
    <row r="90" spans="1:55" ht="16" customHeight="1" x14ac:dyDescent="0.2">
      <c r="C90" s="219">
        <v>90</v>
      </c>
      <c r="D90" s="110" t="s">
        <v>362</v>
      </c>
      <c r="E90" s="110" t="str">
        <f t="shared" si="9"/>
        <v>119</v>
      </c>
      <c r="F90" s="86" t="s">
        <v>319</v>
      </c>
      <c r="G90" s="86" t="s">
        <v>561</v>
      </c>
      <c r="H90" s="86" t="s">
        <v>986</v>
      </c>
      <c r="I90" s="86" t="s">
        <v>987</v>
      </c>
      <c r="J90" s="86" t="s">
        <v>990</v>
      </c>
      <c r="K90" s="185">
        <v>119</v>
      </c>
      <c r="L90" s="185" t="str">
        <f t="shared" si="7"/>
        <v>119NGcm</v>
      </c>
      <c r="M90" s="187" t="s">
        <v>897</v>
      </c>
      <c r="N90" s="185" t="str">
        <f t="shared" si="8"/>
        <v>cm</v>
      </c>
      <c r="O90" s="60">
        <v>1</v>
      </c>
      <c r="P90" s="60" t="s">
        <v>320</v>
      </c>
      <c r="Q90" s="193" t="s">
        <v>79</v>
      </c>
      <c r="R90" s="125">
        <v>10.02</v>
      </c>
      <c r="S90" s="125">
        <v>1</v>
      </c>
      <c r="T90" s="125" t="s">
        <v>766</v>
      </c>
      <c r="U90" s="125" t="s">
        <v>766</v>
      </c>
      <c r="V90" s="125" t="s">
        <v>766</v>
      </c>
      <c r="W90" s="125">
        <f>22/50</f>
        <v>0.44</v>
      </c>
      <c r="X90" s="125" t="s">
        <v>766</v>
      </c>
      <c r="Y90" s="105" t="s">
        <v>50</v>
      </c>
      <c r="Z90" s="90" t="s">
        <v>321</v>
      </c>
      <c r="AA90" s="125" t="s">
        <v>67</v>
      </c>
      <c r="AB90" s="125" t="s">
        <v>149</v>
      </c>
      <c r="AC90" s="125" t="s">
        <v>54</v>
      </c>
      <c r="AD90" s="125" t="s">
        <v>55</v>
      </c>
      <c r="AE90" s="60">
        <f>AF90*AG90</f>
        <v>720</v>
      </c>
      <c r="AF90" s="125">
        <v>8</v>
      </c>
      <c r="AG90" s="125">
        <v>90</v>
      </c>
      <c r="AH90" s="60" t="s">
        <v>56</v>
      </c>
      <c r="AI90" s="60" t="s">
        <v>322</v>
      </c>
      <c r="AJ90" s="60" t="s">
        <v>91</v>
      </c>
      <c r="AK90" s="60" t="s">
        <v>449</v>
      </c>
      <c r="AL90" s="118" t="s">
        <v>578</v>
      </c>
      <c r="AM90" s="60">
        <v>0.53</v>
      </c>
      <c r="AN90" s="60">
        <f>0.02*SQRT(AO90)</f>
        <v>0.1414213562373095</v>
      </c>
      <c r="AO90" s="60">
        <v>50</v>
      </c>
      <c r="AP90" s="60">
        <v>0.56000000000000005</v>
      </c>
      <c r="AQ90" s="60">
        <f>0.02*SQRT(AR90)</f>
        <v>0.13114877048604001</v>
      </c>
      <c r="AR90" s="60">
        <v>43</v>
      </c>
      <c r="AS90" s="118">
        <v>0.61</v>
      </c>
      <c r="AT90" s="118">
        <f>0.02/SQRT(AU90)</f>
        <v>2.9172998299578914E-3</v>
      </c>
      <c r="AU90" s="118">
        <v>47</v>
      </c>
      <c r="AV90" s="60">
        <v>7</v>
      </c>
      <c r="AW90" s="222"/>
      <c r="AX90" s="222"/>
      <c r="AY90" s="261"/>
      <c r="AZ90" s="96">
        <v>1</v>
      </c>
      <c r="BA90" s="176" t="s">
        <v>323</v>
      </c>
      <c r="BB90" s="60" t="s">
        <v>364</v>
      </c>
    </row>
    <row r="91" spans="1:55" ht="16" customHeight="1" x14ac:dyDescent="0.2">
      <c r="C91" s="219">
        <v>91</v>
      </c>
      <c r="D91" s="264"/>
      <c r="E91" s="110" t="str">
        <f t="shared" si="9"/>
        <v/>
      </c>
      <c r="K91" s="185">
        <v>119</v>
      </c>
      <c r="L91" s="185" t="str">
        <f t="shared" si="7"/>
        <v>119Ncm</v>
      </c>
      <c r="M91" s="187" t="s">
        <v>896</v>
      </c>
      <c r="N91" s="185" t="str">
        <f t="shared" si="8"/>
        <v>cm</v>
      </c>
      <c r="O91" s="60">
        <v>2</v>
      </c>
      <c r="P91" s="60" t="s">
        <v>324</v>
      </c>
      <c r="Q91" s="193" t="s">
        <v>79</v>
      </c>
      <c r="R91" s="125">
        <v>9.89</v>
      </c>
      <c r="S91" s="125">
        <v>1</v>
      </c>
      <c r="T91" s="125" t="s">
        <v>766</v>
      </c>
      <c r="U91" s="125" t="s">
        <v>766</v>
      </c>
      <c r="V91" s="125" t="s">
        <v>766</v>
      </c>
      <c r="W91" s="125">
        <f>18/49</f>
        <v>0.36734693877551022</v>
      </c>
      <c r="X91" s="125" t="s">
        <v>766</v>
      </c>
      <c r="Y91" s="105" t="s">
        <v>50</v>
      </c>
      <c r="Z91" s="90" t="s">
        <v>325</v>
      </c>
      <c r="AA91" s="125" t="s">
        <v>67</v>
      </c>
      <c r="AB91" s="125" t="s">
        <v>149</v>
      </c>
      <c r="AC91" s="125" t="s">
        <v>54</v>
      </c>
      <c r="AD91" s="125" t="s">
        <v>55</v>
      </c>
      <c r="AE91" s="60">
        <f>AF91*AG91</f>
        <v>720</v>
      </c>
      <c r="AF91" s="125">
        <v>8</v>
      </c>
      <c r="AG91" s="125">
        <v>90</v>
      </c>
      <c r="AH91" s="60" t="s">
        <v>56</v>
      </c>
      <c r="AI91" s="60" t="s">
        <v>322</v>
      </c>
      <c r="AJ91" s="60" t="s">
        <v>91</v>
      </c>
      <c r="AK91" s="60" t="s">
        <v>449</v>
      </c>
      <c r="AL91" s="60" t="s">
        <v>578</v>
      </c>
      <c r="AM91" s="60">
        <v>0.51</v>
      </c>
      <c r="AN91" s="60">
        <f>0.02*SQRT(AO91)</f>
        <v>0.13856406460551018</v>
      </c>
      <c r="AO91" s="60">
        <v>48</v>
      </c>
      <c r="AP91" s="60">
        <v>0.56999999999999995</v>
      </c>
      <c r="AQ91" s="60">
        <f>0.02*SQRT(AR91)</f>
        <v>0.12328828005937953</v>
      </c>
      <c r="AR91" s="60">
        <v>38</v>
      </c>
      <c r="AS91" s="60">
        <v>0.6</v>
      </c>
      <c r="AT91" s="60">
        <f>0.03/SQRT(AU91)</f>
        <v>4.6852128566581821E-3</v>
      </c>
      <c r="AU91" s="60">
        <v>41</v>
      </c>
      <c r="AV91" s="60">
        <v>7</v>
      </c>
      <c r="AW91" s="222"/>
      <c r="AX91" s="222"/>
      <c r="AY91" s="261"/>
      <c r="AZ91" s="96">
        <v>1</v>
      </c>
      <c r="BA91" s="176" t="s">
        <v>438</v>
      </c>
      <c r="BB91" s="60" t="s">
        <v>364</v>
      </c>
    </row>
    <row r="92" spans="1:55" s="63" customFormat="1" ht="16" customHeight="1" x14ac:dyDescent="0.2">
      <c r="A92" s="219"/>
      <c r="B92" s="219"/>
      <c r="C92" s="219">
        <v>92</v>
      </c>
      <c r="D92" s="110"/>
      <c r="E92" s="110" t="str">
        <f t="shared" si="9"/>
        <v/>
      </c>
      <c r="F92" s="87"/>
      <c r="G92" s="86"/>
      <c r="H92" s="87"/>
      <c r="I92" s="87"/>
      <c r="J92" s="87"/>
      <c r="K92" s="186">
        <v>119</v>
      </c>
      <c r="L92" s="186" t="str">
        <f t="shared" si="7"/>
        <v>119bau</v>
      </c>
      <c r="M92" s="188" t="s">
        <v>895</v>
      </c>
      <c r="N92" s="186" t="str">
        <f t="shared" si="8"/>
        <v>.</v>
      </c>
      <c r="O92" s="63" t="s">
        <v>904</v>
      </c>
      <c r="P92" s="63" t="s">
        <v>122</v>
      </c>
      <c r="Q92" s="194" t="s">
        <v>79</v>
      </c>
      <c r="R92" s="129">
        <v>9.98</v>
      </c>
      <c r="S92" s="129">
        <v>1</v>
      </c>
      <c r="T92" s="129" t="s">
        <v>766</v>
      </c>
      <c r="U92" s="129" t="s">
        <v>766</v>
      </c>
      <c r="V92" s="129" t="s">
        <v>766</v>
      </c>
      <c r="W92" s="129">
        <f>27/59</f>
        <v>0.4576271186440678</v>
      </c>
      <c r="X92" s="129" t="s">
        <v>766</v>
      </c>
      <c r="Y92" s="63" t="s">
        <v>49</v>
      </c>
      <c r="Z92" s="93" t="s">
        <v>326</v>
      </c>
      <c r="AA92" s="129" t="s">
        <v>76</v>
      </c>
      <c r="AB92" s="63" t="s">
        <v>49</v>
      </c>
      <c r="AC92" s="63" t="s">
        <v>49</v>
      </c>
      <c r="AD92" s="63" t="s">
        <v>49</v>
      </c>
      <c r="AE92" s="63" t="s">
        <v>49</v>
      </c>
      <c r="AF92" s="63" t="s">
        <v>49</v>
      </c>
      <c r="AG92" s="63" t="s">
        <v>49</v>
      </c>
      <c r="AH92" s="63" t="s">
        <v>49</v>
      </c>
      <c r="AI92" s="63" t="s">
        <v>322</v>
      </c>
      <c r="AJ92" s="63" t="s">
        <v>91</v>
      </c>
      <c r="AK92" s="60" t="s">
        <v>449</v>
      </c>
      <c r="AL92" s="63" t="s">
        <v>578</v>
      </c>
      <c r="AM92" s="63">
        <v>0.47</v>
      </c>
      <c r="AN92" s="63">
        <f>0.02*SQRT(AO92)</f>
        <v>0.15099668870541499</v>
      </c>
      <c r="AO92" s="63">
        <v>57</v>
      </c>
      <c r="AP92" s="63">
        <v>0.53</v>
      </c>
      <c r="AQ92" s="63">
        <f>0.02*SQRT(AR92)</f>
        <v>0.13856406460551018</v>
      </c>
      <c r="AR92" s="63">
        <v>48</v>
      </c>
      <c r="AS92" s="63">
        <v>0.56000000000000005</v>
      </c>
      <c r="AT92" s="63">
        <f t="shared" ref="AT92" si="10">0.02/SQRT(AU92)</f>
        <v>2.8284271247461901E-3</v>
      </c>
      <c r="AU92" s="63">
        <v>50</v>
      </c>
      <c r="AV92" s="60">
        <v>7</v>
      </c>
      <c r="AW92" s="222"/>
      <c r="AX92" s="222"/>
      <c r="AY92" s="262"/>
      <c r="AZ92" s="97">
        <v>1</v>
      </c>
      <c r="BB92" s="63" t="s">
        <v>364</v>
      </c>
    </row>
    <row r="93" spans="1:55" ht="19" customHeight="1" x14ac:dyDescent="0.2">
      <c r="C93" s="219">
        <v>93</v>
      </c>
      <c r="D93" s="133" t="s">
        <v>367</v>
      </c>
      <c r="E93" s="133" t="str">
        <f t="shared" si="9"/>
        <v>120</v>
      </c>
      <c r="F93" s="86" t="s">
        <v>47</v>
      </c>
      <c r="G93" s="134" t="s">
        <v>442</v>
      </c>
      <c r="H93" s="86" t="s">
        <v>986</v>
      </c>
      <c r="I93" s="86" t="s">
        <v>987</v>
      </c>
      <c r="J93" s="189" t="s">
        <v>990</v>
      </c>
      <c r="K93" s="185">
        <v>120</v>
      </c>
      <c r="L93" s="185" t="str">
        <f t="shared" si="7"/>
        <v xml:space="preserve">120NGm </v>
      </c>
      <c r="M93" s="187" t="s">
        <v>897</v>
      </c>
      <c r="N93" s="185" t="str">
        <f t="shared" si="8"/>
        <v xml:space="preserve">m </v>
      </c>
      <c r="O93" s="60">
        <v>1</v>
      </c>
      <c r="P93" s="60" t="s">
        <v>327</v>
      </c>
      <c r="Q93" s="193" t="s">
        <v>369</v>
      </c>
      <c r="R93" s="125">
        <v>6.5</v>
      </c>
      <c r="S93" s="125" t="s">
        <v>766</v>
      </c>
      <c r="T93" s="125">
        <f>(18+14)/(18+14+191+221)</f>
        <v>7.2072072072072071E-2</v>
      </c>
      <c r="U93" s="125" t="s">
        <v>766</v>
      </c>
      <c r="V93" s="125">
        <f>(35+49)/(35+49+174+186)</f>
        <v>0.1891891891891892</v>
      </c>
      <c r="W93" s="125">
        <f>(110+113)/(99+110+122+113)</f>
        <v>0.50225225225225223</v>
      </c>
      <c r="X93" s="125">
        <f>1-(47+41)/(69+19+65+47+9+78+25+81+41+10)</f>
        <v>0.80180180180180183</v>
      </c>
      <c r="Y93" s="125" t="s">
        <v>88</v>
      </c>
      <c r="Z93" s="90" t="s">
        <v>328</v>
      </c>
      <c r="AA93" s="125" t="s">
        <v>52</v>
      </c>
      <c r="AB93" s="125" t="s">
        <v>149</v>
      </c>
      <c r="AC93" s="125" t="s">
        <v>157</v>
      </c>
      <c r="AD93" s="125" t="s">
        <v>55</v>
      </c>
      <c r="AE93" s="60">
        <f>AF93*AG93</f>
        <v>600</v>
      </c>
      <c r="AF93" s="125">
        <v>10</v>
      </c>
      <c r="AG93" s="125">
        <v>60</v>
      </c>
      <c r="AH93" s="60" t="s">
        <v>56</v>
      </c>
      <c r="AI93" s="60" t="s">
        <v>329</v>
      </c>
      <c r="AJ93" s="96" t="s">
        <v>91</v>
      </c>
      <c r="AK93" s="60" t="s">
        <v>449</v>
      </c>
      <c r="AL93" s="60" t="s">
        <v>579</v>
      </c>
      <c r="AM93" s="60">
        <v>171.92</v>
      </c>
      <c r="AN93" s="60">
        <v>15.81</v>
      </c>
      <c r="AO93" s="60">
        <v>319</v>
      </c>
      <c r="AP93" s="60">
        <v>176.59</v>
      </c>
      <c r="AQ93" s="60">
        <v>15.58</v>
      </c>
      <c r="AR93" s="60">
        <v>403</v>
      </c>
      <c r="AS93" s="225" t="s">
        <v>766</v>
      </c>
      <c r="AT93" s="225" t="s">
        <v>766</v>
      </c>
      <c r="AU93" s="225" t="s">
        <v>766</v>
      </c>
      <c r="AV93" s="225" t="s">
        <v>766</v>
      </c>
      <c r="AW93" s="225"/>
      <c r="AX93" s="225"/>
      <c r="AY93" s="261"/>
      <c r="AZ93" s="60">
        <v>0</v>
      </c>
      <c r="BB93" s="60" t="s">
        <v>82</v>
      </c>
      <c r="BC93" s="176"/>
    </row>
    <row r="94" spans="1:55" ht="19" customHeight="1" x14ac:dyDescent="0.2">
      <c r="C94" s="219">
        <v>94</v>
      </c>
      <c r="D94" s="110"/>
      <c r="E94" s="110" t="str">
        <f t="shared" si="9"/>
        <v/>
      </c>
      <c r="K94" s="185" t="s">
        <v>133</v>
      </c>
      <c r="L94" s="185" t="str">
        <f t="shared" si="7"/>
        <v/>
      </c>
      <c r="N94" s="185" t="str">
        <f t="shared" si="8"/>
        <v/>
      </c>
      <c r="Q94" s="193"/>
      <c r="R94" s="125"/>
      <c r="S94" s="125"/>
      <c r="T94" s="125"/>
      <c r="U94" s="125"/>
      <c r="V94" s="125"/>
      <c r="W94" s="125"/>
      <c r="X94" s="125"/>
      <c r="Y94" s="125"/>
      <c r="AA94" s="125"/>
      <c r="AB94" s="125"/>
      <c r="AC94" s="125"/>
      <c r="AD94" s="125"/>
      <c r="AF94" s="125"/>
      <c r="AG94" s="125"/>
      <c r="AI94" s="60" t="s">
        <v>330</v>
      </c>
      <c r="AJ94" s="60" t="s">
        <v>58</v>
      </c>
      <c r="AK94" s="60" t="s">
        <v>449</v>
      </c>
      <c r="AL94" s="60" t="s">
        <v>580</v>
      </c>
      <c r="AM94" s="60">
        <v>189.37</v>
      </c>
      <c r="AN94" s="60">
        <v>101.26</v>
      </c>
      <c r="AO94" s="60">
        <v>425</v>
      </c>
      <c r="AP94" s="60">
        <v>188.05</v>
      </c>
      <c r="AQ94" s="60">
        <v>85.78</v>
      </c>
      <c r="AR94" s="60">
        <v>431</v>
      </c>
      <c r="AS94" s="222" t="s">
        <v>766</v>
      </c>
      <c r="AT94" s="222" t="s">
        <v>766</v>
      </c>
      <c r="AU94" s="222" t="s">
        <v>766</v>
      </c>
      <c r="AV94" s="222" t="s">
        <v>766</v>
      </c>
      <c r="AW94" s="222"/>
      <c r="AX94" s="222"/>
      <c r="AY94" s="261"/>
      <c r="AZ94" s="60">
        <v>0</v>
      </c>
      <c r="BC94" s="176"/>
    </row>
    <row r="95" spans="1:55" ht="19" customHeight="1" x14ac:dyDescent="0.2">
      <c r="C95" s="219">
        <v>95</v>
      </c>
      <c r="D95" s="110"/>
      <c r="E95" s="110" t="str">
        <f t="shared" si="9"/>
        <v/>
      </c>
      <c r="K95" s="185">
        <v>120</v>
      </c>
      <c r="L95" s="185" t="str">
        <f t="shared" si="7"/>
        <v>120bau</v>
      </c>
      <c r="M95" s="187" t="s">
        <v>895</v>
      </c>
      <c r="N95" s="185" t="str">
        <f t="shared" si="8"/>
        <v>.</v>
      </c>
      <c r="O95" s="60" t="s">
        <v>904</v>
      </c>
      <c r="P95" s="60" t="s">
        <v>270</v>
      </c>
      <c r="Q95" s="193" t="s">
        <v>369</v>
      </c>
      <c r="R95" s="125">
        <v>6.5</v>
      </c>
      <c r="S95" s="125" t="s">
        <v>766</v>
      </c>
      <c r="T95" s="125">
        <f>13/(13+205)</f>
        <v>5.9633027522935783E-2</v>
      </c>
      <c r="U95" s="125" t="s">
        <v>766</v>
      </c>
      <c r="V95" s="125">
        <f>52/(52+166)</f>
        <v>0.23853211009174313</v>
      </c>
      <c r="W95" s="125">
        <f>100/(100+118)</f>
        <v>0.45871559633027525</v>
      </c>
      <c r="X95" s="125">
        <f>1-53/(70+16+75+53+4)</f>
        <v>0.75688073394495414</v>
      </c>
      <c r="Y95" s="125" t="s">
        <v>49</v>
      </c>
      <c r="Z95" s="90" t="s">
        <v>331</v>
      </c>
      <c r="AA95" s="125" t="s">
        <v>52</v>
      </c>
      <c r="AB95" s="60" t="s">
        <v>49</v>
      </c>
      <c r="AC95" s="60" t="s">
        <v>49</v>
      </c>
      <c r="AD95" s="60" t="s">
        <v>49</v>
      </c>
      <c r="AE95" s="60" t="s">
        <v>49</v>
      </c>
      <c r="AF95" s="60" t="s">
        <v>49</v>
      </c>
      <c r="AG95" s="60" t="s">
        <v>49</v>
      </c>
      <c r="AH95" s="60" t="s">
        <v>49</v>
      </c>
      <c r="AI95" s="60" t="s">
        <v>329</v>
      </c>
      <c r="AJ95" s="96" t="s">
        <v>91</v>
      </c>
      <c r="AK95" s="60" t="s">
        <v>449</v>
      </c>
      <c r="AL95" s="60" t="s">
        <v>579</v>
      </c>
      <c r="AM95" s="60">
        <v>173.76</v>
      </c>
      <c r="AN95" s="60">
        <v>15.97</v>
      </c>
      <c r="AO95" s="60">
        <v>165</v>
      </c>
      <c r="AP95" s="60">
        <v>175.88</v>
      </c>
      <c r="AQ95" s="60">
        <v>17.13</v>
      </c>
      <c r="AR95" s="60">
        <v>204</v>
      </c>
      <c r="AS95" s="222" t="s">
        <v>766</v>
      </c>
      <c r="AT95" s="222" t="s">
        <v>766</v>
      </c>
      <c r="AU95" s="222" t="s">
        <v>766</v>
      </c>
      <c r="AV95" s="222" t="s">
        <v>766</v>
      </c>
      <c r="AW95" s="222"/>
      <c r="AX95" s="222"/>
      <c r="AY95" s="261"/>
      <c r="AZ95" s="60">
        <v>0</v>
      </c>
      <c r="BB95" s="60" t="s">
        <v>82</v>
      </c>
      <c r="BC95" s="176"/>
    </row>
    <row r="96" spans="1:55" s="63" customFormat="1" ht="19" customHeight="1" x14ac:dyDescent="0.2">
      <c r="A96" s="219"/>
      <c r="B96" s="219"/>
      <c r="C96" s="219">
        <v>96</v>
      </c>
      <c r="D96" s="115"/>
      <c r="E96" s="115" t="str">
        <f t="shared" si="9"/>
        <v/>
      </c>
      <c r="F96" s="87"/>
      <c r="G96" s="87"/>
      <c r="H96" s="87"/>
      <c r="I96" s="87"/>
      <c r="J96" s="87"/>
      <c r="K96" s="186" t="s">
        <v>133</v>
      </c>
      <c r="L96" s="186" t="str">
        <f t="shared" si="7"/>
        <v/>
      </c>
      <c r="M96" s="188"/>
      <c r="N96" s="186" t="str">
        <f t="shared" si="8"/>
        <v/>
      </c>
      <c r="Q96" s="194"/>
      <c r="R96" s="129"/>
      <c r="S96" s="129"/>
      <c r="T96" s="129"/>
      <c r="U96" s="129"/>
      <c r="V96" s="129"/>
      <c r="W96" s="129"/>
      <c r="X96" s="129"/>
      <c r="Y96" s="129"/>
      <c r="Z96" s="93"/>
      <c r="AA96" s="129"/>
      <c r="AB96" s="129"/>
      <c r="AC96" s="129"/>
      <c r="AD96" s="129"/>
      <c r="AF96" s="129"/>
      <c r="AG96" s="129"/>
      <c r="AI96" s="63" t="s">
        <v>330</v>
      </c>
      <c r="AJ96" s="63" t="s">
        <v>58</v>
      </c>
      <c r="AK96" s="63" t="s">
        <v>449</v>
      </c>
      <c r="AL96" s="63" t="s">
        <v>580</v>
      </c>
      <c r="AM96" s="63">
        <v>191.19</v>
      </c>
      <c r="AN96" s="97">
        <v>112.27</v>
      </c>
      <c r="AO96" s="63">
        <v>212</v>
      </c>
      <c r="AP96" s="63">
        <v>186.26</v>
      </c>
      <c r="AQ96" s="63">
        <v>93.54</v>
      </c>
      <c r="AR96" s="63">
        <v>214</v>
      </c>
      <c r="AS96" s="224" t="s">
        <v>766</v>
      </c>
      <c r="AT96" s="224" t="s">
        <v>766</v>
      </c>
      <c r="AU96" s="224" t="s">
        <v>766</v>
      </c>
      <c r="AV96" s="224" t="s">
        <v>766</v>
      </c>
      <c r="AW96" s="224"/>
      <c r="AX96" s="224"/>
      <c r="AY96" s="262"/>
      <c r="AZ96" s="63">
        <v>0</v>
      </c>
      <c r="BC96" s="177"/>
    </row>
    <row r="97" spans="1:54" ht="19" customHeight="1" x14ac:dyDescent="0.2">
      <c r="C97" s="219">
        <v>97</v>
      </c>
      <c r="D97" s="110" t="s">
        <v>374</v>
      </c>
      <c r="E97" s="110" t="str">
        <f t="shared" si="9"/>
        <v>121</v>
      </c>
      <c r="F97" s="190" t="s">
        <v>406</v>
      </c>
      <c r="G97" s="133" t="s">
        <v>562</v>
      </c>
      <c r="H97" s="86" t="s">
        <v>986</v>
      </c>
      <c r="I97" s="86" t="s">
        <v>987</v>
      </c>
      <c r="J97" s="86" t="s">
        <v>993</v>
      </c>
      <c r="K97" s="185">
        <v>121</v>
      </c>
      <c r="L97" s="185" t="str">
        <f t="shared" si="7"/>
        <v xml:space="preserve">121NGm </v>
      </c>
      <c r="M97" s="187" t="s">
        <v>897</v>
      </c>
      <c r="N97" s="185" t="str">
        <f t="shared" si="8"/>
        <v xml:space="preserve">m </v>
      </c>
      <c r="O97" s="60">
        <v>1</v>
      </c>
      <c r="P97" s="60" t="s">
        <v>407</v>
      </c>
      <c r="Q97" s="191" t="s">
        <v>142</v>
      </c>
      <c r="R97" s="104">
        <v>10.73</v>
      </c>
      <c r="S97" s="88" t="s">
        <v>766</v>
      </c>
      <c r="T97" s="88" t="s">
        <v>766</v>
      </c>
      <c r="U97" s="89">
        <v>0.75</v>
      </c>
      <c r="V97" s="89">
        <v>0</v>
      </c>
      <c r="W97" s="88">
        <f>44/(44+50)</f>
        <v>0.46808510638297873</v>
      </c>
      <c r="X97" s="89">
        <v>0</v>
      </c>
      <c r="Y97" s="60" t="s">
        <v>88</v>
      </c>
      <c r="Z97" s="90" t="s">
        <v>408</v>
      </c>
      <c r="AA97" s="60" t="s">
        <v>67</v>
      </c>
      <c r="AB97" s="60" t="s">
        <v>149</v>
      </c>
      <c r="AC97" s="60" t="s">
        <v>54</v>
      </c>
      <c r="AD97" s="60" t="s">
        <v>55</v>
      </c>
      <c r="AE97" s="95">
        <f>AF97*AG97</f>
        <v>300</v>
      </c>
      <c r="AF97" s="95">
        <v>5</v>
      </c>
      <c r="AG97" s="60">
        <v>60</v>
      </c>
      <c r="AH97" s="60" t="s">
        <v>144</v>
      </c>
      <c r="AI97" s="60" t="s">
        <v>427</v>
      </c>
      <c r="AJ97" s="60" t="s">
        <v>91</v>
      </c>
      <c r="AK97" s="60" t="s">
        <v>449</v>
      </c>
      <c r="AL97" s="60" t="s">
        <v>581</v>
      </c>
      <c r="AM97" s="60" t="s">
        <v>766</v>
      </c>
      <c r="AN97" s="60" t="s">
        <v>766</v>
      </c>
      <c r="AO97" s="60" t="s">
        <v>766</v>
      </c>
      <c r="AP97" s="60">
        <v>20.43</v>
      </c>
      <c r="AQ97" s="60">
        <v>3.04</v>
      </c>
      <c r="AR97" s="60">
        <v>94</v>
      </c>
      <c r="AS97" s="60">
        <v>19.07</v>
      </c>
      <c r="AT97" s="60">
        <v>3.2919999999999998</v>
      </c>
      <c r="AU97" s="60">
        <v>94</v>
      </c>
      <c r="AV97" s="60">
        <v>3</v>
      </c>
      <c r="AW97" s="222"/>
      <c r="AX97" s="222"/>
      <c r="AZ97" s="96">
        <v>1</v>
      </c>
      <c r="BA97" s="60" t="s">
        <v>428</v>
      </c>
      <c r="BB97" s="60" t="s">
        <v>93</v>
      </c>
    </row>
    <row r="98" spans="1:54" ht="19" customHeight="1" x14ac:dyDescent="0.2">
      <c r="C98" s="219">
        <v>98</v>
      </c>
      <c r="D98" s="110"/>
      <c r="E98" s="110" t="str">
        <f t="shared" si="9"/>
        <v/>
      </c>
      <c r="K98" s="185">
        <v>121</v>
      </c>
      <c r="L98" s="185" t="str">
        <f t="shared" si="7"/>
        <v xml:space="preserve">121Nm </v>
      </c>
      <c r="M98" s="187" t="s">
        <v>896</v>
      </c>
      <c r="N98" s="185" t="str">
        <f t="shared" si="8"/>
        <v xml:space="preserve">m </v>
      </c>
      <c r="O98" s="60">
        <v>2</v>
      </c>
      <c r="P98" s="60" t="s">
        <v>409</v>
      </c>
      <c r="Q98" s="191" t="s">
        <v>142</v>
      </c>
      <c r="R98" s="88">
        <v>10.69</v>
      </c>
      <c r="S98" s="88" t="s">
        <v>766</v>
      </c>
      <c r="T98" s="88" t="s">
        <v>766</v>
      </c>
      <c r="U98" s="89">
        <v>0.75</v>
      </c>
      <c r="V98" s="89">
        <v>0</v>
      </c>
      <c r="W98" s="88">
        <f>54/(54+45)</f>
        <v>0.54545454545454541</v>
      </c>
      <c r="X98" s="89">
        <v>0</v>
      </c>
      <c r="Y98" s="60" t="s">
        <v>88</v>
      </c>
      <c r="Z98" s="90" t="s">
        <v>410</v>
      </c>
      <c r="AA98" s="60" t="s">
        <v>67</v>
      </c>
      <c r="AB98" s="60" t="s">
        <v>149</v>
      </c>
      <c r="AC98" s="60" t="s">
        <v>54</v>
      </c>
      <c r="AD98" s="60" t="s">
        <v>55</v>
      </c>
      <c r="AE98" s="95">
        <f>AF98*AG98</f>
        <v>300</v>
      </c>
      <c r="AF98" s="95">
        <v>5</v>
      </c>
      <c r="AG98" s="60">
        <v>60</v>
      </c>
      <c r="AH98" s="60" t="s">
        <v>144</v>
      </c>
      <c r="AI98" s="60" t="s">
        <v>427</v>
      </c>
      <c r="AJ98" s="60" t="s">
        <v>91</v>
      </c>
      <c r="AK98" s="60" t="s">
        <v>449</v>
      </c>
      <c r="AL98" s="60" t="s">
        <v>581</v>
      </c>
      <c r="AM98" s="60" t="s">
        <v>766</v>
      </c>
      <c r="AN98" s="60" t="s">
        <v>766</v>
      </c>
      <c r="AO98" s="60" t="s">
        <v>766</v>
      </c>
      <c r="AP98" s="60">
        <v>19.38</v>
      </c>
      <c r="AQ98" s="60">
        <v>2.8</v>
      </c>
      <c r="AR98" s="60">
        <v>99</v>
      </c>
      <c r="AS98" s="60">
        <v>19.12</v>
      </c>
      <c r="AT98" s="60">
        <v>3.18</v>
      </c>
      <c r="AU98" s="60">
        <v>99</v>
      </c>
      <c r="AV98" s="60">
        <v>3</v>
      </c>
      <c r="AW98" s="222"/>
      <c r="AX98" s="222"/>
      <c r="AZ98" s="96">
        <v>1</v>
      </c>
      <c r="BB98" s="60" t="s">
        <v>93</v>
      </c>
    </row>
    <row r="99" spans="1:54" ht="19" customHeight="1" x14ac:dyDescent="0.2">
      <c r="C99" s="219">
        <v>99</v>
      </c>
      <c r="D99" s="110"/>
      <c r="E99" s="110" t="str">
        <f t="shared" si="9"/>
        <v/>
      </c>
      <c r="F99" s="87"/>
      <c r="H99" s="87"/>
      <c r="I99" s="87"/>
      <c r="J99" s="87"/>
      <c r="K99" s="186">
        <v>121</v>
      </c>
      <c r="L99" s="186" t="str">
        <f t="shared" si="7"/>
        <v>121bau</v>
      </c>
      <c r="M99" s="188" t="s">
        <v>895</v>
      </c>
      <c r="N99" s="186" t="str">
        <f t="shared" si="8"/>
        <v>.</v>
      </c>
      <c r="O99" s="63" t="s">
        <v>904</v>
      </c>
      <c r="P99" s="63" t="s">
        <v>411</v>
      </c>
      <c r="Q99" s="192" t="s">
        <v>142</v>
      </c>
      <c r="R99" s="91">
        <v>10.69</v>
      </c>
      <c r="S99" s="91" t="s">
        <v>766</v>
      </c>
      <c r="T99" s="91" t="s">
        <v>766</v>
      </c>
      <c r="U99" s="92">
        <v>0.75</v>
      </c>
      <c r="V99" s="92">
        <v>0</v>
      </c>
      <c r="W99" s="91">
        <f>43/(43+43)</f>
        <v>0.5</v>
      </c>
      <c r="X99" s="92">
        <v>0</v>
      </c>
      <c r="Y99" s="63" t="s">
        <v>49</v>
      </c>
      <c r="Z99" s="93" t="s">
        <v>381</v>
      </c>
      <c r="AA99" s="63" t="s">
        <v>949</v>
      </c>
      <c r="AB99" s="63" t="s">
        <v>49</v>
      </c>
      <c r="AC99" s="63" t="s">
        <v>49</v>
      </c>
      <c r="AD99" s="63" t="s">
        <v>49</v>
      </c>
      <c r="AE99" s="63" t="s">
        <v>49</v>
      </c>
      <c r="AF99" s="63" t="s">
        <v>49</v>
      </c>
      <c r="AG99" s="63" t="s">
        <v>49</v>
      </c>
      <c r="AH99" s="63" t="s">
        <v>49</v>
      </c>
      <c r="AI99" s="63" t="s">
        <v>427</v>
      </c>
      <c r="AJ99" s="63" t="s">
        <v>91</v>
      </c>
      <c r="AK99" s="63" t="s">
        <v>449</v>
      </c>
      <c r="AL99" s="63" t="s">
        <v>581</v>
      </c>
      <c r="AM99" s="63" t="s">
        <v>766</v>
      </c>
      <c r="AN99" s="63" t="s">
        <v>766</v>
      </c>
      <c r="AO99" s="63" t="s">
        <v>766</v>
      </c>
      <c r="AP99" s="63">
        <v>18.940000000000001</v>
      </c>
      <c r="AQ99" s="63">
        <v>3.62</v>
      </c>
      <c r="AR99" s="63">
        <v>86</v>
      </c>
      <c r="AS99" s="60">
        <v>18.329999999999998</v>
      </c>
      <c r="AT99" s="60">
        <v>3.29</v>
      </c>
      <c r="AU99" s="60">
        <v>96</v>
      </c>
      <c r="AV99" s="60">
        <v>3</v>
      </c>
      <c r="AW99" s="222"/>
      <c r="AX99" s="222"/>
      <c r="AY99" s="63"/>
      <c r="AZ99" s="97">
        <v>1</v>
      </c>
      <c r="BA99" s="63"/>
      <c r="BB99" s="63" t="s">
        <v>93</v>
      </c>
    </row>
    <row r="100" spans="1:54" s="200" customFormat="1" ht="19" customHeight="1" x14ac:dyDescent="0.2">
      <c r="A100" s="229" t="s">
        <v>915</v>
      </c>
      <c r="B100" s="229" t="s">
        <v>912</v>
      </c>
      <c r="C100" s="229">
        <v>100</v>
      </c>
      <c r="D100" s="202" t="s">
        <v>382</v>
      </c>
      <c r="E100" s="202" t="str">
        <f t="shared" ref="E100:E131" si="11">IF(D100="","",LEFT(K100,3))</f>
        <v xml:space="preserve">EX </v>
      </c>
      <c r="F100" s="200" t="s">
        <v>383</v>
      </c>
      <c r="G100" s="203" t="s">
        <v>563</v>
      </c>
      <c r="H100" s="200" t="s">
        <v>986</v>
      </c>
      <c r="I100" s="200" t="s">
        <v>987</v>
      </c>
      <c r="J100" s="200" t="s">
        <v>990</v>
      </c>
      <c r="K100" s="214" t="s">
        <v>901</v>
      </c>
      <c r="L100" s="214" t="str">
        <f t="shared" si="7"/>
        <v>EX 122cm</v>
      </c>
      <c r="N100" s="214" t="str">
        <f t="shared" si="8"/>
        <v>cm</v>
      </c>
      <c r="O100" s="200">
        <v>1</v>
      </c>
      <c r="P100" s="200" t="s">
        <v>412</v>
      </c>
      <c r="Q100" s="204" t="s">
        <v>353</v>
      </c>
      <c r="R100" s="205">
        <v>9.1999999999999993</v>
      </c>
      <c r="S100" s="205" t="s">
        <v>766</v>
      </c>
      <c r="T100" s="205" t="s">
        <v>766</v>
      </c>
      <c r="U100" s="205" t="s">
        <v>766</v>
      </c>
      <c r="V100" s="205">
        <v>0</v>
      </c>
      <c r="W100" s="205">
        <f>47/(47+58)</f>
        <v>0.44761904761904764</v>
      </c>
      <c r="X100" s="205">
        <v>0</v>
      </c>
      <c r="Y100" s="200" t="s">
        <v>50</v>
      </c>
      <c r="Z100" s="206" t="s">
        <v>385</v>
      </c>
      <c r="AA100" s="207" t="s">
        <v>52</v>
      </c>
      <c r="AB100" s="200" t="s">
        <v>149</v>
      </c>
      <c r="AC100" s="200" t="s">
        <v>386</v>
      </c>
      <c r="AD100" s="200" t="s">
        <v>55</v>
      </c>
      <c r="AE100" s="208">
        <f>AF100*AG100</f>
        <v>640</v>
      </c>
      <c r="AF100" s="208">
        <f>4*8</f>
        <v>32</v>
      </c>
      <c r="AG100" s="200">
        <v>20</v>
      </c>
      <c r="AH100" s="200" t="s">
        <v>56</v>
      </c>
      <c r="AI100" s="200" t="s">
        <v>429</v>
      </c>
      <c r="AJ100" s="200" t="s">
        <v>58</v>
      </c>
      <c r="AK100" s="200" t="s">
        <v>449</v>
      </c>
      <c r="AL100" s="200" t="s">
        <v>582</v>
      </c>
      <c r="AM100" s="200">
        <v>64.22</v>
      </c>
      <c r="AN100" s="200">
        <v>15.87</v>
      </c>
      <c r="AO100" s="200">
        <v>53</v>
      </c>
      <c r="AP100" s="200">
        <v>71.209999999999994</v>
      </c>
      <c r="AQ100" s="200">
        <v>15.24</v>
      </c>
      <c r="AR100" s="200">
        <v>53</v>
      </c>
      <c r="AS100" s="255" t="s">
        <v>766</v>
      </c>
      <c r="AT100" s="255" t="s">
        <v>766</v>
      </c>
      <c r="AU100" s="255" t="s">
        <v>766</v>
      </c>
      <c r="AV100" s="255" t="s">
        <v>766</v>
      </c>
      <c r="AW100" s="255"/>
      <c r="AX100" s="255"/>
      <c r="AZ100" s="200">
        <v>0</v>
      </c>
    </row>
    <row r="101" spans="1:54" s="200" customFormat="1" ht="19" customHeight="1" x14ac:dyDescent="0.2">
      <c r="A101" s="229" t="s">
        <v>915</v>
      </c>
      <c r="B101" s="229" t="s">
        <v>912</v>
      </c>
      <c r="C101" s="229">
        <v>101</v>
      </c>
      <c r="D101" s="209"/>
      <c r="E101" s="209" t="str">
        <f t="shared" si="11"/>
        <v/>
      </c>
      <c r="F101" s="201"/>
      <c r="G101" s="201"/>
      <c r="H101" s="201"/>
      <c r="I101" s="201"/>
      <c r="J101" s="201"/>
      <c r="K101" s="209" t="s">
        <v>901</v>
      </c>
      <c r="L101" s="209" t="str">
        <f t="shared" si="7"/>
        <v>EX 122bau</v>
      </c>
      <c r="M101" s="201"/>
      <c r="N101" s="209" t="str">
        <f t="shared" si="8"/>
        <v>.</v>
      </c>
      <c r="O101" s="201" t="s">
        <v>904</v>
      </c>
      <c r="P101" s="201" t="s">
        <v>413</v>
      </c>
      <c r="Q101" s="210" t="s">
        <v>353</v>
      </c>
      <c r="R101" s="211">
        <v>9.1999999999999993</v>
      </c>
      <c r="S101" s="211" t="s">
        <v>766</v>
      </c>
      <c r="T101" s="211" t="s">
        <v>766</v>
      </c>
      <c r="U101" s="211" t="s">
        <v>766</v>
      </c>
      <c r="V101" s="211">
        <v>0</v>
      </c>
      <c r="W101" s="211">
        <f>47/(47+58)</f>
        <v>0.44761904761904764</v>
      </c>
      <c r="X101" s="211">
        <v>0</v>
      </c>
      <c r="Y101" s="201" t="s">
        <v>49</v>
      </c>
      <c r="Z101" s="212" t="s">
        <v>414</v>
      </c>
      <c r="AA101" s="213" t="s">
        <v>52</v>
      </c>
      <c r="AB101" s="201" t="s">
        <v>49</v>
      </c>
      <c r="AC101" s="201" t="s">
        <v>49</v>
      </c>
      <c r="AD101" s="201" t="s">
        <v>49</v>
      </c>
      <c r="AE101" s="201" t="s">
        <v>49</v>
      </c>
      <c r="AF101" s="201" t="s">
        <v>49</v>
      </c>
      <c r="AG101" s="201" t="s">
        <v>49</v>
      </c>
      <c r="AH101" s="201" t="s">
        <v>49</v>
      </c>
      <c r="AI101" s="201" t="s">
        <v>429</v>
      </c>
      <c r="AJ101" s="201" t="s">
        <v>58</v>
      </c>
      <c r="AK101" s="201" t="s">
        <v>449</v>
      </c>
      <c r="AL101" s="201" t="s">
        <v>582</v>
      </c>
      <c r="AM101" s="201">
        <v>64.989999999999995</v>
      </c>
      <c r="AN101" s="201">
        <v>20.05</v>
      </c>
      <c r="AO101" s="201">
        <v>52</v>
      </c>
      <c r="AP101" s="201">
        <v>64.22</v>
      </c>
      <c r="AQ101" s="201">
        <v>17.98</v>
      </c>
      <c r="AR101" s="201">
        <v>52</v>
      </c>
      <c r="AS101" s="260" t="s">
        <v>766</v>
      </c>
      <c r="AT101" s="260" t="s">
        <v>766</v>
      </c>
      <c r="AU101" s="260" t="s">
        <v>766</v>
      </c>
      <c r="AV101" s="260" t="s">
        <v>766</v>
      </c>
      <c r="AW101" s="260"/>
      <c r="AX101" s="260"/>
      <c r="AY101" s="201"/>
      <c r="AZ101" s="201">
        <v>0</v>
      </c>
      <c r="BA101" s="201"/>
      <c r="BB101" s="201"/>
    </row>
    <row r="102" spans="1:54" ht="19" customHeight="1" x14ac:dyDescent="0.2">
      <c r="C102" s="219">
        <v>102</v>
      </c>
      <c r="D102" s="110" t="s">
        <v>390</v>
      </c>
      <c r="E102" s="110" t="str">
        <f t="shared" si="11"/>
        <v>123</v>
      </c>
      <c r="F102" s="86" t="s">
        <v>47</v>
      </c>
      <c r="G102" s="86" t="s">
        <v>442</v>
      </c>
      <c r="H102" s="86" t="s">
        <v>986</v>
      </c>
      <c r="I102" s="86" t="s">
        <v>987</v>
      </c>
      <c r="J102" s="86" t="s">
        <v>993</v>
      </c>
      <c r="K102" s="185">
        <v>123</v>
      </c>
      <c r="L102" s="185" t="str">
        <f t="shared" si="7"/>
        <v xml:space="preserve">123Nm </v>
      </c>
      <c r="M102" s="187" t="s">
        <v>896</v>
      </c>
      <c r="N102" s="185" t="str">
        <f t="shared" si="8"/>
        <v xml:space="preserve">m </v>
      </c>
      <c r="O102" s="60">
        <v>1</v>
      </c>
      <c r="P102" s="60" t="s">
        <v>415</v>
      </c>
      <c r="Q102" s="191" t="s">
        <v>392</v>
      </c>
      <c r="R102" s="88">
        <v>11.5</v>
      </c>
      <c r="S102" s="88" t="s">
        <v>766</v>
      </c>
      <c r="T102" s="88" t="s">
        <v>766</v>
      </c>
      <c r="U102" s="88" t="s">
        <v>766</v>
      </c>
      <c r="V102" s="89">
        <f>76/203</f>
        <v>0.37438423645320196</v>
      </c>
      <c r="W102" s="88">
        <v>0.6</v>
      </c>
      <c r="X102" s="88">
        <v>0.75</v>
      </c>
      <c r="Y102" s="60" t="s">
        <v>88</v>
      </c>
      <c r="Z102" s="90" t="s">
        <v>416</v>
      </c>
      <c r="AA102" s="60" t="s">
        <v>67</v>
      </c>
      <c r="AB102" s="60" t="s">
        <v>149</v>
      </c>
      <c r="AC102" s="60" t="s">
        <v>157</v>
      </c>
      <c r="AD102" s="60" t="s">
        <v>55</v>
      </c>
      <c r="AE102" s="94">
        <f>AF102*AG102</f>
        <v>1187.5</v>
      </c>
      <c r="AF102" s="94">
        <v>25</v>
      </c>
      <c r="AG102" s="94">
        <f>AVERAGE(45,50)</f>
        <v>47.5</v>
      </c>
      <c r="AH102" s="60" t="s">
        <v>56</v>
      </c>
      <c r="AI102" s="60" t="s">
        <v>430</v>
      </c>
      <c r="AJ102" s="60" t="s">
        <v>91</v>
      </c>
      <c r="AK102" s="60" t="s">
        <v>449</v>
      </c>
      <c r="AL102" s="60" t="s">
        <v>583</v>
      </c>
      <c r="AM102" s="60">
        <v>12.48</v>
      </c>
      <c r="AN102" s="60">
        <v>6.1</v>
      </c>
      <c r="AO102" s="60">
        <v>103</v>
      </c>
      <c r="AP102" s="60">
        <v>15.63</v>
      </c>
      <c r="AQ102" s="60">
        <v>5.35</v>
      </c>
      <c r="AR102" s="60">
        <v>103</v>
      </c>
      <c r="AS102" s="222" t="s">
        <v>766</v>
      </c>
      <c r="AT102" s="222" t="s">
        <v>766</v>
      </c>
      <c r="AU102" s="222" t="s">
        <v>766</v>
      </c>
      <c r="AV102" s="222" t="s">
        <v>766</v>
      </c>
      <c r="AW102" s="222"/>
      <c r="AX102" s="222"/>
      <c r="AZ102" s="60">
        <v>0</v>
      </c>
      <c r="BA102" s="60" t="s">
        <v>431</v>
      </c>
      <c r="BB102" s="60" t="s">
        <v>395</v>
      </c>
    </row>
    <row r="103" spans="1:54" ht="19" customHeight="1" x14ac:dyDescent="0.2">
      <c r="C103" s="219">
        <v>103</v>
      </c>
      <c r="D103" s="110"/>
      <c r="E103" s="110" t="str">
        <f t="shared" si="11"/>
        <v/>
      </c>
      <c r="K103" s="186">
        <v>123</v>
      </c>
      <c r="L103" s="186" t="str">
        <f t="shared" si="7"/>
        <v>123bau</v>
      </c>
      <c r="M103" s="187" t="s">
        <v>895</v>
      </c>
      <c r="N103" s="185" t="str">
        <f t="shared" si="8"/>
        <v>.</v>
      </c>
      <c r="O103" s="60" t="s">
        <v>904</v>
      </c>
      <c r="P103" s="60" t="s">
        <v>74</v>
      </c>
      <c r="Q103" s="191" t="s">
        <v>392</v>
      </c>
      <c r="R103" s="88">
        <v>11.5</v>
      </c>
      <c r="S103" s="88" t="s">
        <v>766</v>
      </c>
      <c r="T103" s="88" t="s">
        <v>766</v>
      </c>
      <c r="U103" s="88" t="s">
        <v>766</v>
      </c>
      <c r="V103" s="89">
        <f>76/203</f>
        <v>0.37438423645320196</v>
      </c>
      <c r="W103" s="88">
        <v>0.6</v>
      </c>
      <c r="X103" s="88">
        <v>0.75</v>
      </c>
      <c r="Y103" s="60" t="s">
        <v>49</v>
      </c>
      <c r="Z103" s="90" t="s">
        <v>417</v>
      </c>
      <c r="AA103" s="60" t="s">
        <v>76</v>
      </c>
      <c r="AB103" s="60" t="s">
        <v>49</v>
      </c>
      <c r="AC103" s="60" t="s">
        <v>49</v>
      </c>
      <c r="AD103" s="60" t="s">
        <v>49</v>
      </c>
      <c r="AE103" s="60" t="s">
        <v>49</v>
      </c>
      <c r="AF103" s="60" t="s">
        <v>49</v>
      </c>
      <c r="AG103" s="60" t="s">
        <v>49</v>
      </c>
      <c r="AH103" s="60" t="s">
        <v>49</v>
      </c>
      <c r="AI103" s="60" t="s">
        <v>430</v>
      </c>
      <c r="AJ103" s="60" t="s">
        <v>91</v>
      </c>
      <c r="AK103" s="60" t="s">
        <v>449</v>
      </c>
      <c r="AL103" s="60" t="s">
        <v>583</v>
      </c>
      <c r="AM103" s="60">
        <v>12.14</v>
      </c>
      <c r="AN103" s="60">
        <v>6.1</v>
      </c>
      <c r="AO103" s="60">
        <v>100</v>
      </c>
      <c r="AP103" s="60">
        <v>14.27</v>
      </c>
      <c r="AQ103" s="60">
        <v>5.58</v>
      </c>
      <c r="AR103" s="60">
        <v>100</v>
      </c>
      <c r="AS103" s="222" t="s">
        <v>766</v>
      </c>
      <c r="AT103" s="222" t="s">
        <v>766</v>
      </c>
      <c r="AU103" s="222" t="s">
        <v>766</v>
      </c>
      <c r="AV103" s="222" t="s">
        <v>766</v>
      </c>
      <c r="AW103" s="222"/>
      <c r="AX103" s="222"/>
      <c r="AZ103" s="60">
        <v>0</v>
      </c>
      <c r="BB103" s="60" t="s">
        <v>395</v>
      </c>
    </row>
    <row r="104" spans="1:54" s="200" customFormat="1" ht="19" customHeight="1" x14ac:dyDescent="0.2">
      <c r="A104" s="229" t="s">
        <v>951</v>
      </c>
      <c r="B104" s="229" t="s">
        <v>912</v>
      </c>
      <c r="C104" s="229">
        <v>104</v>
      </c>
      <c r="D104" s="214" t="s">
        <v>390</v>
      </c>
      <c r="E104" s="214" t="str">
        <f t="shared" si="11"/>
        <v>123</v>
      </c>
      <c r="F104" s="200" t="s">
        <v>47</v>
      </c>
      <c r="G104" s="200" t="s">
        <v>442</v>
      </c>
      <c r="H104" s="200" t="s">
        <v>986</v>
      </c>
      <c r="I104" s="200" t="s">
        <v>987</v>
      </c>
      <c r="J104" s="200" t="s">
        <v>993</v>
      </c>
      <c r="K104" s="214" t="s">
        <v>1034</v>
      </c>
      <c r="L104" s="214" t="str">
        <f t="shared" si="7"/>
        <v xml:space="preserve">123_1Nm </v>
      </c>
      <c r="M104" s="200" t="s">
        <v>896</v>
      </c>
      <c r="N104" s="214" t="str">
        <f t="shared" si="8"/>
        <v xml:space="preserve">m </v>
      </c>
      <c r="O104" s="216">
        <v>1</v>
      </c>
      <c r="P104" s="216" t="s">
        <v>418</v>
      </c>
      <c r="Q104" s="204" t="s">
        <v>392</v>
      </c>
      <c r="R104" s="205">
        <v>11.5</v>
      </c>
      <c r="S104" s="205" t="s">
        <v>766</v>
      </c>
      <c r="T104" s="205" t="s">
        <v>766</v>
      </c>
      <c r="U104" s="205" t="s">
        <v>766</v>
      </c>
      <c r="V104" s="215">
        <v>1</v>
      </c>
      <c r="W104" s="205">
        <v>0.6</v>
      </c>
      <c r="X104" s="205">
        <v>0.75</v>
      </c>
      <c r="Y104" s="200" t="s">
        <v>88</v>
      </c>
      <c r="Z104" s="206" t="s">
        <v>416</v>
      </c>
      <c r="AA104" s="200" t="s">
        <v>67</v>
      </c>
      <c r="AB104" s="200" t="s">
        <v>149</v>
      </c>
      <c r="AC104" s="200" t="s">
        <v>157</v>
      </c>
      <c r="AD104" s="200" t="s">
        <v>55</v>
      </c>
      <c r="AE104" s="200">
        <f>AF104*AG104</f>
        <v>1187.5</v>
      </c>
      <c r="AF104" s="200">
        <v>25</v>
      </c>
      <c r="AG104" s="200">
        <f>AVERAGE(45,50)</f>
        <v>47.5</v>
      </c>
      <c r="AH104" s="200" t="s">
        <v>56</v>
      </c>
      <c r="AI104" s="200" t="s">
        <v>430</v>
      </c>
      <c r="AJ104" s="200" t="s">
        <v>91</v>
      </c>
      <c r="AK104" s="200" t="s">
        <v>449</v>
      </c>
      <c r="AL104" s="200" t="s">
        <v>583</v>
      </c>
      <c r="AM104" s="200">
        <v>10.9</v>
      </c>
      <c r="AN104" s="200">
        <v>5.61</v>
      </c>
      <c r="AO104" s="200">
        <f>103*0.37</f>
        <v>38.11</v>
      </c>
      <c r="AP104" s="200">
        <v>15.04</v>
      </c>
      <c r="AQ104" s="200">
        <v>5.36</v>
      </c>
      <c r="AR104" s="200">
        <f>103*0.37</f>
        <v>38.11</v>
      </c>
      <c r="AS104" s="231" t="s">
        <v>766</v>
      </c>
      <c r="AT104" s="231" t="s">
        <v>766</v>
      </c>
      <c r="AU104" s="231" t="s">
        <v>766</v>
      </c>
      <c r="AV104" s="231" t="s">
        <v>766</v>
      </c>
      <c r="AW104" s="231"/>
      <c r="AX104" s="231"/>
      <c r="AZ104" s="200">
        <v>0</v>
      </c>
      <c r="BB104" s="200" t="s">
        <v>395</v>
      </c>
    </row>
    <row r="105" spans="1:54" s="200" customFormat="1" ht="19" customHeight="1" x14ac:dyDescent="0.2">
      <c r="A105" s="229" t="s">
        <v>951</v>
      </c>
      <c r="B105" s="229" t="s">
        <v>912</v>
      </c>
      <c r="C105" s="229">
        <v>105</v>
      </c>
      <c r="D105" s="214"/>
      <c r="E105" s="214" t="str">
        <f t="shared" si="11"/>
        <v/>
      </c>
      <c r="K105" s="214" t="s">
        <v>1034</v>
      </c>
      <c r="L105" s="214" t="str">
        <f t="shared" si="7"/>
        <v>123_1bau</v>
      </c>
      <c r="M105" s="200" t="s">
        <v>895</v>
      </c>
      <c r="N105" s="214" t="str">
        <f t="shared" si="8"/>
        <v>.</v>
      </c>
      <c r="O105" s="216" t="s">
        <v>904</v>
      </c>
      <c r="P105" s="216" t="s">
        <v>419</v>
      </c>
      <c r="Q105" s="204" t="s">
        <v>392</v>
      </c>
      <c r="R105" s="205">
        <v>11.5</v>
      </c>
      <c r="S105" s="205" t="s">
        <v>766</v>
      </c>
      <c r="T105" s="205" t="s">
        <v>766</v>
      </c>
      <c r="U105" s="205" t="s">
        <v>766</v>
      </c>
      <c r="V105" s="215">
        <v>1</v>
      </c>
      <c r="W105" s="205">
        <v>0.6</v>
      </c>
      <c r="X105" s="205">
        <v>0.75</v>
      </c>
      <c r="Y105" s="200" t="s">
        <v>49</v>
      </c>
      <c r="Z105" s="206" t="s">
        <v>417</v>
      </c>
      <c r="AA105" s="200" t="s">
        <v>76</v>
      </c>
      <c r="AB105" s="200" t="s">
        <v>49</v>
      </c>
      <c r="AC105" s="200" t="s">
        <v>49</v>
      </c>
      <c r="AD105" s="200" t="s">
        <v>49</v>
      </c>
      <c r="AE105" s="200" t="s">
        <v>49</v>
      </c>
      <c r="AF105" s="200" t="s">
        <v>49</v>
      </c>
      <c r="AG105" s="200" t="s">
        <v>49</v>
      </c>
      <c r="AH105" s="200" t="s">
        <v>49</v>
      </c>
      <c r="AI105" s="200" t="s">
        <v>430</v>
      </c>
      <c r="AJ105" s="200" t="s">
        <v>91</v>
      </c>
      <c r="AK105" s="200" t="s">
        <v>449</v>
      </c>
      <c r="AL105" s="200" t="s">
        <v>583</v>
      </c>
      <c r="AM105" s="200">
        <v>11.11</v>
      </c>
      <c r="AN105" s="200">
        <v>5.71</v>
      </c>
      <c r="AO105" s="200">
        <f>100*0.37</f>
        <v>37</v>
      </c>
      <c r="AP105" s="200">
        <v>13.52</v>
      </c>
      <c r="AQ105" s="200">
        <v>5.63</v>
      </c>
      <c r="AR105" s="200">
        <f>100*0.37</f>
        <v>37</v>
      </c>
      <c r="AS105" s="231" t="s">
        <v>766</v>
      </c>
      <c r="AT105" s="231" t="s">
        <v>766</v>
      </c>
      <c r="AU105" s="231" t="s">
        <v>766</v>
      </c>
      <c r="AV105" s="231" t="s">
        <v>766</v>
      </c>
      <c r="AW105" s="231"/>
      <c r="AX105" s="231"/>
      <c r="AZ105" s="200">
        <v>0</v>
      </c>
      <c r="BB105" s="200" t="s">
        <v>395</v>
      </c>
    </row>
    <row r="106" spans="1:54" s="200" customFormat="1" ht="19" customHeight="1" x14ac:dyDescent="0.2">
      <c r="A106" s="229" t="s">
        <v>951</v>
      </c>
      <c r="B106" s="229" t="s">
        <v>912</v>
      </c>
      <c r="C106" s="229">
        <v>106</v>
      </c>
      <c r="D106" s="214" t="s">
        <v>390</v>
      </c>
      <c r="E106" s="214" t="str">
        <f t="shared" si="11"/>
        <v>123</v>
      </c>
      <c r="F106" s="200" t="s">
        <v>47</v>
      </c>
      <c r="G106" s="200" t="s">
        <v>442</v>
      </c>
      <c r="H106" s="200" t="s">
        <v>986</v>
      </c>
      <c r="I106" s="200" t="s">
        <v>987</v>
      </c>
      <c r="J106" s="200" t="s">
        <v>993</v>
      </c>
      <c r="K106" s="214" t="s">
        <v>1035</v>
      </c>
      <c r="L106" s="214" t="str">
        <f t="shared" si="7"/>
        <v xml:space="preserve">123_2Nm </v>
      </c>
      <c r="M106" s="200" t="s">
        <v>896</v>
      </c>
      <c r="N106" s="214" t="str">
        <f t="shared" si="8"/>
        <v xml:space="preserve">m </v>
      </c>
      <c r="O106" s="216">
        <v>1</v>
      </c>
      <c r="P106" s="216" t="s">
        <v>420</v>
      </c>
      <c r="Q106" s="204" t="s">
        <v>392</v>
      </c>
      <c r="R106" s="205">
        <v>11.5</v>
      </c>
      <c r="S106" s="205" t="s">
        <v>766</v>
      </c>
      <c r="T106" s="205" t="s">
        <v>766</v>
      </c>
      <c r="U106" s="205" t="s">
        <v>766</v>
      </c>
      <c r="V106" s="215">
        <v>0</v>
      </c>
      <c r="W106" s="205">
        <v>0.6</v>
      </c>
      <c r="X106" s="205">
        <v>0.75</v>
      </c>
      <c r="Y106" s="200" t="s">
        <v>88</v>
      </c>
      <c r="Z106" s="206" t="s">
        <v>416</v>
      </c>
      <c r="AA106" s="200" t="s">
        <v>67</v>
      </c>
      <c r="AB106" s="200" t="s">
        <v>149</v>
      </c>
      <c r="AC106" s="200" t="s">
        <v>157</v>
      </c>
      <c r="AD106" s="200" t="s">
        <v>55</v>
      </c>
      <c r="AE106" s="200">
        <f>AF106*AG106</f>
        <v>1187.5</v>
      </c>
      <c r="AF106" s="200">
        <v>25</v>
      </c>
      <c r="AG106" s="200">
        <f>AVERAGE(45,50)</f>
        <v>47.5</v>
      </c>
      <c r="AH106" s="200" t="s">
        <v>56</v>
      </c>
      <c r="AI106" s="200" t="s">
        <v>430</v>
      </c>
      <c r="AJ106" s="200" t="s">
        <v>91</v>
      </c>
      <c r="AK106" s="200" t="s">
        <v>449</v>
      </c>
      <c r="AL106" s="200" t="s">
        <v>583</v>
      </c>
      <c r="AM106" s="200">
        <v>13.51</v>
      </c>
      <c r="AN106" s="200">
        <v>6.32</v>
      </c>
      <c r="AO106" s="200">
        <f>103*0.63</f>
        <v>64.89</v>
      </c>
      <c r="AP106" s="200">
        <v>16.41</v>
      </c>
      <c r="AQ106" s="200">
        <v>5.17</v>
      </c>
      <c r="AR106" s="200">
        <f>103*0.63</f>
        <v>64.89</v>
      </c>
      <c r="AS106" s="231" t="s">
        <v>766</v>
      </c>
      <c r="AT106" s="231" t="s">
        <v>766</v>
      </c>
      <c r="AU106" s="231" t="s">
        <v>766</v>
      </c>
      <c r="AV106" s="231" t="s">
        <v>766</v>
      </c>
      <c r="AW106" s="231"/>
      <c r="AX106" s="231"/>
      <c r="AZ106" s="200">
        <v>0</v>
      </c>
      <c r="BB106" s="200" t="s">
        <v>395</v>
      </c>
    </row>
    <row r="107" spans="1:54" s="200" customFormat="1" ht="19" customHeight="1" x14ac:dyDescent="0.2">
      <c r="A107" s="229" t="s">
        <v>951</v>
      </c>
      <c r="B107" s="229" t="s">
        <v>912</v>
      </c>
      <c r="C107" s="229">
        <v>107</v>
      </c>
      <c r="D107" s="214"/>
      <c r="E107" s="214" t="str">
        <f t="shared" si="11"/>
        <v/>
      </c>
      <c r="F107" s="201"/>
      <c r="H107" s="201"/>
      <c r="I107" s="201"/>
      <c r="J107" s="201"/>
      <c r="K107" s="209" t="s">
        <v>1035</v>
      </c>
      <c r="L107" s="209" t="str">
        <f t="shared" si="7"/>
        <v>123_2bau</v>
      </c>
      <c r="M107" s="201" t="s">
        <v>895</v>
      </c>
      <c r="N107" s="209" t="str">
        <f t="shared" si="8"/>
        <v>.</v>
      </c>
      <c r="O107" s="217" t="s">
        <v>904</v>
      </c>
      <c r="P107" s="217" t="s">
        <v>421</v>
      </c>
      <c r="Q107" s="210" t="s">
        <v>392</v>
      </c>
      <c r="R107" s="211">
        <v>11.5</v>
      </c>
      <c r="S107" s="211" t="s">
        <v>766</v>
      </c>
      <c r="T107" s="211" t="s">
        <v>766</v>
      </c>
      <c r="U107" s="211" t="s">
        <v>766</v>
      </c>
      <c r="V107" s="218">
        <v>0</v>
      </c>
      <c r="W107" s="211">
        <v>0.6</v>
      </c>
      <c r="X107" s="211">
        <v>0.75</v>
      </c>
      <c r="Y107" s="201" t="s">
        <v>49</v>
      </c>
      <c r="Z107" s="212" t="s">
        <v>417</v>
      </c>
      <c r="AA107" s="201" t="s">
        <v>76</v>
      </c>
      <c r="AB107" s="201" t="s">
        <v>49</v>
      </c>
      <c r="AC107" s="201" t="s">
        <v>49</v>
      </c>
      <c r="AD107" s="201" t="s">
        <v>49</v>
      </c>
      <c r="AE107" s="201" t="s">
        <v>49</v>
      </c>
      <c r="AF107" s="201" t="s">
        <v>49</v>
      </c>
      <c r="AG107" s="201" t="s">
        <v>49</v>
      </c>
      <c r="AH107" s="201" t="s">
        <v>49</v>
      </c>
      <c r="AI107" s="201" t="s">
        <v>430</v>
      </c>
      <c r="AJ107" s="201" t="s">
        <v>91</v>
      </c>
      <c r="AK107" s="201" t="s">
        <v>449</v>
      </c>
      <c r="AL107" s="201" t="s">
        <v>583</v>
      </c>
      <c r="AM107" s="201">
        <v>12.53</v>
      </c>
      <c r="AN107" s="201">
        <v>6.02</v>
      </c>
      <c r="AO107" s="201">
        <f>100*0.63</f>
        <v>63</v>
      </c>
      <c r="AP107" s="201">
        <v>14.61</v>
      </c>
      <c r="AQ107" s="201">
        <v>5.6</v>
      </c>
      <c r="AR107" s="201">
        <f>100*0.63</f>
        <v>63</v>
      </c>
      <c r="AS107" s="231" t="s">
        <v>766</v>
      </c>
      <c r="AT107" s="231" t="s">
        <v>766</v>
      </c>
      <c r="AU107" s="231" t="s">
        <v>766</v>
      </c>
      <c r="AV107" s="231" t="s">
        <v>766</v>
      </c>
      <c r="AW107" s="231"/>
      <c r="AX107" s="231"/>
      <c r="AY107" s="201"/>
      <c r="AZ107" s="201">
        <v>0</v>
      </c>
      <c r="BA107" s="201"/>
      <c r="BB107" s="201" t="s">
        <v>395</v>
      </c>
    </row>
    <row r="108" spans="1:54" ht="19" customHeight="1" x14ac:dyDescent="0.2">
      <c r="C108" s="219">
        <v>108</v>
      </c>
      <c r="D108" s="133" t="s">
        <v>903</v>
      </c>
      <c r="E108" s="133" t="str">
        <f t="shared" si="11"/>
        <v>124</v>
      </c>
      <c r="F108" s="86" t="s">
        <v>406</v>
      </c>
      <c r="G108" s="133" t="s">
        <v>562</v>
      </c>
      <c r="H108" s="86" t="s">
        <v>986</v>
      </c>
      <c r="I108" s="86" t="s">
        <v>987</v>
      </c>
      <c r="J108" s="86" t="s">
        <v>990</v>
      </c>
      <c r="K108" s="185">
        <v>124</v>
      </c>
      <c r="L108" s="185" t="str">
        <f t="shared" si="7"/>
        <v xml:space="preserve">124Nm </v>
      </c>
      <c r="M108" s="187" t="s">
        <v>896</v>
      </c>
      <c r="N108" s="185" t="str">
        <f t="shared" si="8"/>
        <v xml:space="preserve">m </v>
      </c>
      <c r="O108" s="60">
        <v>1</v>
      </c>
      <c r="P108" s="60" t="s">
        <v>422</v>
      </c>
      <c r="Q108" s="191" t="s">
        <v>423</v>
      </c>
      <c r="R108" s="88">
        <v>14</v>
      </c>
      <c r="S108" s="88">
        <v>1</v>
      </c>
      <c r="T108" s="104" t="s">
        <v>766</v>
      </c>
      <c r="U108" s="88" t="s">
        <v>766</v>
      </c>
      <c r="V108" s="88" t="s">
        <v>766</v>
      </c>
      <c r="W108" s="104">
        <f>88/168</f>
        <v>0.52380952380952384</v>
      </c>
      <c r="X108" s="88" t="s">
        <v>766</v>
      </c>
      <c r="Y108" s="60" t="s">
        <v>88</v>
      </c>
      <c r="Z108" s="90" t="s">
        <v>424</v>
      </c>
      <c r="AA108" s="124" t="s">
        <v>446</v>
      </c>
      <c r="AB108" s="60" t="s">
        <v>149</v>
      </c>
      <c r="AC108" s="60" t="s">
        <v>447</v>
      </c>
      <c r="AD108" s="60" t="s">
        <v>55</v>
      </c>
      <c r="AE108" s="94">
        <f>AF108*AG108</f>
        <v>640</v>
      </c>
      <c r="AF108" s="94">
        <f>2*8</f>
        <v>16</v>
      </c>
      <c r="AG108" s="94">
        <v>40</v>
      </c>
      <c r="AH108" s="60" t="s">
        <v>56</v>
      </c>
      <c r="AI108" s="60" t="s">
        <v>432</v>
      </c>
      <c r="AJ108" s="60" t="s">
        <v>58</v>
      </c>
      <c r="AK108" s="60" t="s">
        <v>449</v>
      </c>
      <c r="AL108" s="240" t="s">
        <v>584</v>
      </c>
      <c r="AM108" s="124">
        <v>50.3</v>
      </c>
      <c r="AN108" s="124">
        <v>9.89</v>
      </c>
      <c r="AO108" s="124">
        <v>168</v>
      </c>
      <c r="AP108" s="124">
        <v>55.62</v>
      </c>
      <c r="AQ108" s="124">
        <v>8.2200000000000006</v>
      </c>
      <c r="AR108" s="124">
        <v>168</v>
      </c>
      <c r="AS108" s="241" t="s">
        <v>766</v>
      </c>
      <c r="AT108" s="241" t="s">
        <v>766</v>
      </c>
      <c r="AU108" s="241" t="s">
        <v>766</v>
      </c>
      <c r="AV108" s="241" t="s">
        <v>766</v>
      </c>
      <c r="AW108" s="240"/>
      <c r="AX108" s="240"/>
    </row>
    <row r="109" spans="1:54" ht="19" customHeight="1" x14ac:dyDescent="0.2">
      <c r="C109" s="219">
        <v>109</v>
      </c>
      <c r="D109" s="115"/>
      <c r="E109" s="115" t="str">
        <f t="shared" si="11"/>
        <v/>
      </c>
      <c r="F109" s="87"/>
      <c r="G109" s="115"/>
      <c r="H109" s="87"/>
      <c r="I109" s="87"/>
      <c r="J109" s="87"/>
      <c r="K109" s="186">
        <v>124</v>
      </c>
      <c r="L109" s="186" t="str">
        <f t="shared" si="7"/>
        <v>124bau</v>
      </c>
      <c r="M109" s="188" t="s">
        <v>895</v>
      </c>
      <c r="N109" s="186" t="str">
        <f t="shared" si="8"/>
        <v>.</v>
      </c>
      <c r="O109" s="63" t="s">
        <v>904</v>
      </c>
      <c r="P109" s="63" t="s">
        <v>425</v>
      </c>
      <c r="Q109" s="192" t="s">
        <v>423</v>
      </c>
      <c r="R109" s="91">
        <v>14</v>
      </c>
      <c r="S109" s="91">
        <v>1</v>
      </c>
      <c r="T109" s="160" t="s">
        <v>766</v>
      </c>
      <c r="U109" s="91" t="s">
        <v>766</v>
      </c>
      <c r="V109" s="91" t="s">
        <v>766</v>
      </c>
      <c r="W109" s="160">
        <f>102/174</f>
        <v>0.58620689655172409</v>
      </c>
      <c r="X109" s="91" t="s">
        <v>766</v>
      </c>
      <c r="Y109" s="63" t="s">
        <v>49</v>
      </c>
      <c r="Z109" s="93" t="s">
        <v>426</v>
      </c>
      <c r="AA109" s="63" t="s">
        <v>76</v>
      </c>
      <c r="AB109" s="63" t="s">
        <v>49</v>
      </c>
      <c r="AC109" s="63" t="s">
        <v>49</v>
      </c>
      <c r="AD109" s="63" t="s">
        <v>49</v>
      </c>
      <c r="AE109" s="63" t="s">
        <v>49</v>
      </c>
      <c r="AF109" s="63" t="s">
        <v>49</v>
      </c>
      <c r="AG109" s="63" t="s">
        <v>49</v>
      </c>
      <c r="AH109" s="63" t="s">
        <v>49</v>
      </c>
      <c r="AI109" s="63" t="s">
        <v>432</v>
      </c>
      <c r="AJ109" s="63" t="s">
        <v>58</v>
      </c>
      <c r="AK109" s="63" t="s">
        <v>449</v>
      </c>
      <c r="AL109" s="128" t="s">
        <v>584</v>
      </c>
      <c r="AM109" s="128">
        <v>49.71</v>
      </c>
      <c r="AN109" s="128">
        <v>10.119999999999999</v>
      </c>
      <c r="AO109" s="128">
        <v>174</v>
      </c>
      <c r="AP109" s="128">
        <v>44.57</v>
      </c>
      <c r="AQ109" s="128">
        <v>8.4499999999999993</v>
      </c>
      <c r="AR109" s="128">
        <v>174</v>
      </c>
      <c r="AS109" s="236" t="s">
        <v>766</v>
      </c>
      <c r="AT109" s="236" t="s">
        <v>766</v>
      </c>
      <c r="AU109" s="236" t="s">
        <v>766</v>
      </c>
      <c r="AV109" s="236" t="s">
        <v>766</v>
      </c>
      <c r="AW109" s="128"/>
      <c r="AX109" s="128"/>
      <c r="AY109" s="63"/>
      <c r="AZ109" s="63"/>
      <c r="BA109" s="63"/>
    </row>
    <row r="110" spans="1:54" ht="19" customHeight="1" x14ac:dyDescent="0.2">
      <c r="C110" s="219">
        <v>110</v>
      </c>
      <c r="D110" s="110" t="s">
        <v>928</v>
      </c>
      <c r="E110" s="110" t="str">
        <f t="shared" si="11"/>
        <v>125</v>
      </c>
      <c r="F110" s="110" t="s">
        <v>47</v>
      </c>
      <c r="G110" s="86" t="s">
        <v>442</v>
      </c>
      <c r="H110" s="86" t="s">
        <v>986</v>
      </c>
      <c r="I110" s="86" t="s">
        <v>987</v>
      </c>
      <c r="J110" s="86" t="s">
        <v>993</v>
      </c>
      <c r="K110" s="185" t="s">
        <v>1036</v>
      </c>
      <c r="L110" s="185" t="str">
        <f t="shared" si="7"/>
        <v xml:space="preserve">125_1Nm </v>
      </c>
      <c r="M110" s="187" t="s">
        <v>896</v>
      </c>
      <c r="N110" s="185" t="str">
        <f t="shared" si="8"/>
        <v xml:space="preserve">m </v>
      </c>
      <c r="O110" s="60">
        <v>1</v>
      </c>
      <c r="P110" s="172" t="s">
        <v>443</v>
      </c>
      <c r="Q110" s="191">
        <v>3</v>
      </c>
      <c r="R110" s="88">
        <v>8.5</v>
      </c>
      <c r="S110" s="88" t="s">
        <v>444</v>
      </c>
      <c r="T110" s="88" t="s">
        <v>444</v>
      </c>
      <c r="U110" s="88" t="s">
        <v>766</v>
      </c>
      <c r="V110" s="88" t="s">
        <v>766</v>
      </c>
      <c r="W110" s="88">
        <v>0.53731343283582089</v>
      </c>
      <c r="X110" s="88" t="s">
        <v>766</v>
      </c>
      <c r="Y110" s="60" t="s">
        <v>88</v>
      </c>
      <c r="Z110" s="90" t="s">
        <v>445</v>
      </c>
      <c r="AA110" s="60" t="s">
        <v>446</v>
      </c>
      <c r="AB110" s="60" t="s">
        <v>149</v>
      </c>
      <c r="AC110" s="60" t="s">
        <v>447</v>
      </c>
      <c r="AD110" s="60" t="s">
        <v>55</v>
      </c>
      <c r="AE110" s="146">
        <f>AF110*AG110</f>
        <v>9000</v>
      </c>
      <c r="AF110" s="146">
        <f>30*5</f>
        <v>150</v>
      </c>
      <c r="AG110" s="146">
        <v>60</v>
      </c>
      <c r="AH110" s="60" t="s">
        <v>56</v>
      </c>
      <c r="AI110" s="60" t="s">
        <v>448</v>
      </c>
      <c r="AJ110" s="60" t="s">
        <v>91</v>
      </c>
      <c r="AK110" s="60" t="s">
        <v>449</v>
      </c>
      <c r="AL110" s="60" t="s">
        <v>766</v>
      </c>
      <c r="AM110" s="265" t="s">
        <v>766</v>
      </c>
      <c r="AN110" s="265" t="s">
        <v>766</v>
      </c>
      <c r="AO110" s="265" t="s">
        <v>766</v>
      </c>
      <c r="AP110" s="266">
        <v>6.28</v>
      </c>
      <c r="AQ110" s="266">
        <v>1.33</v>
      </c>
      <c r="AR110" s="266">
        <v>32</v>
      </c>
      <c r="AS110" s="267" t="s">
        <v>766</v>
      </c>
      <c r="AT110" s="267" t="s">
        <v>766</v>
      </c>
      <c r="AU110" s="267" t="s">
        <v>766</v>
      </c>
      <c r="AV110" s="267" t="s">
        <v>766</v>
      </c>
      <c r="AW110" s="266"/>
      <c r="AX110" s="266"/>
    </row>
    <row r="111" spans="1:54" ht="19" customHeight="1" x14ac:dyDescent="0.2">
      <c r="C111" s="219">
        <v>111</v>
      </c>
      <c r="D111" s="110"/>
      <c r="E111" s="110" t="str">
        <f t="shared" si="11"/>
        <v/>
      </c>
      <c r="F111" s="110"/>
      <c r="K111" s="185" t="s">
        <v>133</v>
      </c>
      <c r="L111" s="185" t="str">
        <f t="shared" si="7"/>
        <v/>
      </c>
      <c r="N111" s="185" t="str">
        <f t="shared" si="8"/>
        <v/>
      </c>
      <c r="P111" s="172"/>
      <c r="AE111" s="112"/>
      <c r="AF111" s="112"/>
      <c r="AG111" s="112"/>
      <c r="AI111" s="60" t="s">
        <v>450</v>
      </c>
      <c r="AJ111" s="60" t="s">
        <v>91</v>
      </c>
      <c r="AK111" s="60" t="s">
        <v>449</v>
      </c>
      <c r="AL111" s="60" t="s">
        <v>766</v>
      </c>
      <c r="AM111" s="265" t="s">
        <v>766</v>
      </c>
      <c r="AN111" s="265" t="s">
        <v>766</v>
      </c>
      <c r="AO111" s="265" t="s">
        <v>766</v>
      </c>
      <c r="AP111" s="266">
        <v>6.03</v>
      </c>
      <c r="AQ111" s="266">
        <v>1.73</v>
      </c>
      <c r="AR111" s="266">
        <v>32</v>
      </c>
      <c r="AS111" s="267" t="s">
        <v>766</v>
      </c>
      <c r="AT111" s="267" t="s">
        <v>766</v>
      </c>
      <c r="AU111" s="267" t="s">
        <v>766</v>
      </c>
      <c r="AV111" s="267" t="s">
        <v>766</v>
      </c>
      <c r="AW111" s="266"/>
      <c r="AX111" s="266"/>
    </row>
    <row r="112" spans="1:54" ht="19" customHeight="1" x14ac:dyDescent="0.2">
      <c r="C112" s="219">
        <v>112</v>
      </c>
      <c r="D112" s="110"/>
      <c r="E112" s="110" t="str">
        <f t="shared" si="11"/>
        <v/>
      </c>
      <c r="F112" s="110"/>
      <c r="K112" s="185" t="s">
        <v>133</v>
      </c>
      <c r="L112" s="185" t="str">
        <f t="shared" si="7"/>
        <v/>
      </c>
      <c r="N112" s="185" t="str">
        <f t="shared" si="8"/>
        <v/>
      </c>
      <c r="P112" s="172"/>
      <c r="AE112" s="112"/>
      <c r="AF112" s="112"/>
      <c r="AG112" s="112"/>
      <c r="AI112" s="60" t="s">
        <v>451</v>
      </c>
      <c r="AJ112" s="60" t="s">
        <v>58</v>
      </c>
      <c r="AK112" s="60" t="s">
        <v>449</v>
      </c>
      <c r="AL112" s="60" t="s">
        <v>766</v>
      </c>
      <c r="AM112" s="266">
        <v>47.79</v>
      </c>
      <c r="AN112" s="266">
        <v>25.35</v>
      </c>
      <c r="AO112" s="266">
        <v>32</v>
      </c>
      <c r="AP112" s="265" t="s">
        <v>766</v>
      </c>
      <c r="AQ112" s="265" t="s">
        <v>766</v>
      </c>
      <c r="AR112" s="265" t="s">
        <v>766</v>
      </c>
      <c r="AS112" s="267" t="s">
        <v>766</v>
      </c>
      <c r="AT112" s="267" t="s">
        <v>766</v>
      </c>
      <c r="AU112" s="267" t="s">
        <v>766</v>
      </c>
      <c r="AV112" s="267" t="s">
        <v>766</v>
      </c>
      <c r="AW112" s="265"/>
      <c r="AX112" s="265"/>
    </row>
    <row r="113" spans="3:50" ht="19" customHeight="1" x14ac:dyDescent="0.2">
      <c r="C113" s="219">
        <v>113</v>
      </c>
      <c r="D113" s="110"/>
      <c r="E113" s="110" t="str">
        <f t="shared" si="11"/>
        <v/>
      </c>
      <c r="F113" s="110"/>
      <c r="K113" s="185" t="s">
        <v>1036</v>
      </c>
      <c r="L113" s="185" t="str">
        <f t="shared" si="7"/>
        <v xml:space="preserve">125_1m </v>
      </c>
      <c r="M113" s="187" t="s">
        <v>895</v>
      </c>
      <c r="N113" s="185" t="str">
        <f t="shared" si="8"/>
        <v xml:space="preserve">m </v>
      </c>
      <c r="O113" s="60" t="s">
        <v>904</v>
      </c>
      <c r="P113" s="172" t="s">
        <v>452</v>
      </c>
      <c r="Q113" s="191">
        <v>3</v>
      </c>
      <c r="R113" s="88">
        <v>8.5</v>
      </c>
      <c r="S113" s="88" t="s">
        <v>444</v>
      </c>
      <c r="T113" s="88" t="s">
        <v>444</v>
      </c>
      <c r="U113" s="88" t="s">
        <v>766</v>
      </c>
      <c r="V113" s="88" t="s">
        <v>766</v>
      </c>
      <c r="W113" s="88">
        <v>0.5757575757575758</v>
      </c>
      <c r="X113" s="88" t="s">
        <v>766</v>
      </c>
      <c r="Y113" s="60" t="s">
        <v>88</v>
      </c>
      <c r="Z113" s="114" t="s">
        <v>453</v>
      </c>
      <c r="AA113" s="112" t="s">
        <v>454</v>
      </c>
      <c r="AB113" s="60" t="s">
        <v>149</v>
      </c>
      <c r="AC113" s="60" t="s">
        <v>447</v>
      </c>
      <c r="AD113" s="60" t="s">
        <v>55</v>
      </c>
      <c r="AE113" s="124" t="s">
        <v>49</v>
      </c>
      <c r="AF113" s="124" t="s">
        <v>49</v>
      </c>
      <c r="AG113" s="124" t="s">
        <v>49</v>
      </c>
      <c r="AH113" s="60" t="s">
        <v>49</v>
      </c>
      <c r="AI113" s="60" t="s">
        <v>448</v>
      </c>
      <c r="AJ113" s="60" t="s">
        <v>91</v>
      </c>
      <c r="AK113" s="60" t="s">
        <v>449</v>
      </c>
      <c r="AL113" s="60" t="s">
        <v>766</v>
      </c>
      <c r="AM113" s="265" t="s">
        <v>766</v>
      </c>
      <c r="AN113" s="265" t="s">
        <v>766</v>
      </c>
      <c r="AO113" s="265" t="s">
        <v>766</v>
      </c>
      <c r="AP113" s="266">
        <v>5.57</v>
      </c>
      <c r="AQ113" s="266">
        <v>1.64</v>
      </c>
      <c r="AR113" s="266">
        <v>28</v>
      </c>
      <c r="AS113" s="267" t="s">
        <v>766</v>
      </c>
      <c r="AT113" s="267" t="s">
        <v>766</v>
      </c>
      <c r="AU113" s="267" t="s">
        <v>766</v>
      </c>
      <c r="AV113" s="267" t="s">
        <v>766</v>
      </c>
      <c r="AW113" s="266"/>
      <c r="AX113" s="266"/>
    </row>
    <row r="114" spans="3:50" ht="19" customHeight="1" x14ac:dyDescent="0.2">
      <c r="C114" s="219">
        <v>114</v>
      </c>
      <c r="D114" s="110"/>
      <c r="E114" s="110" t="str">
        <f t="shared" si="11"/>
        <v/>
      </c>
      <c r="F114" s="110"/>
      <c r="K114" s="185" t="s">
        <v>133</v>
      </c>
      <c r="L114" s="185" t="str">
        <f t="shared" si="7"/>
        <v/>
      </c>
      <c r="N114" s="185" t="str">
        <f t="shared" si="8"/>
        <v/>
      </c>
      <c r="P114" s="172"/>
      <c r="AE114" s="124"/>
      <c r="AF114" s="124"/>
      <c r="AG114" s="124"/>
      <c r="AI114" s="60" t="s">
        <v>450</v>
      </c>
      <c r="AJ114" s="60" t="s">
        <v>91</v>
      </c>
      <c r="AK114" s="60" t="s">
        <v>449</v>
      </c>
      <c r="AL114" s="60" t="s">
        <v>766</v>
      </c>
      <c r="AM114" s="265" t="s">
        <v>766</v>
      </c>
      <c r="AN114" s="265" t="s">
        <v>766</v>
      </c>
      <c r="AO114" s="265" t="s">
        <v>766</v>
      </c>
      <c r="AP114" s="266">
        <v>5.59</v>
      </c>
      <c r="AQ114" s="266">
        <v>1.64</v>
      </c>
      <c r="AR114" s="266">
        <v>28</v>
      </c>
      <c r="AS114" s="267" t="s">
        <v>766</v>
      </c>
      <c r="AT114" s="267" t="s">
        <v>766</v>
      </c>
      <c r="AU114" s="267" t="s">
        <v>766</v>
      </c>
      <c r="AV114" s="267" t="s">
        <v>766</v>
      </c>
      <c r="AW114" s="266"/>
      <c r="AX114" s="266"/>
    </row>
    <row r="115" spans="3:50" ht="19" customHeight="1" x14ac:dyDescent="0.2">
      <c r="C115" s="219">
        <v>115</v>
      </c>
      <c r="D115" s="110"/>
      <c r="E115" s="110" t="str">
        <f t="shared" si="11"/>
        <v/>
      </c>
      <c r="F115" s="110"/>
      <c r="K115" s="185" t="s">
        <v>133</v>
      </c>
      <c r="L115" s="185" t="str">
        <f t="shared" si="7"/>
        <v/>
      </c>
      <c r="N115" s="185" t="str">
        <f t="shared" si="8"/>
        <v/>
      </c>
      <c r="P115" s="172"/>
      <c r="AE115" s="124"/>
      <c r="AF115" s="124"/>
      <c r="AG115" s="124"/>
      <c r="AI115" s="60" t="s">
        <v>451</v>
      </c>
      <c r="AJ115" s="60" t="s">
        <v>58</v>
      </c>
      <c r="AK115" s="60" t="s">
        <v>449</v>
      </c>
      <c r="AL115" s="60" t="s">
        <v>766</v>
      </c>
      <c r="AM115" s="266">
        <v>43.32</v>
      </c>
      <c r="AN115" s="266">
        <v>34.25</v>
      </c>
      <c r="AO115" s="266">
        <v>28</v>
      </c>
      <c r="AP115" s="265" t="s">
        <v>766</v>
      </c>
      <c r="AQ115" s="265" t="s">
        <v>766</v>
      </c>
      <c r="AR115" s="265" t="s">
        <v>766</v>
      </c>
      <c r="AS115" s="267" t="s">
        <v>766</v>
      </c>
      <c r="AT115" s="267" t="s">
        <v>766</v>
      </c>
      <c r="AU115" s="267" t="s">
        <v>766</v>
      </c>
      <c r="AV115" s="267" t="s">
        <v>766</v>
      </c>
      <c r="AW115" s="265"/>
      <c r="AX115" s="265"/>
    </row>
    <row r="116" spans="3:50" ht="19" customHeight="1" x14ac:dyDescent="0.2">
      <c r="C116" s="219">
        <v>116</v>
      </c>
      <c r="D116" s="110"/>
      <c r="E116" s="110" t="str">
        <f t="shared" si="11"/>
        <v/>
      </c>
      <c r="F116" s="110"/>
      <c r="K116" s="185" t="s">
        <v>1037</v>
      </c>
      <c r="L116" s="185" t="str">
        <f t="shared" si="7"/>
        <v xml:space="preserve">125_2Nm </v>
      </c>
      <c r="M116" s="187" t="s">
        <v>896</v>
      </c>
      <c r="N116" s="185" t="str">
        <f t="shared" si="8"/>
        <v xml:space="preserve">m </v>
      </c>
      <c r="O116" s="60">
        <v>1</v>
      </c>
      <c r="P116" s="172" t="s">
        <v>455</v>
      </c>
      <c r="Q116" s="191">
        <v>3</v>
      </c>
      <c r="R116" s="88">
        <v>8.5</v>
      </c>
      <c r="S116" s="88" t="s">
        <v>444</v>
      </c>
      <c r="T116" s="88" t="s">
        <v>444</v>
      </c>
      <c r="U116" s="88" t="s">
        <v>766</v>
      </c>
      <c r="V116" s="88" t="s">
        <v>766</v>
      </c>
      <c r="W116" s="88">
        <v>0.53731343283582089</v>
      </c>
      <c r="X116" s="88" t="s">
        <v>766</v>
      </c>
      <c r="Y116" s="60" t="s">
        <v>88</v>
      </c>
      <c r="Z116" s="90" t="s">
        <v>445</v>
      </c>
      <c r="AA116" s="60" t="s">
        <v>446</v>
      </c>
      <c r="AB116" s="60" t="s">
        <v>149</v>
      </c>
      <c r="AC116" s="60" t="s">
        <v>447</v>
      </c>
      <c r="AD116" s="60" t="s">
        <v>55</v>
      </c>
      <c r="AE116" s="146">
        <f>AF116*AG116</f>
        <v>9000</v>
      </c>
      <c r="AF116" s="146">
        <f>30*5</f>
        <v>150</v>
      </c>
      <c r="AG116" s="146">
        <v>60</v>
      </c>
      <c r="AH116" s="60" t="s">
        <v>56</v>
      </c>
      <c r="AI116" s="60" t="s">
        <v>456</v>
      </c>
      <c r="AJ116" s="60" t="s">
        <v>91</v>
      </c>
      <c r="AK116" s="60" t="s">
        <v>449</v>
      </c>
      <c r="AL116" s="60" t="s">
        <v>766</v>
      </c>
      <c r="AM116" s="265" t="s">
        <v>766</v>
      </c>
      <c r="AN116" s="265" t="s">
        <v>766</v>
      </c>
      <c r="AO116" s="265" t="s">
        <v>766</v>
      </c>
      <c r="AP116" s="266">
        <v>8.09</v>
      </c>
      <c r="AQ116" s="266">
        <v>1.59</v>
      </c>
      <c r="AR116" s="266">
        <v>33</v>
      </c>
      <c r="AS116" s="267" t="s">
        <v>766</v>
      </c>
      <c r="AT116" s="267" t="s">
        <v>766</v>
      </c>
      <c r="AU116" s="267" t="s">
        <v>766</v>
      </c>
      <c r="AV116" s="267" t="s">
        <v>766</v>
      </c>
      <c r="AW116" s="266"/>
      <c r="AX116" s="266"/>
    </row>
    <row r="117" spans="3:50" ht="19" customHeight="1" x14ac:dyDescent="0.2">
      <c r="C117" s="219">
        <v>117</v>
      </c>
      <c r="D117" s="110"/>
      <c r="E117" s="110" t="str">
        <f t="shared" si="11"/>
        <v/>
      </c>
      <c r="F117" s="110"/>
      <c r="K117" s="185" t="s">
        <v>133</v>
      </c>
      <c r="L117" s="185" t="str">
        <f t="shared" si="7"/>
        <v/>
      </c>
      <c r="N117" s="185" t="str">
        <f t="shared" si="8"/>
        <v/>
      </c>
      <c r="P117" s="172"/>
      <c r="AE117" s="112"/>
      <c r="AF117" s="112"/>
      <c r="AG117" s="112"/>
      <c r="AI117" s="60" t="s">
        <v>457</v>
      </c>
      <c r="AJ117" s="60" t="s">
        <v>91</v>
      </c>
      <c r="AK117" s="60" t="s">
        <v>449</v>
      </c>
      <c r="AL117" s="60" t="s">
        <v>766</v>
      </c>
      <c r="AM117" s="265" t="s">
        <v>766</v>
      </c>
      <c r="AN117" s="265" t="s">
        <v>766</v>
      </c>
      <c r="AO117" s="265" t="s">
        <v>766</v>
      </c>
      <c r="AP117" s="266">
        <v>4.76</v>
      </c>
      <c r="AQ117" s="266">
        <v>1.2</v>
      </c>
      <c r="AR117" s="266">
        <v>33</v>
      </c>
      <c r="AS117" s="267" t="s">
        <v>766</v>
      </c>
      <c r="AT117" s="267" t="s">
        <v>766</v>
      </c>
      <c r="AU117" s="267" t="s">
        <v>766</v>
      </c>
      <c r="AV117" s="267" t="s">
        <v>766</v>
      </c>
      <c r="AW117" s="266"/>
      <c r="AX117" s="266"/>
    </row>
    <row r="118" spans="3:50" ht="19" customHeight="1" x14ac:dyDescent="0.2">
      <c r="C118" s="219">
        <v>118</v>
      </c>
      <c r="D118" s="110"/>
      <c r="E118" s="110" t="str">
        <f t="shared" si="11"/>
        <v/>
      </c>
      <c r="F118" s="110"/>
      <c r="K118" s="185" t="s">
        <v>133</v>
      </c>
      <c r="L118" s="185" t="str">
        <f t="shared" si="7"/>
        <v/>
      </c>
      <c r="N118" s="185" t="str">
        <f t="shared" si="8"/>
        <v/>
      </c>
      <c r="P118" s="172"/>
      <c r="AE118" s="112"/>
      <c r="AF118" s="112"/>
      <c r="AG118" s="112"/>
      <c r="AI118" s="60" t="s">
        <v>451</v>
      </c>
      <c r="AJ118" s="60" t="s">
        <v>58</v>
      </c>
      <c r="AK118" s="60" t="s">
        <v>449</v>
      </c>
      <c r="AL118" s="60" t="s">
        <v>766</v>
      </c>
      <c r="AM118" s="266">
        <v>53.35</v>
      </c>
      <c r="AN118" s="266">
        <v>30.29</v>
      </c>
      <c r="AO118" s="266">
        <v>33</v>
      </c>
      <c r="AP118" s="265" t="s">
        <v>766</v>
      </c>
      <c r="AQ118" s="265" t="s">
        <v>766</v>
      </c>
      <c r="AR118" s="265" t="s">
        <v>766</v>
      </c>
      <c r="AS118" s="267" t="s">
        <v>766</v>
      </c>
      <c r="AT118" s="267" t="s">
        <v>766</v>
      </c>
      <c r="AU118" s="267" t="s">
        <v>766</v>
      </c>
      <c r="AV118" s="267" t="s">
        <v>766</v>
      </c>
      <c r="AW118" s="265"/>
      <c r="AX118" s="265"/>
    </row>
    <row r="119" spans="3:50" ht="19" customHeight="1" x14ac:dyDescent="0.2">
      <c r="C119" s="219">
        <v>119</v>
      </c>
      <c r="D119" s="110"/>
      <c r="E119" s="110" t="str">
        <f t="shared" si="11"/>
        <v/>
      </c>
      <c r="F119" s="110"/>
      <c r="K119" s="185" t="s">
        <v>1037</v>
      </c>
      <c r="L119" s="185" t="str">
        <f t="shared" si="7"/>
        <v xml:space="preserve">125_2m </v>
      </c>
      <c r="M119" s="187" t="s">
        <v>895</v>
      </c>
      <c r="N119" s="185" t="str">
        <f t="shared" si="8"/>
        <v xml:space="preserve">m </v>
      </c>
      <c r="O119" s="60" t="s">
        <v>904</v>
      </c>
      <c r="P119" s="172" t="s">
        <v>458</v>
      </c>
      <c r="Q119" s="191">
        <v>3</v>
      </c>
      <c r="R119" s="88">
        <v>8.5</v>
      </c>
      <c r="S119" s="88" t="s">
        <v>444</v>
      </c>
      <c r="T119" s="88" t="s">
        <v>444</v>
      </c>
      <c r="U119" s="88" t="s">
        <v>766</v>
      </c>
      <c r="V119" s="88" t="s">
        <v>766</v>
      </c>
      <c r="W119" s="88">
        <v>0.5757575757575758</v>
      </c>
      <c r="X119" s="88" t="s">
        <v>766</v>
      </c>
      <c r="Y119" s="60" t="s">
        <v>88</v>
      </c>
      <c r="Z119" s="114" t="s">
        <v>453</v>
      </c>
      <c r="AA119" s="112" t="s">
        <v>454</v>
      </c>
      <c r="AB119" s="60" t="s">
        <v>149</v>
      </c>
      <c r="AC119" s="60" t="s">
        <v>447</v>
      </c>
      <c r="AD119" s="60" t="s">
        <v>55</v>
      </c>
      <c r="AE119" s="124" t="s">
        <v>49</v>
      </c>
      <c r="AF119" s="124" t="s">
        <v>49</v>
      </c>
      <c r="AG119" s="124" t="s">
        <v>49</v>
      </c>
      <c r="AH119" s="60" t="s">
        <v>49</v>
      </c>
      <c r="AI119" s="60" t="s">
        <v>456</v>
      </c>
      <c r="AJ119" s="60" t="s">
        <v>91</v>
      </c>
      <c r="AK119" s="60" t="s">
        <v>449</v>
      </c>
      <c r="AL119" s="60" t="s">
        <v>766</v>
      </c>
      <c r="AM119" s="265" t="s">
        <v>766</v>
      </c>
      <c r="AN119" s="265" t="s">
        <v>766</v>
      </c>
      <c r="AO119" s="265" t="s">
        <v>766</v>
      </c>
      <c r="AP119" s="266">
        <v>7.88</v>
      </c>
      <c r="AQ119" s="266">
        <v>1.72</v>
      </c>
      <c r="AR119" s="266">
        <v>27</v>
      </c>
      <c r="AS119" s="267" t="s">
        <v>766</v>
      </c>
      <c r="AT119" s="267" t="s">
        <v>766</v>
      </c>
      <c r="AU119" s="267" t="s">
        <v>766</v>
      </c>
      <c r="AV119" s="267" t="s">
        <v>766</v>
      </c>
      <c r="AW119" s="266"/>
      <c r="AX119" s="266"/>
    </row>
    <row r="120" spans="3:50" ht="19" customHeight="1" x14ac:dyDescent="0.2">
      <c r="C120" s="219">
        <v>120</v>
      </c>
      <c r="D120" s="110"/>
      <c r="E120" s="110" t="str">
        <f t="shared" si="11"/>
        <v/>
      </c>
      <c r="F120" s="110"/>
      <c r="K120" s="185" t="s">
        <v>133</v>
      </c>
      <c r="L120" s="185" t="str">
        <f t="shared" si="7"/>
        <v/>
      </c>
      <c r="N120" s="185" t="str">
        <f t="shared" si="8"/>
        <v/>
      </c>
      <c r="AE120" s="124"/>
      <c r="AF120" s="124"/>
      <c r="AG120" s="124"/>
      <c r="AI120" s="60" t="s">
        <v>457</v>
      </c>
      <c r="AJ120" s="60" t="s">
        <v>91</v>
      </c>
      <c r="AK120" s="60" t="s">
        <v>449</v>
      </c>
      <c r="AL120" s="60" t="s">
        <v>766</v>
      </c>
      <c r="AM120" s="265" t="s">
        <v>766</v>
      </c>
      <c r="AN120" s="265" t="s">
        <v>766</v>
      </c>
      <c r="AO120" s="265" t="s">
        <v>766</v>
      </c>
      <c r="AP120" s="266">
        <v>4</v>
      </c>
      <c r="AQ120" s="266">
        <v>0.87</v>
      </c>
      <c r="AR120" s="266">
        <v>27</v>
      </c>
      <c r="AS120" s="267" t="s">
        <v>766</v>
      </c>
      <c r="AT120" s="267" t="s">
        <v>766</v>
      </c>
      <c r="AU120" s="267" t="s">
        <v>766</v>
      </c>
      <c r="AV120" s="267" t="s">
        <v>766</v>
      </c>
      <c r="AW120" s="266"/>
      <c r="AX120" s="266"/>
    </row>
    <row r="121" spans="3:50" ht="19" customHeight="1" x14ac:dyDescent="0.2">
      <c r="C121" s="219">
        <v>121</v>
      </c>
      <c r="D121" s="110"/>
      <c r="E121" s="110" t="str">
        <f t="shared" si="11"/>
        <v/>
      </c>
      <c r="F121" s="110"/>
      <c r="K121" s="185" t="s">
        <v>133</v>
      </c>
      <c r="L121" s="185" t="str">
        <f t="shared" si="7"/>
        <v/>
      </c>
      <c r="N121" s="185" t="str">
        <f t="shared" si="8"/>
        <v/>
      </c>
      <c r="AE121" s="124"/>
      <c r="AF121" s="124"/>
      <c r="AG121" s="124"/>
      <c r="AI121" s="60" t="s">
        <v>451</v>
      </c>
      <c r="AJ121" s="60" t="s">
        <v>58</v>
      </c>
      <c r="AK121" s="60" t="s">
        <v>449</v>
      </c>
      <c r="AL121" s="60" t="s">
        <v>766</v>
      </c>
      <c r="AM121" s="266">
        <v>38.31</v>
      </c>
      <c r="AN121" s="266">
        <v>35.56</v>
      </c>
      <c r="AO121" s="266">
        <v>27</v>
      </c>
      <c r="AP121" s="265" t="s">
        <v>766</v>
      </c>
      <c r="AQ121" s="265" t="s">
        <v>766</v>
      </c>
      <c r="AR121" s="265" t="s">
        <v>766</v>
      </c>
      <c r="AS121" s="267" t="s">
        <v>766</v>
      </c>
      <c r="AT121" s="267" t="s">
        <v>766</v>
      </c>
      <c r="AU121" s="267" t="s">
        <v>766</v>
      </c>
      <c r="AV121" s="267" t="s">
        <v>766</v>
      </c>
      <c r="AW121" s="265"/>
      <c r="AX121" s="265"/>
    </row>
    <row r="122" spans="3:50" ht="19" customHeight="1" x14ac:dyDescent="0.2">
      <c r="C122" s="219">
        <v>122</v>
      </c>
      <c r="D122" s="110"/>
      <c r="E122" s="110" t="str">
        <f t="shared" si="11"/>
        <v/>
      </c>
      <c r="F122" s="110"/>
      <c r="K122" s="185" t="s">
        <v>1038</v>
      </c>
      <c r="L122" s="185" t="str">
        <f t="shared" si="7"/>
        <v xml:space="preserve">125_3Nm </v>
      </c>
      <c r="M122" s="187" t="s">
        <v>896</v>
      </c>
      <c r="N122" s="185" t="str">
        <f t="shared" si="8"/>
        <v xml:space="preserve">m </v>
      </c>
      <c r="O122" s="60">
        <v>1</v>
      </c>
      <c r="P122" s="173" t="s">
        <v>459</v>
      </c>
      <c r="Q122" s="191">
        <v>5</v>
      </c>
      <c r="R122" s="88">
        <v>10.5</v>
      </c>
      <c r="S122" s="88" t="s">
        <v>444</v>
      </c>
      <c r="T122" s="88" t="s">
        <v>444</v>
      </c>
      <c r="U122" s="88" t="s">
        <v>766</v>
      </c>
      <c r="V122" s="88" t="s">
        <v>766</v>
      </c>
      <c r="W122" s="88">
        <v>0.58490566037735847</v>
      </c>
      <c r="X122" s="88" t="s">
        <v>766</v>
      </c>
      <c r="Y122" s="60" t="s">
        <v>88</v>
      </c>
      <c r="Z122" s="90" t="s">
        <v>445</v>
      </c>
      <c r="AA122" s="60" t="s">
        <v>446</v>
      </c>
      <c r="AB122" s="60" t="s">
        <v>149</v>
      </c>
      <c r="AC122" s="60" t="s">
        <v>447</v>
      </c>
      <c r="AD122" s="60" t="s">
        <v>55</v>
      </c>
      <c r="AE122" s="146">
        <f>AF122*AG122</f>
        <v>7200</v>
      </c>
      <c r="AF122" s="146">
        <f>30*4</f>
        <v>120</v>
      </c>
      <c r="AG122" s="146">
        <v>60</v>
      </c>
      <c r="AH122" s="60" t="s">
        <v>56</v>
      </c>
      <c r="AI122" s="60" t="s">
        <v>448</v>
      </c>
      <c r="AJ122" s="60" t="s">
        <v>91</v>
      </c>
      <c r="AK122" s="60" t="s">
        <v>449</v>
      </c>
      <c r="AL122" s="60" t="s">
        <v>766</v>
      </c>
      <c r="AM122" s="265" t="s">
        <v>766</v>
      </c>
      <c r="AN122" s="265" t="s">
        <v>766</v>
      </c>
      <c r="AO122" s="265" t="s">
        <v>766</v>
      </c>
      <c r="AP122" s="266">
        <v>7.92</v>
      </c>
      <c r="AQ122" s="266">
        <v>1.54</v>
      </c>
      <c r="AR122" s="266">
        <v>23</v>
      </c>
      <c r="AS122" s="267" t="s">
        <v>766</v>
      </c>
      <c r="AT122" s="267" t="s">
        <v>766</v>
      </c>
      <c r="AU122" s="267" t="s">
        <v>766</v>
      </c>
      <c r="AV122" s="267" t="s">
        <v>766</v>
      </c>
      <c r="AW122" s="266"/>
      <c r="AX122" s="266"/>
    </row>
    <row r="123" spans="3:50" ht="19" customHeight="1" x14ac:dyDescent="0.2">
      <c r="C123" s="219">
        <v>123</v>
      </c>
      <c r="D123" s="110"/>
      <c r="E123" s="110" t="str">
        <f t="shared" si="11"/>
        <v/>
      </c>
      <c r="F123" s="110"/>
      <c r="K123" s="185" t="s">
        <v>133</v>
      </c>
      <c r="L123" s="185" t="str">
        <f t="shared" si="7"/>
        <v/>
      </c>
      <c r="N123" s="185" t="str">
        <f t="shared" si="8"/>
        <v/>
      </c>
      <c r="P123" s="173"/>
      <c r="AE123" s="112"/>
      <c r="AF123" s="112"/>
      <c r="AG123" s="112"/>
      <c r="AI123" s="60" t="s">
        <v>450</v>
      </c>
      <c r="AJ123" s="60" t="s">
        <v>91</v>
      </c>
      <c r="AK123" s="60" t="s">
        <v>449</v>
      </c>
      <c r="AL123" s="60" t="s">
        <v>766</v>
      </c>
      <c r="AM123" s="265" t="s">
        <v>766</v>
      </c>
      <c r="AN123" s="265" t="s">
        <v>766</v>
      </c>
      <c r="AO123" s="265" t="s">
        <v>766</v>
      </c>
      <c r="AP123" s="266">
        <v>5.4</v>
      </c>
      <c r="AQ123" s="266">
        <v>1.34</v>
      </c>
      <c r="AR123" s="266">
        <v>23</v>
      </c>
      <c r="AS123" s="267" t="s">
        <v>766</v>
      </c>
      <c r="AT123" s="267" t="s">
        <v>766</v>
      </c>
      <c r="AU123" s="267" t="s">
        <v>766</v>
      </c>
      <c r="AV123" s="267" t="s">
        <v>766</v>
      </c>
      <c r="AW123" s="266"/>
      <c r="AX123" s="266"/>
    </row>
    <row r="124" spans="3:50" ht="19" customHeight="1" x14ac:dyDescent="0.2">
      <c r="C124" s="219">
        <v>124</v>
      </c>
      <c r="D124" s="110"/>
      <c r="E124" s="110" t="str">
        <f t="shared" si="11"/>
        <v/>
      </c>
      <c r="F124" s="110"/>
      <c r="K124" s="185" t="s">
        <v>133</v>
      </c>
      <c r="L124" s="185" t="str">
        <f t="shared" si="7"/>
        <v/>
      </c>
      <c r="N124" s="185" t="str">
        <f t="shared" si="8"/>
        <v/>
      </c>
      <c r="P124" s="173"/>
      <c r="AE124" s="112"/>
      <c r="AF124" s="112"/>
      <c r="AG124" s="112"/>
      <c r="AI124" s="60" t="s">
        <v>451</v>
      </c>
      <c r="AJ124" s="60" t="s">
        <v>58</v>
      </c>
      <c r="AK124" s="60" t="s">
        <v>449</v>
      </c>
      <c r="AL124" s="60" t="s">
        <v>766</v>
      </c>
      <c r="AM124" s="268">
        <v>43.29</v>
      </c>
      <c r="AN124" s="266">
        <v>11.77</v>
      </c>
      <c r="AO124" s="266">
        <v>23</v>
      </c>
      <c r="AP124" s="265" t="s">
        <v>766</v>
      </c>
      <c r="AQ124" s="265" t="s">
        <v>766</v>
      </c>
      <c r="AR124" s="265" t="s">
        <v>766</v>
      </c>
      <c r="AS124" s="267" t="s">
        <v>766</v>
      </c>
      <c r="AT124" s="267" t="s">
        <v>766</v>
      </c>
      <c r="AU124" s="267" t="s">
        <v>766</v>
      </c>
      <c r="AV124" s="267" t="s">
        <v>766</v>
      </c>
      <c r="AW124" s="265"/>
      <c r="AX124" s="265"/>
    </row>
    <row r="125" spans="3:50" ht="19" customHeight="1" x14ac:dyDescent="0.2">
      <c r="C125" s="219">
        <v>125</v>
      </c>
      <c r="D125" s="110"/>
      <c r="E125" s="110" t="str">
        <f t="shared" si="11"/>
        <v/>
      </c>
      <c r="F125" s="110"/>
      <c r="K125" s="185" t="s">
        <v>1038</v>
      </c>
      <c r="L125" s="185" t="str">
        <f t="shared" si="7"/>
        <v xml:space="preserve">125_3m </v>
      </c>
      <c r="M125" s="187" t="s">
        <v>895</v>
      </c>
      <c r="N125" s="185" t="str">
        <f t="shared" si="8"/>
        <v xml:space="preserve">m </v>
      </c>
      <c r="O125" s="60" t="s">
        <v>904</v>
      </c>
      <c r="P125" s="173" t="s">
        <v>460</v>
      </c>
      <c r="Q125" s="191">
        <v>5</v>
      </c>
      <c r="R125" s="88">
        <v>10.5</v>
      </c>
      <c r="S125" s="88" t="s">
        <v>444</v>
      </c>
      <c r="T125" s="88" t="s">
        <v>444</v>
      </c>
      <c r="U125" s="88" t="s">
        <v>766</v>
      </c>
      <c r="V125" s="88" t="s">
        <v>766</v>
      </c>
      <c r="W125" s="88">
        <v>0.47169811320754718</v>
      </c>
      <c r="X125" s="88" t="s">
        <v>766</v>
      </c>
      <c r="Y125" s="60" t="s">
        <v>88</v>
      </c>
      <c r="Z125" s="114" t="s">
        <v>453</v>
      </c>
      <c r="AA125" s="112" t="s">
        <v>454</v>
      </c>
      <c r="AB125" s="60" t="s">
        <v>149</v>
      </c>
      <c r="AC125" s="60" t="s">
        <v>447</v>
      </c>
      <c r="AD125" s="60" t="s">
        <v>55</v>
      </c>
      <c r="AE125" s="124" t="s">
        <v>49</v>
      </c>
      <c r="AF125" s="124" t="s">
        <v>49</v>
      </c>
      <c r="AG125" s="124" t="s">
        <v>49</v>
      </c>
      <c r="AH125" s="60" t="s">
        <v>49</v>
      </c>
      <c r="AI125" s="60" t="s">
        <v>448</v>
      </c>
      <c r="AJ125" s="60" t="s">
        <v>91</v>
      </c>
      <c r="AK125" s="60" t="s">
        <v>449</v>
      </c>
      <c r="AL125" s="60" t="s">
        <v>766</v>
      </c>
      <c r="AM125" s="265" t="s">
        <v>766</v>
      </c>
      <c r="AN125" s="265" t="s">
        <v>766</v>
      </c>
      <c r="AO125" s="265" t="s">
        <v>766</v>
      </c>
      <c r="AP125" s="266">
        <v>7.35</v>
      </c>
      <c r="AQ125" s="266">
        <v>1.54</v>
      </c>
      <c r="AR125" s="266">
        <v>24</v>
      </c>
      <c r="AS125" s="267" t="s">
        <v>766</v>
      </c>
      <c r="AT125" s="267" t="s">
        <v>766</v>
      </c>
      <c r="AU125" s="267" t="s">
        <v>766</v>
      </c>
      <c r="AV125" s="267" t="s">
        <v>766</v>
      </c>
      <c r="AW125" s="266"/>
      <c r="AX125" s="266"/>
    </row>
    <row r="126" spans="3:50" ht="19" customHeight="1" x14ac:dyDescent="0.2">
      <c r="C126" s="219">
        <v>126</v>
      </c>
      <c r="D126" s="110"/>
      <c r="E126" s="110" t="str">
        <f t="shared" si="11"/>
        <v/>
      </c>
      <c r="F126" s="110"/>
      <c r="K126" s="185" t="s">
        <v>133</v>
      </c>
      <c r="L126" s="185" t="str">
        <f t="shared" si="7"/>
        <v/>
      </c>
      <c r="N126" s="185" t="str">
        <f t="shared" si="8"/>
        <v/>
      </c>
      <c r="P126" s="173"/>
      <c r="AE126" s="124"/>
      <c r="AF126" s="124"/>
      <c r="AG126" s="124"/>
      <c r="AI126" s="60" t="s">
        <v>450</v>
      </c>
      <c r="AJ126" s="60" t="s">
        <v>91</v>
      </c>
      <c r="AK126" s="60" t="s">
        <v>449</v>
      </c>
      <c r="AL126" s="60" t="s">
        <v>766</v>
      </c>
      <c r="AM126" s="265" t="s">
        <v>766</v>
      </c>
      <c r="AN126" s="265" t="s">
        <v>766</v>
      </c>
      <c r="AO126" s="265" t="s">
        <v>766</v>
      </c>
      <c r="AP126" s="266">
        <v>4.4400000000000004</v>
      </c>
      <c r="AQ126" s="266">
        <v>1.34</v>
      </c>
      <c r="AR126" s="266">
        <v>24</v>
      </c>
      <c r="AS126" s="267" t="s">
        <v>766</v>
      </c>
      <c r="AT126" s="267" t="s">
        <v>766</v>
      </c>
      <c r="AU126" s="267" t="s">
        <v>766</v>
      </c>
      <c r="AV126" s="267" t="s">
        <v>766</v>
      </c>
      <c r="AW126" s="266"/>
      <c r="AX126" s="266"/>
    </row>
    <row r="127" spans="3:50" ht="19" customHeight="1" x14ac:dyDescent="0.2">
      <c r="C127" s="219">
        <v>127</v>
      </c>
      <c r="D127" s="110"/>
      <c r="E127" s="110" t="str">
        <f t="shared" si="11"/>
        <v/>
      </c>
      <c r="F127" s="110"/>
      <c r="K127" s="185" t="s">
        <v>133</v>
      </c>
      <c r="L127" s="185" t="str">
        <f t="shared" si="7"/>
        <v/>
      </c>
      <c r="N127" s="185" t="str">
        <f t="shared" si="8"/>
        <v/>
      </c>
      <c r="P127" s="173"/>
      <c r="AE127" s="124"/>
      <c r="AF127" s="124"/>
      <c r="AG127" s="124"/>
      <c r="AI127" s="60" t="s">
        <v>451</v>
      </c>
      <c r="AJ127" s="60" t="s">
        <v>58</v>
      </c>
      <c r="AK127" s="60" t="s">
        <v>449</v>
      </c>
      <c r="AL127" s="60" t="s">
        <v>766</v>
      </c>
      <c r="AM127" s="268">
        <v>37.46</v>
      </c>
      <c r="AN127" s="266">
        <v>12.6</v>
      </c>
      <c r="AO127" s="266">
        <v>24</v>
      </c>
      <c r="AP127" s="265" t="s">
        <v>766</v>
      </c>
      <c r="AQ127" s="265" t="s">
        <v>766</v>
      </c>
      <c r="AR127" s="265" t="s">
        <v>766</v>
      </c>
      <c r="AS127" s="267" t="s">
        <v>766</v>
      </c>
      <c r="AT127" s="267" t="s">
        <v>766</v>
      </c>
      <c r="AU127" s="267" t="s">
        <v>766</v>
      </c>
      <c r="AV127" s="267" t="s">
        <v>766</v>
      </c>
      <c r="AW127" s="265"/>
      <c r="AX127" s="265"/>
    </row>
    <row r="128" spans="3:50" ht="19" customHeight="1" x14ac:dyDescent="0.2">
      <c r="C128" s="219">
        <v>128</v>
      </c>
      <c r="D128" s="110"/>
      <c r="E128" s="110" t="str">
        <f t="shared" si="11"/>
        <v/>
      </c>
      <c r="F128" s="110"/>
      <c r="K128" s="185" t="s">
        <v>1039</v>
      </c>
      <c r="L128" s="185" t="str">
        <f t="shared" si="7"/>
        <v xml:space="preserve">125_4Nm </v>
      </c>
      <c r="M128" s="187" t="s">
        <v>896</v>
      </c>
      <c r="N128" s="185" t="str">
        <f t="shared" si="8"/>
        <v xml:space="preserve">m </v>
      </c>
      <c r="O128" s="60">
        <v>1</v>
      </c>
      <c r="P128" s="173" t="s">
        <v>461</v>
      </c>
      <c r="Q128" s="191">
        <v>5</v>
      </c>
      <c r="R128" s="88">
        <v>10.5</v>
      </c>
      <c r="S128" s="88" t="s">
        <v>444</v>
      </c>
      <c r="T128" s="88" t="s">
        <v>444</v>
      </c>
      <c r="U128" s="88" t="s">
        <v>766</v>
      </c>
      <c r="V128" s="88" t="s">
        <v>766</v>
      </c>
      <c r="W128" s="88">
        <v>0.58490566037735847</v>
      </c>
      <c r="X128" s="88" t="s">
        <v>766</v>
      </c>
      <c r="Y128" s="60" t="s">
        <v>88</v>
      </c>
      <c r="Z128" s="90" t="s">
        <v>445</v>
      </c>
      <c r="AA128" s="60" t="s">
        <v>446</v>
      </c>
      <c r="AB128" s="60" t="s">
        <v>149</v>
      </c>
      <c r="AC128" s="60" t="s">
        <v>447</v>
      </c>
      <c r="AD128" s="60" t="s">
        <v>55</v>
      </c>
      <c r="AE128" s="146">
        <f>AF128*AG128</f>
        <v>7200</v>
      </c>
      <c r="AF128" s="146">
        <f>30*4</f>
        <v>120</v>
      </c>
      <c r="AG128" s="146">
        <v>60</v>
      </c>
      <c r="AH128" s="60" t="s">
        <v>56</v>
      </c>
      <c r="AI128" s="60" t="s">
        <v>456</v>
      </c>
      <c r="AJ128" s="60" t="s">
        <v>91</v>
      </c>
      <c r="AK128" s="60" t="s">
        <v>449</v>
      </c>
      <c r="AL128" s="60" t="s">
        <v>766</v>
      </c>
      <c r="AM128" s="265" t="s">
        <v>766</v>
      </c>
      <c r="AN128" s="265" t="s">
        <v>766</v>
      </c>
      <c r="AO128" s="265" t="s">
        <v>766</v>
      </c>
      <c r="AP128" s="266">
        <v>6.74</v>
      </c>
      <c r="AQ128" s="266">
        <v>1.9</v>
      </c>
      <c r="AR128" s="266">
        <v>26</v>
      </c>
      <c r="AS128" s="267" t="s">
        <v>766</v>
      </c>
      <c r="AT128" s="267" t="s">
        <v>766</v>
      </c>
      <c r="AU128" s="267" t="s">
        <v>766</v>
      </c>
      <c r="AV128" s="267" t="s">
        <v>766</v>
      </c>
      <c r="AW128" s="266"/>
      <c r="AX128" s="266"/>
    </row>
    <row r="129" spans="1:50" ht="19" customHeight="1" x14ac:dyDescent="0.2">
      <c r="C129" s="219">
        <v>129</v>
      </c>
      <c r="D129" s="110"/>
      <c r="E129" s="110" t="str">
        <f t="shared" si="11"/>
        <v/>
      </c>
      <c r="F129" s="110"/>
      <c r="K129" s="185" t="s">
        <v>133</v>
      </c>
      <c r="L129" s="185" t="str">
        <f t="shared" si="7"/>
        <v/>
      </c>
      <c r="N129" s="185" t="str">
        <f t="shared" si="8"/>
        <v/>
      </c>
      <c r="P129" s="173"/>
      <c r="AE129" s="112"/>
      <c r="AF129" s="112"/>
      <c r="AG129" s="112"/>
      <c r="AI129" s="60" t="s">
        <v>457</v>
      </c>
      <c r="AJ129" s="60" t="s">
        <v>91</v>
      </c>
      <c r="AK129" s="60" t="s">
        <v>449</v>
      </c>
      <c r="AL129" s="60" t="s">
        <v>766</v>
      </c>
      <c r="AM129" s="265" t="s">
        <v>766</v>
      </c>
      <c r="AN129" s="265" t="s">
        <v>766</v>
      </c>
      <c r="AO129" s="265" t="s">
        <v>766</v>
      </c>
      <c r="AP129" s="266">
        <v>4.96</v>
      </c>
      <c r="AQ129" s="266">
        <v>1.25</v>
      </c>
      <c r="AR129" s="266">
        <v>26</v>
      </c>
      <c r="AS129" s="267" t="s">
        <v>766</v>
      </c>
      <c r="AT129" s="267" t="s">
        <v>766</v>
      </c>
      <c r="AU129" s="267" t="s">
        <v>766</v>
      </c>
      <c r="AV129" s="267" t="s">
        <v>766</v>
      </c>
      <c r="AW129" s="266"/>
      <c r="AX129" s="266"/>
    </row>
    <row r="130" spans="1:50" ht="19" customHeight="1" x14ac:dyDescent="0.2">
      <c r="C130" s="219">
        <v>130</v>
      </c>
      <c r="D130" s="110"/>
      <c r="E130" s="110" t="str">
        <f t="shared" si="11"/>
        <v/>
      </c>
      <c r="F130" s="110"/>
      <c r="K130" s="185" t="s">
        <v>133</v>
      </c>
      <c r="L130" s="185" t="str">
        <f t="shared" ref="L130:L193" si="12">IF(O130="","",IF(N130=".",K130&amp;"bau",IF(M130=".",K130&amp;N130, K130&amp;M130&amp;N130)))</f>
        <v/>
      </c>
      <c r="N130" s="185" t="str">
        <f t="shared" ref="N130:N193" si="13">IF(Y130="NA",".",LEFT(Y130,2))</f>
        <v/>
      </c>
      <c r="P130" s="173"/>
      <c r="AE130" s="112"/>
      <c r="AF130" s="112"/>
      <c r="AG130" s="112"/>
      <c r="AI130" s="60" t="s">
        <v>451</v>
      </c>
      <c r="AJ130" s="60" t="s">
        <v>58</v>
      </c>
      <c r="AK130" s="60" t="s">
        <v>449</v>
      </c>
      <c r="AL130" s="60" t="s">
        <v>766</v>
      </c>
      <c r="AM130" s="266">
        <v>42.23</v>
      </c>
      <c r="AN130" s="266">
        <v>8.99</v>
      </c>
      <c r="AO130" s="266">
        <v>26</v>
      </c>
      <c r="AP130" s="265" t="s">
        <v>766</v>
      </c>
      <c r="AQ130" s="265" t="s">
        <v>766</v>
      </c>
      <c r="AR130" s="265" t="s">
        <v>766</v>
      </c>
      <c r="AS130" s="267" t="s">
        <v>766</v>
      </c>
      <c r="AT130" s="267" t="s">
        <v>766</v>
      </c>
      <c r="AU130" s="267" t="s">
        <v>766</v>
      </c>
      <c r="AV130" s="267" t="s">
        <v>766</v>
      </c>
      <c r="AW130" s="265"/>
      <c r="AX130" s="265"/>
    </row>
    <row r="131" spans="1:50" ht="19" customHeight="1" x14ac:dyDescent="0.2">
      <c r="C131" s="219">
        <v>131</v>
      </c>
      <c r="D131" s="110"/>
      <c r="E131" s="110" t="str">
        <f t="shared" si="11"/>
        <v/>
      </c>
      <c r="F131" s="110"/>
      <c r="K131" s="185" t="s">
        <v>1039</v>
      </c>
      <c r="L131" s="185" t="str">
        <f t="shared" si="12"/>
        <v xml:space="preserve">125_4m </v>
      </c>
      <c r="M131" s="187" t="s">
        <v>895</v>
      </c>
      <c r="N131" s="185" t="str">
        <f t="shared" si="13"/>
        <v xml:space="preserve">m </v>
      </c>
      <c r="O131" s="60" t="s">
        <v>904</v>
      </c>
      <c r="P131" s="173" t="s">
        <v>462</v>
      </c>
      <c r="Q131" s="191">
        <v>5</v>
      </c>
      <c r="R131" s="88">
        <v>10.5</v>
      </c>
      <c r="S131" s="88" t="s">
        <v>444</v>
      </c>
      <c r="T131" s="88" t="s">
        <v>444</v>
      </c>
      <c r="U131" s="88" t="s">
        <v>766</v>
      </c>
      <c r="V131" s="88" t="s">
        <v>766</v>
      </c>
      <c r="W131" s="88">
        <v>0.47169811320754718</v>
      </c>
      <c r="X131" s="88" t="s">
        <v>766</v>
      </c>
      <c r="Y131" s="60" t="s">
        <v>88</v>
      </c>
      <c r="Z131" s="114" t="s">
        <v>453</v>
      </c>
      <c r="AA131" s="112" t="s">
        <v>454</v>
      </c>
      <c r="AB131" s="60" t="s">
        <v>149</v>
      </c>
      <c r="AC131" s="60" t="s">
        <v>447</v>
      </c>
      <c r="AD131" s="60" t="s">
        <v>55</v>
      </c>
      <c r="AE131" s="124" t="s">
        <v>49</v>
      </c>
      <c r="AF131" s="124" t="s">
        <v>49</v>
      </c>
      <c r="AG131" s="124" t="s">
        <v>49</v>
      </c>
      <c r="AH131" s="60" t="s">
        <v>49</v>
      </c>
      <c r="AI131" s="60" t="s">
        <v>456</v>
      </c>
      <c r="AJ131" s="60" t="s">
        <v>91</v>
      </c>
      <c r="AK131" s="60" t="s">
        <v>449</v>
      </c>
      <c r="AL131" s="60" t="s">
        <v>766</v>
      </c>
      <c r="AM131" s="265" t="s">
        <v>766</v>
      </c>
      <c r="AN131" s="265" t="s">
        <v>766</v>
      </c>
      <c r="AO131" s="265" t="s">
        <v>766</v>
      </c>
      <c r="AP131" s="266">
        <v>6.37</v>
      </c>
      <c r="AQ131" s="266">
        <v>1.59</v>
      </c>
      <c r="AR131" s="266">
        <v>28</v>
      </c>
      <c r="AS131" s="267" t="s">
        <v>766</v>
      </c>
      <c r="AT131" s="267" t="s">
        <v>766</v>
      </c>
      <c r="AU131" s="267" t="s">
        <v>766</v>
      </c>
      <c r="AV131" s="267" t="s">
        <v>766</v>
      </c>
      <c r="AW131" s="266"/>
      <c r="AX131" s="266"/>
    </row>
    <row r="132" spans="1:50" ht="19" customHeight="1" x14ac:dyDescent="0.2">
      <c r="C132" s="219">
        <v>132</v>
      </c>
      <c r="D132" s="110"/>
      <c r="E132" s="110" t="str">
        <f t="shared" ref="E132:E163" si="14">IF(D132="","",LEFT(K132,3))</f>
        <v/>
      </c>
      <c r="F132" s="110"/>
      <c r="K132" s="185" t="s">
        <v>133</v>
      </c>
      <c r="L132" s="185" t="str">
        <f t="shared" si="12"/>
        <v/>
      </c>
      <c r="N132" s="185" t="str">
        <f t="shared" si="13"/>
        <v/>
      </c>
      <c r="W132" s="60"/>
      <c r="AE132" s="124"/>
      <c r="AF132" s="124"/>
      <c r="AG132" s="124"/>
      <c r="AI132" s="60" t="s">
        <v>457</v>
      </c>
      <c r="AJ132" s="60" t="s">
        <v>91</v>
      </c>
      <c r="AK132" s="60" t="s">
        <v>449</v>
      </c>
      <c r="AL132" s="60" t="s">
        <v>766</v>
      </c>
      <c r="AM132" s="265" t="s">
        <v>766</v>
      </c>
      <c r="AN132" s="265" t="s">
        <v>766</v>
      </c>
      <c r="AO132" s="265" t="s">
        <v>766</v>
      </c>
      <c r="AP132" s="266">
        <v>5.13</v>
      </c>
      <c r="AQ132" s="266">
        <v>1.51</v>
      </c>
      <c r="AR132" s="266">
        <v>28</v>
      </c>
      <c r="AS132" s="267" t="s">
        <v>766</v>
      </c>
      <c r="AT132" s="267" t="s">
        <v>766</v>
      </c>
      <c r="AU132" s="267" t="s">
        <v>766</v>
      </c>
      <c r="AV132" s="267" t="s">
        <v>766</v>
      </c>
      <c r="AW132" s="266"/>
      <c r="AX132" s="266"/>
    </row>
    <row r="133" spans="1:50" s="63" customFormat="1" ht="19" customHeight="1" x14ac:dyDescent="0.2">
      <c r="A133" s="219"/>
      <c r="B133" s="219"/>
      <c r="C133" s="219">
        <v>133</v>
      </c>
      <c r="D133" s="115"/>
      <c r="E133" s="115" t="str">
        <f t="shared" si="14"/>
        <v/>
      </c>
      <c r="F133" s="115"/>
      <c r="G133" s="87"/>
      <c r="H133" s="87"/>
      <c r="I133" s="87"/>
      <c r="J133" s="87"/>
      <c r="K133" s="186" t="s">
        <v>133</v>
      </c>
      <c r="L133" s="186" t="str">
        <f t="shared" si="12"/>
        <v/>
      </c>
      <c r="M133" s="188"/>
      <c r="N133" s="186" t="str">
        <f t="shared" si="13"/>
        <v/>
      </c>
      <c r="Q133" s="192"/>
      <c r="R133" s="91"/>
      <c r="S133" s="91"/>
      <c r="T133" s="91"/>
      <c r="U133" s="91"/>
      <c r="V133" s="91"/>
      <c r="X133" s="91"/>
      <c r="Z133" s="93"/>
      <c r="AE133" s="128"/>
      <c r="AF133" s="128"/>
      <c r="AG133" s="128"/>
      <c r="AI133" s="63" t="s">
        <v>451</v>
      </c>
      <c r="AJ133" s="63" t="s">
        <v>58</v>
      </c>
      <c r="AK133" s="60" t="s">
        <v>449</v>
      </c>
      <c r="AL133" s="63" t="s">
        <v>766</v>
      </c>
      <c r="AM133" s="269">
        <v>37.54</v>
      </c>
      <c r="AN133" s="269">
        <v>10.3</v>
      </c>
      <c r="AO133" s="269">
        <v>28</v>
      </c>
      <c r="AP133" s="270" t="s">
        <v>766</v>
      </c>
      <c r="AQ133" s="270" t="s">
        <v>766</v>
      </c>
      <c r="AR133" s="270" t="s">
        <v>766</v>
      </c>
      <c r="AS133" s="271" t="s">
        <v>766</v>
      </c>
      <c r="AT133" s="271" t="s">
        <v>766</v>
      </c>
      <c r="AU133" s="271" t="s">
        <v>766</v>
      </c>
      <c r="AV133" s="271" t="s">
        <v>766</v>
      </c>
      <c r="AW133" s="270"/>
      <c r="AX133" s="270"/>
    </row>
    <row r="134" spans="1:50" ht="19" customHeight="1" x14ac:dyDescent="0.2">
      <c r="C134" s="219">
        <v>134</v>
      </c>
      <c r="D134" s="110" t="s">
        <v>929</v>
      </c>
      <c r="E134" s="110" t="str">
        <f t="shared" si="14"/>
        <v>126</v>
      </c>
      <c r="F134" s="110" t="s">
        <v>47</v>
      </c>
      <c r="G134" s="86" t="s">
        <v>442</v>
      </c>
      <c r="H134" s="86" t="s">
        <v>986</v>
      </c>
      <c r="I134" s="86" t="s">
        <v>987</v>
      </c>
      <c r="J134" s="86" t="s">
        <v>993</v>
      </c>
      <c r="K134" s="185" t="s">
        <v>1040</v>
      </c>
      <c r="L134" s="185" t="str">
        <f t="shared" si="12"/>
        <v>126_1Ncm</v>
      </c>
      <c r="M134" s="187" t="s">
        <v>896</v>
      </c>
      <c r="N134" s="185" t="str">
        <f t="shared" si="13"/>
        <v>cm</v>
      </c>
      <c r="O134" s="60">
        <v>1</v>
      </c>
      <c r="P134" s="60" t="s">
        <v>463</v>
      </c>
      <c r="Q134" s="191">
        <v>5</v>
      </c>
      <c r="R134" s="88">
        <v>10.5</v>
      </c>
      <c r="S134" s="88" t="s">
        <v>766</v>
      </c>
      <c r="T134" s="88">
        <v>0.02</v>
      </c>
      <c r="U134" s="88" t="s">
        <v>766</v>
      </c>
      <c r="V134" s="88">
        <v>0</v>
      </c>
      <c r="W134" s="88">
        <v>0.48799999999999999</v>
      </c>
      <c r="X134" s="88">
        <v>0.58000000000000007</v>
      </c>
      <c r="Y134" s="60" t="s">
        <v>50</v>
      </c>
      <c r="Z134" s="90" t="s">
        <v>464</v>
      </c>
      <c r="AA134" s="60" t="s">
        <v>446</v>
      </c>
      <c r="AB134" s="60" t="s">
        <v>149</v>
      </c>
      <c r="AC134" s="60" t="s">
        <v>447</v>
      </c>
      <c r="AD134" s="60" t="s">
        <v>55</v>
      </c>
      <c r="AE134" s="60">
        <v>5400</v>
      </c>
      <c r="AF134" s="60">
        <v>60</v>
      </c>
      <c r="AG134" s="60">
        <v>90</v>
      </c>
      <c r="AH134" s="60" t="s">
        <v>56</v>
      </c>
      <c r="AI134" s="60" t="s">
        <v>465</v>
      </c>
      <c r="AJ134" s="60" t="s">
        <v>58</v>
      </c>
      <c r="AK134" s="60" t="s">
        <v>449</v>
      </c>
      <c r="AL134" s="60" t="s">
        <v>466</v>
      </c>
      <c r="AM134" s="266">
        <v>455.54</v>
      </c>
      <c r="AN134" s="266">
        <v>9.7100000000000009</v>
      </c>
      <c r="AO134" s="266">
        <v>41</v>
      </c>
      <c r="AP134" s="266">
        <v>476.72</v>
      </c>
      <c r="AQ134" s="266">
        <v>11.1</v>
      </c>
      <c r="AR134" s="266">
        <v>41</v>
      </c>
      <c r="AS134" s="267" t="s">
        <v>766</v>
      </c>
      <c r="AT134" s="267" t="s">
        <v>766</v>
      </c>
      <c r="AU134" s="267" t="s">
        <v>766</v>
      </c>
      <c r="AV134" s="267" t="s">
        <v>766</v>
      </c>
      <c r="AW134" s="266"/>
      <c r="AX134" s="266"/>
    </row>
    <row r="135" spans="1:50" ht="19" customHeight="1" x14ac:dyDescent="0.2">
      <c r="C135" s="219">
        <v>135</v>
      </c>
      <c r="D135" s="110"/>
      <c r="E135" s="110" t="str">
        <f t="shared" si="14"/>
        <v/>
      </c>
      <c r="F135" s="110"/>
      <c r="K135" s="185" t="s">
        <v>133</v>
      </c>
      <c r="L135" s="185" t="str">
        <f t="shared" si="12"/>
        <v/>
      </c>
      <c r="N135" s="185" t="str">
        <f t="shared" si="13"/>
        <v/>
      </c>
      <c r="AI135" s="60" t="s">
        <v>467</v>
      </c>
      <c r="AJ135" s="105" t="s">
        <v>91</v>
      </c>
      <c r="AK135" s="60" t="s">
        <v>449</v>
      </c>
      <c r="AL135" s="60" t="s">
        <v>468</v>
      </c>
      <c r="AM135" s="266">
        <v>8</v>
      </c>
      <c r="AN135" s="266">
        <v>0.46</v>
      </c>
      <c r="AO135" s="266">
        <v>41</v>
      </c>
      <c r="AP135" s="266">
        <v>8.8800000000000008</v>
      </c>
      <c r="AQ135" s="266">
        <v>0.68</v>
      </c>
      <c r="AR135" s="266">
        <v>41</v>
      </c>
      <c r="AS135" s="267" t="s">
        <v>766</v>
      </c>
      <c r="AT135" s="267" t="s">
        <v>766</v>
      </c>
      <c r="AU135" s="267" t="s">
        <v>766</v>
      </c>
      <c r="AV135" s="267" t="s">
        <v>766</v>
      </c>
      <c r="AW135" s="266"/>
      <c r="AX135" s="266"/>
    </row>
    <row r="136" spans="1:50" ht="19" customHeight="1" x14ac:dyDescent="0.2">
      <c r="C136" s="219">
        <v>136</v>
      </c>
      <c r="D136" s="110"/>
      <c r="E136" s="110" t="str">
        <f t="shared" si="14"/>
        <v/>
      </c>
      <c r="F136" s="110"/>
      <c r="K136" s="185" t="s">
        <v>1040</v>
      </c>
      <c r="L136" s="185" t="str">
        <f t="shared" si="12"/>
        <v>126_1cm</v>
      </c>
      <c r="M136" s="187" t="s">
        <v>895</v>
      </c>
      <c r="N136" s="185" t="str">
        <f t="shared" si="13"/>
        <v>cm</v>
      </c>
      <c r="O136" s="60" t="s">
        <v>904</v>
      </c>
      <c r="P136" s="60" t="s">
        <v>469</v>
      </c>
      <c r="Q136" s="191">
        <v>5</v>
      </c>
      <c r="R136" s="88">
        <v>10.5</v>
      </c>
      <c r="S136" s="88" t="s">
        <v>766</v>
      </c>
      <c r="T136" s="88">
        <v>0</v>
      </c>
      <c r="U136" s="88" t="s">
        <v>766</v>
      </c>
      <c r="V136" s="88">
        <v>0.02</v>
      </c>
      <c r="W136" s="88">
        <v>0.63600000000000001</v>
      </c>
      <c r="X136" s="88">
        <v>0.37</v>
      </c>
      <c r="Y136" s="60" t="s">
        <v>50</v>
      </c>
      <c r="Z136" s="90" t="s">
        <v>470</v>
      </c>
      <c r="AA136" s="60" t="s">
        <v>76</v>
      </c>
      <c r="AB136" s="60" t="s">
        <v>149</v>
      </c>
      <c r="AC136" s="60" t="s">
        <v>447</v>
      </c>
      <c r="AD136" s="60" t="s">
        <v>55</v>
      </c>
      <c r="AE136" s="60">
        <v>5400</v>
      </c>
      <c r="AF136" s="60">
        <v>60</v>
      </c>
      <c r="AG136" s="60">
        <v>90</v>
      </c>
      <c r="AH136" s="60" t="s">
        <v>49</v>
      </c>
      <c r="AI136" s="60" t="s">
        <v>465</v>
      </c>
      <c r="AJ136" s="60" t="s">
        <v>58</v>
      </c>
      <c r="AK136" s="60" t="s">
        <v>449</v>
      </c>
      <c r="AL136" s="60" t="s">
        <v>466</v>
      </c>
      <c r="AM136" s="266">
        <v>450.7</v>
      </c>
      <c r="AN136" s="266">
        <v>3.69</v>
      </c>
      <c r="AO136" s="266">
        <v>22</v>
      </c>
      <c r="AP136" s="266">
        <v>459.03</v>
      </c>
      <c r="AQ136" s="266">
        <v>15.72</v>
      </c>
      <c r="AR136" s="266">
        <v>22</v>
      </c>
      <c r="AS136" s="267" t="s">
        <v>766</v>
      </c>
      <c r="AT136" s="267" t="s">
        <v>766</v>
      </c>
      <c r="AU136" s="267" t="s">
        <v>766</v>
      </c>
      <c r="AV136" s="267" t="s">
        <v>766</v>
      </c>
      <c r="AW136" s="266"/>
      <c r="AX136" s="266"/>
    </row>
    <row r="137" spans="1:50" ht="19" customHeight="1" x14ac:dyDescent="0.2">
      <c r="C137" s="219">
        <v>137</v>
      </c>
      <c r="D137" s="110"/>
      <c r="E137" s="110" t="str">
        <f t="shared" si="14"/>
        <v/>
      </c>
      <c r="F137" s="110"/>
      <c r="K137" s="185" t="s">
        <v>133</v>
      </c>
      <c r="L137" s="185" t="str">
        <f t="shared" si="12"/>
        <v/>
      </c>
      <c r="N137" s="185" t="str">
        <f t="shared" si="13"/>
        <v/>
      </c>
      <c r="AI137" s="60" t="s">
        <v>467</v>
      </c>
      <c r="AJ137" s="60" t="str">
        <f>AJ$135</f>
        <v>0 = NO - Not standardized</v>
      </c>
      <c r="AK137" s="60" t="s">
        <v>449</v>
      </c>
      <c r="AL137" s="60" t="s">
        <v>468</v>
      </c>
      <c r="AM137" s="268">
        <v>7.97</v>
      </c>
      <c r="AN137" s="268">
        <v>0.57999999999999996</v>
      </c>
      <c r="AO137" s="266">
        <v>22</v>
      </c>
      <c r="AP137" s="266">
        <v>7.73</v>
      </c>
      <c r="AQ137" s="266">
        <v>1.3</v>
      </c>
      <c r="AR137" s="266">
        <v>22</v>
      </c>
      <c r="AS137" s="267" t="s">
        <v>766</v>
      </c>
      <c r="AT137" s="267" t="s">
        <v>766</v>
      </c>
      <c r="AU137" s="267" t="s">
        <v>766</v>
      </c>
      <c r="AV137" s="267" t="s">
        <v>766</v>
      </c>
      <c r="AW137" s="266"/>
      <c r="AX137" s="266"/>
    </row>
    <row r="138" spans="1:50" ht="19" customHeight="1" x14ac:dyDescent="0.2">
      <c r="C138" s="219">
        <v>138</v>
      </c>
      <c r="D138" s="110"/>
      <c r="E138" s="110" t="str">
        <f t="shared" si="14"/>
        <v/>
      </c>
      <c r="F138" s="110"/>
      <c r="K138" s="185" t="s">
        <v>1041</v>
      </c>
      <c r="L138" s="185" t="str">
        <f t="shared" si="12"/>
        <v>126_2Ncm</v>
      </c>
      <c r="M138" s="187" t="s">
        <v>896</v>
      </c>
      <c r="N138" s="185" t="str">
        <f t="shared" si="13"/>
        <v>cm</v>
      </c>
      <c r="O138" s="60">
        <v>1</v>
      </c>
      <c r="P138" s="60" t="s">
        <v>471</v>
      </c>
      <c r="Q138" s="191">
        <v>5</v>
      </c>
      <c r="R138" s="88">
        <v>10.5</v>
      </c>
      <c r="S138" s="88" t="s">
        <v>766</v>
      </c>
      <c r="T138" s="88">
        <v>0.08</v>
      </c>
      <c r="U138" s="88" t="s">
        <v>766</v>
      </c>
      <c r="V138" s="88">
        <v>0.12</v>
      </c>
      <c r="W138" s="88">
        <v>0.39600000000000002</v>
      </c>
      <c r="X138" s="88">
        <v>0.43999999999999995</v>
      </c>
      <c r="Y138" s="60" t="s">
        <v>50</v>
      </c>
      <c r="Z138" s="90" t="s">
        <v>464</v>
      </c>
      <c r="AA138" s="60" t="s">
        <v>446</v>
      </c>
      <c r="AB138" s="60" t="s">
        <v>149</v>
      </c>
      <c r="AC138" s="60" t="s">
        <v>447</v>
      </c>
      <c r="AD138" s="60" t="s">
        <v>55</v>
      </c>
      <c r="AE138" s="60">
        <v>5400</v>
      </c>
      <c r="AF138" s="60">
        <v>60</v>
      </c>
      <c r="AG138" s="60">
        <v>90</v>
      </c>
      <c r="AH138" s="60" t="s">
        <v>56</v>
      </c>
      <c r="AI138" s="60" t="s">
        <v>465</v>
      </c>
      <c r="AJ138" s="60" t="s">
        <v>58</v>
      </c>
      <c r="AK138" s="60" t="s">
        <v>449</v>
      </c>
      <c r="AL138" s="60" t="s">
        <v>466</v>
      </c>
      <c r="AM138" s="266">
        <v>515.33000000000004</v>
      </c>
      <c r="AN138" s="266">
        <v>15.58</v>
      </c>
      <c r="AO138" s="266">
        <v>53</v>
      </c>
      <c r="AP138" s="266">
        <v>528.57000000000005</v>
      </c>
      <c r="AQ138" s="266">
        <v>16.5</v>
      </c>
      <c r="AR138" s="266">
        <v>53</v>
      </c>
      <c r="AS138" s="267" t="s">
        <v>766</v>
      </c>
      <c r="AT138" s="267" t="s">
        <v>766</v>
      </c>
      <c r="AU138" s="267" t="s">
        <v>766</v>
      </c>
      <c r="AV138" s="267" t="s">
        <v>766</v>
      </c>
      <c r="AW138" s="266"/>
      <c r="AX138" s="266"/>
    </row>
    <row r="139" spans="1:50" ht="19" customHeight="1" x14ac:dyDescent="0.2">
      <c r="C139" s="219">
        <v>139</v>
      </c>
      <c r="D139" s="110"/>
      <c r="E139" s="110" t="str">
        <f t="shared" si="14"/>
        <v/>
      </c>
      <c r="F139" s="110"/>
      <c r="K139" s="185" t="s">
        <v>133</v>
      </c>
      <c r="L139" s="185" t="str">
        <f t="shared" si="12"/>
        <v/>
      </c>
      <c r="N139" s="185" t="str">
        <f t="shared" si="13"/>
        <v/>
      </c>
      <c r="AI139" s="60" t="s">
        <v>467</v>
      </c>
      <c r="AJ139" s="60" t="str">
        <f>AJ$135</f>
        <v>0 = NO - Not standardized</v>
      </c>
      <c r="AK139" s="60" t="s">
        <v>449</v>
      </c>
      <c r="AL139" s="60" t="s">
        <v>468</v>
      </c>
      <c r="AM139" s="268">
        <v>8.77</v>
      </c>
      <c r="AN139" s="268">
        <v>1.53</v>
      </c>
      <c r="AO139" s="266">
        <v>53</v>
      </c>
      <c r="AP139" s="266">
        <v>9.58</v>
      </c>
      <c r="AQ139" s="266">
        <v>0.82</v>
      </c>
      <c r="AR139" s="266">
        <v>53</v>
      </c>
      <c r="AS139" s="267" t="s">
        <v>766</v>
      </c>
      <c r="AT139" s="267" t="s">
        <v>766</v>
      </c>
      <c r="AU139" s="267" t="s">
        <v>766</v>
      </c>
      <c r="AV139" s="267" t="s">
        <v>766</v>
      </c>
      <c r="AW139" s="266"/>
      <c r="AX139" s="266"/>
    </row>
    <row r="140" spans="1:50" ht="19" customHeight="1" x14ac:dyDescent="0.2">
      <c r="C140" s="219">
        <v>140</v>
      </c>
      <c r="D140" s="110"/>
      <c r="E140" s="110" t="str">
        <f t="shared" si="14"/>
        <v/>
      </c>
      <c r="F140" s="110"/>
      <c r="K140" s="185" t="s">
        <v>1041</v>
      </c>
      <c r="L140" s="185" t="str">
        <f t="shared" si="12"/>
        <v>126_2cm</v>
      </c>
      <c r="M140" s="187" t="s">
        <v>895</v>
      </c>
      <c r="N140" s="185" t="str">
        <f t="shared" si="13"/>
        <v>cm</v>
      </c>
      <c r="O140" s="60" t="s">
        <v>904</v>
      </c>
      <c r="P140" s="60" t="s">
        <v>472</v>
      </c>
      <c r="Q140" s="191">
        <v>5</v>
      </c>
      <c r="R140" s="88">
        <v>10.5</v>
      </c>
      <c r="S140" s="88" t="s">
        <v>766</v>
      </c>
      <c r="T140" s="88">
        <v>0.23</v>
      </c>
      <c r="U140" s="88" t="s">
        <v>766</v>
      </c>
      <c r="V140" s="88">
        <v>0.14000000000000001</v>
      </c>
      <c r="W140" s="88">
        <v>0.65</v>
      </c>
      <c r="X140" s="88">
        <v>0.22999999999999998</v>
      </c>
      <c r="Y140" s="60" t="s">
        <v>50</v>
      </c>
      <c r="Z140" s="90" t="s">
        <v>470</v>
      </c>
      <c r="AA140" s="60" t="s">
        <v>76</v>
      </c>
      <c r="AB140" s="60" t="s">
        <v>149</v>
      </c>
      <c r="AC140" s="60" t="s">
        <v>447</v>
      </c>
      <c r="AD140" s="60" t="s">
        <v>55</v>
      </c>
      <c r="AE140" s="60">
        <v>5400</v>
      </c>
      <c r="AF140" s="60">
        <v>60</v>
      </c>
      <c r="AG140" s="60">
        <v>90</v>
      </c>
      <c r="AH140" s="60" t="s">
        <v>49</v>
      </c>
      <c r="AI140" s="60" t="s">
        <v>465</v>
      </c>
      <c r="AJ140" s="60" t="s">
        <v>58</v>
      </c>
      <c r="AK140" s="60" t="s">
        <v>449</v>
      </c>
      <c r="AL140" s="60" t="s">
        <v>466</v>
      </c>
      <c r="AM140" s="266">
        <v>509.13</v>
      </c>
      <c r="AN140" s="266">
        <v>1.36</v>
      </c>
      <c r="AO140" s="266">
        <v>40</v>
      </c>
      <c r="AP140" s="266">
        <v>514.23</v>
      </c>
      <c r="AQ140" s="266">
        <v>8.75</v>
      </c>
      <c r="AR140" s="266">
        <v>40</v>
      </c>
      <c r="AS140" s="267" t="s">
        <v>766</v>
      </c>
      <c r="AT140" s="267" t="s">
        <v>766</v>
      </c>
      <c r="AU140" s="267" t="s">
        <v>766</v>
      </c>
      <c r="AV140" s="267" t="s">
        <v>766</v>
      </c>
      <c r="AW140" s="266"/>
      <c r="AX140" s="266"/>
    </row>
    <row r="141" spans="1:50" s="63" customFormat="1" ht="19" customHeight="1" x14ac:dyDescent="0.2">
      <c r="A141" s="219"/>
      <c r="B141" s="219"/>
      <c r="C141" s="219">
        <v>141</v>
      </c>
      <c r="D141" s="115"/>
      <c r="E141" s="115" t="str">
        <f t="shared" si="14"/>
        <v/>
      </c>
      <c r="F141" s="115"/>
      <c r="G141" s="87"/>
      <c r="H141" s="87"/>
      <c r="I141" s="87"/>
      <c r="J141" s="87"/>
      <c r="K141" s="186" t="s">
        <v>133</v>
      </c>
      <c r="L141" s="186" t="str">
        <f t="shared" si="12"/>
        <v/>
      </c>
      <c r="M141" s="188"/>
      <c r="N141" s="186" t="str">
        <f t="shared" si="13"/>
        <v/>
      </c>
      <c r="Q141" s="192"/>
      <c r="R141" s="91"/>
      <c r="S141" s="91"/>
      <c r="T141" s="91"/>
      <c r="U141" s="91"/>
      <c r="V141" s="91"/>
      <c r="W141" s="91"/>
      <c r="X141" s="91"/>
      <c r="Z141" s="93"/>
      <c r="AI141" s="63" t="s">
        <v>467</v>
      </c>
      <c r="AJ141" s="63" t="str">
        <f>AJ$135</f>
        <v>0 = NO - Not standardized</v>
      </c>
      <c r="AK141" s="60" t="s">
        <v>449</v>
      </c>
      <c r="AL141" s="63" t="s">
        <v>468</v>
      </c>
      <c r="AM141" s="269">
        <v>9.0299999999999994</v>
      </c>
      <c r="AN141" s="269">
        <v>0.55000000000000004</v>
      </c>
      <c r="AO141" s="269">
        <v>40</v>
      </c>
      <c r="AP141" s="269">
        <v>9.67</v>
      </c>
      <c r="AQ141" s="269">
        <v>0.32</v>
      </c>
      <c r="AR141" s="269">
        <v>40</v>
      </c>
      <c r="AS141" s="271" t="s">
        <v>766</v>
      </c>
      <c r="AT141" s="271" t="s">
        <v>766</v>
      </c>
      <c r="AU141" s="271" t="s">
        <v>766</v>
      </c>
      <c r="AV141" s="271" t="s">
        <v>766</v>
      </c>
      <c r="AW141" s="269"/>
      <c r="AX141" s="269"/>
    </row>
    <row r="142" spans="1:50" ht="19" customHeight="1" x14ac:dyDescent="0.2">
      <c r="C142" s="219">
        <v>142</v>
      </c>
      <c r="D142" s="110" t="s">
        <v>930</v>
      </c>
      <c r="E142" s="110" t="str">
        <f t="shared" si="14"/>
        <v>127</v>
      </c>
      <c r="F142" s="110" t="s">
        <v>47</v>
      </c>
      <c r="G142" s="86" t="s">
        <v>442</v>
      </c>
      <c r="H142" s="86" t="s">
        <v>986</v>
      </c>
      <c r="I142" s="86" t="s">
        <v>987</v>
      </c>
      <c r="J142" s="86" t="s">
        <v>990</v>
      </c>
      <c r="K142" s="185" t="s">
        <v>1043</v>
      </c>
      <c r="L142" s="185" t="str">
        <f t="shared" si="12"/>
        <v xml:space="preserve">127_7Nm </v>
      </c>
      <c r="M142" s="187" t="s">
        <v>896</v>
      </c>
      <c r="N142" s="185" t="str">
        <f t="shared" si="13"/>
        <v xml:space="preserve">m </v>
      </c>
      <c r="O142" s="60">
        <v>1</v>
      </c>
      <c r="P142" s="60" t="s">
        <v>473</v>
      </c>
      <c r="Q142" s="191">
        <v>7</v>
      </c>
      <c r="R142" s="88">
        <v>12.5</v>
      </c>
      <c r="S142" s="88" t="s">
        <v>444</v>
      </c>
      <c r="T142" s="88" t="s">
        <v>766</v>
      </c>
      <c r="U142" s="88">
        <v>0.47699999999999998</v>
      </c>
      <c r="V142" s="88" t="s">
        <v>766</v>
      </c>
      <c r="W142" s="88" t="s">
        <v>766</v>
      </c>
      <c r="X142" s="88">
        <v>0.68300000000000005</v>
      </c>
      <c r="Y142" s="60" t="s">
        <v>88</v>
      </c>
      <c r="Z142" s="90" t="s">
        <v>474</v>
      </c>
      <c r="AA142" s="60" t="s">
        <v>446</v>
      </c>
      <c r="AB142" s="60" t="s">
        <v>149</v>
      </c>
      <c r="AC142" s="60" t="s">
        <v>447</v>
      </c>
      <c r="AD142" s="60" t="s">
        <v>55</v>
      </c>
      <c r="AE142" s="60">
        <f>AF142*AG142</f>
        <v>6800</v>
      </c>
      <c r="AF142" s="60">
        <f>8*4*5</f>
        <v>160</v>
      </c>
      <c r="AG142" s="60">
        <f>AVERAGE(40,45)</f>
        <v>42.5</v>
      </c>
      <c r="AH142" s="60" t="s">
        <v>56</v>
      </c>
      <c r="AI142" s="118" t="s">
        <v>475</v>
      </c>
      <c r="AJ142" s="60" t="s">
        <v>58</v>
      </c>
      <c r="AK142" s="60" t="s">
        <v>449</v>
      </c>
      <c r="AL142" s="266"/>
      <c r="AM142" s="266">
        <v>514.79</v>
      </c>
      <c r="AN142" s="266">
        <v>25.49</v>
      </c>
      <c r="AO142" s="266">
        <v>154</v>
      </c>
      <c r="AP142" s="266">
        <v>515.58000000000004</v>
      </c>
      <c r="AQ142" s="266">
        <v>28.22</v>
      </c>
      <c r="AR142" s="60">
        <v>154</v>
      </c>
      <c r="AS142" s="238" t="s">
        <v>766</v>
      </c>
      <c r="AT142" s="238" t="s">
        <v>766</v>
      </c>
      <c r="AU142" s="238" t="s">
        <v>766</v>
      </c>
      <c r="AV142" s="238" t="s">
        <v>766</v>
      </c>
    </row>
    <row r="143" spans="1:50" ht="19" customHeight="1" x14ac:dyDescent="0.2">
      <c r="C143" s="219">
        <v>143</v>
      </c>
      <c r="D143" s="110"/>
      <c r="E143" s="110" t="str">
        <f t="shared" si="14"/>
        <v/>
      </c>
      <c r="F143" s="110"/>
      <c r="K143" s="185" t="s">
        <v>1043</v>
      </c>
      <c r="L143" s="185" t="str">
        <f t="shared" si="12"/>
        <v xml:space="preserve">127_7m </v>
      </c>
      <c r="M143" s="187" t="s">
        <v>895</v>
      </c>
      <c r="N143" s="185" t="str">
        <f t="shared" si="13"/>
        <v xml:space="preserve">m </v>
      </c>
      <c r="O143" s="60" t="s">
        <v>904</v>
      </c>
      <c r="P143" s="60" t="s">
        <v>476</v>
      </c>
      <c r="Q143" s="191">
        <v>7</v>
      </c>
      <c r="R143" s="88">
        <v>12.5</v>
      </c>
      <c r="S143" s="88" t="s">
        <v>444</v>
      </c>
      <c r="T143" s="88" t="s">
        <v>766</v>
      </c>
      <c r="U143" s="88">
        <v>0.47699999999999998</v>
      </c>
      <c r="V143" s="88" t="s">
        <v>766</v>
      </c>
      <c r="W143" s="88" t="s">
        <v>766</v>
      </c>
      <c r="X143" s="88">
        <v>0.68300000000000005</v>
      </c>
      <c r="Y143" s="60" t="s">
        <v>88</v>
      </c>
      <c r="Z143" s="90" t="s">
        <v>477</v>
      </c>
      <c r="AA143" s="60" t="s">
        <v>76</v>
      </c>
      <c r="AB143" s="60" t="s">
        <v>49</v>
      </c>
      <c r="AC143" s="60" t="s">
        <v>49</v>
      </c>
      <c r="AD143" s="60" t="s">
        <v>49</v>
      </c>
      <c r="AE143" s="60" t="s">
        <v>49</v>
      </c>
      <c r="AF143" s="60" t="s">
        <v>49</v>
      </c>
      <c r="AG143" s="60" t="s">
        <v>49</v>
      </c>
      <c r="AH143" s="60" t="s">
        <v>49</v>
      </c>
      <c r="AI143" s="60" t="s">
        <v>475</v>
      </c>
      <c r="AJ143" s="60" t="s">
        <v>58</v>
      </c>
      <c r="AK143" s="60" t="s">
        <v>449</v>
      </c>
      <c r="AL143" s="266"/>
      <c r="AM143" s="266">
        <v>519.67999999999995</v>
      </c>
      <c r="AN143" s="266">
        <v>28.78</v>
      </c>
      <c r="AO143" s="266">
        <v>143</v>
      </c>
      <c r="AP143" s="266">
        <v>518.19000000000005</v>
      </c>
      <c r="AQ143" s="266">
        <v>30.19</v>
      </c>
      <c r="AR143" s="60">
        <v>143</v>
      </c>
      <c r="AS143" s="238" t="s">
        <v>766</v>
      </c>
      <c r="AT143" s="238" t="s">
        <v>766</v>
      </c>
      <c r="AU143" s="238" t="s">
        <v>766</v>
      </c>
      <c r="AV143" s="238" t="s">
        <v>766</v>
      </c>
    </row>
    <row r="144" spans="1:50" ht="19" customHeight="1" x14ac:dyDescent="0.2">
      <c r="C144" s="219">
        <v>144</v>
      </c>
      <c r="D144" s="110"/>
      <c r="E144" s="110" t="str">
        <f t="shared" si="14"/>
        <v/>
      </c>
      <c r="F144" s="110"/>
      <c r="K144" s="185" t="s">
        <v>1044</v>
      </c>
      <c r="L144" s="185" t="str">
        <f t="shared" si="12"/>
        <v xml:space="preserve">127_8Nm </v>
      </c>
      <c r="M144" s="187" t="s">
        <v>896</v>
      </c>
      <c r="N144" s="185" t="str">
        <f t="shared" si="13"/>
        <v xml:space="preserve">m </v>
      </c>
      <c r="O144" s="60">
        <v>1</v>
      </c>
      <c r="P144" s="60" t="s">
        <v>478</v>
      </c>
      <c r="Q144" s="191">
        <v>8</v>
      </c>
      <c r="R144" s="88">
        <v>13.5</v>
      </c>
      <c r="S144" s="88" t="s">
        <v>444</v>
      </c>
      <c r="T144" s="88" t="s">
        <v>766</v>
      </c>
      <c r="U144" s="88">
        <v>0.47699999999999998</v>
      </c>
      <c r="V144" s="88" t="s">
        <v>766</v>
      </c>
      <c r="W144" s="88" t="s">
        <v>766</v>
      </c>
      <c r="X144" s="88">
        <v>0.68300000000000005</v>
      </c>
      <c r="Y144" s="60" t="s">
        <v>88</v>
      </c>
      <c r="Z144" s="90" t="s">
        <v>474</v>
      </c>
      <c r="AA144" s="60" t="s">
        <v>446</v>
      </c>
      <c r="AB144" s="60" t="s">
        <v>149</v>
      </c>
      <c r="AC144" s="60" t="s">
        <v>447</v>
      </c>
      <c r="AD144" s="60" t="s">
        <v>55</v>
      </c>
      <c r="AE144" s="60">
        <f>AE$142</f>
        <v>6800</v>
      </c>
      <c r="AF144" s="60">
        <f t="shared" ref="AF144:AG158" si="15">AF$142</f>
        <v>160</v>
      </c>
      <c r="AG144" s="60">
        <f t="shared" si="15"/>
        <v>42.5</v>
      </c>
      <c r="AH144" s="60" t="s">
        <v>56</v>
      </c>
      <c r="AI144" s="60" t="s">
        <v>475</v>
      </c>
      <c r="AJ144" s="60" t="s">
        <v>58</v>
      </c>
      <c r="AK144" s="60" t="s">
        <v>449</v>
      </c>
      <c r="AL144" s="266"/>
      <c r="AM144" s="266">
        <v>521.98</v>
      </c>
      <c r="AN144" s="266">
        <v>27.12</v>
      </c>
      <c r="AO144" s="266">
        <v>117</v>
      </c>
      <c r="AP144" s="266">
        <v>522.23</v>
      </c>
      <c r="AQ144" s="266">
        <v>27.7</v>
      </c>
      <c r="AR144" s="60">
        <v>117</v>
      </c>
      <c r="AS144" s="238" t="s">
        <v>766</v>
      </c>
      <c r="AT144" s="238" t="s">
        <v>766</v>
      </c>
      <c r="AU144" s="238" t="s">
        <v>766</v>
      </c>
      <c r="AV144" s="238" t="s">
        <v>766</v>
      </c>
    </row>
    <row r="145" spans="3:48" ht="19" customHeight="1" x14ac:dyDescent="0.2">
      <c r="C145" s="219">
        <v>145</v>
      </c>
      <c r="D145" s="110"/>
      <c r="E145" s="110" t="str">
        <f t="shared" si="14"/>
        <v/>
      </c>
      <c r="F145" s="110"/>
      <c r="K145" s="185" t="s">
        <v>1044</v>
      </c>
      <c r="L145" s="185" t="str">
        <f t="shared" si="12"/>
        <v xml:space="preserve">127_8m </v>
      </c>
      <c r="M145" s="187" t="s">
        <v>895</v>
      </c>
      <c r="N145" s="185" t="str">
        <f t="shared" si="13"/>
        <v xml:space="preserve">m </v>
      </c>
      <c r="O145" s="60" t="s">
        <v>904</v>
      </c>
      <c r="P145" s="60" t="s">
        <v>479</v>
      </c>
      <c r="Q145" s="191">
        <v>8</v>
      </c>
      <c r="R145" s="88">
        <v>13.5</v>
      </c>
      <c r="S145" s="88" t="s">
        <v>444</v>
      </c>
      <c r="T145" s="88" t="s">
        <v>766</v>
      </c>
      <c r="U145" s="88">
        <v>0.47699999999999998</v>
      </c>
      <c r="V145" s="88" t="s">
        <v>766</v>
      </c>
      <c r="W145" s="88" t="s">
        <v>766</v>
      </c>
      <c r="X145" s="88">
        <v>0.68300000000000005</v>
      </c>
      <c r="Y145" s="60" t="s">
        <v>88</v>
      </c>
      <c r="Z145" s="90" t="s">
        <v>477</v>
      </c>
      <c r="AA145" s="60" t="s">
        <v>76</v>
      </c>
      <c r="AB145" s="60" t="s">
        <v>49</v>
      </c>
      <c r="AC145" s="60" t="s">
        <v>49</v>
      </c>
      <c r="AD145" s="60" t="s">
        <v>49</v>
      </c>
      <c r="AE145" s="60" t="s">
        <v>49</v>
      </c>
      <c r="AF145" s="60" t="s">
        <v>49</v>
      </c>
      <c r="AG145" s="60" t="s">
        <v>49</v>
      </c>
      <c r="AH145" s="60" t="s">
        <v>49</v>
      </c>
      <c r="AI145" s="60" t="s">
        <v>475</v>
      </c>
      <c r="AJ145" s="60" t="s">
        <v>58</v>
      </c>
      <c r="AK145" s="60" t="s">
        <v>449</v>
      </c>
      <c r="AL145" s="266"/>
      <c r="AM145" s="266">
        <v>522.34</v>
      </c>
      <c r="AN145" s="266">
        <v>33.229999999999997</v>
      </c>
      <c r="AO145" s="266">
        <v>134</v>
      </c>
      <c r="AP145" s="266">
        <v>522.42999999999995</v>
      </c>
      <c r="AQ145" s="266">
        <v>31.16</v>
      </c>
      <c r="AR145" s="60">
        <v>134</v>
      </c>
      <c r="AS145" s="238" t="s">
        <v>766</v>
      </c>
      <c r="AT145" s="238" t="s">
        <v>766</v>
      </c>
      <c r="AU145" s="238" t="s">
        <v>766</v>
      </c>
      <c r="AV145" s="238" t="s">
        <v>766</v>
      </c>
    </row>
    <row r="146" spans="3:48" ht="19" customHeight="1" x14ac:dyDescent="0.2">
      <c r="C146" s="219">
        <v>146</v>
      </c>
      <c r="D146" s="110"/>
      <c r="E146" s="110" t="str">
        <f t="shared" si="14"/>
        <v/>
      </c>
      <c r="F146" s="110"/>
      <c r="K146" s="185" t="s">
        <v>1042</v>
      </c>
      <c r="L146" s="185" t="str">
        <f t="shared" si="12"/>
        <v xml:space="preserve">127_6Nm </v>
      </c>
      <c r="M146" s="187" t="s">
        <v>896</v>
      </c>
      <c r="N146" s="185" t="str">
        <f t="shared" si="13"/>
        <v xml:space="preserve">m </v>
      </c>
      <c r="O146" s="60">
        <v>1</v>
      </c>
      <c r="P146" s="60" t="s">
        <v>480</v>
      </c>
      <c r="Q146" s="191">
        <v>6</v>
      </c>
      <c r="R146" s="88">
        <v>11.5</v>
      </c>
      <c r="S146" s="88" t="s">
        <v>444</v>
      </c>
      <c r="T146" s="88" t="s">
        <v>766</v>
      </c>
      <c r="U146" s="88">
        <v>0.79</v>
      </c>
      <c r="V146" s="88" t="s">
        <v>766</v>
      </c>
      <c r="W146" s="88" t="s">
        <v>766</v>
      </c>
      <c r="X146" s="88">
        <v>0.69200000000000006</v>
      </c>
      <c r="Y146" s="60" t="s">
        <v>88</v>
      </c>
      <c r="Z146" s="90" t="s">
        <v>474</v>
      </c>
      <c r="AA146" s="60" t="s">
        <v>446</v>
      </c>
      <c r="AB146" s="60" t="s">
        <v>149</v>
      </c>
      <c r="AC146" s="60" t="s">
        <v>447</v>
      </c>
      <c r="AD146" s="60" t="s">
        <v>55</v>
      </c>
      <c r="AE146" s="60">
        <f>AE$142</f>
        <v>6800</v>
      </c>
      <c r="AF146" s="60">
        <f t="shared" si="15"/>
        <v>160</v>
      </c>
      <c r="AG146" s="60">
        <f t="shared" si="15"/>
        <v>42.5</v>
      </c>
      <c r="AH146" s="60" t="s">
        <v>56</v>
      </c>
      <c r="AI146" s="60" t="s">
        <v>475</v>
      </c>
      <c r="AJ146" s="60" t="s">
        <v>58</v>
      </c>
      <c r="AK146" s="60" t="s">
        <v>449</v>
      </c>
      <c r="AL146" s="266"/>
      <c r="AM146" s="266">
        <v>498.84</v>
      </c>
      <c r="AN146" s="266">
        <v>35.159999999999997</v>
      </c>
      <c r="AO146" s="266">
        <v>176</v>
      </c>
      <c r="AP146" s="266">
        <v>501.99</v>
      </c>
      <c r="AQ146" s="266">
        <v>31.33</v>
      </c>
      <c r="AR146" s="60">
        <v>176</v>
      </c>
      <c r="AS146" s="238" t="s">
        <v>766</v>
      </c>
      <c r="AT146" s="238" t="s">
        <v>766</v>
      </c>
      <c r="AU146" s="238" t="s">
        <v>766</v>
      </c>
      <c r="AV146" s="238" t="s">
        <v>766</v>
      </c>
    </row>
    <row r="147" spans="3:48" ht="19" customHeight="1" x14ac:dyDescent="0.2">
      <c r="C147" s="219">
        <v>147</v>
      </c>
      <c r="D147" s="110"/>
      <c r="E147" s="110" t="str">
        <f t="shared" si="14"/>
        <v/>
      </c>
      <c r="F147" s="110"/>
      <c r="K147" s="185" t="s">
        <v>1042</v>
      </c>
      <c r="L147" s="185" t="str">
        <f t="shared" si="12"/>
        <v xml:space="preserve">127_6m </v>
      </c>
      <c r="M147" s="187" t="s">
        <v>895</v>
      </c>
      <c r="N147" s="185" t="str">
        <f t="shared" si="13"/>
        <v xml:space="preserve">m </v>
      </c>
      <c r="O147" s="60" t="s">
        <v>904</v>
      </c>
      <c r="P147" s="60" t="s">
        <v>481</v>
      </c>
      <c r="Q147" s="191">
        <v>6</v>
      </c>
      <c r="R147" s="88">
        <v>11.5</v>
      </c>
      <c r="S147" s="88" t="s">
        <v>444</v>
      </c>
      <c r="T147" s="88" t="s">
        <v>766</v>
      </c>
      <c r="U147" s="88">
        <v>0.79</v>
      </c>
      <c r="V147" s="88" t="s">
        <v>766</v>
      </c>
      <c r="W147" s="88" t="s">
        <v>766</v>
      </c>
      <c r="X147" s="88">
        <v>0.69200000000000006</v>
      </c>
      <c r="Y147" s="60" t="s">
        <v>88</v>
      </c>
      <c r="Z147" s="90" t="s">
        <v>477</v>
      </c>
      <c r="AA147" s="60" t="s">
        <v>76</v>
      </c>
      <c r="AB147" s="60" t="s">
        <v>49</v>
      </c>
      <c r="AC147" s="60" t="s">
        <v>49</v>
      </c>
      <c r="AD147" s="60" t="s">
        <v>49</v>
      </c>
      <c r="AE147" s="60" t="s">
        <v>49</v>
      </c>
      <c r="AF147" s="60" t="s">
        <v>49</v>
      </c>
      <c r="AG147" s="60" t="s">
        <v>49</v>
      </c>
      <c r="AH147" s="60" t="s">
        <v>49</v>
      </c>
      <c r="AI147" s="60" t="s">
        <v>475</v>
      </c>
      <c r="AJ147" s="60" t="s">
        <v>58</v>
      </c>
      <c r="AK147" s="60" t="s">
        <v>449</v>
      </c>
      <c r="AL147" s="266"/>
      <c r="AM147" s="266">
        <v>505.65</v>
      </c>
      <c r="AN147" s="266">
        <v>31.49</v>
      </c>
      <c r="AO147" s="266">
        <v>84</v>
      </c>
      <c r="AP147" s="266">
        <v>510.28</v>
      </c>
      <c r="AQ147" s="266">
        <v>32.590000000000003</v>
      </c>
      <c r="AR147" s="60">
        <v>84</v>
      </c>
      <c r="AS147" s="238" t="s">
        <v>766</v>
      </c>
      <c r="AT147" s="238" t="s">
        <v>766</v>
      </c>
      <c r="AU147" s="238" t="s">
        <v>766</v>
      </c>
      <c r="AV147" s="238" t="s">
        <v>766</v>
      </c>
    </row>
    <row r="148" spans="3:48" ht="19" customHeight="1" x14ac:dyDescent="0.2">
      <c r="C148" s="219">
        <v>148</v>
      </c>
      <c r="D148" s="110"/>
      <c r="E148" s="110" t="str">
        <f t="shared" si="14"/>
        <v/>
      </c>
      <c r="F148" s="110"/>
      <c r="K148" s="185" t="s">
        <v>1043</v>
      </c>
      <c r="L148" s="185" t="str">
        <f t="shared" si="12"/>
        <v xml:space="preserve">127_7Nm </v>
      </c>
      <c r="M148" s="187" t="s">
        <v>896</v>
      </c>
      <c r="N148" s="185" t="str">
        <f t="shared" si="13"/>
        <v xml:space="preserve">m </v>
      </c>
      <c r="O148" s="60">
        <v>1</v>
      </c>
      <c r="P148" s="60" t="s">
        <v>482</v>
      </c>
      <c r="Q148" s="191">
        <v>7</v>
      </c>
      <c r="R148" s="88">
        <v>12.5</v>
      </c>
      <c r="S148" s="88" t="s">
        <v>444</v>
      </c>
      <c r="T148" s="88" t="s">
        <v>766</v>
      </c>
      <c r="U148" s="88">
        <v>0.79</v>
      </c>
      <c r="V148" s="88" t="s">
        <v>766</v>
      </c>
      <c r="W148" s="88" t="s">
        <v>766</v>
      </c>
      <c r="X148" s="88">
        <v>0.69200000000000006</v>
      </c>
      <c r="Y148" s="60" t="s">
        <v>88</v>
      </c>
      <c r="Z148" s="90" t="s">
        <v>474</v>
      </c>
      <c r="AA148" s="60" t="s">
        <v>446</v>
      </c>
      <c r="AB148" s="60" t="s">
        <v>149</v>
      </c>
      <c r="AC148" s="60" t="s">
        <v>447</v>
      </c>
      <c r="AD148" s="60" t="s">
        <v>55</v>
      </c>
      <c r="AE148" s="60">
        <f>AE$142</f>
        <v>6800</v>
      </c>
      <c r="AF148" s="60">
        <f t="shared" si="15"/>
        <v>160</v>
      </c>
      <c r="AG148" s="60">
        <f t="shared" si="15"/>
        <v>42.5</v>
      </c>
      <c r="AH148" s="60" t="s">
        <v>56</v>
      </c>
      <c r="AI148" s="60" t="s">
        <v>475</v>
      </c>
      <c r="AJ148" s="60" t="s">
        <v>58</v>
      </c>
      <c r="AK148" s="60" t="s">
        <v>449</v>
      </c>
      <c r="AL148" s="266"/>
      <c r="AM148" s="266">
        <v>523.13</v>
      </c>
      <c r="AN148" s="266">
        <v>26.26</v>
      </c>
      <c r="AO148" s="266">
        <v>196</v>
      </c>
      <c r="AP148" s="266">
        <v>526.38</v>
      </c>
      <c r="AQ148" s="266">
        <v>28.99</v>
      </c>
      <c r="AR148" s="60">
        <v>196</v>
      </c>
      <c r="AS148" s="238" t="s">
        <v>766</v>
      </c>
      <c r="AT148" s="238" t="s">
        <v>766</v>
      </c>
      <c r="AU148" s="238" t="s">
        <v>766</v>
      </c>
      <c r="AV148" s="238" t="s">
        <v>766</v>
      </c>
    </row>
    <row r="149" spans="3:48" ht="19" customHeight="1" x14ac:dyDescent="0.2">
      <c r="C149" s="219">
        <v>149</v>
      </c>
      <c r="D149" s="110"/>
      <c r="E149" s="110" t="str">
        <f t="shared" si="14"/>
        <v/>
      </c>
      <c r="F149" s="110"/>
      <c r="K149" s="185" t="s">
        <v>1043</v>
      </c>
      <c r="L149" s="185" t="str">
        <f t="shared" si="12"/>
        <v xml:space="preserve">127_7m </v>
      </c>
      <c r="M149" s="187" t="s">
        <v>895</v>
      </c>
      <c r="N149" s="185" t="str">
        <f t="shared" si="13"/>
        <v xml:space="preserve">m </v>
      </c>
      <c r="O149" s="60" t="s">
        <v>904</v>
      </c>
      <c r="P149" s="60" t="s">
        <v>483</v>
      </c>
      <c r="Q149" s="191">
        <v>7</v>
      </c>
      <c r="R149" s="88">
        <v>12.5</v>
      </c>
      <c r="S149" s="88" t="s">
        <v>444</v>
      </c>
      <c r="T149" s="88" t="s">
        <v>766</v>
      </c>
      <c r="U149" s="88">
        <v>0.79</v>
      </c>
      <c r="V149" s="88" t="s">
        <v>766</v>
      </c>
      <c r="W149" s="88" t="s">
        <v>766</v>
      </c>
      <c r="X149" s="88">
        <v>0.69200000000000006</v>
      </c>
      <c r="Y149" s="60" t="s">
        <v>88</v>
      </c>
      <c r="Z149" s="90" t="s">
        <v>477</v>
      </c>
      <c r="AA149" s="60" t="s">
        <v>76</v>
      </c>
      <c r="AB149" s="60" t="s">
        <v>49</v>
      </c>
      <c r="AC149" s="60" t="s">
        <v>49</v>
      </c>
      <c r="AD149" s="60" t="s">
        <v>49</v>
      </c>
      <c r="AE149" s="60" t="s">
        <v>49</v>
      </c>
      <c r="AF149" s="60" t="s">
        <v>49</v>
      </c>
      <c r="AG149" s="60" t="s">
        <v>49</v>
      </c>
      <c r="AH149" s="60" t="s">
        <v>49</v>
      </c>
      <c r="AI149" s="60" t="s">
        <v>475</v>
      </c>
      <c r="AJ149" s="60" t="s">
        <v>58</v>
      </c>
      <c r="AK149" s="60" t="s">
        <v>449</v>
      </c>
      <c r="AL149" s="266"/>
      <c r="AM149" s="266">
        <v>517.99</v>
      </c>
      <c r="AN149" s="266">
        <v>28.76</v>
      </c>
      <c r="AO149" s="266">
        <v>78</v>
      </c>
      <c r="AP149" s="266">
        <v>521.44000000000005</v>
      </c>
      <c r="AQ149" s="266">
        <v>30.89</v>
      </c>
      <c r="AR149" s="60">
        <v>78</v>
      </c>
      <c r="AS149" s="238" t="s">
        <v>766</v>
      </c>
      <c r="AT149" s="238" t="s">
        <v>766</v>
      </c>
      <c r="AU149" s="238" t="s">
        <v>766</v>
      </c>
      <c r="AV149" s="238" t="s">
        <v>766</v>
      </c>
    </row>
    <row r="150" spans="3:48" ht="19" customHeight="1" x14ac:dyDescent="0.2">
      <c r="C150" s="219">
        <v>150</v>
      </c>
      <c r="D150" s="110"/>
      <c r="E150" s="110" t="str">
        <f t="shared" si="14"/>
        <v/>
      </c>
      <c r="F150" s="110"/>
      <c r="K150" s="185" t="s">
        <v>1044</v>
      </c>
      <c r="L150" s="185" t="str">
        <f t="shared" si="12"/>
        <v xml:space="preserve">127_8Nm </v>
      </c>
      <c r="M150" s="187" t="s">
        <v>896</v>
      </c>
      <c r="N150" s="185" t="str">
        <f t="shared" si="13"/>
        <v xml:space="preserve">m </v>
      </c>
      <c r="O150" s="60">
        <v>1</v>
      </c>
      <c r="P150" s="60" t="s">
        <v>484</v>
      </c>
      <c r="Q150" s="191">
        <v>8</v>
      </c>
      <c r="R150" s="88">
        <v>13.5</v>
      </c>
      <c r="S150" s="88" t="s">
        <v>444</v>
      </c>
      <c r="T150" s="88" t="s">
        <v>766</v>
      </c>
      <c r="U150" s="88">
        <v>0.79</v>
      </c>
      <c r="V150" s="88" t="s">
        <v>766</v>
      </c>
      <c r="W150" s="88" t="s">
        <v>766</v>
      </c>
      <c r="X150" s="88">
        <v>0.69200000000000006</v>
      </c>
      <c r="Y150" s="60" t="s">
        <v>88</v>
      </c>
      <c r="Z150" s="90" t="s">
        <v>474</v>
      </c>
      <c r="AA150" s="60" t="s">
        <v>446</v>
      </c>
      <c r="AB150" s="60" t="s">
        <v>149</v>
      </c>
      <c r="AC150" s="60" t="s">
        <v>447</v>
      </c>
      <c r="AD150" s="60" t="s">
        <v>55</v>
      </c>
      <c r="AE150" s="60">
        <f>AE$142</f>
        <v>6800</v>
      </c>
      <c r="AF150" s="60">
        <f t="shared" si="15"/>
        <v>160</v>
      </c>
      <c r="AG150" s="60">
        <f t="shared" si="15"/>
        <v>42.5</v>
      </c>
      <c r="AH150" s="60" t="s">
        <v>56</v>
      </c>
      <c r="AI150" s="60" t="s">
        <v>475</v>
      </c>
      <c r="AJ150" s="60" t="s">
        <v>58</v>
      </c>
      <c r="AK150" s="60" t="s">
        <v>449</v>
      </c>
      <c r="AL150" s="266"/>
      <c r="AM150" s="266">
        <v>535.05999999999995</v>
      </c>
      <c r="AN150" s="266">
        <v>30.68</v>
      </c>
      <c r="AO150" s="266">
        <v>200</v>
      </c>
      <c r="AP150" s="266">
        <v>535.59</v>
      </c>
      <c r="AQ150" s="266">
        <v>31.14</v>
      </c>
      <c r="AR150" s="60">
        <v>200</v>
      </c>
      <c r="AS150" s="238" t="s">
        <v>766</v>
      </c>
      <c r="AT150" s="238" t="s">
        <v>766</v>
      </c>
      <c r="AU150" s="238" t="s">
        <v>766</v>
      </c>
      <c r="AV150" s="238" t="s">
        <v>766</v>
      </c>
    </row>
    <row r="151" spans="3:48" ht="19" customHeight="1" x14ac:dyDescent="0.2">
      <c r="C151" s="219">
        <v>151</v>
      </c>
      <c r="D151" s="110"/>
      <c r="E151" s="110" t="str">
        <f t="shared" si="14"/>
        <v/>
      </c>
      <c r="F151" s="110"/>
      <c r="K151" s="185" t="s">
        <v>1044</v>
      </c>
      <c r="L151" s="185" t="str">
        <f t="shared" si="12"/>
        <v xml:space="preserve">127_8m </v>
      </c>
      <c r="M151" s="187" t="s">
        <v>895</v>
      </c>
      <c r="N151" s="185" t="str">
        <f t="shared" si="13"/>
        <v xml:space="preserve">m </v>
      </c>
      <c r="O151" s="60" t="s">
        <v>904</v>
      </c>
      <c r="P151" s="60" t="s">
        <v>485</v>
      </c>
      <c r="Q151" s="191">
        <v>8</v>
      </c>
      <c r="R151" s="88">
        <v>13.5</v>
      </c>
      <c r="S151" s="88" t="s">
        <v>444</v>
      </c>
      <c r="T151" s="88" t="s">
        <v>766</v>
      </c>
      <c r="U151" s="88">
        <v>0.79</v>
      </c>
      <c r="V151" s="88" t="s">
        <v>766</v>
      </c>
      <c r="W151" s="88" t="s">
        <v>766</v>
      </c>
      <c r="X151" s="88">
        <v>0.69200000000000006</v>
      </c>
      <c r="Y151" s="60" t="s">
        <v>88</v>
      </c>
      <c r="Z151" s="90" t="s">
        <v>477</v>
      </c>
      <c r="AA151" s="60" t="s">
        <v>76</v>
      </c>
      <c r="AB151" s="60" t="s">
        <v>49</v>
      </c>
      <c r="AC151" s="60" t="s">
        <v>49</v>
      </c>
      <c r="AD151" s="60" t="s">
        <v>49</v>
      </c>
      <c r="AE151" s="60" t="s">
        <v>49</v>
      </c>
      <c r="AF151" s="60" t="s">
        <v>49</v>
      </c>
      <c r="AG151" s="60" t="s">
        <v>49</v>
      </c>
      <c r="AH151" s="60" t="s">
        <v>49</v>
      </c>
      <c r="AI151" s="60" t="s">
        <v>475</v>
      </c>
      <c r="AJ151" s="60" t="s">
        <v>58</v>
      </c>
      <c r="AK151" s="60" t="s">
        <v>449</v>
      </c>
      <c r="AL151" s="266"/>
      <c r="AM151" s="266">
        <v>530.72</v>
      </c>
      <c r="AN151" s="266">
        <v>27.92</v>
      </c>
      <c r="AO151" s="266">
        <v>106</v>
      </c>
      <c r="AP151" s="266">
        <v>519.05999999999995</v>
      </c>
      <c r="AQ151" s="266">
        <v>36.21</v>
      </c>
      <c r="AR151" s="60">
        <v>106</v>
      </c>
      <c r="AS151" s="238" t="s">
        <v>766</v>
      </c>
      <c r="AT151" s="238" t="s">
        <v>766</v>
      </c>
      <c r="AU151" s="238" t="s">
        <v>766</v>
      </c>
      <c r="AV151" s="238" t="s">
        <v>766</v>
      </c>
    </row>
    <row r="152" spans="3:48" ht="19" customHeight="1" x14ac:dyDescent="0.2">
      <c r="C152" s="219">
        <v>152</v>
      </c>
      <c r="D152" s="110"/>
      <c r="E152" s="110" t="str">
        <f t="shared" si="14"/>
        <v/>
      </c>
      <c r="F152" s="110"/>
      <c r="K152" s="185" t="s">
        <v>1042</v>
      </c>
      <c r="L152" s="185" t="str">
        <f t="shared" si="12"/>
        <v xml:space="preserve">127_6Nm </v>
      </c>
      <c r="M152" s="187" t="s">
        <v>896</v>
      </c>
      <c r="N152" s="185" t="str">
        <f t="shared" si="13"/>
        <v xml:space="preserve">m </v>
      </c>
      <c r="O152" s="60">
        <v>1</v>
      </c>
      <c r="P152" s="60" t="s">
        <v>486</v>
      </c>
      <c r="Q152" s="191">
        <v>6</v>
      </c>
      <c r="R152" s="88">
        <v>11.5</v>
      </c>
      <c r="S152" s="88" t="s">
        <v>444</v>
      </c>
      <c r="T152" s="88" t="s">
        <v>766</v>
      </c>
      <c r="U152" s="88">
        <v>0.76900000000000002</v>
      </c>
      <c r="V152" s="88" t="s">
        <v>766</v>
      </c>
      <c r="W152" s="88" t="s">
        <v>766</v>
      </c>
      <c r="X152" s="88">
        <v>0.66700000000000004</v>
      </c>
      <c r="Y152" s="60" t="s">
        <v>88</v>
      </c>
      <c r="Z152" s="90" t="s">
        <v>474</v>
      </c>
      <c r="AA152" s="60" t="s">
        <v>446</v>
      </c>
      <c r="AB152" s="60" t="s">
        <v>149</v>
      </c>
      <c r="AC152" s="60" t="s">
        <v>447</v>
      </c>
      <c r="AD152" s="60" t="s">
        <v>55</v>
      </c>
      <c r="AE152" s="60">
        <f>AE$142</f>
        <v>6800</v>
      </c>
      <c r="AF152" s="60">
        <f t="shared" si="15"/>
        <v>160</v>
      </c>
      <c r="AG152" s="60">
        <f t="shared" si="15"/>
        <v>42.5</v>
      </c>
      <c r="AH152" s="60" t="s">
        <v>56</v>
      </c>
      <c r="AI152" s="60" t="s">
        <v>475</v>
      </c>
      <c r="AJ152" s="60" t="s">
        <v>58</v>
      </c>
      <c r="AK152" s="60" t="s">
        <v>449</v>
      </c>
      <c r="AL152" s="266"/>
      <c r="AM152" s="266">
        <v>509.06</v>
      </c>
      <c r="AN152" s="266">
        <v>28.54</v>
      </c>
      <c r="AO152" s="266">
        <v>49</v>
      </c>
      <c r="AP152" s="266">
        <v>511.67</v>
      </c>
      <c r="AQ152" s="266">
        <v>26.68</v>
      </c>
      <c r="AR152" s="60">
        <v>49</v>
      </c>
      <c r="AS152" s="238" t="s">
        <v>766</v>
      </c>
      <c r="AT152" s="238" t="s">
        <v>766</v>
      </c>
      <c r="AU152" s="238" t="s">
        <v>766</v>
      </c>
      <c r="AV152" s="238" t="s">
        <v>766</v>
      </c>
    </row>
    <row r="153" spans="3:48" ht="19" customHeight="1" x14ac:dyDescent="0.2">
      <c r="C153" s="219">
        <v>153</v>
      </c>
      <c r="D153" s="110"/>
      <c r="E153" s="110" t="str">
        <f t="shared" si="14"/>
        <v/>
      </c>
      <c r="F153" s="110"/>
      <c r="K153" s="185" t="s">
        <v>1042</v>
      </c>
      <c r="L153" s="185" t="str">
        <f t="shared" si="12"/>
        <v xml:space="preserve">127_6m </v>
      </c>
      <c r="M153" s="187" t="s">
        <v>895</v>
      </c>
      <c r="N153" s="185" t="str">
        <f t="shared" si="13"/>
        <v xml:space="preserve">m </v>
      </c>
      <c r="O153" s="60" t="s">
        <v>904</v>
      </c>
      <c r="P153" s="60" t="s">
        <v>487</v>
      </c>
      <c r="Q153" s="191">
        <v>6</v>
      </c>
      <c r="R153" s="88">
        <v>11.5</v>
      </c>
      <c r="S153" s="88" t="s">
        <v>444</v>
      </c>
      <c r="T153" s="88" t="s">
        <v>766</v>
      </c>
      <c r="U153" s="88">
        <v>0.76900000000000002</v>
      </c>
      <c r="V153" s="88" t="s">
        <v>766</v>
      </c>
      <c r="W153" s="88" t="s">
        <v>766</v>
      </c>
      <c r="X153" s="88">
        <v>0.66700000000000004</v>
      </c>
      <c r="Y153" s="60" t="s">
        <v>88</v>
      </c>
      <c r="Z153" s="90" t="s">
        <v>477</v>
      </c>
      <c r="AA153" s="60" t="s">
        <v>76</v>
      </c>
      <c r="AB153" s="60" t="s">
        <v>49</v>
      </c>
      <c r="AC153" s="60" t="s">
        <v>49</v>
      </c>
      <c r="AD153" s="60" t="s">
        <v>49</v>
      </c>
      <c r="AE153" s="60" t="s">
        <v>49</v>
      </c>
      <c r="AF153" s="60" t="s">
        <v>49</v>
      </c>
      <c r="AG153" s="60" t="s">
        <v>49</v>
      </c>
      <c r="AH153" s="60" t="s">
        <v>49</v>
      </c>
      <c r="AI153" s="60" t="s">
        <v>475</v>
      </c>
      <c r="AJ153" s="60" t="s">
        <v>58</v>
      </c>
      <c r="AK153" s="60" t="s">
        <v>449</v>
      </c>
      <c r="AL153" s="266"/>
      <c r="AM153" s="266">
        <v>498.09</v>
      </c>
      <c r="AN153" s="266">
        <v>29.08</v>
      </c>
      <c r="AO153" s="266">
        <v>47</v>
      </c>
      <c r="AP153" s="266">
        <v>494.35</v>
      </c>
      <c r="AQ153" s="266">
        <v>30.34</v>
      </c>
      <c r="AR153" s="60">
        <v>47</v>
      </c>
      <c r="AS153" s="238" t="s">
        <v>766</v>
      </c>
      <c r="AT153" s="238" t="s">
        <v>766</v>
      </c>
      <c r="AU153" s="238" t="s">
        <v>766</v>
      </c>
      <c r="AV153" s="238" t="s">
        <v>766</v>
      </c>
    </row>
    <row r="154" spans="3:48" ht="19" customHeight="1" x14ac:dyDescent="0.2">
      <c r="C154" s="219">
        <v>154</v>
      </c>
      <c r="D154" s="110"/>
      <c r="E154" s="110" t="str">
        <f t="shared" si="14"/>
        <v/>
      </c>
      <c r="F154" s="110"/>
      <c r="K154" s="185" t="s">
        <v>1043</v>
      </c>
      <c r="L154" s="185" t="str">
        <f t="shared" si="12"/>
        <v xml:space="preserve">127_7Nm </v>
      </c>
      <c r="M154" s="187" t="s">
        <v>896</v>
      </c>
      <c r="N154" s="185" t="str">
        <f t="shared" si="13"/>
        <v xml:space="preserve">m </v>
      </c>
      <c r="O154" s="60">
        <v>1</v>
      </c>
      <c r="P154" s="60" t="s">
        <v>488</v>
      </c>
      <c r="Q154" s="191">
        <v>7</v>
      </c>
      <c r="R154" s="88">
        <v>12.5</v>
      </c>
      <c r="S154" s="88" t="s">
        <v>444</v>
      </c>
      <c r="T154" s="88" t="s">
        <v>766</v>
      </c>
      <c r="U154" s="88">
        <v>0.76900000000000002</v>
      </c>
      <c r="V154" s="88" t="s">
        <v>766</v>
      </c>
      <c r="W154" s="88" t="s">
        <v>766</v>
      </c>
      <c r="X154" s="88">
        <v>0.66700000000000004</v>
      </c>
      <c r="Y154" s="60" t="s">
        <v>88</v>
      </c>
      <c r="Z154" s="90" t="s">
        <v>474</v>
      </c>
      <c r="AA154" s="60" t="s">
        <v>446</v>
      </c>
      <c r="AB154" s="60" t="s">
        <v>149</v>
      </c>
      <c r="AC154" s="60" t="s">
        <v>447</v>
      </c>
      <c r="AD154" s="60" t="s">
        <v>55</v>
      </c>
      <c r="AE154" s="60">
        <f>AE$142</f>
        <v>6800</v>
      </c>
      <c r="AF154" s="60">
        <f t="shared" si="15"/>
        <v>160</v>
      </c>
      <c r="AG154" s="60">
        <f t="shared" si="15"/>
        <v>42.5</v>
      </c>
      <c r="AH154" s="60" t="s">
        <v>56</v>
      </c>
      <c r="AI154" s="60" t="s">
        <v>475</v>
      </c>
      <c r="AJ154" s="60" t="s">
        <v>58</v>
      </c>
      <c r="AK154" s="60" t="s">
        <v>449</v>
      </c>
      <c r="AL154" s="266"/>
      <c r="AM154" s="266">
        <v>534.12</v>
      </c>
      <c r="AN154" s="266">
        <v>27.62</v>
      </c>
      <c r="AO154" s="266">
        <v>40</v>
      </c>
      <c r="AP154" s="266">
        <v>546.67999999999995</v>
      </c>
      <c r="AQ154" s="266">
        <v>30.07</v>
      </c>
      <c r="AR154" s="60">
        <v>40</v>
      </c>
      <c r="AS154" s="238" t="s">
        <v>766</v>
      </c>
      <c r="AT154" s="238" t="s">
        <v>766</v>
      </c>
      <c r="AU154" s="238" t="s">
        <v>766</v>
      </c>
      <c r="AV154" s="238" t="s">
        <v>766</v>
      </c>
    </row>
    <row r="155" spans="3:48" ht="19" customHeight="1" x14ac:dyDescent="0.2">
      <c r="C155" s="219">
        <v>155</v>
      </c>
      <c r="D155" s="110"/>
      <c r="E155" s="110" t="str">
        <f t="shared" si="14"/>
        <v/>
      </c>
      <c r="F155" s="110"/>
      <c r="K155" s="185" t="s">
        <v>1043</v>
      </c>
      <c r="L155" s="185" t="str">
        <f t="shared" si="12"/>
        <v xml:space="preserve">127_7m </v>
      </c>
      <c r="M155" s="187" t="s">
        <v>895</v>
      </c>
      <c r="N155" s="185" t="str">
        <f t="shared" si="13"/>
        <v xml:space="preserve">m </v>
      </c>
      <c r="O155" s="60" t="s">
        <v>904</v>
      </c>
      <c r="P155" s="60" t="s">
        <v>489</v>
      </c>
      <c r="Q155" s="191">
        <v>7</v>
      </c>
      <c r="R155" s="88">
        <v>12.5</v>
      </c>
      <c r="S155" s="88" t="s">
        <v>444</v>
      </c>
      <c r="T155" s="88" t="s">
        <v>766</v>
      </c>
      <c r="U155" s="88">
        <v>0.76900000000000002</v>
      </c>
      <c r="V155" s="88" t="s">
        <v>766</v>
      </c>
      <c r="W155" s="88" t="s">
        <v>766</v>
      </c>
      <c r="X155" s="88">
        <v>0.66700000000000004</v>
      </c>
      <c r="Y155" s="60" t="s">
        <v>88</v>
      </c>
      <c r="Z155" s="90" t="s">
        <v>477</v>
      </c>
      <c r="AA155" s="60" t="s">
        <v>76</v>
      </c>
      <c r="AB155" s="60" t="s">
        <v>49</v>
      </c>
      <c r="AC155" s="60" t="s">
        <v>49</v>
      </c>
      <c r="AD155" s="60" t="s">
        <v>49</v>
      </c>
      <c r="AE155" s="60" t="s">
        <v>49</v>
      </c>
      <c r="AF155" s="60" t="s">
        <v>49</v>
      </c>
      <c r="AG155" s="60" t="s">
        <v>49</v>
      </c>
      <c r="AH155" s="60" t="s">
        <v>49</v>
      </c>
      <c r="AI155" s="60" t="s">
        <v>475</v>
      </c>
      <c r="AJ155" s="60" t="s">
        <v>58</v>
      </c>
      <c r="AK155" s="60" t="s">
        <v>449</v>
      </c>
      <c r="AM155" s="266">
        <v>516.22</v>
      </c>
      <c r="AN155" s="266">
        <v>27.44</v>
      </c>
      <c r="AO155" s="266">
        <v>36</v>
      </c>
      <c r="AP155" s="266">
        <v>518.08000000000004</v>
      </c>
      <c r="AQ155" s="266">
        <v>26.45</v>
      </c>
      <c r="AR155" s="60">
        <v>36</v>
      </c>
      <c r="AS155" s="238" t="s">
        <v>766</v>
      </c>
      <c r="AT155" s="238" t="s">
        <v>766</v>
      </c>
      <c r="AU155" s="238" t="s">
        <v>766</v>
      </c>
      <c r="AV155" s="238" t="s">
        <v>766</v>
      </c>
    </row>
    <row r="156" spans="3:48" ht="19" customHeight="1" x14ac:dyDescent="0.2">
      <c r="C156" s="219">
        <v>156</v>
      </c>
      <c r="D156" s="110"/>
      <c r="E156" s="110" t="str">
        <f t="shared" si="14"/>
        <v/>
      </c>
      <c r="F156" s="110"/>
      <c r="K156" s="185" t="s">
        <v>1044</v>
      </c>
      <c r="L156" s="185" t="str">
        <f t="shared" si="12"/>
        <v xml:space="preserve">127_8Nm </v>
      </c>
      <c r="M156" s="187" t="s">
        <v>896</v>
      </c>
      <c r="N156" s="185" t="str">
        <f t="shared" si="13"/>
        <v xml:space="preserve">m </v>
      </c>
      <c r="O156" s="60">
        <v>1</v>
      </c>
      <c r="P156" s="60" t="s">
        <v>490</v>
      </c>
      <c r="Q156" s="191">
        <v>8</v>
      </c>
      <c r="R156" s="88">
        <v>13.5</v>
      </c>
      <c r="S156" s="88" t="s">
        <v>444</v>
      </c>
      <c r="T156" s="88" t="s">
        <v>766</v>
      </c>
      <c r="U156" s="88">
        <v>0.76900000000000002</v>
      </c>
      <c r="V156" s="88" t="s">
        <v>766</v>
      </c>
      <c r="W156" s="88" t="s">
        <v>766</v>
      </c>
      <c r="X156" s="88">
        <v>0.66700000000000004</v>
      </c>
      <c r="Y156" s="60" t="s">
        <v>88</v>
      </c>
      <c r="Z156" s="90" t="s">
        <v>474</v>
      </c>
      <c r="AA156" s="60" t="s">
        <v>446</v>
      </c>
      <c r="AB156" s="60" t="s">
        <v>149</v>
      </c>
      <c r="AC156" s="60" t="s">
        <v>447</v>
      </c>
      <c r="AD156" s="60" t="s">
        <v>55</v>
      </c>
      <c r="AE156" s="60">
        <f>AE$142</f>
        <v>6800</v>
      </c>
      <c r="AF156" s="60">
        <f t="shared" si="15"/>
        <v>160</v>
      </c>
      <c r="AG156" s="60">
        <f t="shared" si="15"/>
        <v>42.5</v>
      </c>
      <c r="AH156" s="60" t="s">
        <v>56</v>
      </c>
      <c r="AI156" s="60" t="s">
        <v>475</v>
      </c>
      <c r="AJ156" s="60" t="s">
        <v>58</v>
      </c>
      <c r="AK156" s="60" t="s">
        <v>449</v>
      </c>
      <c r="AL156" s="266"/>
      <c r="AM156" s="266">
        <v>524.51</v>
      </c>
      <c r="AN156" s="266">
        <v>21.49</v>
      </c>
      <c r="AO156" s="266">
        <v>43</v>
      </c>
      <c r="AP156" s="266">
        <v>535.41999999999996</v>
      </c>
      <c r="AQ156" s="266">
        <v>27.69</v>
      </c>
      <c r="AR156" s="60">
        <v>43</v>
      </c>
      <c r="AS156" s="238" t="s">
        <v>766</v>
      </c>
      <c r="AT156" s="238" t="s">
        <v>766</v>
      </c>
      <c r="AU156" s="238" t="s">
        <v>766</v>
      </c>
      <c r="AV156" s="238" t="s">
        <v>766</v>
      </c>
    </row>
    <row r="157" spans="3:48" ht="19" customHeight="1" x14ac:dyDescent="0.2">
      <c r="C157" s="219">
        <v>157</v>
      </c>
      <c r="D157" s="110"/>
      <c r="E157" s="110" t="str">
        <f t="shared" si="14"/>
        <v/>
      </c>
      <c r="F157" s="110"/>
      <c r="K157" s="185" t="s">
        <v>1044</v>
      </c>
      <c r="L157" s="185" t="str">
        <f t="shared" si="12"/>
        <v xml:space="preserve">127_8m </v>
      </c>
      <c r="M157" s="187" t="s">
        <v>895</v>
      </c>
      <c r="N157" s="185" t="str">
        <f t="shared" si="13"/>
        <v xml:space="preserve">m </v>
      </c>
      <c r="O157" s="60" t="s">
        <v>904</v>
      </c>
      <c r="P157" s="60" t="s">
        <v>491</v>
      </c>
      <c r="Q157" s="191">
        <v>8</v>
      </c>
      <c r="R157" s="88">
        <v>13.5</v>
      </c>
      <c r="S157" s="88" t="s">
        <v>444</v>
      </c>
      <c r="T157" s="88" t="s">
        <v>766</v>
      </c>
      <c r="U157" s="88">
        <v>0.76900000000000002</v>
      </c>
      <c r="V157" s="88" t="s">
        <v>766</v>
      </c>
      <c r="W157" s="88" t="s">
        <v>766</v>
      </c>
      <c r="X157" s="88">
        <v>0.66700000000000004</v>
      </c>
      <c r="Y157" s="60" t="s">
        <v>88</v>
      </c>
      <c r="Z157" s="90" t="s">
        <v>477</v>
      </c>
      <c r="AA157" s="60" t="s">
        <v>76</v>
      </c>
      <c r="AB157" s="60" t="s">
        <v>49</v>
      </c>
      <c r="AC157" s="60" t="s">
        <v>49</v>
      </c>
      <c r="AD157" s="60" t="s">
        <v>49</v>
      </c>
      <c r="AE157" s="60" t="s">
        <v>49</v>
      </c>
      <c r="AF157" s="60" t="s">
        <v>49</v>
      </c>
      <c r="AG157" s="60" t="s">
        <v>49</v>
      </c>
      <c r="AH157" s="60" t="s">
        <v>49</v>
      </c>
      <c r="AI157" s="60" t="s">
        <v>475</v>
      </c>
      <c r="AJ157" s="60" t="s">
        <v>58</v>
      </c>
      <c r="AK157" s="60" t="s">
        <v>449</v>
      </c>
      <c r="AL157" s="266"/>
      <c r="AM157" s="266">
        <v>532.76</v>
      </c>
      <c r="AN157" s="266">
        <v>21.61</v>
      </c>
      <c r="AO157" s="266">
        <v>41</v>
      </c>
      <c r="AP157" s="266">
        <v>535.54999999999995</v>
      </c>
      <c r="AQ157" s="266">
        <v>31.68</v>
      </c>
      <c r="AR157" s="60">
        <v>41</v>
      </c>
      <c r="AS157" s="238" t="s">
        <v>766</v>
      </c>
      <c r="AT157" s="238" t="s">
        <v>766</v>
      </c>
      <c r="AU157" s="238" t="s">
        <v>766</v>
      </c>
      <c r="AV157" s="238" t="s">
        <v>766</v>
      </c>
    </row>
    <row r="158" spans="3:48" ht="19" customHeight="1" x14ac:dyDescent="0.2">
      <c r="C158" s="219">
        <v>158</v>
      </c>
      <c r="D158" s="110"/>
      <c r="E158" s="110" t="str">
        <f t="shared" si="14"/>
        <v/>
      </c>
      <c r="F158" s="110"/>
      <c r="K158" s="185" t="s">
        <v>1042</v>
      </c>
      <c r="L158" s="185" t="str">
        <f t="shared" si="12"/>
        <v xml:space="preserve">127_6Nm </v>
      </c>
      <c r="M158" s="187" t="s">
        <v>896</v>
      </c>
      <c r="N158" s="185" t="str">
        <f t="shared" si="13"/>
        <v xml:space="preserve">m </v>
      </c>
      <c r="O158" s="60">
        <v>1</v>
      </c>
      <c r="P158" s="60" t="s">
        <v>492</v>
      </c>
      <c r="Q158" s="191">
        <v>6</v>
      </c>
      <c r="R158" s="88">
        <v>11.5</v>
      </c>
      <c r="S158" s="88" t="s">
        <v>444</v>
      </c>
      <c r="T158" s="88" t="s">
        <v>766</v>
      </c>
      <c r="U158" s="88">
        <v>0.66200000000000003</v>
      </c>
      <c r="V158" s="88" t="s">
        <v>766</v>
      </c>
      <c r="W158" s="88" t="s">
        <v>766</v>
      </c>
      <c r="X158" s="88">
        <v>0.85000000000000009</v>
      </c>
      <c r="Y158" s="60" t="s">
        <v>88</v>
      </c>
      <c r="Z158" s="90" t="s">
        <v>474</v>
      </c>
      <c r="AA158" s="60" t="s">
        <v>446</v>
      </c>
      <c r="AB158" s="60" t="s">
        <v>149</v>
      </c>
      <c r="AC158" s="60" t="s">
        <v>447</v>
      </c>
      <c r="AD158" s="60" t="s">
        <v>55</v>
      </c>
      <c r="AE158" s="60">
        <f>AE$142</f>
        <v>6800</v>
      </c>
      <c r="AF158" s="60">
        <f t="shared" si="15"/>
        <v>160</v>
      </c>
      <c r="AG158" s="60">
        <f t="shared" si="15"/>
        <v>42.5</v>
      </c>
      <c r="AH158" s="60" t="s">
        <v>56</v>
      </c>
      <c r="AI158" s="60" t="s">
        <v>475</v>
      </c>
      <c r="AJ158" s="60" t="s">
        <v>58</v>
      </c>
      <c r="AK158" s="60" t="s">
        <v>449</v>
      </c>
      <c r="AL158" s="266"/>
      <c r="AM158" s="266">
        <v>507.52</v>
      </c>
      <c r="AN158" s="266">
        <v>27.64</v>
      </c>
      <c r="AO158" s="266">
        <v>109</v>
      </c>
      <c r="AP158" s="266">
        <v>507.61</v>
      </c>
      <c r="AQ158" s="266">
        <v>29.89</v>
      </c>
      <c r="AR158" s="60">
        <v>109</v>
      </c>
      <c r="AS158" s="238" t="s">
        <v>766</v>
      </c>
      <c r="AT158" s="238" t="s">
        <v>766</v>
      </c>
      <c r="AU158" s="238" t="s">
        <v>766</v>
      </c>
      <c r="AV158" s="238" t="s">
        <v>766</v>
      </c>
    </row>
    <row r="159" spans="3:48" ht="19" customHeight="1" x14ac:dyDescent="0.2">
      <c r="C159" s="219">
        <v>159</v>
      </c>
      <c r="D159" s="110"/>
      <c r="E159" s="110" t="str">
        <f t="shared" si="14"/>
        <v/>
      </c>
      <c r="F159" s="110"/>
      <c r="K159" s="185" t="s">
        <v>1042</v>
      </c>
      <c r="L159" s="185" t="str">
        <f t="shared" si="12"/>
        <v xml:space="preserve">127_6m </v>
      </c>
      <c r="M159" s="187" t="s">
        <v>895</v>
      </c>
      <c r="N159" s="185" t="str">
        <f t="shared" si="13"/>
        <v xml:space="preserve">m </v>
      </c>
      <c r="O159" s="60" t="s">
        <v>904</v>
      </c>
      <c r="P159" s="60" t="s">
        <v>493</v>
      </c>
      <c r="Q159" s="191">
        <v>6</v>
      </c>
      <c r="R159" s="88">
        <v>11.5</v>
      </c>
      <c r="S159" s="88" t="s">
        <v>444</v>
      </c>
      <c r="T159" s="88" t="s">
        <v>766</v>
      </c>
      <c r="U159" s="88">
        <v>0.66200000000000003</v>
      </c>
      <c r="V159" s="88" t="s">
        <v>766</v>
      </c>
      <c r="W159" s="88" t="s">
        <v>766</v>
      </c>
      <c r="X159" s="88">
        <v>0.85000000000000009</v>
      </c>
      <c r="Y159" s="60" t="s">
        <v>88</v>
      </c>
      <c r="Z159" s="90" t="s">
        <v>477</v>
      </c>
      <c r="AA159" s="60" t="s">
        <v>76</v>
      </c>
      <c r="AB159" s="60" t="s">
        <v>49</v>
      </c>
      <c r="AC159" s="60" t="s">
        <v>49</v>
      </c>
      <c r="AD159" s="60" t="s">
        <v>49</v>
      </c>
      <c r="AE159" s="60" t="s">
        <v>49</v>
      </c>
      <c r="AF159" s="60" t="s">
        <v>49</v>
      </c>
      <c r="AG159" s="60" t="s">
        <v>49</v>
      </c>
      <c r="AH159" s="60" t="s">
        <v>49</v>
      </c>
      <c r="AI159" s="60" t="s">
        <v>475</v>
      </c>
      <c r="AJ159" s="60" t="s">
        <v>58</v>
      </c>
      <c r="AK159" s="60" t="s">
        <v>449</v>
      </c>
      <c r="AL159" s="266"/>
      <c r="AM159" s="266">
        <v>475.49</v>
      </c>
      <c r="AN159" s="266">
        <v>37.799999999999997</v>
      </c>
      <c r="AO159" s="266">
        <v>53</v>
      </c>
      <c r="AP159" s="266">
        <v>495.55</v>
      </c>
      <c r="AQ159" s="266">
        <v>35.869999999999997</v>
      </c>
      <c r="AR159" s="60">
        <v>53</v>
      </c>
      <c r="AS159" s="238" t="s">
        <v>766</v>
      </c>
      <c r="AT159" s="238" t="s">
        <v>766</v>
      </c>
      <c r="AU159" s="238" t="s">
        <v>766</v>
      </c>
      <c r="AV159" s="238" t="s">
        <v>766</v>
      </c>
    </row>
    <row r="160" spans="3:48" ht="19" customHeight="1" x14ac:dyDescent="0.2">
      <c r="C160" s="219">
        <v>160</v>
      </c>
      <c r="D160" s="110"/>
      <c r="E160" s="110" t="str">
        <f t="shared" si="14"/>
        <v/>
      </c>
      <c r="F160" s="110"/>
      <c r="K160" s="185" t="s">
        <v>1043</v>
      </c>
      <c r="L160" s="185" t="str">
        <f t="shared" si="12"/>
        <v xml:space="preserve">127_7Nm </v>
      </c>
      <c r="M160" s="187" t="s">
        <v>896</v>
      </c>
      <c r="N160" s="185" t="str">
        <f t="shared" si="13"/>
        <v xml:space="preserve">m </v>
      </c>
      <c r="O160" s="60">
        <v>1</v>
      </c>
      <c r="P160" s="60" t="s">
        <v>494</v>
      </c>
      <c r="Q160" s="191">
        <v>7</v>
      </c>
      <c r="R160" s="88">
        <v>12.5</v>
      </c>
      <c r="S160" s="88" t="s">
        <v>444</v>
      </c>
      <c r="T160" s="88" t="s">
        <v>766</v>
      </c>
      <c r="U160" s="88">
        <v>0.66200000000000003</v>
      </c>
      <c r="V160" s="88" t="s">
        <v>766</v>
      </c>
      <c r="W160" s="88" t="s">
        <v>766</v>
      </c>
      <c r="X160" s="88">
        <v>0.85000000000000009</v>
      </c>
      <c r="Y160" s="60" t="s">
        <v>88</v>
      </c>
      <c r="Z160" s="90" t="s">
        <v>474</v>
      </c>
      <c r="AA160" s="60" t="s">
        <v>446</v>
      </c>
      <c r="AB160" s="60" t="s">
        <v>149</v>
      </c>
      <c r="AC160" s="60" t="s">
        <v>447</v>
      </c>
      <c r="AD160" s="60" t="s">
        <v>55</v>
      </c>
      <c r="AE160" s="60">
        <f>AE$142</f>
        <v>6800</v>
      </c>
      <c r="AF160" s="60">
        <f t="shared" ref="AF160:AG162" si="16">AF$142</f>
        <v>160</v>
      </c>
      <c r="AG160" s="60">
        <f t="shared" si="16"/>
        <v>42.5</v>
      </c>
      <c r="AH160" s="60" t="s">
        <v>56</v>
      </c>
      <c r="AI160" s="60" t="s">
        <v>475</v>
      </c>
      <c r="AJ160" s="60" t="s">
        <v>58</v>
      </c>
      <c r="AK160" s="60" t="s">
        <v>449</v>
      </c>
      <c r="AL160" s="266"/>
      <c r="AM160" s="266">
        <v>526.86</v>
      </c>
      <c r="AN160" s="266">
        <v>35.799999999999997</v>
      </c>
      <c r="AO160" s="266">
        <v>58</v>
      </c>
      <c r="AP160" s="266">
        <v>531.49</v>
      </c>
      <c r="AQ160" s="266">
        <v>36.54</v>
      </c>
      <c r="AR160" s="60">
        <v>58</v>
      </c>
      <c r="AS160" s="238" t="s">
        <v>766</v>
      </c>
      <c r="AT160" s="238" t="s">
        <v>766</v>
      </c>
      <c r="AU160" s="238" t="s">
        <v>766</v>
      </c>
      <c r="AV160" s="238" t="s">
        <v>766</v>
      </c>
    </row>
    <row r="161" spans="1:53" ht="19" customHeight="1" x14ac:dyDescent="0.2">
      <c r="C161" s="219">
        <v>161</v>
      </c>
      <c r="D161" s="110"/>
      <c r="E161" s="110" t="str">
        <f t="shared" si="14"/>
        <v/>
      </c>
      <c r="F161" s="110"/>
      <c r="K161" s="185" t="s">
        <v>1043</v>
      </c>
      <c r="L161" s="185" t="str">
        <f t="shared" si="12"/>
        <v xml:space="preserve">127_7m </v>
      </c>
      <c r="M161" s="187" t="s">
        <v>895</v>
      </c>
      <c r="N161" s="185" t="str">
        <f t="shared" si="13"/>
        <v xml:space="preserve">m </v>
      </c>
      <c r="O161" s="60" t="s">
        <v>904</v>
      </c>
      <c r="P161" s="60" t="s">
        <v>495</v>
      </c>
      <c r="Q161" s="191">
        <v>7</v>
      </c>
      <c r="R161" s="88">
        <v>12.5</v>
      </c>
      <c r="S161" s="88" t="s">
        <v>444</v>
      </c>
      <c r="T161" s="88" t="s">
        <v>766</v>
      </c>
      <c r="U161" s="88">
        <v>0.66200000000000003</v>
      </c>
      <c r="V161" s="88" t="s">
        <v>766</v>
      </c>
      <c r="W161" s="88" t="s">
        <v>766</v>
      </c>
      <c r="X161" s="88">
        <v>0.85000000000000009</v>
      </c>
      <c r="Y161" s="60" t="s">
        <v>88</v>
      </c>
      <c r="Z161" s="90" t="s">
        <v>477</v>
      </c>
      <c r="AA161" s="60" t="s">
        <v>76</v>
      </c>
      <c r="AB161" s="60" t="s">
        <v>49</v>
      </c>
      <c r="AC161" s="60" t="s">
        <v>49</v>
      </c>
      <c r="AD161" s="60" t="s">
        <v>49</v>
      </c>
      <c r="AE161" s="60" t="s">
        <v>49</v>
      </c>
      <c r="AF161" s="60" t="s">
        <v>49</v>
      </c>
      <c r="AG161" s="60" t="s">
        <v>49</v>
      </c>
      <c r="AH161" s="60" t="s">
        <v>49</v>
      </c>
      <c r="AI161" s="60" t="s">
        <v>475</v>
      </c>
      <c r="AJ161" s="60" t="s">
        <v>58</v>
      </c>
      <c r="AK161" s="60" t="s">
        <v>449</v>
      </c>
      <c r="AL161" s="266"/>
      <c r="AM161" s="266">
        <v>508.19</v>
      </c>
      <c r="AN161" s="266">
        <v>32.15</v>
      </c>
      <c r="AO161" s="266">
        <v>53</v>
      </c>
      <c r="AP161" s="266">
        <v>515.25</v>
      </c>
      <c r="AQ161" s="266">
        <v>27.47</v>
      </c>
      <c r="AR161" s="60">
        <v>53</v>
      </c>
      <c r="AS161" s="238" t="s">
        <v>766</v>
      </c>
      <c r="AT161" s="238" t="s">
        <v>766</v>
      </c>
      <c r="AU161" s="238" t="s">
        <v>766</v>
      </c>
      <c r="AV161" s="238" t="s">
        <v>766</v>
      </c>
    </row>
    <row r="162" spans="1:53" ht="19" customHeight="1" x14ac:dyDescent="0.2">
      <c r="C162" s="219">
        <v>162</v>
      </c>
      <c r="D162" s="110"/>
      <c r="E162" s="110" t="str">
        <f t="shared" si="14"/>
        <v/>
      </c>
      <c r="F162" s="110"/>
      <c r="K162" s="185" t="s">
        <v>1044</v>
      </c>
      <c r="L162" s="185" t="str">
        <f t="shared" si="12"/>
        <v xml:space="preserve">127_8Nm </v>
      </c>
      <c r="M162" s="187" t="s">
        <v>896</v>
      </c>
      <c r="N162" s="185" t="str">
        <f t="shared" si="13"/>
        <v xml:space="preserve">m </v>
      </c>
      <c r="O162" s="60">
        <v>1</v>
      </c>
      <c r="P162" s="60" t="s">
        <v>496</v>
      </c>
      <c r="Q162" s="191">
        <v>8</v>
      </c>
      <c r="R162" s="88">
        <v>13.5</v>
      </c>
      <c r="S162" s="88" t="s">
        <v>444</v>
      </c>
      <c r="T162" s="88" t="s">
        <v>766</v>
      </c>
      <c r="U162" s="88">
        <v>0.66200000000000003</v>
      </c>
      <c r="V162" s="88" t="s">
        <v>766</v>
      </c>
      <c r="W162" s="88" t="s">
        <v>766</v>
      </c>
      <c r="X162" s="88">
        <v>0.85000000000000009</v>
      </c>
      <c r="Y162" s="60" t="s">
        <v>88</v>
      </c>
      <c r="Z162" s="90" t="s">
        <v>474</v>
      </c>
      <c r="AA162" s="60" t="s">
        <v>446</v>
      </c>
      <c r="AB162" s="60" t="s">
        <v>149</v>
      </c>
      <c r="AC162" s="60" t="s">
        <v>447</v>
      </c>
      <c r="AD162" s="60" t="s">
        <v>55</v>
      </c>
      <c r="AE162" s="60">
        <f>AE$142</f>
        <v>6800</v>
      </c>
      <c r="AF162" s="60">
        <f t="shared" si="16"/>
        <v>160</v>
      </c>
      <c r="AG162" s="60">
        <f t="shared" si="16"/>
        <v>42.5</v>
      </c>
      <c r="AH162" s="60" t="s">
        <v>56</v>
      </c>
      <c r="AI162" s="60" t="s">
        <v>475</v>
      </c>
      <c r="AJ162" s="60" t="s">
        <v>58</v>
      </c>
      <c r="AK162" s="60" t="s">
        <v>449</v>
      </c>
      <c r="AL162" s="266"/>
      <c r="AM162" s="266">
        <v>515.45000000000005</v>
      </c>
      <c r="AN162" s="266">
        <v>27.74</v>
      </c>
      <c r="AO162" s="266">
        <v>56</v>
      </c>
      <c r="AP162" s="266">
        <v>509.12</v>
      </c>
      <c r="AQ162" s="266">
        <v>31.63</v>
      </c>
      <c r="AR162" s="60">
        <v>56</v>
      </c>
      <c r="AS162" s="238" t="s">
        <v>766</v>
      </c>
      <c r="AT162" s="238" t="s">
        <v>766</v>
      </c>
      <c r="AU162" s="238" t="s">
        <v>766</v>
      </c>
      <c r="AV162" s="238" t="s">
        <v>766</v>
      </c>
    </row>
    <row r="163" spans="1:53" s="63" customFormat="1" ht="19" customHeight="1" x14ac:dyDescent="0.2">
      <c r="A163" s="219"/>
      <c r="B163" s="219"/>
      <c r="C163" s="219">
        <v>163</v>
      </c>
      <c r="D163" s="115"/>
      <c r="E163" s="115" t="str">
        <f t="shared" si="14"/>
        <v/>
      </c>
      <c r="F163" s="115"/>
      <c r="G163" s="87"/>
      <c r="H163" s="87"/>
      <c r="I163" s="87"/>
      <c r="J163" s="87"/>
      <c r="K163" s="186" t="s">
        <v>1044</v>
      </c>
      <c r="L163" s="186" t="str">
        <f t="shared" si="12"/>
        <v xml:space="preserve">127_8m </v>
      </c>
      <c r="M163" s="188" t="s">
        <v>895</v>
      </c>
      <c r="N163" s="186" t="str">
        <f t="shared" si="13"/>
        <v xml:space="preserve">m </v>
      </c>
      <c r="O163" s="63" t="s">
        <v>904</v>
      </c>
      <c r="P163" s="63" t="s">
        <v>497</v>
      </c>
      <c r="Q163" s="192">
        <v>8</v>
      </c>
      <c r="R163" s="91">
        <v>13.5</v>
      </c>
      <c r="S163" s="91" t="s">
        <v>444</v>
      </c>
      <c r="T163" s="91" t="s">
        <v>766</v>
      </c>
      <c r="U163" s="91">
        <v>0.66200000000000003</v>
      </c>
      <c r="V163" s="91" t="s">
        <v>766</v>
      </c>
      <c r="W163" s="91" t="s">
        <v>766</v>
      </c>
      <c r="X163" s="91">
        <v>0.85000000000000009</v>
      </c>
      <c r="Y163" s="63" t="s">
        <v>88</v>
      </c>
      <c r="Z163" s="93" t="s">
        <v>477</v>
      </c>
      <c r="AA163" s="63" t="s">
        <v>76</v>
      </c>
      <c r="AB163" s="63" t="s">
        <v>49</v>
      </c>
      <c r="AC163" s="63" t="s">
        <v>49</v>
      </c>
      <c r="AD163" s="63" t="s">
        <v>49</v>
      </c>
      <c r="AE163" s="63" t="s">
        <v>49</v>
      </c>
      <c r="AF163" s="63" t="s">
        <v>49</v>
      </c>
      <c r="AG163" s="63" t="s">
        <v>49</v>
      </c>
      <c r="AH163" s="63" t="s">
        <v>49</v>
      </c>
      <c r="AI163" s="63" t="s">
        <v>475</v>
      </c>
      <c r="AJ163" s="63" t="s">
        <v>58</v>
      </c>
      <c r="AK163" s="63" t="s">
        <v>449</v>
      </c>
      <c r="AL163" s="269"/>
      <c r="AM163" s="269">
        <v>521.79</v>
      </c>
      <c r="AN163" s="269">
        <v>23.65</v>
      </c>
      <c r="AO163" s="269">
        <v>55</v>
      </c>
      <c r="AP163" s="269">
        <v>506.16</v>
      </c>
      <c r="AQ163" s="269">
        <v>30.25</v>
      </c>
      <c r="AR163" s="63">
        <v>55</v>
      </c>
      <c r="AS163" s="236" t="s">
        <v>766</v>
      </c>
      <c r="AT163" s="236" t="s">
        <v>766</v>
      </c>
      <c r="AU163" s="236" t="s">
        <v>766</v>
      </c>
      <c r="AV163" s="236" t="s">
        <v>766</v>
      </c>
    </row>
    <row r="164" spans="1:53" ht="19" customHeight="1" x14ac:dyDescent="0.2">
      <c r="C164" s="219">
        <v>164</v>
      </c>
      <c r="D164" s="86" t="s">
        <v>498</v>
      </c>
      <c r="E164" s="86" t="str">
        <f t="shared" ref="E164:E188" si="17">IF(D164="","",LEFT(K164,3))</f>
        <v>128</v>
      </c>
      <c r="F164" s="86" t="s">
        <v>47</v>
      </c>
      <c r="G164" s="86" t="s">
        <v>442</v>
      </c>
      <c r="H164" s="86" t="s">
        <v>986</v>
      </c>
      <c r="I164" s="86" t="s">
        <v>987</v>
      </c>
      <c r="J164" s="86" t="s">
        <v>993</v>
      </c>
      <c r="K164" s="185">
        <v>128</v>
      </c>
      <c r="L164" s="185" t="str">
        <f t="shared" si="12"/>
        <v>128NVcm</v>
      </c>
      <c r="M164" s="187" t="s">
        <v>936</v>
      </c>
      <c r="N164" s="185" t="str">
        <f t="shared" si="13"/>
        <v>cm</v>
      </c>
      <c r="O164" s="124">
        <v>1</v>
      </c>
      <c r="P164" s="60" t="s">
        <v>499</v>
      </c>
      <c r="Q164" s="191">
        <v>7</v>
      </c>
      <c r="R164" s="88">
        <v>12.5</v>
      </c>
      <c r="S164" s="88" t="s">
        <v>444</v>
      </c>
      <c r="T164" s="88" t="s">
        <v>766</v>
      </c>
      <c r="U164" s="88">
        <v>0.20300000000000001</v>
      </c>
      <c r="V164" s="88">
        <v>0.01</v>
      </c>
      <c r="W164" s="88">
        <v>0.47</v>
      </c>
      <c r="X164" s="88">
        <v>0.21099999999999997</v>
      </c>
      <c r="Y164" s="60" t="s">
        <v>50</v>
      </c>
      <c r="Z164" s="90" t="s">
        <v>500</v>
      </c>
      <c r="AA164" s="60" t="s">
        <v>446</v>
      </c>
      <c r="AB164" s="60" t="s">
        <v>149</v>
      </c>
      <c r="AC164" s="60" t="s">
        <v>447</v>
      </c>
      <c r="AD164" s="60" t="s">
        <v>55</v>
      </c>
      <c r="AE164" s="60">
        <v>1800</v>
      </c>
      <c r="AF164" s="60">
        <v>20</v>
      </c>
      <c r="AG164" s="60">
        <v>90</v>
      </c>
      <c r="AH164" s="60" t="s">
        <v>56</v>
      </c>
      <c r="AI164" s="60" t="s">
        <v>502</v>
      </c>
      <c r="AJ164" s="60" t="s">
        <v>91</v>
      </c>
      <c r="AK164" s="60" t="s">
        <v>503</v>
      </c>
      <c r="AL164" s="60" t="s">
        <v>504</v>
      </c>
      <c r="AM164" s="60">
        <v>54.06</v>
      </c>
      <c r="AN164" s="60">
        <v>15.41</v>
      </c>
      <c r="AO164" s="60">
        <v>269</v>
      </c>
      <c r="AP164" s="60">
        <v>56.94</v>
      </c>
      <c r="AQ164" s="60">
        <v>16.7</v>
      </c>
      <c r="AR164" s="60">
        <v>269</v>
      </c>
      <c r="AS164" s="238" t="s">
        <v>766</v>
      </c>
      <c r="AT164" s="238" t="s">
        <v>766</v>
      </c>
      <c r="AU164" s="238" t="s">
        <v>766</v>
      </c>
      <c r="AV164" s="238" t="s">
        <v>766</v>
      </c>
    </row>
    <row r="165" spans="1:53" s="63" customFormat="1" ht="19" customHeight="1" x14ac:dyDescent="0.2">
      <c r="A165" s="219"/>
      <c r="B165" s="219"/>
      <c r="C165" s="219">
        <v>165</v>
      </c>
      <c r="D165" s="87"/>
      <c r="E165" s="87" t="str">
        <f t="shared" si="17"/>
        <v/>
      </c>
      <c r="F165" s="87"/>
      <c r="G165" s="87"/>
      <c r="H165" s="87"/>
      <c r="I165" s="87"/>
      <c r="J165" s="87"/>
      <c r="K165" s="186">
        <v>128</v>
      </c>
      <c r="L165" s="186" t="str">
        <f t="shared" si="12"/>
        <v xml:space="preserve">128m </v>
      </c>
      <c r="M165" s="188" t="s">
        <v>895</v>
      </c>
      <c r="N165" s="186" t="str">
        <f t="shared" si="13"/>
        <v xml:space="preserve">m </v>
      </c>
      <c r="O165" s="128" t="s">
        <v>904</v>
      </c>
      <c r="P165" s="63" t="s">
        <v>505</v>
      </c>
      <c r="Q165" s="192">
        <v>7</v>
      </c>
      <c r="R165" s="91">
        <v>12.5</v>
      </c>
      <c r="S165" s="91" t="s">
        <v>444</v>
      </c>
      <c r="T165" s="91" t="s">
        <v>766</v>
      </c>
      <c r="U165" s="91">
        <v>0.20300000000000001</v>
      </c>
      <c r="V165" s="91">
        <v>0.01</v>
      </c>
      <c r="W165" s="91">
        <v>0.47</v>
      </c>
      <c r="X165" s="91">
        <v>0.21099999999999997</v>
      </c>
      <c r="Y165" s="63" t="s">
        <v>88</v>
      </c>
      <c r="Z165" s="93" t="s">
        <v>506</v>
      </c>
      <c r="AA165" s="63" t="s">
        <v>454</v>
      </c>
      <c r="AB165" s="63" t="s">
        <v>49</v>
      </c>
      <c r="AC165" s="63" t="s">
        <v>447</v>
      </c>
      <c r="AD165" s="63" t="s">
        <v>55</v>
      </c>
      <c r="AE165" s="63">
        <v>1800</v>
      </c>
      <c r="AF165" s="63">
        <v>20</v>
      </c>
      <c r="AG165" s="63">
        <v>90</v>
      </c>
      <c r="AH165" s="63" t="s">
        <v>49</v>
      </c>
      <c r="AI165" s="63" t="s">
        <v>502</v>
      </c>
      <c r="AJ165" s="63" t="s">
        <v>91</v>
      </c>
      <c r="AK165" s="63" t="s">
        <v>503</v>
      </c>
      <c r="AL165" s="63" t="s">
        <v>504</v>
      </c>
      <c r="AM165" s="63">
        <v>53.19</v>
      </c>
      <c r="AN165" s="63">
        <v>14.1</v>
      </c>
      <c r="AO165" s="63">
        <v>288</v>
      </c>
      <c r="AP165" s="63">
        <v>53.6</v>
      </c>
      <c r="AQ165" s="63">
        <v>17.55</v>
      </c>
      <c r="AR165" s="63">
        <v>288</v>
      </c>
      <c r="AS165" s="236" t="s">
        <v>766</v>
      </c>
      <c r="AT165" s="236" t="s">
        <v>766</v>
      </c>
      <c r="AU165" s="236" t="s">
        <v>766</v>
      </c>
      <c r="AV165" s="236" t="s">
        <v>766</v>
      </c>
    </row>
    <row r="166" spans="1:53" s="124" customFormat="1" ht="19" customHeight="1" x14ac:dyDescent="0.2">
      <c r="A166" s="219"/>
      <c r="B166" s="219"/>
      <c r="C166" s="219">
        <v>166</v>
      </c>
      <c r="D166" s="110" t="s">
        <v>507</v>
      </c>
      <c r="E166" s="110" t="str">
        <f t="shared" si="17"/>
        <v>129</v>
      </c>
      <c r="F166" s="110" t="s">
        <v>47</v>
      </c>
      <c r="G166" s="86" t="s">
        <v>442</v>
      </c>
      <c r="H166" s="110" t="s">
        <v>986</v>
      </c>
      <c r="I166" s="110" t="s">
        <v>987</v>
      </c>
      <c r="J166" s="110" t="s">
        <v>993</v>
      </c>
      <c r="K166" s="185" t="s">
        <v>1045</v>
      </c>
      <c r="L166" s="185" t="str">
        <f t="shared" si="12"/>
        <v xml:space="preserve">129_1Nm </v>
      </c>
      <c r="M166" s="185" t="s">
        <v>896</v>
      </c>
      <c r="N166" s="185" t="str">
        <f t="shared" si="13"/>
        <v xml:space="preserve">m </v>
      </c>
      <c r="O166" s="124">
        <v>1</v>
      </c>
      <c r="P166" s="124" t="s">
        <v>508</v>
      </c>
      <c r="Q166" s="193">
        <v>3</v>
      </c>
      <c r="R166" s="125">
        <v>8.5</v>
      </c>
      <c r="S166" s="125">
        <v>1</v>
      </c>
      <c r="T166" s="125" t="s">
        <v>766</v>
      </c>
      <c r="U166" s="125" t="s">
        <v>766</v>
      </c>
      <c r="V166" s="125" t="s">
        <v>766</v>
      </c>
      <c r="W166" s="125">
        <v>0.5</v>
      </c>
      <c r="X166" s="125">
        <v>0.78</v>
      </c>
      <c r="Y166" s="124" t="s">
        <v>88</v>
      </c>
      <c r="Z166" s="126" t="s">
        <v>509</v>
      </c>
      <c r="AA166" s="124" t="s">
        <v>446</v>
      </c>
      <c r="AB166" s="124" t="s">
        <v>149</v>
      </c>
      <c r="AC166" s="60" t="s">
        <v>447</v>
      </c>
      <c r="AD166" s="124" t="s">
        <v>55</v>
      </c>
      <c r="AE166" s="146">
        <v>7650</v>
      </c>
      <c r="AF166" s="146">
        <v>85</v>
      </c>
      <c r="AG166" s="146">
        <v>90</v>
      </c>
      <c r="AH166" s="124" t="s">
        <v>56</v>
      </c>
      <c r="AI166" s="124" t="s">
        <v>510</v>
      </c>
      <c r="AJ166" s="124" t="s">
        <v>91</v>
      </c>
      <c r="AK166" s="60" t="s">
        <v>503</v>
      </c>
      <c r="AL166" s="124" t="s">
        <v>766</v>
      </c>
      <c r="AM166" s="124" t="s">
        <v>766</v>
      </c>
      <c r="AN166" s="124" t="s">
        <v>766</v>
      </c>
      <c r="AO166" s="124" t="s">
        <v>766</v>
      </c>
      <c r="AP166" s="124">
        <v>13.52</v>
      </c>
      <c r="AQ166" s="124">
        <v>2.77</v>
      </c>
      <c r="AR166" s="124">
        <v>48</v>
      </c>
      <c r="AS166" s="238" t="s">
        <v>766</v>
      </c>
      <c r="AT166" s="238" t="s">
        <v>766</v>
      </c>
      <c r="AU166" s="238" t="s">
        <v>766</v>
      </c>
      <c r="AV166" s="238" t="s">
        <v>766</v>
      </c>
      <c r="BA166" s="124" t="s">
        <v>511</v>
      </c>
    </row>
    <row r="167" spans="1:53" s="124" customFormat="1" ht="19" customHeight="1" x14ac:dyDescent="0.2">
      <c r="A167" s="219"/>
      <c r="B167" s="219"/>
      <c r="C167" s="219">
        <v>167</v>
      </c>
      <c r="D167" s="110"/>
      <c r="E167" s="110" t="str">
        <f t="shared" si="17"/>
        <v/>
      </c>
      <c r="F167" s="110"/>
      <c r="G167" s="110"/>
      <c r="H167" s="110"/>
      <c r="I167" s="110"/>
      <c r="J167" s="110"/>
      <c r="K167" s="185" t="s">
        <v>133</v>
      </c>
      <c r="L167" s="185" t="str">
        <f t="shared" si="12"/>
        <v/>
      </c>
      <c r="M167" s="185"/>
      <c r="N167" s="185" t="str">
        <f t="shared" si="13"/>
        <v/>
      </c>
      <c r="Q167" s="193"/>
      <c r="R167" s="125"/>
      <c r="S167" s="125"/>
      <c r="T167" s="125"/>
      <c r="U167" s="125"/>
      <c r="V167" s="125"/>
      <c r="W167" s="125"/>
      <c r="X167" s="125"/>
      <c r="Z167" s="126"/>
      <c r="AE167" s="146"/>
      <c r="AF167" s="146"/>
      <c r="AG167" s="146"/>
      <c r="AI167" s="124" t="s">
        <v>512</v>
      </c>
      <c r="AJ167" s="124" t="s">
        <v>91</v>
      </c>
      <c r="AK167" s="60" t="s">
        <v>503</v>
      </c>
      <c r="AL167" s="124" t="s">
        <v>766</v>
      </c>
      <c r="AM167" s="124" t="s">
        <v>766</v>
      </c>
      <c r="AN167" s="124" t="s">
        <v>766</v>
      </c>
      <c r="AO167" s="124" t="s">
        <v>766</v>
      </c>
      <c r="AP167" s="124">
        <v>6</v>
      </c>
      <c r="AQ167" s="124">
        <v>1.62</v>
      </c>
      <c r="AR167" s="124">
        <v>48</v>
      </c>
      <c r="AS167" s="238" t="s">
        <v>766</v>
      </c>
      <c r="AT167" s="238" t="s">
        <v>766</v>
      </c>
      <c r="AU167" s="238" t="s">
        <v>766</v>
      </c>
      <c r="AV167" s="238" t="s">
        <v>766</v>
      </c>
    </row>
    <row r="168" spans="1:53" s="124" customFormat="1" ht="19" customHeight="1" x14ac:dyDescent="0.2">
      <c r="A168" s="219"/>
      <c r="B168" s="219"/>
      <c r="C168" s="219">
        <v>168</v>
      </c>
      <c r="D168" s="110"/>
      <c r="E168" s="110" t="str">
        <f t="shared" si="17"/>
        <v/>
      </c>
      <c r="F168" s="110"/>
      <c r="G168" s="110"/>
      <c r="H168" s="110"/>
      <c r="I168" s="110"/>
      <c r="J168" s="110"/>
      <c r="K168" s="185" t="s">
        <v>133</v>
      </c>
      <c r="L168" s="185" t="str">
        <f t="shared" si="12"/>
        <v/>
      </c>
      <c r="M168" s="185"/>
      <c r="N168" s="185" t="str">
        <f t="shared" si="13"/>
        <v/>
      </c>
      <c r="Q168" s="193"/>
      <c r="R168" s="125"/>
      <c r="S168" s="125"/>
      <c r="T168" s="125"/>
      <c r="U168" s="125"/>
      <c r="V168" s="125"/>
      <c r="W168" s="125"/>
      <c r="X168" s="125"/>
      <c r="Z168" s="126"/>
      <c r="AE168" s="146"/>
      <c r="AF168" s="146"/>
      <c r="AG168" s="146"/>
      <c r="AI168" s="124" t="s">
        <v>513</v>
      </c>
      <c r="AJ168" s="124" t="s">
        <v>91</v>
      </c>
      <c r="AK168" s="60" t="s">
        <v>503</v>
      </c>
      <c r="AL168" s="124" t="s">
        <v>766</v>
      </c>
      <c r="AM168" s="124" t="s">
        <v>766</v>
      </c>
      <c r="AN168" s="124" t="s">
        <v>766</v>
      </c>
      <c r="AO168" s="124" t="s">
        <v>766</v>
      </c>
      <c r="AP168" s="124">
        <v>7.42</v>
      </c>
      <c r="AQ168" s="124">
        <v>1.54</v>
      </c>
      <c r="AR168" s="124">
        <v>48</v>
      </c>
      <c r="AS168" s="238" t="s">
        <v>766</v>
      </c>
      <c r="AT168" s="238" t="s">
        <v>766</v>
      </c>
      <c r="AU168" s="238" t="s">
        <v>766</v>
      </c>
      <c r="AV168" s="238" t="s">
        <v>766</v>
      </c>
    </row>
    <row r="169" spans="1:53" s="124" customFormat="1" ht="19" customHeight="1" x14ac:dyDescent="0.2">
      <c r="A169" s="219"/>
      <c r="B169" s="219"/>
      <c r="C169" s="219">
        <v>169</v>
      </c>
      <c r="D169" s="110"/>
      <c r="E169" s="110" t="str">
        <f t="shared" si="17"/>
        <v/>
      </c>
      <c r="F169" s="110"/>
      <c r="G169" s="110"/>
      <c r="H169" s="110"/>
      <c r="I169" s="110"/>
      <c r="J169" s="110"/>
      <c r="K169" s="185" t="s">
        <v>133</v>
      </c>
      <c r="L169" s="185" t="str">
        <f t="shared" si="12"/>
        <v/>
      </c>
      <c r="M169" s="185"/>
      <c r="N169" s="185" t="str">
        <f t="shared" si="13"/>
        <v/>
      </c>
      <c r="Q169" s="193"/>
      <c r="R169" s="125"/>
      <c r="S169" s="125"/>
      <c r="T169" s="125"/>
      <c r="U169" s="125"/>
      <c r="V169" s="125"/>
      <c r="W169" s="125"/>
      <c r="X169" s="125"/>
      <c r="Z169" s="126"/>
      <c r="AE169" s="146"/>
      <c r="AF169" s="146"/>
      <c r="AG169" s="146"/>
      <c r="AI169" s="146" t="s">
        <v>514</v>
      </c>
      <c r="AJ169" s="146" t="s">
        <v>91</v>
      </c>
      <c r="AK169" s="146" t="s">
        <v>503</v>
      </c>
      <c r="AL169" s="146" t="s">
        <v>766</v>
      </c>
      <c r="AM169" s="146">
        <v>5.77</v>
      </c>
      <c r="AN169" s="146">
        <v>2.56</v>
      </c>
      <c r="AO169" s="146">
        <v>48</v>
      </c>
      <c r="AP169" s="146" t="s">
        <v>766</v>
      </c>
      <c r="AQ169" s="146" t="s">
        <v>766</v>
      </c>
      <c r="AR169" s="146" t="s">
        <v>766</v>
      </c>
      <c r="AS169" s="238" t="s">
        <v>766</v>
      </c>
      <c r="AT169" s="238" t="s">
        <v>766</v>
      </c>
      <c r="AU169" s="238" t="s">
        <v>766</v>
      </c>
      <c r="AV169" s="238" t="s">
        <v>766</v>
      </c>
    </row>
    <row r="170" spans="1:53" s="124" customFormat="1" ht="19" customHeight="1" x14ac:dyDescent="0.2">
      <c r="A170" s="219"/>
      <c r="B170" s="219"/>
      <c r="C170" s="219">
        <v>170</v>
      </c>
      <c r="D170" s="110"/>
      <c r="E170" s="110" t="str">
        <f t="shared" si="17"/>
        <v/>
      </c>
      <c r="F170" s="110"/>
      <c r="G170" s="110"/>
      <c r="H170" s="110"/>
      <c r="I170" s="110"/>
      <c r="J170" s="110"/>
      <c r="K170" s="185" t="s">
        <v>133</v>
      </c>
      <c r="L170" s="185" t="str">
        <f t="shared" si="12"/>
        <v/>
      </c>
      <c r="M170" s="185"/>
      <c r="N170" s="185" t="str">
        <f t="shared" si="13"/>
        <v/>
      </c>
      <c r="Q170" s="193"/>
      <c r="R170" s="125"/>
      <c r="S170" s="125"/>
      <c r="T170" s="125"/>
      <c r="U170" s="125"/>
      <c r="V170" s="125"/>
      <c r="W170" s="125"/>
      <c r="X170" s="125"/>
      <c r="Z170" s="126"/>
      <c r="AE170" s="146"/>
      <c r="AF170" s="146"/>
      <c r="AG170" s="146"/>
      <c r="AI170" s="146" t="s">
        <v>515</v>
      </c>
      <c r="AJ170" s="146" t="s">
        <v>91</v>
      </c>
      <c r="AK170" s="146" t="s">
        <v>503</v>
      </c>
      <c r="AL170" s="146" t="s">
        <v>766</v>
      </c>
      <c r="AM170" s="146">
        <v>2.87</v>
      </c>
      <c r="AN170" s="146">
        <v>1.2</v>
      </c>
      <c r="AO170" s="146">
        <v>48</v>
      </c>
      <c r="AP170" s="146" t="s">
        <v>766</v>
      </c>
      <c r="AQ170" s="146" t="s">
        <v>766</v>
      </c>
      <c r="AR170" s="146" t="s">
        <v>766</v>
      </c>
      <c r="AS170" s="238" t="s">
        <v>766</v>
      </c>
      <c r="AT170" s="238" t="s">
        <v>766</v>
      </c>
      <c r="AU170" s="238" t="s">
        <v>766</v>
      </c>
      <c r="AV170" s="238" t="s">
        <v>766</v>
      </c>
    </row>
    <row r="171" spans="1:53" s="124" customFormat="1" ht="19" customHeight="1" x14ac:dyDescent="0.2">
      <c r="A171" s="219"/>
      <c r="B171" s="219"/>
      <c r="C171" s="219">
        <v>171</v>
      </c>
      <c r="D171" s="135"/>
      <c r="E171" s="135" t="str">
        <f t="shared" si="17"/>
        <v/>
      </c>
      <c r="F171" s="110"/>
      <c r="G171" s="110"/>
      <c r="H171" s="110"/>
      <c r="I171" s="110"/>
      <c r="J171" s="110"/>
      <c r="K171" s="185" t="s">
        <v>1045</v>
      </c>
      <c r="L171" s="185" t="str">
        <f t="shared" si="12"/>
        <v xml:space="preserve">129_1m </v>
      </c>
      <c r="M171" s="185" t="s">
        <v>895</v>
      </c>
      <c r="N171" s="185" t="str">
        <f t="shared" si="13"/>
        <v xml:space="preserve">m </v>
      </c>
      <c r="O171" s="124" t="s">
        <v>904</v>
      </c>
      <c r="P171" s="124" t="s">
        <v>516</v>
      </c>
      <c r="Q171" s="193">
        <v>3</v>
      </c>
      <c r="R171" s="125">
        <v>8.5</v>
      </c>
      <c r="S171" s="125">
        <v>1</v>
      </c>
      <c r="T171" s="125" t="s">
        <v>766</v>
      </c>
      <c r="U171" s="125" t="s">
        <v>766</v>
      </c>
      <c r="V171" s="125" t="s">
        <v>766</v>
      </c>
      <c r="W171" s="125">
        <v>0.5</v>
      </c>
      <c r="X171" s="125">
        <v>0.78</v>
      </c>
      <c r="Y171" s="124" t="s">
        <v>88</v>
      </c>
      <c r="Z171" s="126" t="s">
        <v>517</v>
      </c>
      <c r="AA171" s="124" t="s">
        <v>454</v>
      </c>
      <c r="AB171" s="124" t="s">
        <v>149</v>
      </c>
      <c r="AC171" s="124" t="s">
        <v>49</v>
      </c>
      <c r="AD171" s="124" t="s">
        <v>55</v>
      </c>
      <c r="AE171" s="124" t="s">
        <v>49</v>
      </c>
      <c r="AF171" s="124" t="s">
        <v>49</v>
      </c>
      <c r="AG171" s="124" t="s">
        <v>49</v>
      </c>
      <c r="AH171" s="124" t="s">
        <v>49</v>
      </c>
      <c r="AI171" s="124" t="s">
        <v>510</v>
      </c>
      <c r="AJ171" s="124" t="s">
        <v>91</v>
      </c>
      <c r="AK171" s="124" t="s">
        <v>518</v>
      </c>
      <c r="AL171" s="124" t="s">
        <v>766</v>
      </c>
      <c r="AM171" s="124" t="s">
        <v>766</v>
      </c>
      <c r="AN171" s="124" t="s">
        <v>766</v>
      </c>
      <c r="AO171" s="124" t="s">
        <v>766</v>
      </c>
      <c r="AP171" s="124">
        <v>13.73</v>
      </c>
      <c r="AQ171" s="124">
        <v>2.4500000000000002</v>
      </c>
      <c r="AR171" s="124">
        <v>42</v>
      </c>
      <c r="AS171" s="238" t="s">
        <v>766</v>
      </c>
      <c r="AT171" s="238" t="s">
        <v>766</v>
      </c>
      <c r="AU171" s="238" t="s">
        <v>766</v>
      </c>
      <c r="AV171" s="238" t="s">
        <v>766</v>
      </c>
    </row>
    <row r="172" spans="1:53" s="124" customFormat="1" ht="19" customHeight="1" x14ac:dyDescent="0.2">
      <c r="A172" s="219"/>
      <c r="B172" s="219"/>
      <c r="C172" s="219">
        <v>172</v>
      </c>
      <c r="D172" s="135"/>
      <c r="E172" s="135" t="str">
        <f t="shared" si="17"/>
        <v/>
      </c>
      <c r="F172" s="110"/>
      <c r="G172" s="110"/>
      <c r="H172" s="110"/>
      <c r="I172" s="110"/>
      <c r="J172" s="110"/>
      <c r="K172" s="185" t="s">
        <v>133</v>
      </c>
      <c r="L172" s="185" t="str">
        <f t="shared" si="12"/>
        <v/>
      </c>
      <c r="M172" s="185"/>
      <c r="N172" s="185" t="str">
        <f t="shared" si="13"/>
        <v/>
      </c>
      <c r="Q172" s="193"/>
      <c r="R172" s="125"/>
      <c r="S172" s="125"/>
      <c r="T172" s="125"/>
      <c r="U172" s="125"/>
      <c r="V172" s="125"/>
      <c r="W172" s="125"/>
      <c r="X172" s="125"/>
      <c r="Z172" s="126"/>
      <c r="AE172" s="146"/>
      <c r="AF172" s="146"/>
      <c r="AG172" s="146"/>
      <c r="AI172" s="124" t="s">
        <v>512</v>
      </c>
      <c r="AJ172" s="124" t="s">
        <v>91</v>
      </c>
      <c r="AK172" s="124" t="s">
        <v>518</v>
      </c>
      <c r="AL172" s="124" t="s">
        <v>766</v>
      </c>
      <c r="AM172" s="124" t="s">
        <v>766</v>
      </c>
      <c r="AN172" s="124" t="s">
        <v>766</v>
      </c>
      <c r="AO172" s="124" t="s">
        <v>766</v>
      </c>
      <c r="AP172" s="124">
        <v>6.46</v>
      </c>
      <c r="AQ172" s="124">
        <v>1.41</v>
      </c>
      <c r="AR172" s="124">
        <v>42</v>
      </c>
      <c r="AS172" s="238" t="s">
        <v>766</v>
      </c>
      <c r="AT172" s="238" t="s">
        <v>766</v>
      </c>
      <c r="AU172" s="238" t="s">
        <v>766</v>
      </c>
      <c r="AV172" s="238" t="s">
        <v>766</v>
      </c>
    </row>
    <row r="173" spans="1:53" s="124" customFormat="1" ht="19" customHeight="1" x14ac:dyDescent="0.2">
      <c r="A173" s="219"/>
      <c r="B173" s="219"/>
      <c r="C173" s="219">
        <v>173</v>
      </c>
      <c r="D173" s="135"/>
      <c r="E173" s="135" t="str">
        <f t="shared" si="17"/>
        <v/>
      </c>
      <c r="F173" s="110"/>
      <c r="G173" s="110"/>
      <c r="H173" s="110"/>
      <c r="I173" s="110"/>
      <c r="J173" s="110"/>
      <c r="K173" s="185" t="s">
        <v>133</v>
      </c>
      <c r="L173" s="185" t="str">
        <f t="shared" si="12"/>
        <v/>
      </c>
      <c r="M173" s="185"/>
      <c r="N173" s="185" t="str">
        <f t="shared" si="13"/>
        <v/>
      </c>
      <c r="Q173" s="193"/>
      <c r="R173" s="125"/>
      <c r="S173" s="125"/>
      <c r="T173" s="125"/>
      <c r="U173" s="125"/>
      <c r="V173" s="125"/>
      <c r="W173" s="125"/>
      <c r="X173" s="125"/>
      <c r="Z173" s="126"/>
      <c r="AE173" s="146"/>
      <c r="AF173" s="146"/>
      <c r="AG173" s="146"/>
      <c r="AI173" s="124" t="s">
        <v>513</v>
      </c>
      <c r="AJ173" s="124" t="s">
        <v>91</v>
      </c>
      <c r="AK173" s="124" t="s">
        <v>518</v>
      </c>
      <c r="AL173" s="124" t="s">
        <v>766</v>
      </c>
      <c r="AM173" s="124" t="s">
        <v>766</v>
      </c>
      <c r="AN173" s="124" t="s">
        <v>766</v>
      </c>
      <c r="AO173" s="124" t="s">
        <v>766</v>
      </c>
      <c r="AP173" s="124">
        <v>7.02</v>
      </c>
      <c r="AQ173" s="124">
        <v>1.87</v>
      </c>
      <c r="AR173" s="124">
        <v>42</v>
      </c>
      <c r="AS173" s="238" t="s">
        <v>766</v>
      </c>
      <c r="AT173" s="238" t="s">
        <v>766</v>
      </c>
      <c r="AU173" s="238" t="s">
        <v>766</v>
      </c>
      <c r="AV173" s="238" t="s">
        <v>766</v>
      </c>
    </row>
    <row r="174" spans="1:53" s="124" customFormat="1" ht="19" customHeight="1" x14ac:dyDescent="0.2">
      <c r="A174" s="219"/>
      <c r="B174" s="219"/>
      <c r="C174" s="219">
        <v>174</v>
      </c>
      <c r="D174" s="135"/>
      <c r="E174" s="135" t="str">
        <f t="shared" si="17"/>
        <v/>
      </c>
      <c r="F174" s="110"/>
      <c r="G174" s="110"/>
      <c r="H174" s="110"/>
      <c r="I174" s="110"/>
      <c r="J174" s="110"/>
      <c r="K174" s="185" t="s">
        <v>133</v>
      </c>
      <c r="L174" s="185" t="str">
        <f t="shared" si="12"/>
        <v/>
      </c>
      <c r="M174" s="185"/>
      <c r="N174" s="185" t="str">
        <f t="shared" si="13"/>
        <v/>
      </c>
      <c r="Q174" s="193"/>
      <c r="R174" s="125"/>
      <c r="S174" s="125"/>
      <c r="T174" s="125"/>
      <c r="U174" s="125"/>
      <c r="V174" s="125"/>
      <c r="W174" s="125"/>
      <c r="X174" s="125"/>
      <c r="Z174" s="126"/>
      <c r="AE174" s="146"/>
      <c r="AF174" s="146"/>
      <c r="AG174" s="146"/>
      <c r="AI174" s="146" t="s">
        <v>514</v>
      </c>
      <c r="AJ174" s="146" t="s">
        <v>91</v>
      </c>
      <c r="AK174" s="146" t="s">
        <v>503</v>
      </c>
      <c r="AL174" s="146" t="s">
        <v>766</v>
      </c>
      <c r="AM174" s="146">
        <v>6.51</v>
      </c>
      <c r="AN174" s="146">
        <v>2.6</v>
      </c>
      <c r="AO174" s="146">
        <v>42</v>
      </c>
      <c r="AP174" s="146" t="s">
        <v>766</v>
      </c>
      <c r="AQ174" s="146" t="s">
        <v>766</v>
      </c>
      <c r="AR174" s="146" t="s">
        <v>766</v>
      </c>
      <c r="AS174" s="238" t="s">
        <v>766</v>
      </c>
      <c r="AT174" s="238" t="s">
        <v>766</v>
      </c>
      <c r="AU174" s="238" t="s">
        <v>766</v>
      </c>
      <c r="AV174" s="238" t="s">
        <v>766</v>
      </c>
    </row>
    <row r="175" spans="1:53" s="124" customFormat="1" ht="19" customHeight="1" x14ac:dyDescent="0.2">
      <c r="A175" s="219"/>
      <c r="B175" s="219"/>
      <c r="C175" s="219">
        <v>175</v>
      </c>
      <c r="D175" s="135"/>
      <c r="E175" s="135" t="str">
        <f t="shared" si="17"/>
        <v/>
      </c>
      <c r="F175" s="110"/>
      <c r="G175" s="110"/>
      <c r="H175" s="110"/>
      <c r="I175" s="110"/>
      <c r="J175" s="110"/>
      <c r="K175" s="185" t="s">
        <v>133</v>
      </c>
      <c r="L175" s="185" t="str">
        <f t="shared" si="12"/>
        <v/>
      </c>
      <c r="M175" s="185"/>
      <c r="N175" s="185" t="str">
        <f t="shared" si="13"/>
        <v/>
      </c>
      <c r="Q175" s="193"/>
      <c r="R175" s="125"/>
      <c r="S175" s="125"/>
      <c r="T175" s="125"/>
      <c r="U175" s="125"/>
      <c r="V175" s="125"/>
      <c r="W175" s="125"/>
      <c r="X175" s="125"/>
      <c r="Z175" s="126"/>
      <c r="AE175" s="146"/>
      <c r="AF175" s="146"/>
      <c r="AG175" s="146"/>
      <c r="AI175" s="146" t="s">
        <v>515</v>
      </c>
      <c r="AJ175" s="146" t="s">
        <v>91</v>
      </c>
      <c r="AK175" s="146" t="s">
        <v>503</v>
      </c>
      <c r="AL175" s="146" t="s">
        <v>766</v>
      </c>
      <c r="AM175" s="146">
        <v>3.23</v>
      </c>
      <c r="AN175" s="146">
        <v>1.49</v>
      </c>
      <c r="AO175" s="146">
        <v>42</v>
      </c>
      <c r="AP175" s="146" t="s">
        <v>766</v>
      </c>
      <c r="AQ175" s="146" t="s">
        <v>766</v>
      </c>
      <c r="AR175" s="146" t="s">
        <v>766</v>
      </c>
      <c r="AS175" s="238" t="s">
        <v>766</v>
      </c>
      <c r="AT175" s="238" t="s">
        <v>766</v>
      </c>
      <c r="AU175" s="238" t="s">
        <v>766</v>
      </c>
      <c r="AV175" s="238" t="s">
        <v>766</v>
      </c>
    </row>
    <row r="176" spans="1:53" s="124" customFormat="1" ht="19" customHeight="1" x14ac:dyDescent="0.2">
      <c r="A176" s="219"/>
      <c r="B176" s="219"/>
      <c r="C176" s="219">
        <v>176</v>
      </c>
      <c r="D176" s="110" t="s">
        <v>507</v>
      </c>
      <c r="E176" s="110" t="str">
        <f t="shared" si="17"/>
        <v>129</v>
      </c>
      <c r="F176" s="110" t="s">
        <v>47</v>
      </c>
      <c r="G176" s="86" t="s">
        <v>442</v>
      </c>
      <c r="H176" s="110" t="s">
        <v>986</v>
      </c>
      <c r="I176" s="110" t="s">
        <v>987</v>
      </c>
      <c r="J176" s="110" t="s">
        <v>993</v>
      </c>
      <c r="K176" s="185" t="s">
        <v>1046</v>
      </c>
      <c r="L176" s="185" t="str">
        <f t="shared" si="12"/>
        <v xml:space="preserve">129_2Nm </v>
      </c>
      <c r="M176" s="185" t="s">
        <v>896</v>
      </c>
      <c r="N176" s="185" t="str">
        <f t="shared" si="13"/>
        <v xml:space="preserve">m </v>
      </c>
      <c r="O176" s="124">
        <v>1</v>
      </c>
      <c r="P176" s="124" t="s">
        <v>519</v>
      </c>
      <c r="Q176" s="193">
        <v>5</v>
      </c>
      <c r="R176" s="125">
        <v>10.5</v>
      </c>
      <c r="S176" s="125">
        <v>1</v>
      </c>
      <c r="T176" s="125" t="s">
        <v>766</v>
      </c>
      <c r="U176" s="125" t="s">
        <v>766</v>
      </c>
      <c r="V176" s="125" t="s">
        <v>766</v>
      </c>
      <c r="W176" s="125">
        <v>0.5</v>
      </c>
      <c r="X176" s="125">
        <v>0.78</v>
      </c>
      <c r="Y176" s="124" t="s">
        <v>88</v>
      </c>
      <c r="Z176" s="126" t="s">
        <v>509</v>
      </c>
      <c r="AA176" s="124" t="s">
        <v>446</v>
      </c>
      <c r="AB176" s="124" t="s">
        <v>149</v>
      </c>
      <c r="AC176" s="60" t="s">
        <v>447</v>
      </c>
      <c r="AD176" s="124" t="s">
        <v>55</v>
      </c>
      <c r="AE176" s="146">
        <v>7650</v>
      </c>
      <c r="AF176" s="146">
        <v>85</v>
      </c>
      <c r="AG176" s="146">
        <v>90</v>
      </c>
      <c r="AH176" s="124" t="s">
        <v>56</v>
      </c>
      <c r="AI176" s="124" t="s">
        <v>510</v>
      </c>
      <c r="AJ176" s="124" t="s">
        <v>91</v>
      </c>
      <c r="AK176" s="60" t="s">
        <v>503</v>
      </c>
      <c r="AL176" s="124" t="s">
        <v>766</v>
      </c>
      <c r="AM176" s="124" t="s">
        <v>766</v>
      </c>
      <c r="AN176" s="124" t="s">
        <v>766</v>
      </c>
      <c r="AO176" s="124" t="s">
        <v>766</v>
      </c>
      <c r="AP176" s="124">
        <v>14.61</v>
      </c>
      <c r="AQ176" s="124">
        <v>2.67</v>
      </c>
      <c r="AR176" s="124">
        <v>40</v>
      </c>
      <c r="AS176" s="238" t="s">
        <v>766</v>
      </c>
      <c r="AT176" s="238" t="s">
        <v>766</v>
      </c>
      <c r="AU176" s="238" t="s">
        <v>766</v>
      </c>
      <c r="AV176" s="238" t="s">
        <v>766</v>
      </c>
    </row>
    <row r="177" spans="1:53" s="124" customFormat="1" ht="19" customHeight="1" x14ac:dyDescent="0.2">
      <c r="A177" s="219"/>
      <c r="B177" s="219"/>
      <c r="C177" s="219">
        <v>177</v>
      </c>
      <c r="D177" s="110"/>
      <c r="E177" s="110" t="str">
        <f t="shared" si="17"/>
        <v/>
      </c>
      <c r="F177" s="110"/>
      <c r="G177" s="110"/>
      <c r="H177" s="110"/>
      <c r="I177" s="110"/>
      <c r="J177" s="110"/>
      <c r="K177" s="185" t="s">
        <v>133</v>
      </c>
      <c r="L177" s="185" t="str">
        <f t="shared" si="12"/>
        <v/>
      </c>
      <c r="M177" s="185"/>
      <c r="N177" s="185" t="str">
        <f t="shared" si="13"/>
        <v/>
      </c>
      <c r="Q177" s="193"/>
      <c r="R177" s="125"/>
      <c r="S177" s="125"/>
      <c r="T177" s="125"/>
      <c r="U177" s="125"/>
      <c r="V177" s="125"/>
      <c r="W177" s="125"/>
      <c r="X177" s="125"/>
      <c r="Z177" s="126"/>
      <c r="AE177" s="146"/>
      <c r="AF177" s="146"/>
      <c r="AG177" s="146"/>
      <c r="AI177" s="124" t="s">
        <v>512</v>
      </c>
      <c r="AJ177" s="124" t="s">
        <v>91</v>
      </c>
      <c r="AK177" s="60" t="s">
        <v>503</v>
      </c>
      <c r="AL177" s="124" t="s">
        <v>766</v>
      </c>
      <c r="AM177" s="124" t="s">
        <v>766</v>
      </c>
      <c r="AN177" s="124" t="s">
        <v>766</v>
      </c>
      <c r="AO177" s="124" t="s">
        <v>766</v>
      </c>
      <c r="AP177" s="124">
        <v>5.9</v>
      </c>
      <c r="AQ177" s="124">
        <v>1.61</v>
      </c>
      <c r="AR177" s="124">
        <v>40</v>
      </c>
      <c r="AS177" s="238" t="s">
        <v>766</v>
      </c>
      <c r="AT177" s="238" t="s">
        <v>766</v>
      </c>
      <c r="AU177" s="238" t="s">
        <v>766</v>
      </c>
      <c r="AV177" s="238" t="s">
        <v>766</v>
      </c>
    </row>
    <row r="178" spans="1:53" s="124" customFormat="1" ht="19" customHeight="1" x14ac:dyDescent="0.2">
      <c r="A178" s="219"/>
      <c r="B178" s="219"/>
      <c r="C178" s="219">
        <v>178</v>
      </c>
      <c r="D178" s="110"/>
      <c r="E178" s="110" t="str">
        <f t="shared" si="17"/>
        <v/>
      </c>
      <c r="F178" s="110"/>
      <c r="G178" s="110"/>
      <c r="H178" s="110"/>
      <c r="I178" s="110"/>
      <c r="J178" s="110"/>
      <c r="K178" s="185" t="s">
        <v>133</v>
      </c>
      <c r="L178" s="185" t="str">
        <f t="shared" si="12"/>
        <v/>
      </c>
      <c r="M178" s="185"/>
      <c r="N178" s="185" t="str">
        <f t="shared" si="13"/>
        <v/>
      </c>
      <c r="Q178" s="193"/>
      <c r="R178" s="125"/>
      <c r="S178" s="125"/>
      <c r="T178" s="125"/>
      <c r="U178" s="125"/>
      <c r="V178" s="125"/>
      <c r="W178" s="125"/>
      <c r="X178" s="125"/>
      <c r="Z178" s="126"/>
      <c r="AE178" s="146"/>
      <c r="AF178" s="146"/>
      <c r="AG178" s="146"/>
      <c r="AI178" s="124" t="s">
        <v>513</v>
      </c>
      <c r="AJ178" s="124" t="s">
        <v>91</v>
      </c>
      <c r="AK178" s="60" t="s">
        <v>503</v>
      </c>
      <c r="AL178" s="124" t="s">
        <v>766</v>
      </c>
      <c r="AM178" s="124" t="s">
        <v>766</v>
      </c>
      <c r="AN178" s="124" t="s">
        <v>766</v>
      </c>
      <c r="AO178" s="124" t="s">
        <v>766</v>
      </c>
      <c r="AP178" s="124">
        <v>8.7100000000000009</v>
      </c>
      <c r="AQ178" s="124">
        <v>1.47</v>
      </c>
      <c r="AR178" s="124">
        <v>40</v>
      </c>
      <c r="AS178" s="238" t="s">
        <v>766</v>
      </c>
      <c r="AT178" s="238" t="s">
        <v>766</v>
      </c>
      <c r="AU178" s="238" t="s">
        <v>766</v>
      </c>
      <c r="AV178" s="238" t="s">
        <v>766</v>
      </c>
    </row>
    <row r="179" spans="1:53" s="124" customFormat="1" ht="19" customHeight="1" x14ac:dyDescent="0.2">
      <c r="A179" s="219"/>
      <c r="B179" s="219"/>
      <c r="C179" s="219">
        <v>179</v>
      </c>
      <c r="D179" s="110"/>
      <c r="E179" s="110" t="str">
        <f t="shared" si="17"/>
        <v/>
      </c>
      <c r="F179" s="110"/>
      <c r="G179" s="110"/>
      <c r="H179" s="110"/>
      <c r="I179" s="110"/>
      <c r="J179" s="110"/>
      <c r="K179" s="185" t="s">
        <v>133</v>
      </c>
      <c r="L179" s="185" t="str">
        <f t="shared" si="12"/>
        <v/>
      </c>
      <c r="M179" s="185"/>
      <c r="N179" s="185" t="str">
        <f t="shared" si="13"/>
        <v/>
      </c>
      <c r="Q179" s="193"/>
      <c r="R179" s="125"/>
      <c r="S179" s="125"/>
      <c r="T179" s="125"/>
      <c r="U179" s="125"/>
      <c r="V179" s="125"/>
      <c r="W179" s="125"/>
      <c r="X179" s="125"/>
      <c r="Z179" s="126"/>
      <c r="AE179" s="146"/>
      <c r="AF179" s="146"/>
      <c r="AG179" s="146"/>
      <c r="AI179" s="146" t="s">
        <v>514</v>
      </c>
      <c r="AJ179" s="146" t="s">
        <v>91</v>
      </c>
      <c r="AK179" s="146" t="s">
        <v>503</v>
      </c>
      <c r="AL179" s="146" t="s">
        <v>766</v>
      </c>
      <c r="AM179" s="146">
        <v>7.06</v>
      </c>
      <c r="AN179" s="146">
        <v>2.56</v>
      </c>
      <c r="AO179" s="146">
        <v>40</v>
      </c>
      <c r="AP179" s="146" t="s">
        <v>766</v>
      </c>
      <c r="AQ179" s="146" t="s">
        <v>766</v>
      </c>
      <c r="AR179" s="146" t="s">
        <v>766</v>
      </c>
      <c r="AS179" s="238" t="s">
        <v>766</v>
      </c>
      <c r="AT179" s="238" t="s">
        <v>766</v>
      </c>
      <c r="AU179" s="238" t="s">
        <v>766</v>
      </c>
      <c r="AV179" s="238" t="s">
        <v>766</v>
      </c>
    </row>
    <row r="180" spans="1:53" s="124" customFormat="1" ht="19" customHeight="1" x14ac:dyDescent="0.2">
      <c r="A180" s="219"/>
      <c r="B180" s="219"/>
      <c r="C180" s="219">
        <v>180</v>
      </c>
      <c r="D180" s="110"/>
      <c r="E180" s="110" t="str">
        <f t="shared" si="17"/>
        <v/>
      </c>
      <c r="F180" s="110"/>
      <c r="G180" s="110"/>
      <c r="H180" s="110"/>
      <c r="I180" s="110"/>
      <c r="J180" s="110"/>
      <c r="K180" s="185" t="s">
        <v>133</v>
      </c>
      <c r="L180" s="185" t="str">
        <f t="shared" si="12"/>
        <v/>
      </c>
      <c r="M180" s="185"/>
      <c r="N180" s="185" t="str">
        <f t="shared" si="13"/>
        <v/>
      </c>
      <c r="Q180" s="193"/>
      <c r="R180" s="125"/>
      <c r="S180" s="125"/>
      <c r="T180" s="125"/>
      <c r="U180" s="125"/>
      <c r="V180" s="125"/>
      <c r="W180" s="125"/>
      <c r="X180" s="125"/>
      <c r="Z180" s="126"/>
      <c r="AE180" s="146"/>
      <c r="AF180" s="146"/>
      <c r="AG180" s="146"/>
      <c r="AI180" s="146" t="s">
        <v>515</v>
      </c>
      <c r="AJ180" s="146" t="s">
        <v>91</v>
      </c>
      <c r="AK180" s="146" t="s">
        <v>503</v>
      </c>
      <c r="AL180" s="146" t="s">
        <v>766</v>
      </c>
      <c r="AM180" s="146">
        <v>3.31</v>
      </c>
      <c r="AN180" s="146">
        <v>1.49</v>
      </c>
      <c r="AO180" s="146">
        <v>40</v>
      </c>
      <c r="AP180" s="146" t="s">
        <v>766</v>
      </c>
      <c r="AQ180" s="146" t="s">
        <v>766</v>
      </c>
      <c r="AR180" s="146" t="s">
        <v>766</v>
      </c>
      <c r="AS180" s="238" t="s">
        <v>766</v>
      </c>
      <c r="AT180" s="238" t="s">
        <v>766</v>
      </c>
      <c r="AU180" s="238" t="s">
        <v>766</v>
      </c>
      <c r="AV180" s="238" t="s">
        <v>766</v>
      </c>
      <c r="AY180" s="219"/>
      <c r="BA180" s="124" t="s">
        <v>520</v>
      </c>
    </row>
    <row r="181" spans="1:53" s="124" customFormat="1" ht="19" customHeight="1" x14ac:dyDescent="0.2">
      <c r="A181" s="219"/>
      <c r="B181" s="219"/>
      <c r="C181" s="219">
        <v>181</v>
      </c>
      <c r="D181" s="110"/>
      <c r="E181" s="110" t="str">
        <f t="shared" si="17"/>
        <v/>
      </c>
      <c r="F181" s="110"/>
      <c r="G181" s="110"/>
      <c r="H181" s="110"/>
      <c r="I181" s="110"/>
      <c r="J181" s="110"/>
      <c r="K181" s="185" t="s">
        <v>1046</v>
      </c>
      <c r="L181" s="185" t="str">
        <f t="shared" si="12"/>
        <v xml:space="preserve">129_2m </v>
      </c>
      <c r="M181" s="185" t="s">
        <v>895</v>
      </c>
      <c r="N181" s="185" t="str">
        <f t="shared" si="13"/>
        <v xml:space="preserve">m </v>
      </c>
      <c r="O181" s="124" t="s">
        <v>904</v>
      </c>
      <c r="P181" s="124" t="s">
        <v>521</v>
      </c>
      <c r="Q181" s="193">
        <v>5</v>
      </c>
      <c r="R181" s="125">
        <v>10.5</v>
      </c>
      <c r="S181" s="125">
        <v>1</v>
      </c>
      <c r="T181" s="125" t="s">
        <v>766</v>
      </c>
      <c r="U181" s="125" t="s">
        <v>766</v>
      </c>
      <c r="V181" s="125" t="s">
        <v>766</v>
      </c>
      <c r="W181" s="125">
        <v>0.5</v>
      </c>
      <c r="X181" s="125">
        <v>0.78</v>
      </c>
      <c r="Y181" s="124" t="s">
        <v>88</v>
      </c>
      <c r="Z181" s="126" t="s">
        <v>517</v>
      </c>
      <c r="AA181" s="124" t="s">
        <v>454</v>
      </c>
      <c r="AB181" s="124" t="s">
        <v>149</v>
      </c>
      <c r="AC181" s="124" t="s">
        <v>49</v>
      </c>
      <c r="AD181" s="124" t="s">
        <v>55</v>
      </c>
      <c r="AE181" s="124" t="s">
        <v>49</v>
      </c>
      <c r="AF181" s="124" t="s">
        <v>49</v>
      </c>
      <c r="AG181" s="124" t="s">
        <v>49</v>
      </c>
      <c r="AH181" s="124" t="s">
        <v>49</v>
      </c>
      <c r="AI181" s="124" t="s">
        <v>510</v>
      </c>
      <c r="AJ181" s="124" t="s">
        <v>91</v>
      </c>
      <c r="AK181" s="124" t="s">
        <v>518</v>
      </c>
      <c r="AL181" s="124" t="s">
        <v>766</v>
      </c>
      <c r="AM181" s="124" t="s">
        <v>766</v>
      </c>
      <c r="AN181" s="124" t="s">
        <v>766</v>
      </c>
      <c r="AO181" s="124" t="s">
        <v>766</v>
      </c>
      <c r="AP181" s="124">
        <v>13.61</v>
      </c>
      <c r="AQ181" s="124">
        <v>1.98</v>
      </c>
      <c r="AR181" s="124">
        <v>42</v>
      </c>
      <c r="AS181" s="238" t="s">
        <v>766</v>
      </c>
      <c r="AT181" s="238" t="s">
        <v>766</v>
      </c>
      <c r="AU181" s="238" t="s">
        <v>766</v>
      </c>
      <c r="AV181" s="238" t="s">
        <v>766</v>
      </c>
    </row>
    <row r="182" spans="1:53" s="124" customFormat="1" ht="19" customHeight="1" x14ac:dyDescent="0.2">
      <c r="A182" s="219"/>
      <c r="B182" s="219"/>
      <c r="C182" s="219">
        <v>182</v>
      </c>
      <c r="D182" s="110"/>
      <c r="E182" s="110" t="str">
        <f t="shared" si="17"/>
        <v/>
      </c>
      <c r="F182" s="110"/>
      <c r="G182" s="110"/>
      <c r="H182" s="110"/>
      <c r="I182" s="110"/>
      <c r="J182" s="110"/>
      <c r="K182" s="185" t="s">
        <v>133</v>
      </c>
      <c r="L182" s="185" t="str">
        <f t="shared" si="12"/>
        <v/>
      </c>
      <c r="M182" s="185"/>
      <c r="N182" s="185" t="str">
        <f t="shared" si="13"/>
        <v/>
      </c>
      <c r="Q182" s="193"/>
      <c r="R182" s="125"/>
      <c r="S182" s="125"/>
      <c r="T182" s="125"/>
      <c r="U182" s="125"/>
      <c r="V182" s="125"/>
      <c r="W182" s="125"/>
      <c r="X182" s="125"/>
      <c r="Z182" s="126"/>
      <c r="AI182" s="124" t="s">
        <v>512</v>
      </c>
      <c r="AJ182" s="124" t="s">
        <v>91</v>
      </c>
      <c r="AK182" s="124" t="s">
        <v>518</v>
      </c>
      <c r="AL182" s="124" t="s">
        <v>766</v>
      </c>
      <c r="AM182" s="124" t="s">
        <v>766</v>
      </c>
      <c r="AN182" s="124" t="s">
        <v>766</v>
      </c>
      <c r="AO182" s="124" t="s">
        <v>766</v>
      </c>
      <c r="AP182" s="124">
        <v>4.67</v>
      </c>
      <c r="AQ182" s="124">
        <v>1.44</v>
      </c>
      <c r="AR182" s="124">
        <v>42</v>
      </c>
      <c r="AS182" s="238" t="s">
        <v>766</v>
      </c>
      <c r="AT182" s="238" t="s">
        <v>766</v>
      </c>
      <c r="AU182" s="238" t="s">
        <v>766</v>
      </c>
      <c r="AV182" s="238" t="s">
        <v>766</v>
      </c>
    </row>
    <row r="183" spans="1:53" s="124" customFormat="1" ht="19" customHeight="1" x14ac:dyDescent="0.2">
      <c r="A183" s="219"/>
      <c r="B183" s="219"/>
      <c r="C183" s="219">
        <v>183</v>
      </c>
      <c r="D183" s="110"/>
      <c r="E183" s="110" t="str">
        <f t="shared" si="17"/>
        <v/>
      </c>
      <c r="F183" s="110"/>
      <c r="G183" s="110"/>
      <c r="H183" s="110"/>
      <c r="I183" s="110"/>
      <c r="J183" s="110"/>
      <c r="K183" s="185" t="s">
        <v>133</v>
      </c>
      <c r="L183" s="185" t="str">
        <f t="shared" si="12"/>
        <v/>
      </c>
      <c r="M183" s="185"/>
      <c r="N183" s="185" t="str">
        <f t="shared" si="13"/>
        <v/>
      </c>
      <c r="Q183" s="193"/>
      <c r="R183" s="125"/>
      <c r="S183" s="125"/>
      <c r="T183" s="125"/>
      <c r="U183" s="125"/>
      <c r="V183" s="125"/>
      <c r="W183" s="125"/>
      <c r="X183" s="125"/>
      <c r="Z183" s="126"/>
      <c r="AI183" s="124" t="s">
        <v>513</v>
      </c>
      <c r="AJ183" s="124" t="s">
        <v>91</v>
      </c>
      <c r="AK183" s="124" t="s">
        <v>518</v>
      </c>
      <c r="AL183" s="124" t="s">
        <v>766</v>
      </c>
      <c r="AM183" s="124" t="s">
        <v>766</v>
      </c>
      <c r="AN183" s="124" t="s">
        <v>766</v>
      </c>
      <c r="AO183" s="124" t="s">
        <v>766</v>
      </c>
      <c r="AP183" s="124">
        <v>8.65</v>
      </c>
      <c r="AQ183" s="124">
        <v>1.51</v>
      </c>
      <c r="AR183" s="124">
        <v>42</v>
      </c>
      <c r="AS183" s="238" t="s">
        <v>766</v>
      </c>
      <c r="AT183" s="238" t="s">
        <v>766</v>
      </c>
      <c r="AU183" s="238" t="s">
        <v>766</v>
      </c>
      <c r="AV183" s="238" t="s">
        <v>766</v>
      </c>
    </row>
    <row r="184" spans="1:53" s="124" customFormat="1" ht="19" customHeight="1" x14ac:dyDescent="0.2">
      <c r="A184" s="219"/>
      <c r="B184" s="219"/>
      <c r="C184" s="219">
        <v>184</v>
      </c>
      <c r="D184" s="110"/>
      <c r="E184" s="110" t="str">
        <f t="shared" si="17"/>
        <v/>
      </c>
      <c r="F184" s="110"/>
      <c r="G184" s="110"/>
      <c r="H184" s="110"/>
      <c r="I184" s="110"/>
      <c r="J184" s="110"/>
      <c r="K184" s="185" t="s">
        <v>133</v>
      </c>
      <c r="L184" s="185" t="str">
        <f t="shared" si="12"/>
        <v/>
      </c>
      <c r="M184" s="185"/>
      <c r="N184" s="185" t="str">
        <f t="shared" si="13"/>
        <v/>
      </c>
      <c r="Q184" s="193"/>
      <c r="R184" s="125"/>
      <c r="S184" s="125"/>
      <c r="T184" s="125"/>
      <c r="U184" s="125"/>
      <c r="V184" s="125"/>
      <c r="W184" s="125"/>
      <c r="X184" s="125"/>
      <c r="Z184" s="126"/>
      <c r="AI184" s="146" t="s">
        <v>514</v>
      </c>
      <c r="AJ184" s="146" t="s">
        <v>91</v>
      </c>
      <c r="AK184" s="146" t="s">
        <v>518</v>
      </c>
      <c r="AL184" s="146" t="s">
        <v>766</v>
      </c>
      <c r="AM184" s="146">
        <v>6.65</v>
      </c>
      <c r="AN184" s="146">
        <v>1.87</v>
      </c>
      <c r="AO184" s="146">
        <v>42</v>
      </c>
      <c r="AP184" s="146" t="s">
        <v>766</v>
      </c>
      <c r="AQ184" s="146" t="s">
        <v>766</v>
      </c>
      <c r="AR184" s="146" t="s">
        <v>766</v>
      </c>
      <c r="AS184" s="238" t="s">
        <v>766</v>
      </c>
      <c r="AT184" s="238" t="s">
        <v>766</v>
      </c>
      <c r="AU184" s="238" t="s">
        <v>766</v>
      </c>
      <c r="AV184" s="238" t="s">
        <v>766</v>
      </c>
    </row>
    <row r="185" spans="1:53" s="128" customFormat="1" ht="19" customHeight="1" x14ac:dyDescent="0.2">
      <c r="A185" s="219"/>
      <c r="B185" s="219"/>
      <c r="C185" s="219">
        <v>185</v>
      </c>
      <c r="D185" s="115"/>
      <c r="E185" s="115" t="str">
        <f t="shared" si="17"/>
        <v/>
      </c>
      <c r="F185" s="115"/>
      <c r="G185" s="115"/>
      <c r="H185" s="115"/>
      <c r="I185" s="115"/>
      <c r="J185" s="115"/>
      <c r="K185" s="186" t="s">
        <v>133</v>
      </c>
      <c r="L185" s="186" t="str">
        <f t="shared" si="12"/>
        <v/>
      </c>
      <c r="M185" s="186"/>
      <c r="N185" s="186" t="str">
        <f t="shared" si="13"/>
        <v/>
      </c>
      <c r="Q185" s="194"/>
      <c r="R185" s="129"/>
      <c r="S185" s="129"/>
      <c r="T185" s="129"/>
      <c r="U185" s="129"/>
      <c r="V185" s="129"/>
      <c r="W185" s="129"/>
      <c r="X185" s="129"/>
      <c r="Z185" s="130"/>
      <c r="AI185" s="149" t="s">
        <v>515</v>
      </c>
      <c r="AJ185" s="149" t="s">
        <v>91</v>
      </c>
      <c r="AK185" s="149" t="s">
        <v>518</v>
      </c>
      <c r="AL185" s="149" t="s">
        <v>766</v>
      </c>
      <c r="AM185" s="149">
        <v>3.35</v>
      </c>
      <c r="AN185" s="149">
        <v>0.89</v>
      </c>
      <c r="AO185" s="149">
        <v>42</v>
      </c>
      <c r="AP185" s="149" t="s">
        <v>766</v>
      </c>
      <c r="AQ185" s="149" t="s">
        <v>766</v>
      </c>
      <c r="AR185" s="149" t="s">
        <v>766</v>
      </c>
      <c r="AS185" s="236" t="s">
        <v>766</v>
      </c>
      <c r="AT185" s="236" t="s">
        <v>766</v>
      </c>
      <c r="AU185" s="236" t="s">
        <v>766</v>
      </c>
      <c r="AV185" s="236" t="s">
        <v>766</v>
      </c>
    </row>
    <row r="186" spans="1:53" ht="19" customHeight="1" x14ac:dyDescent="0.2">
      <c r="C186" s="219">
        <v>186</v>
      </c>
      <c r="D186" s="86" t="s">
        <v>522</v>
      </c>
      <c r="E186" s="86" t="str">
        <f t="shared" si="17"/>
        <v>130</v>
      </c>
      <c r="F186" s="86" t="s">
        <v>234</v>
      </c>
      <c r="G186" s="86" t="s">
        <v>523</v>
      </c>
      <c r="H186" s="86" t="s">
        <v>986</v>
      </c>
      <c r="I186" s="86" t="s">
        <v>987</v>
      </c>
      <c r="J186" s="86" t="s">
        <v>990</v>
      </c>
      <c r="K186" s="185">
        <v>130</v>
      </c>
      <c r="L186" s="185" t="str">
        <f t="shared" si="12"/>
        <v xml:space="preserve">130Nm </v>
      </c>
      <c r="M186" s="187" t="s">
        <v>896</v>
      </c>
      <c r="N186" s="185" t="str">
        <f t="shared" si="13"/>
        <v xml:space="preserve">m </v>
      </c>
      <c r="O186" s="124">
        <v>1</v>
      </c>
      <c r="P186" s="60" t="s">
        <v>192</v>
      </c>
      <c r="Q186" s="195">
        <v>7</v>
      </c>
      <c r="R186" s="142">
        <v>13.5833333333333</v>
      </c>
      <c r="S186" s="88" t="s">
        <v>766</v>
      </c>
      <c r="T186" s="88" t="s">
        <v>766</v>
      </c>
      <c r="U186" s="88">
        <v>0.8</v>
      </c>
      <c r="V186" s="88" t="s">
        <v>766</v>
      </c>
      <c r="W186" s="88">
        <v>0.3</v>
      </c>
      <c r="X186" s="88" t="s">
        <v>766</v>
      </c>
      <c r="Y186" s="60" t="s">
        <v>88</v>
      </c>
      <c r="Z186" s="90" t="s">
        <v>524</v>
      </c>
      <c r="AA186" s="60" t="s">
        <v>446</v>
      </c>
      <c r="AB186" s="60" t="s">
        <v>149</v>
      </c>
      <c r="AC186" s="60" t="s">
        <v>447</v>
      </c>
      <c r="AD186" s="60" t="s">
        <v>68</v>
      </c>
      <c r="AE186" s="60">
        <v>405</v>
      </c>
      <c r="AF186" s="60">
        <v>9</v>
      </c>
      <c r="AG186" s="60">
        <v>45</v>
      </c>
      <c r="AH186" s="60" t="s">
        <v>56</v>
      </c>
      <c r="AI186" s="60" t="s">
        <v>525</v>
      </c>
      <c r="AJ186" s="60" t="s">
        <v>58</v>
      </c>
      <c r="AK186" s="60" t="s">
        <v>526</v>
      </c>
      <c r="AL186" s="60" t="s">
        <v>527</v>
      </c>
      <c r="AM186" s="60">
        <v>12.73</v>
      </c>
      <c r="AN186" s="60">
        <v>4.38</v>
      </c>
      <c r="AO186" s="60">
        <v>40</v>
      </c>
      <c r="AP186" s="60">
        <v>13.77</v>
      </c>
      <c r="AQ186" s="60">
        <v>4.9400000000000004</v>
      </c>
      <c r="AR186" s="60">
        <v>40</v>
      </c>
      <c r="AS186" s="238" t="s">
        <v>766</v>
      </c>
      <c r="AT186" s="238" t="s">
        <v>766</v>
      </c>
      <c r="AU186" s="238" t="s">
        <v>766</v>
      </c>
      <c r="AV186" s="238" t="s">
        <v>766</v>
      </c>
    </row>
    <row r="187" spans="1:53" s="63" customFormat="1" ht="19" customHeight="1" x14ac:dyDescent="0.2">
      <c r="A187" s="219"/>
      <c r="B187" s="219"/>
      <c r="C187" s="219">
        <v>187</v>
      </c>
      <c r="D187" s="87"/>
      <c r="E187" s="87" t="str">
        <f t="shared" si="17"/>
        <v/>
      </c>
      <c r="F187" s="87"/>
      <c r="G187" s="87"/>
      <c r="H187" s="87"/>
      <c r="I187" s="87"/>
      <c r="J187" s="87"/>
      <c r="K187" s="186">
        <v>130</v>
      </c>
      <c r="L187" s="186" t="str">
        <f t="shared" si="12"/>
        <v>130bau</v>
      </c>
      <c r="M187" s="188" t="s">
        <v>895</v>
      </c>
      <c r="N187" s="186" t="str">
        <f t="shared" si="13"/>
        <v>.</v>
      </c>
      <c r="O187" s="128" t="s">
        <v>904</v>
      </c>
      <c r="P187" s="63" t="s">
        <v>528</v>
      </c>
      <c r="Q187" s="196">
        <v>7</v>
      </c>
      <c r="R187" s="143">
        <v>13.5</v>
      </c>
      <c r="S187" s="91" t="s">
        <v>766</v>
      </c>
      <c r="T187" s="91" t="s">
        <v>766</v>
      </c>
      <c r="U187" s="91">
        <v>0.8</v>
      </c>
      <c r="V187" s="91" t="s">
        <v>766</v>
      </c>
      <c r="W187" s="91">
        <v>0.24</v>
      </c>
      <c r="X187" s="91" t="s">
        <v>766</v>
      </c>
      <c r="Y187" s="63" t="s">
        <v>49</v>
      </c>
      <c r="Z187" s="93" t="s">
        <v>529</v>
      </c>
      <c r="AA187" s="63" t="s">
        <v>76</v>
      </c>
      <c r="AB187" s="63" t="s">
        <v>49</v>
      </c>
      <c r="AC187" s="63" t="s">
        <v>49</v>
      </c>
      <c r="AD187" s="63" t="s">
        <v>49</v>
      </c>
      <c r="AE187" s="63" t="s">
        <v>49</v>
      </c>
      <c r="AF187" s="63" t="s">
        <v>49</v>
      </c>
      <c r="AG187" s="63" t="s">
        <v>49</v>
      </c>
      <c r="AH187" s="63" t="s">
        <v>49</v>
      </c>
      <c r="AI187" s="63" t="s">
        <v>525</v>
      </c>
      <c r="AJ187" s="63" t="s">
        <v>58</v>
      </c>
      <c r="AK187" s="63" t="s">
        <v>526</v>
      </c>
      <c r="AL187" s="63" t="s">
        <v>527</v>
      </c>
      <c r="AM187" s="63">
        <v>13.14</v>
      </c>
      <c r="AN187" s="63">
        <v>4.5199999999999996</v>
      </c>
      <c r="AO187" s="63">
        <v>50</v>
      </c>
      <c r="AP187" s="63">
        <v>11.96</v>
      </c>
      <c r="AQ187" s="63">
        <v>5.32</v>
      </c>
      <c r="AR187" s="63">
        <v>50</v>
      </c>
      <c r="AS187" s="236" t="s">
        <v>766</v>
      </c>
      <c r="AT187" s="236" t="s">
        <v>766</v>
      </c>
      <c r="AU187" s="236" t="s">
        <v>766</v>
      </c>
      <c r="AV187" s="236" t="s">
        <v>766</v>
      </c>
    </row>
    <row r="188" spans="1:53" ht="19" customHeight="1" x14ac:dyDescent="0.2">
      <c r="C188" s="219">
        <v>188</v>
      </c>
      <c r="D188" s="110" t="s">
        <v>932</v>
      </c>
      <c r="E188" s="110" t="str">
        <f t="shared" si="17"/>
        <v>131</v>
      </c>
      <c r="F188" s="110" t="s">
        <v>47</v>
      </c>
      <c r="G188" s="86" t="s">
        <v>442</v>
      </c>
      <c r="H188" s="86" t="s">
        <v>986</v>
      </c>
      <c r="I188" s="86" t="s">
        <v>987</v>
      </c>
      <c r="J188" s="86" t="s">
        <v>990</v>
      </c>
      <c r="K188" s="185">
        <v>131</v>
      </c>
      <c r="L188" s="185" t="str">
        <f t="shared" si="12"/>
        <v xml:space="preserve">131Vm </v>
      </c>
      <c r="M188" s="187" t="s">
        <v>898</v>
      </c>
      <c r="N188" s="185" t="str">
        <f t="shared" si="13"/>
        <v xml:space="preserve">m </v>
      </c>
      <c r="O188" s="60">
        <v>1</v>
      </c>
      <c r="P188" s="60" t="s">
        <v>530</v>
      </c>
      <c r="Q188" s="191" t="s">
        <v>64</v>
      </c>
      <c r="R188" s="88">
        <v>11.2</v>
      </c>
      <c r="S188" s="88">
        <v>1</v>
      </c>
      <c r="T188" s="88" t="s">
        <v>766</v>
      </c>
      <c r="U188" s="88">
        <v>0.85</v>
      </c>
      <c r="V188" s="88">
        <v>0.25</v>
      </c>
      <c r="W188" s="88">
        <v>0.52500000000000002</v>
      </c>
      <c r="X188" s="88">
        <v>0.74</v>
      </c>
      <c r="Y188" s="60" t="s">
        <v>88</v>
      </c>
      <c r="Z188" s="131" t="s">
        <v>531</v>
      </c>
      <c r="AA188" s="60" t="s">
        <v>446</v>
      </c>
      <c r="AB188" s="60" t="s">
        <v>53</v>
      </c>
      <c r="AC188" s="60" t="s">
        <v>54</v>
      </c>
      <c r="AD188" s="60" t="s">
        <v>68</v>
      </c>
      <c r="AE188" s="60">
        <v>525</v>
      </c>
      <c r="AF188" s="60">
        <v>15</v>
      </c>
      <c r="AG188" s="60">
        <v>35</v>
      </c>
      <c r="AH188" s="60" t="s">
        <v>56</v>
      </c>
      <c r="AI188" s="60" t="s">
        <v>532</v>
      </c>
      <c r="AJ188" s="124" t="s">
        <v>91</v>
      </c>
      <c r="AK188" s="60" t="s">
        <v>449</v>
      </c>
      <c r="AL188" s="266" t="s">
        <v>533</v>
      </c>
      <c r="AM188" s="266">
        <v>4.5</v>
      </c>
      <c r="AN188" s="266">
        <v>2.7</v>
      </c>
      <c r="AO188" s="266">
        <v>10</v>
      </c>
      <c r="AP188" s="266">
        <v>6.3</v>
      </c>
      <c r="AQ188" s="266">
        <v>3.1</v>
      </c>
      <c r="AR188" s="60">
        <v>10</v>
      </c>
      <c r="AS188" s="238" t="s">
        <v>766</v>
      </c>
      <c r="AT188" s="238" t="s">
        <v>766</v>
      </c>
      <c r="AU188" s="238" t="s">
        <v>766</v>
      </c>
      <c r="AV188" s="238" t="s">
        <v>766</v>
      </c>
    </row>
    <row r="189" spans="1:53" ht="19" customHeight="1" x14ac:dyDescent="0.2">
      <c r="C189" s="219">
        <v>189</v>
      </c>
      <c r="D189" s="110"/>
      <c r="E189" s="110"/>
      <c r="F189" s="110"/>
      <c r="K189" s="185">
        <v>131</v>
      </c>
      <c r="L189" s="185" t="str">
        <f t="shared" si="12"/>
        <v xml:space="preserve">131Vm </v>
      </c>
      <c r="M189" s="187" t="s">
        <v>898</v>
      </c>
      <c r="N189" s="185" t="str">
        <f t="shared" si="13"/>
        <v xml:space="preserve">m </v>
      </c>
      <c r="O189" s="60">
        <v>2</v>
      </c>
      <c r="P189" s="60" t="s">
        <v>534</v>
      </c>
      <c r="Q189" s="191" t="s">
        <v>64</v>
      </c>
      <c r="R189" s="88">
        <v>11.2</v>
      </c>
      <c r="S189" s="88">
        <v>1</v>
      </c>
      <c r="T189" s="88" t="s">
        <v>766</v>
      </c>
      <c r="U189" s="88">
        <v>0.85</v>
      </c>
      <c r="V189" s="88">
        <v>0.25</v>
      </c>
      <c r="W189" s="88">
        <v>0.52500000000000002</v>
      </c>
      <c r="X189" s="88">
        <v>0.74</v>
      </c>
      <c r="Y189" s="60" t="s">
        <v>88</v>
      </c>
      <c r="Z189" s="90" t="s">
        <v>531</v>
      </c>
      <c r="AA189" s="60" t="s">
        <v>446</v>
      </c>
      <c r="AB189" s="60" t="s">
        <v>53</v>
      </c>
      <c r="AC189" s="60" t="s">
        <v>54</v>
      </c>
      <c r="AD189" s="60" t="s">
        <v>68</v>
      </c>
      <c r="AE189" s="60">
        <v>525</v>
      </c>
      <c r="AF189" s="60">
        <v>15</v>
      </c>
      <c r="AG189" s="60">
        <v>35</v>
      </c>
      <c r="AH189" s="60" t="s">
        <v>56</v>
      </c>
      <c r="AI189" s="60" t="s">
        <v>532</v>
      </c>
      <c r="AJ189" s="124" t="s">
        <v>91</v>
      </c>
      <c r="AK189" s="60" t="s">
        <v>449</v>
      </c>
      <c r="AL189" s="266" t="s">
        <v>533</v>
      </c>
      <c r="AM189" s="266">
        <v>4.5</v>
      </c>
      <c r="AN189" s="266">
        <v>2.8</v>
      </c>
      <c r="AO189" s="266">
        <v>10</v>
      </c>
      <c r="AP189" s="266">
        <v>6.2</v>
      </c>
      <c r="AQ189" s="266">
        <v>4.9000000000000004</v>
      </c>
      <c r="AR189" s="60">
        <v>10</v>
      </c>
      <c r="AS189" s="238" t="s">
        <v>766</v>
      </c>
      <c r="AT189" s="238" t="s">
        <v>766</v>
      </c>
      <c r="AU189" s="238" t="s">
        <v>766</v>
      </c>
      <c r="AV189" s="238" t="s">
        <v>766</v>
      </c>
    </row>
    <row r="190" spans="1:53" ht="19" customHeight="1" x14ac:dyDescent="0.2">
      <c r="C190" s="219">
        <v>190</v>
      </c>
      <c r="D190" s="110"/>
      <c r="E190" s="110"/>
      <c r="F190" s="110"/>
      <c r="K190" s="185">
        <v>131</v>
      </c>
      <c r="L190" s="185" t="str">
        <f t="shared" si="12"/>
        <v xml:space="preserve">131Vm </v>
      </c>
      <c r="M190" s="187" t="s">
        <v>898</v>
      </c>
      <c r="N190" s="185" t="str">
        <f t="shared" si="13"/>
        <v xml:space="preserve">m </v>
      </c>
      <c r="O190" s="60">
        <v>3</v>
      </c>
      <c r="P190" s="60" t="s">
        <v>535</v>
      </c>
      <c r="Q190" s="191" t="s">
        <v>64</v>
      </c>
      <c r="R190" s="88">
        <v>11.2</v>
      </c>
      <c r="S190" s="88">
        <v>1</v>
      </c>
      <c r="T190" s="88" t="s">
        <v>766</v>
      </c>
      <c r="U190" s="88">
        <v>0.85</v>
      </c>
      <c r="V190" s="88">
        <v>0.25</v>
      </c>
      <c r="W190" s="88">
        <v>0.52500000000000002</v>
      </c>
      <c r="X190" s="88">
        <v>0.74</v>
      </c>
      <c r="Y190" s="60" t="s">
        <v>88</v>
      </c>
      <c r="Z190" s="90" t="s">
        <v>531</v>
      </c>
      <c r="AA190" s="60" t="s">
        <v>446</v>
      </c>
      <c r="AB190" s="60" t="s">
        <v>53</v>
      </c>
      <c r="AC190" s="60" t="s">
        <v>54</v>
      </c>
      <c r="AD190" s="60" t="s">
        <v>68</v>
      </c>
      <c r="AE190" s="60">
        <v>525</v>
      </c>
      <c r="AF190" s="60">
        <v>15</v>
      </c>
      <c r="AG190" s="60">
        <v>35</v>
      </c>
      <c r="AH190" s="60" t="s">
        <v>56</v>
      </c>
      <c r="AI190" s="60" t="s">
        <v>532</v>
      </c>
      <c r="AJ190" s="124" t="s">
        <v>91</v>
      </c>
      <c r="AK190" s="60" t="s">
        <v>449</v>
      </c>
      <c r="AL190" s="266" t="s">
        <v>533</v>
      </c>
      <c r="AM190" s="266">
        <v>4.9000000000000004</v>
      </c>
      <c r="AN190" s="266">
        <v>1.9</v>
      </c>
      <c r="AO190" s="266">
        <v>10</v>
      </c>
      <c r="AP190" s="266">
        <v>11.2</v>
      </c>
      <c r="AQ190" s="266">
        <v>4.9000000000000004</v>
      </c>
      <c r="AR190" s="60">
        <v>10</v>
      </c>
      <c r="AS190" s="238" t="s">
        <v>766</v>
      </c>
      <c r="AT190" s="238" t="s">
        <v>766</v>
      </c>
      <c r="AU190" s="238" t="s">
        <v>766</v>
      </c>
      <c r="AV190" s="238" t="s">
        <v>766</v>
      </c>
    </row>
    <row r="191" spans="1:53" s="63" customFormat="1" ht="19" customHeight="1" x14ac:dyDescent="0.2">
      <c r="A191" s="219"/>
      <c r="B191" s="219"/>
      <c r="C191" s="219">
        <v>191</v>
      </c>
      <c r="D191" s="115"/>
      <c r="E191" s="115"/>
      <c r="F191" s="115"/>
      <c r="G191" s="87"/>
      <c r="H191" s="87"/>
      <c r="I191" s="87"/>
      <c r="J191" s="87"/>
      <c r="K191" s="186">
        <v>131</v>
      </c>
      <c r="L191" s="186" t="str">
        <f t="shared" si="12"/>
        <v xml:space="preserve">131m </v>
      </c>
      <c r="M191" s="188" t="s">
        <v>895</v>
      </c>
      <c r="N191" s="186" t="str">
        <f t="shared" si="13"/>
        <v xml:space="preserve">m </v>
      </c>
      <c r="O191" s="63" t="s">
        <v>904</v>
      </c>
      <c r="P191" s="63" t="s">
        <v>536</v>
      </c>
      <c r="Q191" s="192" t="s">
        <v>64</v>
      </c>
      <c r="R191" s="91">
        <v>11.2</v>
      </c>
      <c r="S191" s="91">
        <v>1</v>
      </c>
      <c r="T191" s="91" t="s">
        <v>766</v>
      </c>
      <c r="U191" s="91">
        <v>0.85</v>
      </c>
      <c r="V191" s="91">
        <v>0.25</v>
      </c>
      <c r="W191" s="91">
        <v>0.52500000000000002</v>
      </c>
      <c r="X191" s="91">
        <v>0.74</v>
      </c>
      <c r="Y191" s="63" t="s">
        <v>88</v>
      </c>
      <c r="Z191" s="93" t="s">
        <v>531</v>
      </c>
      <c r="AA191" s="63" t="s">
        <v>446</v>
      </c>
      <c r="AB191" s="63" t="s">
        <v>53</v>
      </c>
      <c r="AC191" s="63" t="s">
        <v>54</v>
      </c>
      <c r="AD191" s="63" t="s">
        <v>68</v>
      </c>
      <c r="AE191" s="63">
        <v>525</v>
      </c>
      <c r="AF191" s="63">
        <v>15</v>
      </c>
      <c r="AG191" s="63">
        <v>35</v>
      </c>
      <c r="AH191" s="63" t="s">
        <v>56</v>
      </c>
      <c r="AI191" s="63" t="s">
        <v>532</v>
      </c>
      <c r="AJ191" s="128" t="s">
        <v>91</v>
      </c>
      <c r="AK191" s="63" t="s">
        <v>449</v>
      </c>
      <c r="AL191" s="269" t="s">
        <v>533</v>
      </c>
      <c r="AM191" s="269">
        <v>4.3</v>
      </c>
      <c r="AN191" s="269">
        <v>2.2000000000000002</v>
      </c>
      <c r="AO191" s="269">
        <v>10</v>
      </c>
      <c r="AP191" s="269">
        <v>6.3</v>
      </c>
      <c r="AQ191" s="269">
        <v>2.5</v>
      </c>
      <c r="AR191" s="63">
        <v>10</v>
      </c>
      <c r="AS191" s="236" t="s">
        <v>766</v>
      </c>
      <c r="AT191" s="236" t="s">
        <v>766</v>
      </c>
      <c r="AU191" s="236" t="s">
        <v>766</v>
      </c>
      <c r="AV191" s="236" t="s">
        <v>766</v>
      </c>
    </row>
    <row r="192" spans="1:53" ht="19" customHeight="1" x14ac:dyDescent="0.2">
      <c r="C192" s="219">
        <v>192</v>
      </c>
      <c r="D192" s="110" t="s">
        <v>933</v>
      </c>
      <c r="E192" s="110" t="str">
        <f>IF(D192="","",LEFT(K192,3))</f>
        <v>132</v>
      </c>
      <c r="F192" s="110" t="s">
        <v>47</v>
      </c>
      <c r="G192" s="86" t="s">
        <v>442</v>
      </c>
      <c r="H192" s="86" t="s">
        <v>986</v>
      </c>
      <c r="I192" s="86" t="s">
        <v>987</v>
      </c>
      <c r="J192" s="86" t="s">
        <v>990</v>
      </c>
      <c r="K192" s="185">
        <v>132</v>
      </c>
      <c r="L192" s="185" t="str">
        <f t="shared" si="12"/>
        <v xml:space="preserve">132Vm </v>
      </c>
      <c r="M192" s="187" t="s">
        <v>898</v>
      </c>
      <c r="N192" s="185" t="str">
        <f t="shared" si="13"/>
        <v xml:space="preserve">m </v>
      </c>
      <c r="O192" s="60">
        <v>1</v>
      </c>
      <c r="P192" s="60" t="s">
        <v>537</v>
      </c>
      <c r="Q192" s="191" t="s">
        <v>64</v>
      </c>
      <c r="R192" s="88">
        <v>11</v>
      </c>
      <c r="S192" s="88">
        <v>1</v>
      </c>
      <c r="T192" s="88" t="s">
        <v>766</v>
      </c>
      <c r="U192" s="88" t="s">
        <v>766</v>
      </c>
      <c r="V192" s="88" t="s">
        <v>766</v>
      </c>
      <c r="W192" s="88">
        <v>0.5</v>
      </c>
      <c r="X192" s="88" t="s">
        <v>766</v>
      </c>
      <c r="Y192" s="60" t="s">
        <v>88</v>
      </c>
      <c r="Z192" s="90" t="s">
        <v>538</v>
      </c>
      <c r="AA192" s="60" t="s">
        <v>446</v>
      </c>
      <c r="AB192" s="60" t="s">
        <v>53</v>
      </c>
      <c r="AC192" s="60" t="s">
        <v>54</v>
      </c>
      <c r="AD192" s="60" t="s">
        <v>68</v>
      </c>
      <c r="AE192" s="60">
        <v>525</v>
      </c>
      <c r="AF192" s="60">
        <v>15</v>
      </c>
      <c r="AG192" s="60">
        <v>35</v>
      </c>
      <c r="AH192" s="60" t="s">
        <v>56</v>
      </c>
      <c r="AI192" s="60" t="s">
        <v>532</v>
      </c>
      <c r="AJ192" s="60" t="s">
        <v>91</v>
      </c>
      <c r="AK192" s="60" t="s">
        <v>449</v>
      </c>
      <c r="AL192" s="266" t="s">
        <v>533</v>
      </c>
      <c r="AM192" s="266">
        <v>4.5</v>
      </c>
      <c r="AN192" s="266">
        <v>2</v>
      </c>
      <c r="AO192" s="266">
        <v>10</v>
      </c>
      <c r="AP192" s="266">
        <v>8.1</v>
      </c>
      <c r="AQ192" s="266">
        <v>2.6</v>
      </c>
      <c r="AR192" s="60">
        <v>10</v>
      </c>
      <c r="AS192" s="238" t="s">
        <v>766</v>
      </c>
      <c r="AT192" s="238" t="s">
        <v>766</v>
      </c>
      <c r="AU192" s="238" t="s">
        <v>766</v>
      </c>
      <c r="AV192" s="238" t="s">
        <v>766</v>
      </c>
    </row>
    <row r="193" spans="1:50" ht="19" customHeight="1" x14ac:dyDescent="0.2">
      <c r="C193" s="219">
        <v>193</v>
      </c>
      <c r="D193" s="110"/>
      <c r="E193" s="110"/>
      <c r="F193" s="110"/>
      <c r="K193" s="185">
        <v>132</v>
      </c>
      <c r="L193" s="185" t="str">
        <f t="shared" si="12"/>
        <v xml:space="preserve">132Tm </v>
      </c>
      <c r="M193" s="187" t="s">
        <v>906</v>
      </c>
      <c r="N193" s="185" t="str">
        <f t="shared" si="13"/>
        <v xml:space="preserve">m </v>
      </c>
      <c r="O193" s="60" t="s">
        <v>904</v>
      </c>
      <c r="P193" s="60" t="s">
        <v>539</v>
      </c>
      <c r="Q193" s="191" t="s">
        <v>64</v>
      </c>
      <c r="R193" s="88">
        <v>11</v>
      </c>
      <c r="S193" s="88">
        <v>1</v>
      </c>
      <c r="T193" s="88" t="s">
        <v>766</v>
      </c>
      <c r="U193" s="88" t="s">
        <v>766</v>
      </c>
      <c r="V193" s="88" t="s">
        <v>766</v>
      </c>
      <c r="W193" s="88">
        <v>0.5</v>
      </c>
      <c r="X193" s="88" t="s">
        <v>766</v>
      </c>
      <c r="Y193" s="60" t="s">
        <v>88</v>
      </c>
      <c r="Z193" s="90" t="s">
        <v>538</v>
      </c>
      <c r="AA193" s="60" t="s">
        <v>446</v>
      </c>
      <c r="AB193" s="60" t="s">
        <v>53</v>
      </c>
      <c r="AC193" s="60" t="s">
        <v>54</v>
      </c>
      <c r="AD193" s="60" t="s">
        <v>68</v>
      </c>
      <c r="AE193" s="60">
        <v>525</v>
      </c>
      <c r="AF193" s="60">
        <v>15</v>
      </c>
      <c r="AG193" s="60">
        <v>35</v>
      </c>
      <c r="AH193" s="60" t="s">
        <v>56</v>
      </c>
      <c r="AI193" s="60" t="s">
        <v>532</v>
      </c>
      <c r="AJ193" s="60" t="s">
        <v>91</v>
      </c>
      <c r="AK193" s="60" t="s">
        <v>449</v>
      </c>
      <c r="AL193" s="266" t="s">
        <v>533</v>
      </c>
      <c r="AM193" s="266">
        <v>5.9</v>
      </c>
      <c r="AN193" s="266">
        <v>2.2999999999999998</v>
      </c>
      <c r="AO193" s="266">
        <v>10</v>
      </c>
      <c r="AP193" s="272">
        <v>7.7</v>
      </c>
      <c r="AQ193" s="272">
        <v>3.1</v>
      </c>
      <c r="AR193" s="273">
        <v>10</v>
      </c>
      <c r="AS193" s="238" t="s">
        <v>766</v>
      </c>
      <c r="AT193" s="238" t="s">
        <v>766</v>
      </c>
      <c r="AU193" s="238" t="s">
        <v>766</v>
      </c>
      <c r="AV193" s="238" t="s">
        <v>766</v>
      </c>
    </row>
    <row r="194" spans="1:50" s="63" customFormat="1" ht="19" customHeight="1" x14ac:dyDescent="0.2">
      <c r="A194" s="219"/>
      <c r="B194" s="219"/>
      <c r="C194" s="219">
        <v>194</v>
      </c>
      <c r="D194" s="115"/>
      <c r="E194" s="115"/>
      <c r="F194" s="115"/>
      <c r="G194" s="87"/>
      <c r="H194" s="87"/>
      <c r="I194" s="87"/>
      <c r="J194" s="87"/>
      <c r="K194" s="186">
        <v>132</v>
      </c>
      <c r="L194" s="186" t="str">
        <f t="shared" ref="L194:L257" si="18">IF(O194="","",IF(N194=".",K194&amp;"bau",IF(M194=".",K194&amp;N194, K194&amp;M194&amp;N194)))</f>
        <v xml:space="preserve">132VTm </v>
      </c>
      <c r="M194" s="188" t="s">
        <v>908</v>
      </c>
      <c r="N194" s="186" t="str">
        <f t="shared" ref="N194:N257" si="19">IF(Y194="NA",".",LEFT(Y194,2))</f>
        <v xml:space="preserve">m </v>
      </c>
      <c r="O194" s="63">
        <v>2</v>
      </c>
      <c r="P194" s="63" t="s">
        <v>540</v>
      </c>
      <c r="Q194" s="192" t="s">
        <v>64</v>
      </c>
      <c r="R194" s="91">
        <v>11</v>
      </c>
      <c r="S194" s="91">
        <v>1</v>
      </c>
      <c r="T194" s="91" t="s">
        <v>766</v>
      </c>
      <c r="U194" s="91" t="s">
        <v>766</v>
      </c>
      <c r="V194" s="91" t="s">
        <v>766</v>
      </c>
      <c r="W194" s="91">
        <v>0.5</v>
      </c>
      <c r="X194" s="91" t="s">
        <v>766</v>
      </c>
      <c r="Y194" s="63" t="s">
        <v>88</v>
      </c>
      <c r="Z194" s="93" t="s">
        <v>538</v>
      </c>
      <c r="AA194" s="63" t="s">
        <v>446</v>
      </c>
      <c r="AB194" s="63" t="s">
        <v>53</v>
      </c>
      <c r="AC194" s="63" t="s">
        <v>54</v>
      </c>
      <c r="AD194" s="63" t="s">
        <v>68</v>
      </c>
      <c r="AE194" s="63">
        <v>525</v>
      </c>
      <c r="AF194" s="63">
        <v>15</v>
      </c>
      <c r="AG194" s="63">
        <v>35</v>
      </c>
      <c r="AH194" s="63" t="s">
        <v>56</v>
      </c>
      <c r="AI194" s="63" t="s">
        <v>532</v>
      </c>
      <c r="AJ194" s="128" t="s">
        <v>91</v>
      </c>
      <c r="AK194" s="63" t="s">
        <v>449</v>
      </c>
      <c r="AL194" s="269" t="s">
        <v>533</v>
      </c>
      <c r="AM194" s="269">
        <v>5.5</v>
      </c>
      <c r="AN194" s="269">
        <v>1.5</v>
      </c>
      <c r="AO194" s="269">
        <v>10</v>
      </c>
      <c r="AP194" s="274">
        <v>13.5</v>
      </c>
      <c r="AQ194" s="274">
        <v>2.2999999999999998</v>
      </c>
      <c r="AR194" s="275">
        <v>10</v>
      </c>
      <c r="AS194" s="236" t="s">
        <v>766</v>
      </c>
      <c r="AT194" s="236" t="s">
        <v>766</v>
      </c>
      <c r="AU194" s="236" t="s">
        <v>766</v>
      </c>
      <c r="AV194" s="236" t="s">
        <v>766</v>
      </c>
    </row>
    <row r="195" spans="1:50" ht="19" customHeight="1" x14ac:dyDescent="0.2">
      <c r="C195" s="219">
        <v>195</v>
      </c>
      <c r="D195" s="110" t="s">
        <v>699</v>
      </c>
      <c r="E195" s="110" t="str">
        <f t="shared" ref="E195:E205" si="20">IF(D195="","",LEFT(K195,3))</f>
        <v>133</v>
      </c>
      <c r="F195" s="110" t="s">
        <v>47</v>
      </c>
      <c r="G195" s="86" t="s">
        <v>442</v>
      </c>
      <c r="H195" s="86" t="s">
        <v>985</v>
      </c>
      <c r="I195" s="86" t="s">
        <v>989</v>
      </c>
      <c r="J195" s="86" t="s">
        <v>993</v>
      </c>
      <c r="K195" s="185">
        <v>133</v>
      </c>
      <c r="L195" s="185" t="str">
        <f t="shared" si="18"/>
        <v xml:space="preserve">133NGc </v>
      </c>
      <c r="M195" s="187" t="s">
        <v>897</v>
      </c>
      <c r="N195" s="185" t="str">
        <f t="shared" si="19"/>
        <v xml:space="preserve">c </v>
      </c>
      <c r="O195" s="60">
        <v>1</v>
      </c>
      <c r="P195" s="60" t="s">
        <v>541</v>
      </c>
      <c r="Q195" s="198" t="s">
        <v>353</v>
      </c>
      <c r="R195" s="88">
        <v>8.16</v>
      </c>
      <c r="S195" s="88">
        <v>1</v>
      </c>
      <c r="T195" s="88">
        <v>0.89</v>
      </c>
      <c r="U195" s="88" t="s">
        <v>766</v>
      </c>
      <c r="V195" s="88" t="s">
        <v>766</v>
      </c>
      <c r="W195" s="88">
        <v>0.41666666666666663</v>
      </c>
      <c r="X195" s="88">
        <v>0.16000000000000003</v>
      </c>
      <c r="Y195" s="124" t="s">
        <v>65</v>
      </c>
      <c r="Z195" s="90" t="s">
        <v>542</v>
      </c>
      <c r="AA195" s="60" t="s">
        <v>454</v>
      </c>
      <c r="AB195" s="60" t="s">
        <v>53</v>
      </c>
      <c r="AC195" s="60" t="s">
        <v>54</v>
      </c>
      <c r="AD195" s="124" t="s">
        <v>55</v>
      </c>
      <c r="AE195" s="60">
        <v>2400</v>
      </c>
      <c r="AF195" s="96">
        <v>25</v>
      </c>
      <c r="AG195" s="96">
        <v>120</v>
      </c>
      <c r="AH195" s="60" t="s">
        <v>56</v>
      </c>
      <c r="AI195" s="60" t="s">
        <v>543</v>
      </c>
      <c r="AJ195" s="105" t="s">
        <v>58</v>
      </c>
      <c r="AK195" s="60" t="s">
        <v>449</v>
      </c>
      <c r="AL195" s="266" t="s">
        <v>766</v>
      </c>
      <c r="AM195" s="266">
        <v>7.75</v>
      </c>
      <c r="AN195" s="266">
        <v>2.41</v>
      </c>
      <c r="AO195" s="266">
        <v>12</v>
      </c>
      <c r="AP195" s="266">
        <v>7.75</v>
      </c>
      <c r="AQ195" s="266">
        <v>2.56</v>
      </c>
      <c r="AR195" s="60">
        <v>12</v>
      </c>
      <c r="AS195" s="238" t="s">
        <v>766</v>
      </c>
      <c r="AT195" s="238" t="s">
        <v>766</v>
      </c>
      <c r="AU195" s="238" t="s">
        <v>766</v>
      </c>
      <c r="AV195" s="238" t="s">
        <v>766</v>
      </c>
    </row>
    <row r="196" spans="1:50" s="63" customFormat="1" ht="19" customHeight="1" x14ac:dyDescent="0.2">
      <c r="A196" s="219"/>
      <c r="B196" s="219"/>
      <c r="C196" s="219">
        <v>196</v>
      </c>
      <c r="D196" s="115"/>
      <c r="E196" s="115" t="str">
        <f t="shared" si="20"/>
        <v/>
      </c>
      <c r="F196" s="115"/>
      <c r="G196" s="87"/>
      <c r="H196" s="87"/>
      <c r="I196" s="87"/>
      <c r="J196" s="87"/>
      <c r="K196" s="186">
        <v>133</v>
      </c>
      <c r="L196" s="186" t="str">
        <f t="shared" si="18"/>
        <v xml:space="preserve">133c </v>
      </c>
      <c r="M196" s="188" t="s">
        <v>895</v>
      </c>
      <c r="N196" s="186" t="str">
        <f t="shared" si="19"/>
        <v xml:space="preserve">c </v>
      </c>
      <c r="O196" s="63" t="s">
        <v>904</v>
      </c>
      <c r="P196" s="63" t="s">
        <v>544</v>
      </c>
      <c r="Q196" s="199" t="s">
        <v>353</v>
      </c>
      <c r="R196" s="91">
        <v>8.16</v>
      </c>
      <c r="S196" s="91">
        <v>1</v>
      </c>
      <c r="T196" s="91">
        <v>0.89</v>
      </c>
      <c r="U196" s="91" t="s">
        <v>766</v>
      </c>
      <c r="V196" s="91" t="s">
        <v>766</v>
      </c>
      <c r="W196" s="91">
        <v>0.41666666666666663</v>
      </c>
      <c r="X196" s="91">
        <v>0.16000000000000003</v>
      </c>
      <c r="Y196" s="128" t="s">
        <v>65</v>
      </c>
      <c r="Z196" s="93" t="s">
        <v>542</v>
      </c>
      <c r="AA196" s="63" t="s">
        <v>454</v>
      </c>
      <c r="AB196" s="63" t="s">
        <v>53</v>
      </c>
      <c r="AC196" s="63" t="s">
        <v>54</v>
      </c>
      <c r="AD196" s="128" t="s">
        <v>55</v>
      </c>
      <c r="AE196" s="63">
        <v>2400</v>
      </c>
      <c r="AF196" s="97">
        <v>25</v>
      </c>
      <c r="AG196" s="97">
        <v>120</v>
      </c>
      <c r="AH196" s="63" t="s">
        <v>56</v>
      </c>
      <c r="AI196" s="63" t="s">
        <v>543</v>
      </c>
      <c r="AJ196" s="106" t="s">
        <v>58</v>
      </c>
      <c r="AK196" s="63" t="s">
        <v>449</v>
      </c>
      <c r="AL196" s="269" t="s">
        <v>766</v>
      </c>
      <c r="AM196" s="269">
        <v>8.25</v>
      </c>
      <c r="AN196" s="269">
        <v>2.41</v>
      </c>
      <c r="AO196" s="269">
        <v>12</v>
      </c>
      <c r="AP196" s="269">
        <v>8.5</v>
      </c>
      <c r="AQ196" s="269">
        <v>2.2799999999999998</v>
      </c>
      <c r="AR196" s="63">
        <v>12</v>
      </c>
      <c r="AS196" s="236" t="s">
        <v>766</v>
      </c>
      <c r="AT196" s="236" t="s">
        <v>766</v>
      </c>
      <c r="AU196" s="236" t="s">
        <v>766</v>
      </c>
      <c r="AV196" s="236" t="s">
        <v>766</v>
      </c>
    </row>
    <row r="197" spans="1:50" s="200" customFormat="1" ht="19" customHeight="1" x14ac:dyDescent="0.2">
      <c r="A197" s="229" t="s">
        <v>916</v>
      </c>
      <c r="B197" s="229" t="s">
        <v>912</v>
      </c>
      <c r="C197" s="229">
        <v>197</v>
      </c>
      <c r="D197" s="214" t="s">
        <v>700</v>
      </c>
      <c r="E197" s="214" t="str">
        <f t="shared" si="20"/>
        <v xml:space="preserve">EX </v>
      </c>
      <c r="F197" s="214" t="s">
        <v>47</v>
      </c>
      <c r="G197" s="200" t="s">
        <v>442</v>
      </c>
      <c r="H197" s="200" t="s">
        <v>986</v>
      </c>
      <c r="I197" s="200" t="s">
        <v>987</v>
      </c>
      <c r="J197" s="200" t="s">
        <v>990</v>
      </c>
      <c r="K197" s="214" t="s">
        <v>902</v>
      </c>
      <c r="L197" s="214" t="str">
        <f t="shared" si="18"/>
        <v xml:space="preserve">EX 134m </v>
      </c>
      <c r="N197" s="214" t="str">
        <f t="shared" si="19"/>
        <v xml:space="preserve">m </v>
      </c>
      <c r="O197" s="200">
        <v>1</v>
      </c>
      <c r="P197" s="200" t="s">
        <v>545</v>
      </c>
      <c r="Q197" s="204">
        <v>3</v>
      </c>
      <c r="R197" s="205">
        <v>8.5</v>
      </c>
      <c r="S197" s="205">
        <v>1</v>
      </c>
      <c r="T197" s="205">
        <v>0.13</v>
      </c>
      <c r="U197" s="205">
        <v>0.47</v>
      </c>
      <c r="V197" s="205">
        <v>0.25</v>
      </c>
      <c r="W197" s="205">
        <v>0.56000000000000005</v>
      </c>
      <c r="X197" s="205">
        <v>0.81</v>
      </c>
      <c r="Y197" s="200" t="s">
        <v>88</v>
      </c>
      <c r="Z197" s="206" t="s">
        <v>546</v>
      </c>
      <c r="AA197" s="200" t="s">
        <v>446</v>
      </c>
      <c r="AB197" s="200" t="s">
        <v>53</v>
      </c>
      <c r="AC197" s="214" t="s">
        <v>501</v>
      </c>
      <c r="AD197" s="214" t="s">
        <v>55</v>
      </c>
      <c r="AE197" s="200">
        <v>517.65000000000009</v>
      </c>
      <c r="AF197" s="200">
        <v>29</v>
      </c>
      <c r="AG197" s="200">
        <v>17.850000000000001</v>
      </c>
      <c r="AH197" s="200" t="s">
        <v>56</v>
      </c>
      <c r="AI197" s="200" t="s">
        <v>547</v>
      </c>
      <c r="AJ197" s="200" t="s">
        <v>58</v>
      </c>
      <c r="AK197" s="200" t="s">
        <v>526</v>
      </c>
      <c r="AL197" s="276" t="s">
        <v>548</v>
      </c>
      <c r="AM197" s="276">
        <v>86.56</v>
      </c>
      <c r="AN197" s="276">
        <v>7.88</v>
      </c>
      <c r="AO197" s="276">
        <v>100</v>
      </c>
      <c r="AP197" s="276">
        <v>86.13</v>
      </c>
      <c r="AQ197" s="276">
        <v>10.74</v>
      </c>
      <c r="AR197" s="207">
        <v>92</v>
      </c>
      <c r="AS197" s="277" t="s">
        <v>766</v>
      </c>
      <c r="AT197" s="277" t="s">
        <v>766</v>
      </c>
      <c r="AU197" s="277" t="s">
        <v>766</v>
      </c>
      <c r="AV197" s="277" t="s">
        <v>766</v>
      </c>
    </row>
    <row r="198" spans="1:50" s="201" customFormat="1" ht="19" customHeight="1" x14ac:dyDescent="0.2">
      <c r="A198" s="229" t="s">
        <v>916</v>
      </c>
      <c r="B198" s="229" t="s">
        <v>912</v>
      </c>
      <c r="C198" s="229">
        <v>198</v>
      </c>
      <c r="D198" s="209"/>
      <c r="E198" s="209" t="str">
        <f t="shared" si="20"/>
        <v/>
      </c>
      <c r="F198" s="209"/>
      <c r="K198" s="209" t="s">
        <v>902</v>
      </c>
      <c r="L198" s="209" t="str">
        <f t="shared" si="18"/>
        <v xml:space="preserve">EX 134m </v>
      </c>
      <c r="N198" s="209" t="str">
        <f t="shared" si="19"/>
        <v xml:space="preserve">m </v>
      </c>
      <c r="O198" s="201" t="s">
        <v>904</v>
      </c>
      <c r="P198" s="201" t="s">
        <v>549</v>
      </c>
      <c r="Q198" s="210">
        <v>3</v>
      </c>
      <c r="R198" s="211">
        <v>8.5</v>
      </c>
      <c r="S198" s="211">
        <v>1</v>
      </c>
      <c r="T198" s="211">
        <v>0.18</v>
      </c>
      <c r="U198" s="211">
        <v>0.52</v>
      </c>
      <c r="V198" s="211">
        <v>0.27</v>
      </c>
      <c r="W198" s="211">
        <v>0.54</v>
      </c>
      <c r="X198" s="211">
        <v>0.66</v>
      </c>
      <c r="Y198" s="201" t="s">
        <v>88</v>
      </c>
      <c r="Z198" s="212" t="s">
        <v>723</v>
      </c>
      <c r="AA198" s="201" t="s">
        <v>950</v>
      </c>
      <c r="AB198" s="201" t="s">
        <v>49</v>
      </c>
      <c r="AC198" s="209" t="s">
        <v>501</v>
      </c>
      <c r="AD198" s="209" t="s">
        <v>55</v>
      </c>
      <c r="AE198" s="201" t="s">
        <v>49</v>
      </c>
      <c r="AF198" s="201" t="s">
        <v>49</v>
      </c>
      <c r="AG198" s="201" t="s">
        <v>49</v>
      </c>
      <c r="AH198" s="201" t="s">
        <v>56</v>
      </c>
      <c r="AI198" s="201" t="s">
        <v>547</v>
      </c>
      <c r="AJ198" s="201" t="s">
        <v>58</v>
      </c>
      <c r="AK198" s="201" t="s">
        <v>526</v>
      </c>
      <c r="AL198" s="278" t="s">
        <v>548</v>
      </c>
      <c r="AM198" s="278">
        <v>84.64</v>
      </c>
      <c r="AN198" s="278">
        <v>8.6300000000000008</v>
      </c>
      <c r="AO198" s="278">
        <v>100</v>
      </c>
      <c r="AP198" s="278">
        <v>85.14</v>
      </c>
      <c r="AQ198" s="278">
        <v>12.78</v>
      </c>
      <c r="AR198" s="213">
        <v>92</v>
      </c>
      <c r="AS198" s="279" t="s">
        <v>766</v>
      </c>
      <c r="AT198" s="279" t="s">
        <v>766</v>
      </c>
      <c r="AU198" s="279" t="s">
        <v>766</v>
      </c>
      <c r="AV198" s="279" t="s">
        <v>766</v>
      </c>
    </row>
    <row r="199" spans="1:50" ht="19" customHeight="1" x14ac:dyDescent="0.2">
      <c r="C199" s="219">
        <v>199</v>
      </c>
      <c r="D199" s="110" t="s">
        <v>701</v>
      </c>
      <c r="E199" s="110" t="str">
        <f t="shared" si="20"/>
        <v>135</v>
      </c>
      <c r="F199" s="110" t="s">
        <v>47</v>
      </c>
      <c r="G199" s="86" t="s">
        <v>442</v>
      </c>
      <c r="H199" s="86" t="s">
        <v>986</v>
      </c>
      <c r="I199" s="86" t="s">
        <v>987</v>
      </c>
      <c r="J199" s="86" t="s">
        <v>993</v>
      </c>
      <c r="K199" s="185">
        <v>135</v>
      </c>
      <c r="L199" s="185" t="str">
        <f t="shared" si="18"/>
        <v>135NVGcm</v>
      </c>
      <c r="M199" s="187" t="s">
        <v>900</v>
      </c>
      <c r="N199" s="185" t="str">
        <f t="shared" si="19"/>
        <v>cm</v>
      </c>
      <c r="O199" s="60">
        <v>1</v>
      </c>
      <c r="P199" s="60" t="s">
        <v>550</v>
      </c>
      <c r="Q199" s="191">
        <v>6</v>
      </c>
      <c r="R199" s="88">
        <v>11.5</v>
      </c>
      <c r="S199" s="88">
        <v>1</v>
      </c>
      <c r="T199" s="88">
        <v>1</v>
      </c>
      <c r="U199" s="88">
        <v>0.55000000000000004</v>
      </c>
      <c r="V199" s="88" t="s">
        <v>766</v>
      </c>
      <c r="W199" s="88">
        <v>0.6</v>
      </c>
      <c r="X199" s="88">
        <v>0.35</v>
      </c>
      <c r="Y199" s="60" t="s">
        <v>50</v>
      </c>
      <c r="Z199" s="90" t="s">
        <v>551</v>
      </c>
      <c r="AA199" s="60" t="s">
        <v>454</v>
      </c>
      <c r="AB199" s="96" t="s">
        <v>53</v>
      </c>
      <c r="AC199" s="60" t="s">
        <v>54</v>
      </c>
      <c r="AD199" s="124" t="s">
        <v>55</v>
      </c>
      <c r="AE199" s="60">
        <v>9000</v>
      </c>
      <c r="AF199" s="60">
        <v>180</v>
      </c>
      <c r="AG199" s="60">
        <v>50</v>
      </c>
      <c r="AH199" s="60" t="s">
        <v>56</v>
      </c>
      <c r="AI199" s="60" t="s">
        <v>552</v>
      </c>
      <c r="AJ199" s="60" t="s">
        <v>58</v>
      </c>
      <c r="AK199" s="60" t="s">
        <v>526</v>
      </c>
      <c r="AL199" s="266" t="s">
        <v>553</v>
      </c>
      <c r="AM199" s="266">
        <v>4.8499999999999996</v>
      </c>
      <c r="AN199" s="266">
        <v>2.11</v>
      </c>
      <c r="AO199" s="280">
        <v>20</v>
      </c>
      <c r="AP199" s="266">
        <v>7.8</v>
      </c>
      <c r="AQ199" s="266">
        <v>2.61</v>
      </c>
      <c r="AR199" s="280">
        <v>20</v>
      </c>
      <c r="AS199" s="281" t="s">
        <v>766</v>
      </c>
      <c r="AT199" s="281" t="s">
        <v>766</v>
      </c>
      <c r="AU199" s="281" t="s">
        <v>766</v>
      </c>
      <c r="AV199" s="281" t="s">
        <v>766</v>
      </c>
      <c r="AW199" s="266"/>
      <c r="AX199" s="266"/>
    </row>
    <row r="200" spans="1:50" ht="19" customHeight="1" x14ac:dyDescent="0.2">
      <c r="C200" s="219">
        <v>200</v>
      </c>
      <c r="D200" s="110"/>
      <c r="E200" s="110" t="str">
        <f t="shared" si="20"/>
        <v/>
      </c>
      <c r="F200" s="110"/>
      <c r="K200" s="185" t="s">
        <v>133</v>
      </c>
      <c r="L200" s="185" t="str">
        <f t="shared" si="18"/>
        <v/>
      </c>
      <c r="N200" s="185" t="str">
        <f t="shared" si="19"/>
        <v/>
      </c>
      <c r="AI200" s="60" t="s">
        <v>554</v>
      </c>
      <c r="AJ200" s="60" t="s">
        <v>58</v>
      </c>
      <c r="AK200" s="60" t="s">
        <v>526</v>
      </c>
      <c r="AL200" s="266" t="s">
        <v>553</v>
      </c>
      <c r="AM200" s="266">
        <v>7.65</v>
      </c>
      <c r="AN200" s="266">
        <v>2.5</v>
      </c>
      <c r="AO200" s="266">
        <v>20</v>
      </c>
      <c r="AP200" s="266">
        <v>12</v>
      </c>
      <c r="AQ200" s="266">
        <v>4.4400000000000004</v>
      </c>
      <c r="AR200" s="266">
        <v>20</v>
      </c>
      <c r="AS200" s="281" t="s">
        <v>766</v>
      </c>
      <c r="AT200" s="281" t="s">
        <v>766</v>
      </c>
      <c r="AU200" s="281" t="s">
        <v>766</v>
      </c>
      <c r="AV200" s="281" t="s">
        <v>766</v>
      </c>
      <c r="AW200" s="266"/>
      <c r="AX200" s="266"/>
    </row>
    <row r="201" spans="1:50" ht="19" customHeight="1" x14ac:dyDescent="0.2">
      <c r="C201" s="219">
        <v>201</v>
      </c>
      <c r="D201" s="110"/>
      <c r="E201" s="110" t="str">
        <f t="shared" si="20"/>
        <v/>
      </c>
      <c r="F201" s="110"/>
      <c r="K201" s="185" t="s">
        <v>133</v>
      </c>
      <c r="L201" s="185" t="str">
        <f t="shared" si="18"/>
        <v/>
      </c>
      <c r="N201" s="185" t="str">
        <f t="shared" si="19"/>
        <v/>
      </c>
      <c r="AI201" s="60" t="s">
        <v>555</v>
      </c>
      <c r="AJ201" s="60" t="s">
        <v>58</v>
      </c>
      <c r="AK201" s="60" t="s">
        <v>526</v>
      </c>
      <c r="AL201" s="266" t="s">
        <v>556</v>
      </c>
      <c r="AM201" s="266">
        <v>186.2</v>
      </c>
      <c r="AN201" s="266">
        <v>11.12</v>
      </c>
      <c r="AO201" s="266">
        <v>20</v>
      </c>
      <c r="AP201" s="266">
        <v>195.79</v>
      </c>
      <c r="AQ201" s="266">
        <v>6.9</v>
      </c>
      <c r="AR201" s="266">
        <v>20</v>
      </c>
      <c r="AS201" s="266">
        <v>201.17</v>
      </c>
      <c r="AT201" s="266">
        <v>7.17</v>
      </c>
      <c r="AU201" s="266">
        <v>20</v>
      </c>
      <c r="AV201" s="266">
        <v>12</v>
      </c>
      <c r="AW201" s="266"/>
      <c r="AX201" s="266"/>
    </row>
    <row r="202" spans="1:50" ht="19" customHeight="1" x14ac:dyDescent="0.2">
      <c r="C202" s="219">
        <v>202</v>
      </c>
      <c r="D202" s="110"/>
      <c r="E202" s="110" t="str">
        <f t="shared" si="20"/>
        <v/>
      </c>
      <c r="F202" s="110"/>
      <c r="K202" s="185">
        <v>135</v>
      </c>
      <c r="L202" s="185" t="str">
        <f t="shared" si="18"/>
        <v xml:space="preserve">135m </v>
      </c>
      <c r="M202" s="187" t="s">
        <v>895</v>
      </c>
      <c r="N202" s="185" t="str">
        <f t="shared" si="19"/>
        <v xml:space="preserve">m </v>
      </c>
      <c r="O202" s="60" t="s">
        <v>904</v>
      </c>
      <c r="P202" s="60" t="s">
        <v>557</v>
      </c>
      <c r="Q202" s="191">
        <v>6</v>
      </c>
      <c r="R202" s="88">
        <v>11.5</v>
      </c>
      <c r="S202" s="88">
        <v>1</v>
      </c>
      <c r="T202" s="88">
        <v>1</v>
      </c>
      <c r="U202" s="88">
        <v>0.55000000000000004</v>
      </c>
      <c r="V202" s="88" t="s">
        <v>766</v>
      </c>
      <c r="W202" s="88">
        <v>0.75</v>
      </c>
      <c r="X202" s="88">
        <v>0.35</v>
      </c>
      <c r="Y202" s="96" t="s">
        <v>88</v>
      </c>
      <c r="Z202" s="90" t="s">
        <v>558</v>
      </c>
      <c r="AA202" s="96" t="s">
        <v>454</v>
      </c>
      <c r="AC202" s="60" t="s">
        <v>54</v>
      </c>
      <c r="AD202" s="124" t="s">
        <v>55</v>
      </c>
      <c r="AE202" s="60" t="s">
        <v>49</v>
      </c>
      <c r="AF202" s="60" t="s">
        <v>49</v>
      </c>
      <c r="AG202" s="60" t="s">
        <v>49</v>
      </c>
      <c r="AH202" s="60" t="s">
        <v>56</v>
      </c>
      <c r="AI202" s="60" t="s">
        <v>552</v>
      </c>
      <c r="AJ202" s="60" t="s">
        <v>58</v>
      </c>
      <c r="AK202" s="60" t="s">
        <v>526</v>
      </c>
      <c r="AL202" s="266" t="s">
        <v>553</v>
      </c>
      <c r="AM202" s="266">
        <v>4.4000000000000004</v>
      </c>
      <c r="AN202" s="266">
        <v>2.19</v>
      </c>
      <c r="AO202" s="266">
        <v>20</v>
      </c>
      <c r="AP202" s="266">
        <v>5.2</v>
      </c>
      <c r="AQ202" s="266">
        <v>1.85</v>
      </c>
      <c r="AR202" s="266">
        <v>20</v>
      </c>
      <c r="AS202" s="281" t="s">
        <v>766</v>
      </c>
      <c r="AT202" s="281" t="s">
        <v>766</v>
      </c>
      <c r="AU202" s="281" t="s">
        <v>766</v>
      </c>
      <c r="AV202" s="281" t="s">
        <v>766</v>
      </c>
      <c r="AW202" s="266"/>
      <c r="AX202" s="266"/>
    </row>
    <row r="203" spans="1:50" ht="19" customHeight="1" x14ac:dyDescent="0.2">
      <c r="C203" s="219">
        <v>203</v>
      </c>
      <c r="D203" s="110"/>
      <c r="E203" s="110" t="str">
        <f t="shared" si="20"/>
        <v/>
      </c>
      <c r="F203" s="110"/>
      <c r="K203" s="185" t="s">
        <v>133</v>
      </c>
      <c r="L203" s="185" t="str">
        <f t="shared" si="18"/>
        <v/>
      </c>
      <c r="N203" s="185" t="str">
        <f t="shared" si="19"/>
        <v/>
      </c>
      <c r="AI203" s="60" t="s">
        <v>554</v>
      </c>
      <c r="AJ203" s="60" t="s">
        <v>58</v>
      </c>
      <c r="AK203" s="60" t="s">
        <v>526</v>
      </c>
      <c r="AL203" s="266" t="s">
        <v>553</v>
      </c>
      <c r="AM203" s="266">
        <v>8.5</v>
      </c>
      <c r="AN203" s="266">
        <v>3.02</v>
      </c>
      <c r="AO203" s="266">
        <v>20</v>
      </c>
      <c r="AP203" s="266">
        <v>7.8</v>
      </c>
      <c r="AQ203" s="266">
        <v>4.7</v>
      </c>
      <c r="AR203" s="266">
        <v>20</v>
      </c>
      <c r="AS203" s="281" t="s">
        <v>766</v>
      </c>
      <c r="AT203" s="281" t="s">
        <v>766</v>
      </c>
      <c r="AU203" s="281" t="s">
        <v>766</v>
      </c>
      <c r="AV203" s="281" t="s">
        <v>766</v>
      </c>
      <c r="AW203" s="266"/>
      <c r="AX203" s="266"/>
    </row>
    <row r="204" spans="1:50" s="63" customFormat="1" ht="19" customHeight="1" x14ac:dyDescent="0.2">
      <c r="A204" s="219"/>
      <c r="B204" s="219"/>
      <c r="C204" s="219">
        <v>204</v>
      </c>
      <c r="D204" s="115"/>
      <c r="E204" s="115" t="str">
        <f t="shared" si="20"/>
        <v/>
      </c>
      <c r="F204" s="115"/>
      <c r="G204" s="87"/>
      <c r="H204" s="87"/>
      <c r="I204" s="87"/>
      <c r="J204" s="87"/>
      <c r="K204" s="186" t="s">
        <v>133</v>
      </c>
      <c r="L204" s="186" t="str">
        <f t="shared" si="18"/>
        <v/>
      </c>
      <c r="M204" s="188"/>
      <c r="N204" s="186" t="str">
        <f t="shared" si="19"/>
        <v/>
      </c>
      <c r="Q204" s="192"/>
      <c r="R204" s="91"/>
      <c r="S204" s="91"/>
      <c r="T204" s="91"/>
      <c r="U204" s="91"/>
      <c r="V204" s="91"/>
      <c r="W204" s="91"/>
      <c r="X204" s="91"/>
      <c r="Z204" s="93"/>
      <c r="AI204" s="63" t="s">
        <v>555</v>
      </c>
      <c r="AJ204" s="63" t="s">
        <v>58</v>
      </c>
      <c r="AK204" s="63" t="s">
        <v>526</v>
      </c>
      <c r="AL204" s="269" t="s">
        <v>556</v>
      </c>
      <c r="AM204" s="269">
        <v>185.47</v>
      </c>
      <c r="AN204" s="269">
        <v>9.02</v>
      </c>
      <c r="AO204" s="269">
        <v>20</v>
      </c>
      <c r="AP204" s="269">
        <v>188.94</v>
      </c>
      <c r="AQ204" s="269">
        <v>9.4</v>
      </c>
      <c r="AR204" s="269">
        <v>20</v>
      </c>
      <c r="AS204" s="269">
        <v>199.33</v>
      </c>
      <c r="AT204" s="269">
        <v>8.58</v>
      </c>
      <c r="AU204" s="269">
        <v>20</v>
      </c>
      <c r="AV204" s="269">
        <v>12</v>
      </c>
      <c r="AW204" s="269"/>
      <c r="AX204" s="269"/>
    </row>
    <row r="205" spans="1:50" x14ac:dyDescent="0.2">
      <c r="C205" s="219">
        <v>205</v>
      </c>
      <c r="D205" s="110" t="s">
        <v>735</v>
      </c>
      <c r="E205" s="110" t="str">
        <f t="shared" si="20"/>
        <v>136</v>
      </c>
      <c r="F205" s="110" t="s">
        <v>47</v>
      </c>
      <c r="G205" s="86" t="s">
        <v>442</v>
      </c>
      <c r="H205" s="86" t="s">
        <v>986</v>
      </c>
      <c r="I205" s="86" t="s">
        <v>987</v>
      </c>
      <c r="J205" s="86" t="s">
        <v>990</v>
      </c>
      <c r="K205" s="185">
        <v>136</v>
      </c>
      <c r="L205" s="185" t="str">
        <f t="shared" si="18"/>
        <v xml:space="preserve">136m </v>
      </c>
      <c r="M205" s="187" t="s">
        <v>895</v>
      </c>
      <c r="N205" s="185" t="str">
        <f t="shared" si="19"/>
        <v xml:space="preserve">m </v>
      </c>
      <c r="O205" s="60">
        <v>1</v>
      </c>
      <c r="P205" s="60" t="s">
        <v>736</v>
      </c>
      <c r="Q205" s="191">
        <v>5</v>
      </c>
      <c r="R205" s="88">
        <v>10.7</v>
      </c>
      <c r="S205" s="88">
        <v>1</v>
      </c>
      <c r="T205" s="88" t="s">
        <v>766</v>
      </c>
      <c r="U205" s="88">
        <v>0.85</v>
      </c>
      <c r="V205" s="88">
        <f>3/11</f>
        <v>0.27272727272727271</v>
      </c>
      <c r="W205" s="88">
        <f>4/11</f>
        <v>0.36363636363636365</v>
      </c>
      <c r="X205" s="88">
        <f>1-1/11</f>
        <v>0.90909090909090906</v>
      </c>
      <c r="Y205" s="60" t="s">
        <v>88</v>
      </c>
      <c r="Z205" s="90" t="s">
        <v>737</v>
      </c>
      <c r="AA205" s="60" t="s">
        <v>446</v>
      </c>
      <c r="AB205" s="60" t="s">
        <v>53</v>
      </c>
      <c r="AC205" s="60" t="s">
        <v>54</v>
      </c>
      <c r="AD205" s="60" t="s">
        <v>68</v>
      </c>
      <c r="AE205" s="60">
        <f>AF205*AG205</f>
        <v>420</v>
      </c>
      <c r="AF205" s="60">
        <v>12</v>
      </c>
      <c r="AG205" s="60">
        <v>35</v>
      </c>
      <c r="AH205" s="60" t="s">
        <v>144</v>
      </c>
      <c r="AI205" s="60" t="s">
        <v>532</v>
      </c>
      <c r="AJ205" s="60" t="s">
        <v>91</v>
      </c>
      <c r="AK205" s="60" t="s">
        <v>449</v>
      </c>
      <c r="AL205" s="266" t="s">
        <v>533</v>
      </c>
      <c r="AM205" s="280">
        <v>5.6</v>
      </c>
      <c r="AN205" s="280">
        <v>1.4</v>
      </c>
      <c r="AO205" s="280">
        <v>11</v>
      </c>
      <c r="AP205" s="280">
        <v>12.1</v>
      </c>
      <c r="AQ205" s="280">
        <v>2.6</v>
      </c>
      <c r="AR205" s="280">
        <v>11</v>
      </c>
      <c r="AS205" s="281" t="s">
        <v>766</v>
      </c>
      <c r="AT205" s="281" t="s">
        <v>766</v>
      </c>
      <c r="AU205" s="281" t="s">
        <v>766</v>
      </c>
      <c r="AV205" s="281" t="s">
        <v>766</v>
      </c>
      <c r="AW205" s="266"/>
      <c r="AX205" s="266"/>
    </row>
    <row r="206" spans="1:50" x14ac:dyDescent="0.2">
      <c r="C206" s="219">
        <v>206</v>
      </c>
      <c r="D206" s="110"/>
      <c r="E206" s="110"/>
      <c r="F206" s="110"/>
      <c r="K206" s="185">
        <v>136</v>
      </c>
      <c r="L206" s="185" t="str">
        <f t="shared" si="18"/>
        <v xml:space="preserve">136VTm </v>
      </c>
      <c r="M206" s="187" t="s">
        <v>908</v>
      </c>
      <c r="N206" s="185" t="str">
        <f t="shared" si="19"/>
        <v xml:space="preserve">m </v>
      </c>
      <c r="O206" s="60">
        <v>2</v>
      </c>
      <c r="P206" s="60" t="s">
        <v>738</v>
      </c>
      <c r="Q206" s="191">
        <v>5</v>
      </c>
      <c r="R206" s="88">
        <v>10.4</v>
      </c>
      <c r="S206" s="88">
        <v>1</v>
      </c>
      <c r="T206" s="88" t="s">
        <v>766</v>
      </c>
      <c r="U206" s="88">
        <v>0.85</v>
      </c>
      <c r="V206" s="88">
        <f t="shared" ref="V206:V207" si="21">3/11</f>
        <v>0.27272727272727271</v>
      </c>
      <c r="W206" s="88">
        <f>4/11</f>
        <v>0.36363636363636365</v>
      </c>
      <c r="X206" s="88">
        <f>1-4/11</f>
        <v>0.63636363636363635</v>
      </c>
      <c r="Y206" s="60" t="s">
        <v>88</v>
      </c>
      <c r="Z206" s="90" t="s">
        <v>737</v>
      </c>
      <c r="AA206" s="60" t="s">
        <v>446</v>
      </c>
      <c r="AB206" s="60" t="s">
        <v>53</v>
      </c>
      <c r="AC206" s="60" t="s">
        <v>54</v>
      </c>
      <c r="AD206" s="60" t="s">
        <v>68</v>
      </c>
      <c r="AE206" s="60">
        <f t="shared" ref="AE206:AE208" si="22">AF206*AG206</f>
        <v>420</v>
      </c>
      <c r="AF206" s="60">
        <v>12</v>
      </c>
      <c r="AG206" s="60">
        <v>35</v>
      </c>
      <c r="AH206" s="60" t="s">
        <v>144</v>
      </c>
      <c r="AI206" s="60" t="s">
        <v>532</v>
      </c>
      <c r="AJ206" s="60" t="s">
        <v>91</v>
      </c>
      <c r="AK206" s="60" t="s">
        <v>449</v>
      </c>
      <c r="AL206" s="266" t="s">
        <v>533</v>
      </c>
      <c r="AM206" s="266">
        <v>5.4</v>
      </c>
      <c r="AN206" s="266">
        <v>1.2</v>
      </c>
      <c r="AO206" s="266">
        <v>11</v>
      </c>
      <c r="AP206" s="266">
        <v>10</v>
      </c>
      <c r="AQ206" s="266">
        <v>1.9</v>
      </c>
      <c r="AR206" s="266">
        <v>11</v>
      </c>
      <c r="AS206" s="281" t="s">
        <v>766</v>
      </c>
      <c r="AT206" s="281" t="s">
        <v>766</v>
      </c>
      <c r="AU206" s="281" t="s">
        <v>766</v>
      </c>
      <c r="AV206" s="281" t="s">
        <v>766</v>
      </c>
      <c r="AW206" s="266"/>
      <c r="AX206" s="266"/>
    </row>
    <row r="207" spans="1:50" x14ac:dyDescent="0.2">
      <c r="C207" s="219">
        <v>207</v>
      </c>
      <c r="D207" s="110"/>
      <c r="E207" s="110"/>
      <c r="F207" s="110"/>
      <c r="K207" s="185">
        <v>136</v>
      </c>
      <c r="L207" s="185" t="str">
        <f t="shared" si="18"/>
        <v xml:space="preserve">136VTm </v>
      </c>
      <c r="M207" s="187" t="s">
        <v>908</v>
      </c>
      <c r="N207" s="185" t="str">
        <f t="shared" si="19"/>
        <v xml:space="preserve">m </v>
      </c>
      <c r="O207" s="60">
        <v>3</v>
      </c>
      <c r="P207" s="60" t="s">
        <v>739</v>
      </c>
      <c r="Q207" s="191">
        <v>5</v>
      </c>
      <c r="R207" s="88">
        <v>10.8</v>
      </c>
      <c r="S207" s="88">
        <v>1</v>
      </c>
      <c r="T207" s="88" t="s">
        <v>766</v>
      </c>
      <c r="U207" s="88">
        <v>0.85</v>
      </c>
      <c r="V207" s="88">
        <f t="shared" si="21"/>
        <v>0.27272727272727271</v>
      </c>
      <c r="W207" s="88">
        <f>5/11</f>
        <v>0.45454545454545453</v>
      </c>
      <c r="X207" s="88">
        <f>1-3/11</f>
        <v>0.72727272727272729</v>
      </c>
      <c r="Y207" s="60" t="s">
        <v>88</v>
      </c>
      <c r="Z207" s="90" t="s">
        <v>737</v>
      </c>
      <c r="AA207" s="60" t="s">
        <v>446</v>
      </c>
      <c r="AB207" s="60" t="s">
        <v>53</v>
      </c>
      <c r="AC207" s="60" t="s">
        <v>54</v>
      </c>
      <c r="AD207" s="60" t="s">
        <v>68</v>
      </c>
      <c r="AE207" s="60">
        <f t="shared" si="22"/>
        <v>420</v>
      </c>
      <c r="AF207" s="60">
        <v>12</v>
      </c>
      <c r="AG207" s="60">
        <v>35</v>
      </c>
      <c r="AH207" s="60" t="s">
        <v>144</v>
      </c>
      <c r="AI207" s="60" t="s">
        <v>532</v>
      </c>
      <c r="AJ207" s="60" t="s">
        <v>91</v>
      </c>
      <c r="AK207" s="60" t="s">
        <v>449</v>
      </c>
      <c r="AL207" s="266" t="s">
        <v>533</v>
      </c>
      <c r="AM207" s="266">
        <v>5.8</v>
      </c>
      <c r="AN207" s="266">
        <v>1.5</v>
      </c>
      <c r="AO207" s="266">
        <v>11</v>
      </c>
      <c r="AP207" s="266">
        <v>13.1</v>
      </c>
      <c r="AQ207" s="266">
        <v>2.4</v>
      </c>
      <c r="AR207" s="266">
        <v>11</v>
      </c>
      <c r="AS207" s="281" t="s">
        <v>766</v>
      </c>
      <c r="AT207" s="281" t="s">
        <v>766</v>
      </c>
      <c r="AU207" s="281" t="s">
        <v>766</v>
      </c>
      <c r="AV207" s="281" t="s">
        <v>766</v>
      </c>
      <c r="AW207" s="266"/>
      <c r="AX207" s="266"/>
    </row>
    <row r="208" spans="1:50" s="63" customFormat="1" x14ac:dyDescent="0.2">
      <c r="A208" s="219"/>
      <c r="B208" s="219"/>
      <c r="C208" s="219">
        <v>208</v>
      </c>
      <c r="D208" s="115"/>
      <c r="E208" s="115"/>
      <c r="F208" s="115"/>
      <c r="G208" s="87"/>
      <c r="H208" s="87"/>
      <c r="I208" s="87"/>
      <c r="J208" s="87"/>
      <c r="K208" s="186">
        <v>136</v>
      </c>
      <c r="L208" s="186" t="str">
        <f t="shared" si="18"/>
        <v xml:space="preserve">136m </v>
      </c>
      <c r="M208" s="188" t="s">
        <v>895</v>
      </c>
      <c r="N208" s="186" t="str">
        <f t="shared" si="19"/>
        <v xml:space="preserve">m </v>
      </c>
      <c r="O208" s="63" t="s">
        <v>904</v>
      </c>
      <c r="P208" s="63" t="s">
        <v>740</v>
      </c>
      <c r="Q208" s="192">
        <v>5</v>
      </c>
      <c r="R208" s="91">
        <v>10.8</v>
      </c>
      <c r="S208" s="91">
        <v>1</v>
      </c>
      <c r="T208" s="91" t="s">
        <v>766</v>
      </c>
      <c r="U208" s="91">
        <v>0.85</v>
      </c>
      <c r="V208" s="91">
        <f>2/11</f>
        <v>0.18181818181818182</v>
      </c>
      <c r="W208" s="91">
        <f>3/11</f>
        <v>0.27272727272727271</v>
      </c>
      <c r="X208" s="91">
        <f>1-3/11</f>
        <v>0.72727272727272729</v>
      </c>
      <c r="Y208" s="63" t="s">
        <v>88</v>
      </c>
      <c r="Z208" s="93" t="s">
        <v>737</v>
      </c>
      <c r="AA208" s="63" t="s">
        <v>446</v>
      </c>
      <c r="AB208" s="63" t="s">
        <v>53</v>
      </c>
      <c r="AC208" s="63" t="s">
        <v>54</v>
      </c>
      <c r="AD208" s="63" t="s">
        <v>68</v>
      </c>
      <c r="AE208" s="63">
        <f t="shared" si="22"/>
        <v>420</v>
      </c>
      <c r="AF208" s="63">
        <v>12</v>
      </c>
      <c r="AG208" s="63">
        <v>35</v>
      </c>
      <c r="AH208" s="63" t="s">
        <v>144</v>
      </c>
      <c r="AI208" s="63" t="s">
        <v>532</v>
      </c>
      <c r="AJ208" s="63" t="s">
        <v>91</v>
      </c>
      <c r="AK208" s="63" t="s">
        <v>449</v>
      </c>
      <c r="AL208" s="269" t="s">
        <v>533</v>
      </c>
      <c r="AM208" s="269">
        <v>5.5</v>
      </c>
      <c r="AN208" s="269">
        <v>3.2</v>
      </c>
      <c r="AO208" s="269">
        <v>11</v>
      </c>
      <c r="AP208" s="269">
        <v>7.1</v>
      </c>
      <c r="AQ208" s="269">
        <v>2.1</v>
      </c>
      <c r="AR208" s="269">
        <v>11</v>
      </c>
      <c r="AS208" s="282" t="s">
        <v>766</v>
      </c>
      <c r="AT208" s="282" t="s">
        <v>766</v>
      </c>
      <c r="AU208" s="282" t="s">
        <v>766</v>
      </c>
      <c r="AV208" s="282" t="s">
        <v>766</v>
      </c>
      <c r="AW208" s="269"/>
      <c r="AX208" s="269"/>
    </row>
    <row r="209" spans="1:52" x14ac:dyDescent="0.2">
      <c r="C209" s="219">
        <v>209</v>
      </c>
      <c r="D209" s="110" t="s">
        <v>741</v>
      </c>
      <c r="E209" s="110" t="str">
        <f>IF(D209="","",LEFT(K209,3))</f>
        <v>137</v>
      </c>
      <c r="F209" s="110" t="s">
        <v>47</v>
      </c>
      <c r="G209" s="86" t="s">
        <v>442</v>
      </c>
      <c r="H209" s="86" t="s">
        <v>986</v>
      </c>
      <c r="I209" s="86" t="s">
        <v>987</v>
      </c>
      <c r="J209" s="86" t="s">
        <v>991</v>
      </c>
      <c r="K209" s="185">
        <v>137</v>
      </c>
      <c r="L209" s="185" t="str">
        <f t="shared" si="18"/>
        <v xml:space="preserve">137Nm </v>
      </c>
      <c r="M209" s="187" t="s">
        <v>896</v>
      </c>
      <c r="N209" s="185" t="str">
        <f t="shared" si="19"/>
        <v xml:space="preserve">m </v>
      </c>
      <c r="O209" s="60">
        <v>1</v>
      </c>
      <c r="P209" s="60" t="s">
        <v>742</v>
      </c>
      <c r="Q209" s="197">
        <v>5</v>
      </c>
      <c r="R209" s="166">
        <v>10.6</v>
      </c>
      <c r="S209" s="166">
        <v>1</v>
      </c>
      <c r="T209" s="166" t="s">
        <v>766</v>
      </c>
      <c r="U209" s="166">
        <v>0.85</v>
      </c>
      <c r="V209" s="166">
        <v>0.25</v>
      </c>
      <c r="W209" s="166">
        <f>19/33</f>
        <v>0.5757575757575758</v>
      </c>
      <c r="X209" s="166">
        <f>1-0.26</f>
        <v>0.74</v>
      </c>
      <c r="Y209" s="60" t="s">
        <v>88</v>
      </c>
      <c r="Z209" s="90" t="s">
        <v>743</v>
      </c>
      <c r="AA209" s="60" t="s">
        <v>446</v>
      </c>
      <c r="AB209" s="60" t="s">
        <v>53</v>
      </c>
      <c r="AC209" s="60" t="s">
        <v>54</v>
      </c>
      <c r="AD209" s="60" t="s">
        <v>68</v>
      </c>
      <c r="AE209" s="60">
        <f>AF209*AG209</f>
        <v>525</v>
      </c>
      <c r="AF209" s="60">
        <v>15</v>
      </c>
      <c r="AG209" s="60">
        <v>35</v>
      </c>
      <c r="AH209" s="60" t="s">
        <v>144</v>
      </c>
      <c r="AI209" s="60" t="s">
        <v>532</v>
      </c>
      <c r="AJ209" s="60" t="s">
        <v>91</v>
      </c>
      <c r="AK209" s="60" t="s">
        <v>449</v>
      </c>
      <c r="AL209" s="266" t="s">
        <v>533</v>
      </c>
      <c r="AM209" s="266">
        <v>5.7</v>
      </c>
      <c r="AN209" s="266">
        <v>1.7</v>
      </c>
      <c r="AO209" s="266">
        <v>11</v>
      </c>
      <c r="AP209" s="266">
        <v>7.9</v>
      </c>
      <c r="AQ209" s="266">
        <v>3.1</v>
      </c>
      <c r="AR209" s="266">
        <v>11</v>
      </c>
      <c r="AS209" s="266">
        <v>7.8</v>
      </c>
      <c r="AT209" s="266">
        <v>2.6</v>
      </c>
      <c r="AU209" s="266">
        <v>11</v>
      </c>
      <c r="AV209" s="266">
        <v>2.5</v>
      </c>
      <c r="AW209" s="266"/>
      <c r="AX209" s="266"/>
      <c r="AZ209" s="60">
        <v>1</v>
      </c>
    </row>
    <row r="210" spans="1:52" x14ac:dyDescent="0.2">
      <c r="C210" s="219">
        <v>210</v>
      </c>
      <c r="D210" s="110"/>
      <c r="E210" s="110"/>
      <c r="F210" s="110"/>
      <c r="K210" s="185">
        <v>137</v>
      </c>
      <c r="L210" s="185" t="str">
        <f t="shared" si="18"/>
        <v xml:space="preserve">137NVTm </v>
      </c>
      <c r="M210" s="187" t="s">
        <v>947</v>
      </c>
      <c r="N210" s="185" t="str">
        <f t="shared" si="19"/>
        <v xml:space="preserve">m </v>
      </c>
      <c r="O210" s="60">
        <v>2</v>
      </c>
      <c r="P210" s="60" t="s">
        <v>744</v>
      </c>
      <c r="Q210" s="191">
        <v>5</v>
      </c>
      <c r="R210" s="88">
        <v>10.6</v>
      </c>
      <c r="S210" s="88">
        <v>1</v>
      </c>
      <c r="T210" s="88" t="s">
        <v>766</v>
      </c>
      <c r="U210" s="88">
        <v>0.85</v>
      </c>
      <c r="V210" s="88">
        <v>0.25</v>
      </c>
      <c r="W210" s="88">
        <f t="shared" ref="W210:W211" si="23">19/33</f>
        <v>0.5757575757575758</v>
      </c>
      <c r="X210" s="88">
        <f t="shared" ref="X210:X211" si="24">1-0.26</f>
        <v>0.74</v>
      </c>
      <c r="Y210" s="60" t="s">
        <v>88</v>
      </c>
      <c r="Z210" s="90" t="s">
        <v>743</v>
      </c>
      <c r="AA210" s="60" t="s">
        <v>446</v>
      </c>
      <c r="AB210" s="60" t="s">
        <v>53</v>
      </c>
      <c r="AC210" s="60" t="s">
        <v>54</v>
      </c>
      <c r="AD210" s="60" t="s">
        <v>68</v>
      </c>
      <c r="AE210" s="60">
        <f t="shared" ref="AE210:AE215" si="25">AF210*AG210</f>
        <v>525</v>
      </c>
      <c r="AF210" s="60">
        <v>15</v>
      </c>
      <c r="AG210" s="60">
        <v>35</v>
      </c>
      <c r="AH210" s="60" t="s">
        <v>144</v>
      </c>
      <c r="AI210" s="60" t="s">
        <v>532</v>
      </c>
      <c r="AJ210" s="60" t="s">
        <v>91</v>
      </c>
      <c r="AK210" s="60" t="s">
        <v>449</v>
      </c>
      <c r="AL210" s="266" t="s">
        <v>533</v>
      </c>
      <c r="AM210" s="266">
        <v>6.4</v>
      </c>
      <c r="AN210" s="266">
        <v>1.7</v>
      </c>
      <c r="AO210" s="266">
        <v>11</v>
      </c>
      <c r="AP210" s="266">
        <v>10.8</v>
      </c>
      <c r="AQ210" s="266">
        <v>2.2000000000000002</v>
      </c>
      <c r="AR210" s="60">
        <v>11</v>
      </c>
      <c r="AS210" s="60">
        <v>10.6</v>
      </c>
      <c r="AT210" s="60">
        <v>2.6</v>
      </c>
      <c r="AU210" s="60">
        <v>11</v>
      </c>
      <c r="AV210" s="266">
        <v>2.5</v>
      </c>
      <c r="AZ210" s="60">
        <v>1</v>
      </c>
    </row>
    <row r="211" spans="1:52" s="63" customFormat="1" x14ac:dyDescent="0.2">
      <c r="A211" s="219"/>
      <c r="B211" s="219"/>
      <c r="C211" s="219">
        <v>211</v>
      </c>
      <c r="D211" s="115"/>
      <c r="E211" s="115"/>
      <c r="F211" s="115"/>
      <c r="G211" s="87"/>
      <c r="H211" s="87"/>
      <c r="I211" s="87"/>
      <c r="J211" s="87"/>
      <c r="K211" s="186">
        <v>137</v>
      </c>
      <c r="L211" s="186" t="str">
        <f t="shared" si="18"/>
        <v xml:space="preserve">137m </v>
      </c>
      <c r="M211" s="188" t="s">
        <v>895</v>
      </c>
      <c r="N211" s="186" t="str">
        <f t="shared" si="19"/>
        <v xml:space="preserve">m </v>
      </c>
      <c r="O211" s="63" t="s">
        <v>904</v>
      </c>
      <c r="P211" s="63" t="s">
        <v>745</v>
      </c>
      <c r="Q211" s="192">
        <v>5</v>
      </c>
      <c r="R211" s="91">
        <v>10.6</v>
      </c>
      <c r="S211" s="91">
        <v>1</v>
      </c>
      <c r="T211" s="91" t="s">
        <v>766</v>
      </c>
      <c r="U211" s="91">
        <v>0.85</v>
      </c>
      <c r="V211" s="91">
        <v>0.25</v>
      </c>
      <c r="W211" s="91">
        <f t="shared" si="23"/>
        <v>0.5757575757575758</v>
      </c>
      <c r="X211" s="91">
        <f t="shared" si="24"/>
        <v>0.74</v>
      </c>
      <c r="Y211" s="63" t="s">
        <v>88</v>
      </c>
      <c r="Z211" s="93" t="s">
        <v>746</v>
      </c>
      <c r="AA211" s="63" t="s">
        <v>446</v>
      </c>
      <c r="AB211" s="63" t="s">
        <v>53</v>
      </c>
      <c r="AC211" s="63" t="s">
        <v>54</v>
      </c>
      <c r="AD211" s="63" t="s">
        <v>68</v>
      </c>
      <c r="AE211" s="63">
        <f t="shared" si="25"/>
        <v>525</v>
      </c>
      <c r="AF211" s="63">
        <v>15</v>
      </c>
      <c r="AG211" s="63">
        <v>35</v>
      </c>
      <c r="AH211" s="63" t="s">
        <v>144</v>
      </c>
      <c r="AI211" s="63" t="s">
        <v>532</v>
      </c>
      <c r="AJ211" s="63" t="s">
        <v>91</v>
      </c>
      <c r="AK211" s="63" t="s">
        <v>449</v>
      </c>
      <c r="AL211" s="269" t="s">
        <v>533</v>
      </c>
      <c r="AM211" s="269">
        <v>6.5</v>
      </c>
      <c r="AN211" s="269">
        <v>2.9</v>
      </c>
      <c r="AO211" s="269">
        <v>11</v>
      </c>
      <c r="AP211" s="269">
        <v>7.2</v>
      </c>
      <c r="AQ211" s="269">
        <v>3.3</v>
      </c>
      <c r="AR211" s="63">
        <v>11</v>
      </c>
      <c r="AS211" s="63">
        <v>7.5</v>
      </c>
      <c r="AT211" s="63">
        <v>2.8</v>
      </c>
      <c r="AU211" s="63">
        <v>11</v>
      </c>
      <c r="AV211" s="269">
        <v>2.5</v>
      </c>
      <c r="AZ211" s="63">
        <v>1</v>
      </c>
    </row>
    <row r="212" spans="1:52" x14ac:dyDescent="0.2">
      <c r="C212" s="219">
        <v>212</v>
      </c>
      <c r="D212" s="110" t="s">
        <v>747</v>
      </c>
      <c r="E212" s="110" t="str">
        <f t="shared" ref="E212:E240" si="26">IF(D212="","",LEFT(K212,3))</f>
        <v>138</v>
      </c>
      <c r="F212" s="110" t="s">
        <v>234</v>
      </c>
      <c r="G212" s="86" t="s">
        <v>523</v>
      </c>
      <c r="H212" s="86" t="s">
        <v>986</v>
      </c>
      <c r="I212" s="86" t="s">
        <v>987</v>
      </c>
      <c r="J212" s="86" t="s">
        <v>993</v>
      </c>
      <c r="K212" s="185">
        <v>138</v>
      </c>
      <c r="L212" s="185" t="str">
        <f t="shared" si="18"/>
        <v xml:space="preserve">138Nm </v>
      </c>
      <c r="M212" s="187" t="s">
        <v>896</v>
      </c>
      <c r="N212" s="185" t="str">
        <f t="shared" si="19"/>
        <v xml:space="preserve">m </v>
      </c>
      <c r="O212" s="60">
        <v>1</v>
      </c>
      <c r="P212" s="60" t="s">
        <v>748</v>
      </c>
      <c r="Q212" s="191">
        <v>4</v>
      </c>
      <c r="R212" s="88">
        <v>9.5</v>
      </c>
      <c r="S212" s="88" t="s">
        <v>766</v>
      </c>
      <c r="T212" s="88" t="s">
        <v>766</v>
      </c>
      <c r="U212" s="88">
        <f>0.074</f>
        <v>7.3999999999999996E-2</v>
      </c>
      <c r="V212" s="88">
        <v>5.3999999999999999E-2</v>
      </c>
      <c r="W212" s="88">
        <v>0.46100000000000002</v>
      </c>
      <c r="X212" s="88">
        <f>1-0.686</f>
        <v>0.31399999999999995</v>
      </c>
      <c r="Y212" s="60" t="s">
        <v>88</v>
      </c>
      <c r="Z212" s="90" t="s">
        <v>749</v>
      </c>
      <c r="AA212" s="60" t="s">
        <v>446</v>
      </c>
      <c r="AB212" s="60" t="s">
        <v>149</v>
      </c>
      <c r="AC212" s="60" t="s">
        <v>501</v>
      </c>
      <c r="AD212" s="60" t="s">
        <v>55</v>
      </c>
      <c r="AE212" s="60">
        <f t="shared" si="25"/>
        <v>2880</v>
      </c>
      <c r="AF212" s="60">
        <f>2*8*4</f>
        <v>64</v>
      </c>
      <c r="AG212" s="60">
        <v>45</v>
      </c>
      <c r="AH212" s="60" t="s">
        <v>144</v>
      </c>
      <c r="AI212" s="60" t="s">
        <v>750</v>
      </c>
      <c r="AJ212" s="60" t="s">
        <v>91</v>
      </c>
      <c r="AK212" s="60" t="s">
        <v>449</v>
      </c>
      <c r="AL212" s="266" t="s">
        <v>751</v>
      </c>
      <c r="AM212" s="266">
        <v>7.33</v>
      </c>
      <c r="AN212" s="266">
        <v>3.09</v>
      </c>
      <c r="AO212" s="266">
        <v>248</v>
      </c>
      <c r="AP212" s="266">
        <v>9.26</v>
      </c>
      <c r="AQ212" s="266">
        <v>3.43</v>
      </c>
      <c r="AR212" s="60">
        <v>243</v>
      </c>
      <c r="AS212" s="281" t="s">
        <v>766</v>
      </c>
      <c r="AT212" s="281" t="s">
        <v>766</v>
      </c>
      <c r="AU212" s="281" t="s">
        <v>766</v>
      </c>
      <c r="AV212" s="281" t="s">
        <v>766</v>
      </c>
    </row>
    <row r="213" spans="1:52" s="63" customFormat="1" x14ac:dyDescent="0.2">
      <c r="A213" s="219"/>
      <c r="B213" s="219"/>
      <c r="C213" s="219">
        <v>213</v>
      </c>
      <c r="D213" s="115"/>
      <c r="E213" s="115" t="str">
        <f t="shared" si="26"/>
        <v/>
      </c>
      <c r="F213" s="115"/>
      <c r="G213" s="87"/>
      <c r="H213" s="87"/>
      <c r="I213" s="87"/>
      <c r="J213" s="87"/>
      <c r="K213" s="186">
        <v>138</v>
      </c>
      <c r="L213" s="186" t="str">
        <f t="shared" si="18"/>
        <v xml:space="preserve">138m </v>
      </c>
      <c r="M213" s="188" t="s">
        <v>895</v>
      </c>
      <c r="N213" s="186" t="str">
        <f t="shared" si="19"/>
        <v xml:space="preserve">m </v>
      </c>
      <c r="O213" s="63" t="s">
        <v>904</v>
      </c>
      <c r="P213" s="63" t="s">
        <v>752</v>
      </c>
      <c r="Q213" s="192">
        <v>4</v>
      </c>
      <c r="R213" s="91">
        <v>9.5</v>
      </c>
      <c r="S213" s="91" t="s">
        <v>766</v>
      </c>
      <c r="T213" s="91" t="s">
        <v>766</v>
      </c>
      <c r="U213" s="91">
        <v>5.8000000000000003E-2</v>
      </c>
      <c r="V213" s="91">
        <v>1.9E-2</v>
      </c>
      <c r="W213" s="91">
        <v>0.49399999999999999</v>
      </c>
      <c r="X213" s="91">
        <f>1-0.747</f>
        <v>0.253</v>
      </c>
      <c r="Y213" s="63" t="s">
        <v>88</v>
      </c>
      <c r="Z213" s="93" t="s">
        <v>749</v>
      </c>
      <c r="AA213" s="63" t="s">
        <v>76</v>
      </c>
      <c r="AB213" s="63" t="s">
        <v>149</v>
      </c>
      <c r="AC213" s="63" t="s">
        <v>501</v>
      </c>
      <c r="AD213" s="63" t="s">
        <v>55</v>
      </c>
      <c r="AE213" s="63">
        <f t="shared" si="25"/>
        <v>2880</v>
      </c>
      <c r="AF213" s="63">
        <f>2*8*4</f>
        <v>64</v>
      </c>
      <c r="AG213" s="63">
        <v>45</v>
      </c>
      <c r="AH213" s="63" t="s">
        <v>144</v>
      </c>
      <c r="AI213" s="63" t="s">
        <v>750</v>
      </c>
      <c r="AJ213" s="63" t="s">
        <v>91</v>
      </c>
      <c r="AK213" s="63" t="s">
        <v>449</v>
      </c>
      <c r="AL213" s="269" t="s">
        <v>751</v>
      </c>
      <c r="AM213" s="269">
        <v>6.93</v>
      </c>
      <c r="AN213" s="269">
        <v>2.96</v>
      </c>
      <c r="AO213" s="269">
        <v>293</v>
      </c>
      <c r="AP213" s="269">
        <v>9.6199999999999992</v>
      </c>
      <c r="AQ213" s="269">
        <v>3.41</v>
      </c>
      <c r="AR213" s="63">
        <v>291</v>
      </c>
      <c r="AS213" s="282" t="s">
        <v>766</v>
      </c>
      <c r="AT213" s="282" t="s">
        <v>766</v>
      </c>
      <c r="AU213" s="282" t="s">
        <v>766</v>
      </c>
      <c r="AV213" s="282" t="s">
        <v>766</v>
      </c>
    </row>
    <row r="214" spans="1:52" x14ac:dyDescent="0.2">
      <c r="C214" s="219">
        <v>214</v>
      </c>
      <c r="D214" s="110" t="s">
        <v>753</v>
      </c>
      <c r="E214" s="110" t="str">
        <f t="shared" si="26"/>
        <v>139</v>
      </c>
      <c r="F214" s="110" t="s">
        <v>754</v>
      </c>
      <c r="G214" s="86" t="s">
        <v>442</v>
      </c>
      <c r="H214" s="86" t="s">
        <v>986</v>
      </c>
      <c r="I214" s="86" t="s">
        <v>987</v>
      </c>
      <c r="J214" s="86" t="s">
        <v>991</v>
      </c>
      <c r="K214" s="185">
        <v>139</v>
      </c>
      <c r="L214" s="185" t="str">
        <f t="shared" si="18"/>
        <v>139NGTcm</v>
      </c>
      <c r="M214" s="187" t="s">
        <v>905</v>
      </c>
      <c r="N214" s="185" t="str">
        <f t="shared" si="19"/>
        <v>cm</v>
      </c>
      <c r="O214" s="60">
        <v>1</v>
      </c>
      <c r="P214" s="60" t="s">
        <v>755</v>
      </c>
      <c r="Q214" s="191">
        <v>3</v>
      </c>
      <c r="R214" s="88">
        <v>8.99</v>
      </c>
      <c r="S214" s="88">
        <v>1</v>
      </c>
      <c r="T214" s="88">
        <v>0</v>
      </c>
      <c r="U214" s="88">
        <v>0</v>
      </c>
      <c r="V214" s="88">
        <v>0</v>
      </c>
      <c r="W214" s="88">
        <f>1-0.36</f>
        <v>0.64</v>
      </c>
      <c r="X214" s="88">
        <f>1-0.56</f>
        <v>0.43999999999999995</v>
      </c>
      <c r="Y214" s="60" t="s">
        <v>50</v>
      </c>
      <c r="Z214" s="90" t="s">
        <v>756</v>
      </c>
      <c r="AA214" s="60" t="s">
        <v>446</v>
      </c>
      <c r="AB214" s="60" t="s">
        <v>149</v>
      </c>
      <c r="AC214" s="60" t="s">
        <v>54</v>
      </c>
      <c r="AD214" s="60" t="s">
        <v>68</v>
      </c>
      <c r="AE214" s="60">
        <f t="shared" si="25"/>
        <v>900</v>
      </c>
      <c r="AF214" s="60">
        <f>2.5*8</f>
        <v>20</v>
      </c>
      <c r="AG214" s="60">
        <v>45</v>
      </c>
      <c r="AH214" s="60" t="s">
        <v>56</v>
      </c>
      <c r="AI214" s="60" t="s">
        <v>757</v>
      </c>
      <c r="AJ214" s="60" t="s">
        <v>58</v>
      </c>
      <c r="AK214" s="60" t="s">
        <v>526</v>
      </c>
      <c r="AL214" s="266" t="s">
        <v>758</v>
      </c>
      <c r="AM214" s="219">
        <v>2.5499999999999998</v>
      </c>
      <c r="AN214" s="219">
        <v>0.93</v>
      </c>
      <c r="AO214" s="219">
        <v>14</v>
      </c>
      <c r="AP214" s="219">
        <v>2.36</v>
      </c>
      <c r="AQ214" s="219">
        <v>1.03</v>
      </c>
      <c r="AR214" s="60">
        <v>14</v>
      </c>
      <c r="AS214" s="281" t="s">
        <v>766</v>
      </c>
      <c r="AT214" s="281" t="s">
        <v>766</v>
      </c>
      <c r="AU214" s="281" t="s">
        <v>766</v>
      </c>
      <c r="AV214" s="281" t="s">
        <v>766</v>
      </c>
      <c r="AZ214" s="60">
        <v>1</v>
      </c>
    </row>
    <row r="215" spans="1:52" s="63" customFormat="1" x14ac:dyDescent="0.2">
      <c r="A215" s="219"/>
      <c r="B215" s="219"/>
      <c r="C215" s="219">
        <v>215</v>
      </c>
      <c r="D215" s="115"/>
      <c r="E215" s="115" t="str">
        <f t="shared" si="26"/>
        <v/>
      </c>
      <c r="F215" s="115"/>
      <c r="G215" s="87"/>
      <c r="H215" s="87"/>
      <c r="I215" s="87"/>
      <c r="J215" s="87"/>
      <c r="K215" s="186">
        <v>139</v>
      </c>
      <c r="L215" s="186" t="str">
        <f t="shared" si="18"/>
        <v>139cm</v>
      </c>
      <c r="M215" s="188" t="s">
        <v>895</v>
      </c>
      <c r="N215" s="186" t="str">
        <f t="shared" si="19"/>
        <v>cm</v>
      </c>
      <c r="O215" s="63" t="s">
        <v>904</v>
      </c>
      <c r="P215" s="63" t="s">
        <v>759</v>
      </c>
      <c r="Q215" s="192">
        <v>3</v>
      </c>
      <c r="R215" s="91">
        <v>8.99</v>
      </c>
      <c r="S215" s="91">
        <v>1</v>
      </c>
      <c r="T215" s="91">
        <v>0</v>
      </c>
      <c r="U215" s="91">
        <v>0</v>
      </c>
      <c r="V215" s="91">
        <v>0</v>
      </c>
      <c r="W215" s="91">
        <f>1-0.36</f>
        <v>0.64</v>
      </c>
      <c r="X215" s="91">
        <f>1-0.56</f>
        <v>0.43999999999999995</v>
      </c>
      <c r="Y215" s="63" t="s">
        <v>50</v>
      </c>
      <c r="Z215" s="93" t="s">
        <v>756</v>
      </c>
      <c r="AA215" s="63" t="s">
        <v>446</v>
      </c>
      <c r="AB215" s="63" t="s">
        <v>149</v>
      </c>
      <c r="AC215" s="63" t="s">
        <v>54</v>
      </c>
      <c r="AD215" s="63" t="s">
        <v>68</v>
      </c>
      <c r="AE215" s="63">
        <f t="shared" si="25"/>
        <v>900</v>
      </c>
      <c r="AF215" s="63">
        <f>2.5*8</f>
        <v>20</v>
      </c>
      <c r="AG215" s="63">
        <v>45</v>
      </c>
      <c r="AH215" s="63" t="s">
        <v>56</v>
      </c>
      <c r="AI215" s="63" t="s">
        <v>757</v>
      </c>
      <c r="AJ215" s="63" t="s">
        <v>58</v>
      </c>
      <c r="AK215" s="63" t="s">
        <v>526</v>
      </c>
      <c r="AL215" s="269" t="s">
        <v>758</v>
      </c>
      <c r="AM215" s="263">
        <v>1.86</v>
      </c>
      <c r="AN215" s="263">
        <v>0.95</v>
      </c>
      <c r="AO215" s="263">
        <v>11</v>
      </c>
      <c r="AP215" s="263">
        <v>2.29</v>
      </c>
      <c r="AQ215" s="263">
        <v>1.2</v>
      </c>
      <c r="AR215" s="63">
        <v>11</v>
      </c>
      <c r="AS215" s="282" t="s">
        <v>766</v>
      </c>
      <c r="AT215" s="282" t="s">
        <v>766</v>
      </c>
      <c r="AU215" s="282" t="s">
        <v>766</v>
      </c>
      <c r="AV215" s="282" t="s">
        <v>766</v>
      </c>
      <c r="AZ215" s="63">
        <v>1</v>
      </c>
    </row>
    <row r="216" spans="1:52" x14ac:dyDescent="0.2">
      <c r="C216" s="219">
        <v>216</v>
      </c>
      <c r="D216" s="110" t="s">
        <v>760</v>
      </c>
      <c r="E216" s="110" t="str">
        <f t="shared" si="26"/>
        <v>140</v>
      </c>
      <c r="F216" s="110" t="s">
        <v>47</v>
      </c>
      <c r="G216" s="86" t="s">
        <v>442</v>
      </c>
      <c r="H216" s="86" t="s">
        <v>986</v>
      </c>
      <c r="I216" s="86" t="s">
        <v>989</v>
      </c>
      <c r="J216" s="86" t="s">
        <v>993</v>
      </c>
      <c r="K216" s="185" t="s">
        <v>1031</v>
      </c>
      <c r="L216" s="185" t="str">
        <f t="shared" si="18"/>
        <v>140_1Ncm</v>
      </c>
      <c r="M216" s="187" t="s">
        <v>896</v>
      </c>
      <c r="N216" s="185" t="str">
        <f t="shared" si="19"/>
        <v>cm</v>
      </c>
      <c r="O216" s="60">
        <v>1</v>
      </c>
      <c r="P216" s="60" t="s">
        <v>761</v>
      </c>
      <c r="Q216" s="191">
        <v>4</v>
      </c>
      <c r="R216" s="88">
        <v>9.5</v>
      </c>
      <c r="S216" s="88" t="s">
        <v>766</v>
      </c>
      <c r="T216" s="88" t="s">
        <v>766</v>
      </c>
      <c r="U216" s="88" t="s">
        <v>766</v>
      </c>
      <c r="V216" s="88">
        <v>1</v>
      </c>
      <c r="W216" s="88">
        <v>1</v>
      </c>
      <c r="X216" s="166">
        <v>1</v>
      </c>
      <c r="Y216" s="60" t="s">
        <v>50</v>
      </c>
      <c r="Z216" s="90" t="s">
        <v>762</v>
      </c>
      <c r="AA216" s="60" t="s">
        <v>446</v>
      </c>
      <c r="AB216" s="118" t="s">
        <v>149</v>
      </c>
      <c r="AC216" s="118" t="s">
        <v>501</v>
      </c>
      <c r="AD216" s="118" t="s">
        <v>55</v>
      </c>
      <c r="AE216" s="118">
        <f>AF216*AG216</f>
        <v>1080</v>
      </c>
      <c r="AF216" s="118">
        <f>8*3</f>
        <v>24</v>
      </c>
      <c r="AG216" s="118">
        <v>45</v>
      </c>
      <c r="AH216" s="118" t="s">
        <v>144</v>
      </c>
      <c r="AI216" s="60" t="s">
        <v>763</v>
      </c>
      <c r="AJ216" s="60" t="s">
        <v>764</v>
      </c>
      <c r="AK216" s="60" t="s">
        <v>765</v>
      </c>
      <c r="AL216" s="266" t="s">
        <v>766</v>
      </c>
      <c r="AM216" s="266">
        <v>7.82</v>
      </c>
      <c r="AN216" s="266">
        <v>3.7</v>
      </c>
      <c r="AO216" s="266">
        <v>17</v>
      </c>
      <c r="AP216" s="266">
        <v>8.4700000000000006</v>
      </c>
      <c r="AQ216" s="266">
        <v>3.52</v>
      </c>
      <c r="AR216" s="60">
        <v>17</v>
      </c>
      <c r="AS216" s="281" t="s">
        <v>766</v>
      </c>
      <c r="AT216" s="281" t="s">
        <v>766</v>
      </c>
      <c r="AU216" s="281" t="s">
        <v>766</v>
      </c>
      <c r="AV216" s="281" t="s">
        <v>766</v>
      </c>
    </row>
    <row r="217" spans="1:52" x14ac:dyDescent="0.2">
      <c r="C217" s="219">
        <v>217</v>
      </c>
      <c r="D217" s="110"/>
      <c r="E217" s="110" t="str">
        <f t="shared" si="26"/>
        <v/>
      </c>
      <c r="F217" s="110"/>
      <c r="K217" s="185" t="s">
        <v>1031</v>
      </c>
      <c r="L217" s="185" t="str">
        <f t="shared" si="18"/>
        <v>140_1bau</v>
      </c>
      <c r="M217" s="187" t="s">
        <v>895</v>
      </c>
      <c r="N217" s="185" t="str">
        <f t="shared" si="19"/>
        <v>.</v>
      </c>
      <c r="O217" s="60" t="s">
        <v>904</v>
      </c>
      <c r="P217" s="60" t="s">
        <v>767</v>
      </c>
      <c r="Q217" s="191">
        <v>4</v>
      </c>
      <c r="R217" s="88">
        <v>9.5</v>
      </c>
      <c r="S217" s="88" t="s">
        <v>766</v>
      </c>
      <c r="T217" s="88" t="s">
        <v>766</v>
      </c>
      <c r="U217" s="88" t="s">
        <v>766</v>
      </c>
      <c r="V217" s="88">
        <v>1</v>
      </c>
      <c r="W217" s="88">
        <v>1</v>
      </c>
      <c r="X217" s="88">
        <v>1</v>
      </c>
      <c r="Y217" s="60" t="s">
        <v>49</v>
      </c>
      <c r="Z217" s="90" t="s">
        <v>768</v>
      </c>
      <c r="AA217" s="60" t="s">
        <v>76</v>
      </c>
      <c r="AB217" s="60" t="s">
        <v>149</v>
      </c>
      <c r="AC217" s="60" t="s">
        <v>501</v>
      </c>
      <c r="AD217" s="60" t="s">
        <v>55</v>
      </c>
      <c r="AE217" s="60">
        <f t="shared" ref="AE217:AE219" si="27">AF217*AG217</f>
        <v>1080</v>
      </c>
      <c r="AF217" s="60">
        <f t="shared" ref="AF217:AF219" si="28">8*3</f>
        <v>24</v>
      </c>
      <c r="AG217" s="60">
        <v>45</v>
      </c>
      <c r="AH217" s="60" t="s">
        <v>144</v>
      </c>
      <c r="AI217" s="60" t="s">
        <v>763</v>
      </c>
      <c r="AJ217" s="60" t="s">
        <v>764</v>
      </c>
      <c r="AK217" s="60" t="s">
        <v>765</v>
      </c>
      <c r="AL217" s="266" t="s">
        <v>766</v>
      </c>
      <c r="AM217" s="266">
        <v>7.64</v>
      </c>
      <c r="AN217" s="266">
        <v>3.65</v>
      </c>
      <c r="AO217" s="266">
        <v>14</v>
      </c>
      <c r="AP217" s="266">
        <v>8</v>
      </c>
      <c r="AQ217" s="266">
        <v>3.4</v>
      </c>
      <c r="AR217" s="60">
        <v>14</v>
      </c>
      <c r="AS217" s="281" t="s">
        <v>766</v>
      </c>
      <c r="AT217" s="281" t="s">
        <v>766</v>
      </c>
      <c r="AU217" s="281" t="s">
        <v>766</v>
      </c>
      <c r="AV217" s="281" t="s">
        <v>766</v>
      </c>
    </row>
    <row r="218" spans="1:52" x14ac:dyDescent="0.2">
      <c r="C218" s="219">
        <v>218</v>
      </c>
      <c r="D218" s="110" t="s">
        <v>760</v>
      </c>
      <c r="E218" s="110" t="str">
        <f t="shared" si="26"/>
        <v>140</v>
      </c>
      <c r="F218" s="110" t="s">
        <v>47</v>
      </c>
      <c r="G218" s="86" t="s">
        <v>442</v>
      </c>
      <c r="H218" s="86" t="s">
        <v>986</v>
      </c>
      <c r="I218" s="86" t="s">
        <v>989</v>
      </c>
      <c r="J218" s="86" t="s">
        <v>993</v>
      </c>
      <c r="K218" s="185" t="s">
        <v>1047</v>
      </c>
      <c r="L218" s="185" t="str">
        <f t="shared" si="18"/>
        <v>140_2Ncm</v>
      </c>
      <c r="M218" s="187" t="s">
        <v>896</v>
      </c>
      <c r="N218" s="185" t="str">
        <f t="shared" si="19"/>
        <v>cm</v>
      </c>
      <c r="O218" s="60">
        <v>1</v>
      </c>
      <c r="P218" s="60" t="s">
        <v>761</v>
      </c>
      <c r="Q218" s="191">
        <v>5</v>
      </c>
      <c r="R218" s="88">
        <v>10.5</v>
      </c>
      <c r="S218" s="88" t="s">
        <v>766</v>
      </c>
      <c r="T218" s="88" t="s">
        <v>766</v>
      </c>
      <c r="U218" s="88" t="s">
        <v>766</v>
      </c>
      <c r="V218" s="88">
        <v>1</v>
      </c>
      <c r="W218" s="88">
        <v>1</v>
      </c>
      <c r="X218" s="88">
        <v>1</v>
      </c>
      <c r="Y218" s="60" t="s">
        <v>50</v>
      </c>
      <c r="Z218" s="90" t="s">
        <v>762</v>
      </c>
      <c r="AA218" s="60" t="s">
        <v>446</v>
      </c>
      <c r="AB218" s="60" t="s">
        <v>149</v>
      </c>
      <c r="AC218" s="60" t="s">
        <v>501</v>
      </c>
      <c r="AD218" s="60" t="s">
        <v>55</v>
      </c>
      <c r="AE218" s="60">
        <f t="shared" si="27"/>
        <v>1080</v>
      </c>
      <c r="AF218" s="60">
        <f t="shared" si="28"/>
        <v>24</v>
      </c>
      <c r="AG218" s="60">
        <v>45</v>
      </c>
      <c r="AH218" s="60" t="s">
        <v>144</v>
      </c>
      <c r="AI218" s="60" t="s">
        <v>763</v>
      </c>
      <c r="AJ218" s="60" t="s">
        <v>764</v>
      </c>
      <c r="AK218" s="60" t="s">
        <v>765</v>
      </c>
      <c r="AL218" s="266" t="s">
        <v>766</v>
      </c>
      <c r="AM218" s="266">
        <v>9.67</v>
      </c>
      <c r="AN218" s="266">
        <v>3.42</v>
      </c>
      <c r="AO218" s="266">
        <v>12</v>
      </c>
      <c r="AP218" s="266">
        <v>11.58</v>
      </c>
      <c r="AQ218" s="266">
        <v>3.94</v>
      </c>
      <c r="AR218" s="60">
        <v>12</v>
      </c>
      <c r="AS218" s="281" t="s">
        <v>766</v>
      </c>
      <c r="AT218" s="281" t="s">
        <v>766</v>
      </c>
      <c r="AU218" s="281" t="s">
        <v>766</v>
      </c>
      <c r="AV218" s="281" t="s">
        <v>766</v>
      </c>
    </row>
    <row r="219" spans="1:52" s="63" customFormat="1" x14ac:dyDescent="0.2">
      <c r="A219" s="219"/>
      <c r="B219" s="219"/>
      <c r="C219" s="219">
        <v>219</v>
      </c>
      <c r="D219" s="115"/>
      <c r="E219" s="115" t="str">
        <f t="shared" si="26"/>
        <v/>
      </c>
      <c r="F219" s="115"/>
      <c r="G219" s="87"/>
      <c r="H219" s="87"/>
      <c r="I219" s="87"/>
      <c r="J219" s="87"/>
      <c r="K219" s="186" t="s">
        <v>1047</v>
      </c>
      <c r="L219" s="186" t="str">
        <f t="shared" si="18"/>
        <v>140_2bau</v>
      </c>
      <c r="M219" s="188" t="s">
        <v>895</v>
      </c>
      <c r="N219" s="186" t="str">
        <f t="shared" si="19"/>
        <v>.</v>
      </c>
      <c r="O219" s="63" t="s">
        <v>904</v>
      </c>
      <c r="P219" s="63" t="s">
        <v>767</v>
      </c>
      <c r="Q219" s="192">
        <v>5</v>
      </c>
      <c r="R219" s="91">
        <v>10.5</v>
      </c>
      <c r="S219" s="91" t="s">
        <v>766</v>
      </c>
      <c r="T219" s="91" t="s">
        <v>766</v>
      </c>
      <c r="U219" s="91" t="s">
        <v>766</v>
      </c>
      <c r="V219" s="91">
        <v>1</v>
      </c>
      <c r="W219" s="91">
        <v>1</v>
      </c>
      <c r="X219" s="91">
        <v>1</v>
      </c>
      <c r="Y219" s="63" t="s">
        <v>49</v>
      </c>
      <c r="Z219" s="93" t="s">
        <v>768</v>
      </c>
      <c r="AA219" s="63" t="s">
        <v>76</v>
      </c>
      <c r="AB219" s="63" t="s">
        <v>149</v>
      </c>
      <c r="AC219" s="63" t="s">
        <v>501</v>
      </c>
      <c r="AD219" s="63" t="s">
        <v>55</v>
      </c>
      <c r="AE219" s="63">
        <f t="shared" si="27"/>
        <v>1080</v>
      </c>
      <c r="AF219" s="63">
        <f t="shared" si="28"/>
        <v>24</v>
      </c>
      <c r="AG219" s="63">
        <v>45</v>
      </c>
      <c r="AH219" s="63" t="s">
        <v>144</v>
      </c>
      <c r="AI219" s="63" t="s">
        <v>763</v>
      </c>
      <c r="AJ219" s="63" t="s">
        <v>764</v>
      </c>
      <c r="AK219" s="63" t="s">
        <v>765</v>
      </c>
      <c r="AL219" s="269" t="s">
        <v>766</v>
      </c>
      <c r="AM219" s="269">
        <v>9.64</v>
      </c>
      <c r="AN219" s="269">
        <v>3.47</v>
      </c>
      <c r="AO219" s="269">
        <v>14</v>
      </c>
      <c r="AP219" s="269">
        <v>10.86</v>
      </c>
      <c r="AQ219" s="269">
        <v>4.05</v>
      </c>
      <c r="AR219" s="63">
        <v>14</v>
      </c>
      <c r="AS219" s="282" t="s">
        <v>766</v>
      </c>
      <c r="AT219" s="282" t="s">
        <v>766</v>
      </c>
      <c r="AU219" s="282" t="s">
        <v>766</v>
      </c>
      <c r="AV219" s="282" t="s">
        <v>766</v>
      </c>
    </row>
    <row r="220" spans="1:52" x14ac:dyDescent="0.2">
      <c r="C220" s="219">
        <v>220</v>
      </c>
      <c r="D220" s="110" t="s">
        <v>776</v>
      </c>
      <c r="E220" s="110" t="str">
        <f t="shared" si="26"/>
        <v>141</v>
      </c>
      <c r="F220" s="110" t="s">
        <v>47</v>
      </c>
      <c r="G220" s="86" t="s">
        <v>442</v>
      </c>
      <c r="H220" s="86" t="s">
        <v>986</v>
      </c>
      <c r="I220" s="86" t="s">
        <v>989</v>
      </c>
      <c r="J220" s="86" t="s">
        <v>990</v>
      </c>
      <c r="K220" s="185">
        <v>141</v>
      </c>
      <c r="L220" s="185" t="str">
        <f t="shared" si="18"/>
        <v xml:space="preserve">141NTm </v>
      </c>
      <c r="M220" s="187" t="s">
        <v>909</v>
      </c>
      <c r="N220" s="185" t="str">
        <f t="shared" si="19"/>
        <v xml:space="preserve">m </v>
      </c>
      <c r="O220" s="60">
        <v>1</v>
      </c>
      <c r="P220" s="60" t="s">
        <v>777</v>
      </c>
      <c r="Q220" s="191" t="s">
        <v>87</v>
      </c>
      <c r="R220" s="88">
        <v>13.2</v>
      </c>
      <c r="S220" s="88">
        <v>0.50800000000000001</v>
      </c>
      <c r="T220" s="88">
        <v>1</v>
      </c>
      <c r="U220" s="88" t="s">
        <v>766</v>
      </c>
      <c r="V220" s="88">
        <f>8/(16+6)</f>
        <v>0.36363636363636365</v>
      </c>
      <c r="W220" s="88">
        <v>0.72699999999999998</v>
      </c>
      <c r="X220" s="88">
        <f>1-0.227</f>
        <v>0.77300000000000002</v>
      </c>
      <c r="Y220" s="60" t="s">
        <v>88</v>
      </c>
      <c r="Z220" s="90" t="s">
        <v>778</v>
      </c>
      <c r="AA220" s="60" t="s">
        <v>446</v>
      </c>
      <c r="AB220" s="60" t="s">
        <v>53</v>
      </c>
      <c r="AC220" s="60" t="s">
        <v>54</v>
      </c>
      <c r="AD220" s="60" t="s">
        <v>68</v>
      </c>
      <c r="AE220" s="60">
        <f>AF220*AG220</f>
        <v>360</v>
      </c>
      <c r="AF220" s="60">
        <v>12</v>
      </c>
      <c r="AG220" s="60">
        <v>30</v>
      </c>
      <c r="AH220" s="60" t="s">
        <v>56</v>
      </c>
      <c r="AI220" s="60" t="s">
        <v>779</v>
      </c>
      <c r="AJ220" s="60" t="s">
        <v>58</v>
      </c>
      <c r="AK220" s="60" t="s">
        <v>449</v>
      </c>
      <c r="AL220" s="266" t="s">
        <v>766</v>
      </c>
      <c r="AM220" s="266">
        <v>3.82</v>
      </c>
      <c r="AN220" s="266">
        <v>1.31</v>
      </c>
      <c r="AO220" s="266">
        <v>22</v>
      </c>
      <c r="AP220" s="266">
        <v>7.39</v>
      </c>
      <c r="AQ220" s="266">
        <v>2.17</v>
      </c>
      <c r="AR220" s="60">
        <v>22</v>
      </c>
      <c r="AS220" s="283" t="s">
        <v>766</v>
      </c>
      <c r="AT220" s="283" t="s">
        <v>766</v>
      </c>
      <c r="AU220" s="283" t="s">
        <v>766</v>
      </c>
      <c r="AV220" s="283" t="s">
        <v>766</v>
      </c>
      <c r="AW220" s="281"/>
      <c r="AX220" s="281"/>
    </row>
    <row r="221" spans="1:52" x14ac:dyDescent="0.2">
      <c r="C221" s="219">
        <v>221</v>
      </c>
      <c r="D221" s="110"/>
      <c r="E221" s="110" t="str">
        <f t="shared" si="26"/>
        <v/>
      </c>
      <c r="F221" s="110"/>
      <c r="K221" s="185" t="s">
        <v>133</v>
      </c>
      <c r="L221" s="185" t="str">
        <f t="shared" si="18"/>
        <v/>
      </c>
      <c r="N221" s="185" t="str">
        <f t="shared" si="19"/>
        <v/>
      </c>
      <c r="AI221" s="60" t="s">
        <v>780</v>
      </c>
      <c r="AJ221" s="60" t="s">
        <v>91</v>
      </c>
      <c r="AK221" s="60" t="s">
        <v>449</v>
      </c>
      <c r="AL221" s="266" t="s">
        <v>766</v>
      </c>
      <c r="AM221" s="266">
        <v>2.14</v>
      </c>
      <c r="AN221" s="266">
        <v>1.36</v>
      </c>
      <c r="AO221" s="266">
        <v>22</v>
      </c>
      <c r="AP221" s="266">
        <v>3.41</v>
      </c>
      <c r="AQ221" s="266">
        <v>1.99</v>
      </c>
      <c r="AR221" s="60">
        <v>22</v>
      </c>
      <c r="AS221" s="281" t="s">
        <v>766</v>
      </c>
      <c r="AT221" s="281" t="s">
        <v>766</v>
      </c>
      <c r="AU221" s="281" t="s">
        <v>766</v>
      </c>
      <c r="AV221" s="281" t="s">
        <v>766</v>
      </c>
      <c r="AW221" s="281"/>
      <c r="AX221" s="281"/>
    </row>
    <row r="222" spans="1:52" x14ac:dyDescent="0.2">
      <c r="C222" s="219">
        <v>222</v>
      </c>
      <c r="D222" s="110"/>
      <c r="E222" s="110" t="str">
        <f t="shared" si="26"/>
        <v/>
      </c>
      <c r="F222" s="110"/>
      <c r="K222" s="185" t="s">
        <v>133</v>
      </c>
      <c r="L222" s="185" t="str">
        <f t="shared" si="18"/>
        <v/>
      </c>
      <c r="N222" s="185" t="str">
        <f t="shared" si="19"/>
        <v/>
      </c>
      <c r="AI222" s="60" t="s">
        <v>781</v>
      </c>
      <c r="AJ222" s="60" t="s">
        <v>91</v>
      </c>
      <c r="AK222" s="60" t="s">
        <v>449</v>
      </c>
      <c r="AL222" s="266" t="s">
        <v>766</v>
      </c>
      <c r="AM222" s="266">
        <v>4.32</v>
      </c>
      <c r="AN222" s="266">
        <v>1.52</v>
      </c>
      <c r="AO222" s="266">
        <v>22</v>
      </c>
      <c r="AP222" s="266">
        <v>5.45</v>
      </c>
      <c r="AQ222" s="266">
        <v>1.65</v>
      </c>
      <c r="AR222" s="60">
        <v>22</v>
      </c>
      <c r="AS222" s="281" t="s">
        <v>766</v>
      </c>
      <c r="AT222" s="281" t="s">
        <v>766</v>
      </c>
      <c r="AU222" s="281" t="s">
        <v>766</v>
      </c>
      <c r="AV222" s="281" t="s">
        <v>766</v>
      </c>
      <c r="AW222" s="281"/>
      <c r="AX222" s="281"/>
    </row>
    <row r="223" spans="1:52" x14ac:dyDescent="0.2">
      <c r="C223" s="219">
        <v>223</v>
      </c>
      <c r="D223" s="110"/>
      <c r="E223" s="110" t="str">
        <f t="shared" si="26"/>
        <v/>
      </c>
      <c r="F223" s="110"/>
      <c r="K223" s="185" t="s">
        <v>133</v>
      </c>
      <c r="L223" s="185" t="str">
        <f t="shared" si="18"/>
        <v/>
      </c>
      <c r="N223" s="185" t="str">
        <f t="shared" si="19"/>
        <v/>
      </c>
      <c r="AI223" s="63" t="s">
        <v>782</v>
      </c>
      <c r="AJ223" s="63" t="s">
        <v>91</v>
      </c>
      <c r="AK223" s="63" t="s">
        <v>449</v>
      </c>
      <c r="AL223" s="269" t="s">
        <v>766</v>
      </c>
      <c r="AM223" s="269">
        <v>6.45</v>
      </c>
      <c r="AN223" s="269">
        <v>2.2400000000000002</v>
      </c>
      <c r="AO223" s="269">
        <v>22</v>
      </c>
      <c r="AP223" s="269">
        <v>8.86</v>
      </c>
      <c r="AQ223" s="269">
        <v>3.39</v>
      </c>
      <c r="AR223" s="63">
        <v>22</v>
      </c>
      <c r="AS223" s="281" t="s">
        <v>766</v>
      </c>
      <c r="AT223" s="281" t="s">
        <v>766</v>
      </c>
      <c r="AU223" s="281" t="s">
        <v>766</v>
      </c>
      <c r="AV223" s="281" t="s">
        <v>766</v>
      </c>
      <c r="AW223" s="281"/>
      <c r="AX223" s="281"/>
    </row>
    <row r="224" spans="1:52" x14ac:dyDescent="0.2">
      <c r="C224" s="219">
        <v>224</v>
      </c>
      <c r="D224" s="110"/>
      <c r="E224" s="110" t="str">
        <f t="shared" si="26"/>
        <v/>
      </c>
      <c r="F224" s="110"/>
      <c r="K224" s="185">
        <v>141</v>
      </c>
      <c r="L224" s="185" t="str">
        <f t="shared" si="18"/>
        <v xml:space="preserve">141Nm </v>
      </c>
      <c r="M224" s="187" t="s">
        <v>896</v>
      </c>
      <c r="N224" s="185" t="str">
        <f t="shared" si="19"/>
        <v xml:space="preserve">m </v>
      </c>
      <c r="O224" s="60">
        <v>2</v>
      </c>
      <c r="P224" s="60" t="s">
        <v>914</v>
      </c>
      <c r="Q224" s="191" t="s">
        <v>87</v>
      </c>
      <c r="R224" s="88">
        <v>13.2</v>
      </c>
      <c r="S224" s="88">
        <v>0.50800000000000001</v>
      </c>
      <c r="T224" s="88">
        <v>1</v>
      </c>
      <c r="U224" s="88" t="s">
        <v>766</v>
      </c>
      <c r="V224" s="88">
        <f>8/20</f>
        <v>0.4</v>
      </c>
      <c r="W224" s="88">
        <v>0.6</v>
      </c>
      <c r="X224" s="88">
        <f>1-0.05</f>
        <v>0.95</v>
      </c>
      <c r="Y224" s="60" t="s">
        <v>88</v>
      </c>
      <c r="Z224" s="90" t="s">
        <v>778</v>
      </c>
      <c r="AA224" s="60" t="s">
        <v>446</v>
      </c>
      <c r="AB224" s="60" t="s">
        <v>53</v>
      </c>
      <c r="AC224" s="60" t="s">
        <v>54</v>
      </c>
      <c r="AD224" s="60" t="s">
        <v>55</v>
      </c>
      <c r="AE224" s="60">
        <f t="shared" ref="AE224:AE228" si="29">AF224*AG224</f>
        <v>360</v>
      </c>
      <c r="AF224" s="60">
        <v>12</v>
      </c>
      <c r="AG224" s="60">
        <v>30</v>
      </c>
      <c r="AH224" s="60" t="s">
        <v>56</v>
      </c>
      <c r="AI224" s="60" t="s">
        <v>779</v>
      </c>
      <c r="AJ224" s="60" t="s">
        <v>58</v>
      </c>
      <c r="AK224" s="60" t="s">
        <v>449</v>
      </c>
      <c r="AL224" s="266" t="s">
        <v>766</v>
      </c>
      <c r="AM224" s="60">
        <v>3.7</v>
      </c>
      <c r="AN224" s="60">
        <v>1.73</v>
      </c>
      <c r="AO224" s="60">
        <v>20</v>
      </c>
      <c r="AP224" s="60">
        <v>6.35</v>
      </c>
      <c r="AQ224" s="60">
        <v>1.78</v>
      </c>
      <c r="AR224" s="60">
        <v>20</v>
      </c>
      <c r="AS224" s="281" t="s">
        <v>766</v>
      </c>
      <c r="AT224" s="281" t="s">
        <v>766</v>
      </c>
      <c r="AU224" s="281" t="s">
        <v>766</v>
      </c>
      <c r="AV224" s="281" t="s">
        <v>766</v>
      </c>
      <c r="AW224" s="281"/>
      <c r="AX224" s="281"/>
    </row>
    <row r="225" spans="1:50" x14ac:dyDescent="0.2">
      <c r="C225" s="219">
        <v>225</v>
      </c>
      <c r="D225" s="110"/>
      <c r="E225" s="110" t="str">
        <f t="shared" si="26"/>
        <v/>
      </c>
      <c r="F225" s="110"/>
      <c r="K225" s="185" t="s">
        <v>133</v>
      </c>
      <c r="L225" s="185" t="str">
        <f t="shared" si="18"/>
        <v/>
      </c>
      <c r="N225" s="185" t="str">
        <f t="shared" si="19"/>
        <v/>
      </c>
      <c r="AI225" s="60" t="s">
        <v>780</v>
      </c>
      <c r="AJ225" s="60" t="s">
        <v>91</v>
      </c>
      <c r="AK225" s="60" t="s">
        <v>449</v>
      </c>
      <c r="AL225" s="266" t="s">
        <v>766</v>
      </c>
      <c r="AM225" s="266">
        <v>1.55</v>
      </c>
      <c r="AN225" s="266">
        <v>1.4</v>
      </c>
      <c r="AO225" s="266">
        <v>20</v>
      </c>
      <c r="AP225" s="266">
        <v>3</v>
      </c>
      <c r="AQ225" s="266">
        <v>2.1800000000000002</v>
      </c>
      <c r="AR225" s="60">
        <v>20</v>
      </c>
      <c r="AS225" s="281" t="s">
        <v>766</v>
      </c>
      <c r="AT225" s="281" t="s">
        <v>766</v>
      </c>
      <c r="AU225" s="281" t="s">
        <v>766</v>
      </c>
      <c r="AV225" s="281" t="s">
        <v>766</v>
      </c>
      <c r="AW225" s="281"/>
      <c r="AX225" s="281"/>
    </row>
    <row r="226" spans="1:50" x14ac:dyDescent="0.2">
      <c r="C226" s="219">
        <v>226</v>
      </c>
      <c r="D226" s="110"/>
      <c r="E226" s="110" t="str">
        <f t="shared" si="26"/>
        <v/>
      </c>
      <c r="F226" s="110"/>
      <c r="K226" s="185" t="s">
        <v>133</v>
      </c>
      <c r="L226" s="185" t="str">
        <f t="shared" si="18"/>
        <v/>
      </c>
      <c r="N226" s="185" t="str">
        <f t="shared" si="19"/>
        <v/>
      </c>
      <c r="AI226" s="60" t="s">
        <v>781</v>
      </c>
      <c r="AJ226" s="60" t="s">
        <v>91</v>
      </c>
      <c r="AK226" s="60" t="s">
        <v>449</v>
      </c>
      <c r="AL226" s="266" t="s">
        <v>766</v>
      </c>
      <c r="AM226" s="266">
        <v>4.2</v>
      </c>
      <c r="AN226" s="266">
        <v>1.44</v>
      </c>
      <c r="AO226" s="266">
        <v>20</v>
      </c>
      <c r="AP226" s="266">
        <v>4.95</v>
      </c>
      <c r="AQ226" s="266">
        <v>1.79</v>
      </c>
      <c r="AR226" s="60">
        <v>20</v>
      </c>
      <c r="AS226" s="281" t="s">
        <v>766</v>
      </c>
      <c r="AT226" s="281" t="s">
        <v>766</v>
      </c>
      <c r="AU226" s="281" t="s">
        <v>766</v>
      </c>
      <c r="AV226" s="281" t="s">
        <v>766</v>
      </c>
      <c r="AW226" s="281"/>
      <c r="AX226" s="281"/>
    </row>
    <row r="227" spans="1:50" x14ac:dyDescent="0.2">
      <c r="C227" s="219">
        <v>227</v>
      </c>
      <c r="D227" s="110"/>
      <c r="E227" s="110" t="str">
        <f t="shared" si="26"/>
        <v/>
      </c>
      <c r="F227" s="110"/>
      <c r="K227" s="185" t="s">
        <v>133</v>
      </c>
      <c r="L227" s="185" t="str">
        <f t="shared" si="18"/>
        <v/>
      </c>
      <c r="N227" s="185" t="str">
        <f t="shared" si="19"/>
        <v/>
      </c>
      <c r="AI227" s="63" t="s">
        <v>782</v>
      </c>
      <c r="AJ227" s="63" t="s">
        <v>91</v>
      </c>
      <c r="AK227" s="63" t="s">
        <v>449</v>
      </c>
      <c r="AL227" s="269" t="s">
        <v>766</v>
      </c>
      <c r="AM227" s="269">
        <v>5.75</v>
      </c>
      <c r="AN227" s="269">
        <v>2.2000000000000002</v>
      </c>
      <c r="AO227" s="269">
        <v>20</v>
      </c>
      <c r="AP227" s="269">
        <v>7.95</v>
      </c>
      <c r="AQ227" s="269">
        <v>3.76</v>
      </c>
      <c r="AR227" s="63">
        <v>20</v>
      </c>
      <c r="AS227" s="281" t="s">
        <v>766</v>
      </c>
      <c r="AT227" s="281" t="s">
        <v>766</v>
      </c>
      <c r="AU227" s="281" t="s">
        <v>766</v>
      </c>
      <c r="AV227" s="281" t="s">
        <v>766</v>
      </c>
      <c r="AW227" s="281"/>
      <c r="AX227" s="281"/>
    </row>
    <row r="228" spans="1:50" x14ac:dyDescent="0.2">
      <c r="C228" s="219">
        <v>228</v>
      </c>
      <c r="D228" s="110"/>
      <c r="E228" s="110" t="str">
        <f t="shared" si="26"/>
        <v/>
      </c>
      <c r="F228" s="110"/>
      <c r="K228" s="185">
        <v>141</v>
      </c>
      <c r="L228" s="185" t="str">
        <f t="shared" si="18"/>
        <v>141cm</v>
      </c>
      <c r="M228" s="187" t="s">
        <v>895</v>
      </c>
      <c r="N228" s="185" t="str">
        <f t="shared" si="19"/>
        <v>cm</v>
      </c>
      <c r="O228" s="60" t="s">
        <v>904</v>
      </c>
      <c r="P228" s="60" t="s">
        <v>783</v>
      </c>
      <c r="Q228" s="191" t="s">
        <v>87</v>
      </c>
      <c r="R228" s="88">
        <v>13.2</v>
      </c>
      <c r="S228" s="88">
        <v>0.50800000000000001</v>
      </c>
      <c r="T228" s="88">
        <v>1</v>
      </c>
      <c r="U228" s="88" t="s">
        <v>766</v>
      </c>
      <c r="V228" s="88">
        <f>8/21</f>
        <v>0.38095238095238093</v>
      </c>
      <c r="W228" s="88">
        <v>0.71399999999999997</v>
      </c>
      <c r="X228" s="88">
        <f>1-0.095</f>
        <v>0.90500000000000003</v>
      </c>
      <c r="Y228" s="60" t="s">
        <v>50</v>
      </c>
      <c r="Z228" s="90" t="s">
        <v>784</v>
      </c>
      <c r="AA228" s="60" t="s">
        <v>454</v>
      </c>
      <c r="AB228" s="60" t="s">
        <v>53</v>
      </c>
      <c r="AC228" s="60" t="s">
        <v>54</v>
      </c>
      <c r="AD228" s="60" t="s">
        <v>55</v>
      </c>
      <c r="AE228" s="60">
        <f t="shared" si="29"/>
        <v>360</v>
      </c>
      <c r="AF228" s="60">
        <v>12</v>
      </c>
      <c r="AG228" s="60">
        <v>30</v>
      </c>
      <c r="AH228" s="60" t="s">
        <v>56</v>
      </c>
      <c r="AI228" s="60" t="s">
        <v>779</v>
      </c>
      <c r="AJ228" s="60" t="s">
        <v>58</v>
      </c>
      <c r="AK228" s="60" t="s">
        <v>449</v>
      </c>
      <c r="AL228" s="266" t="s">
        <v>766</v>
      </c>
      <c r="AM228" s="266">
        <v>3.79</v>
      </c>
      <c r="AN228" s="266">
        <v>1.61</v>
      </c>
      <c r="AO228" s="266">
        <v>21</v>
      </c>
      <c r="AP228" s="266">
        <v>4.93</v>
      </c>
      <c r="AQ228" s="266">
        <v>1.55</v>
      </c>
      <c r="AR228" s="60">
        <v>21</v>
      </c>
      <c r="AS228" s="281" t="s">
        <v>766</v>
      </c>
      <c r="AT228" s="281" t="s">
        <v>766</v>
      </c>
      <c r="AU228" s="281" t="s">
        <v>766</v>
      </c>
      <c r="AV228" s="281" t="s">
        <v>766</v>
      </c>
      <c r="AW228" s="281"/>
      <c r="AX228" s="281"/>
    </row>
    <row r="229" spans="1:50" x14ac:dyDescent="0.2">
      <c r="C229" s="219">
        <v>229</v>
      </c>
      <c r="D229" s="110"/>
      <c r="E229" s="110" t="str">
        <f t="shared" si="26"/>
        <v/>
      </c>
      <c r="F229" s="110"/>
      <c r="K229" s="185" t="s">
        <v>133</v>
      </c>
      <c r="L229" s="185" t="str">
        <f t="shared" si="18"/>
        <v/>
      </c>
      <c r="N229" s="185" t="str">
        <f t="shared" si="19"/>
        <v/>
      </c>
      <c r="AI229" s="60" t="s">
        <v>780</v>
      </c>
      <c r="AJ229" s="60" t="s">
        <v>91</v>
      </c>
      <c r="AK229" s="60" t="s">
        <v>449</v>
      </c>
      <c r="AL229" s="266" t="s">
        <v>766</v>
      </c>
      <c r="AM229" s="266">
        <v>1.71</v>
      </c>
      <c r="AN229" s="266">
        <v>1.19</v>
      </c>
      <c r="AO229" s="266">
        <v>21</v>
      </c>
      <c r="AP229" s="266">
        <v>3.05</v>
      </c>
      <c r="AQ229" s="266">
        <v>2.11</v>
      </c>
      <c r="AR229" s="60">
        <v>21</v>
      </c>
      <c r="AS229" s="281" t="s">
        <v>766</v>
      </c>
      <c r="AT229" s="281" t="s">
        <v>766</v>
      </c>
      <c r="AU229" s="281" t="s">
        <v>766</v>
      </c>
      <c r="AV229" s="281" t="s">
        <v>766</v>
      </c>
      <c r="AW229" s="281"/>
      <c r="AX229" s="281"/>
    </row>
    <row r="230" spans="1:50" x14ac:dyDescent="0.2">
      <c r="C230" s="219">
        <v>230</v>
      </c>
      <c r="D230" s="110"/>
      <c r="E230" s="110" t="str">
        <f t="shared" si="26"/>
        <v/>
      </c>
      <c r="F230" s="110"/>
      <c r="K230" s="185" t="s">
        <v>133</v>
      </c>
      <c r="L230" s="185" t="str">
        <f t="shared" si="18"/>
        <v/>
      </c>
      <c r="N230" s="185" t="str">
        <f t="shared" si="19"/>
        <v/>
      </c>
      <c r="AI230" s="60" t="s">
        <v>781</v>
      </c>
      <c r="AJ230" s="60" t="s">
        <v>91</v>
      </c>
      <c r="AK230" s="60" t="s">
        <v>449</v>
      </c>
      <c r="AL230" s="266" t="s">
        <v>766</v>
      </c>
      <c r="AM230" s="60">
        <v>4.0999999999999996</v>
      </c>
      <c r="AN230" s="60">
        <v>1.22</v>
      </c>
      <c r="AO230" s="60">
        <v>21</v>
      </c>
      <c r="AP230" s="60">
        <v>5.19</v>
      </c>
      <c r="AQ230" s="60">
        <v>2.02</v>
      </c>
      <c r="AR230" s="60">
        <v>21</v>
      </c>
      <c r="AS230" s="281" t="s">
        <v>766</v>
      </c>
      <c r="AT230" s="281" t="s">
        <v>766</v>
      </c>
      <c r="AU230" s="281" t="s">
        <v>766</v>
      </c>
      <c r="AV230" s="281" t="s">
        <v>766</v>
      </c>
      <c r="AW230" s="281"/>
      <c r="AX230" s="281"/>
    </row>
    <row r="231" spans="1:50" x14ac:dyDescent="0.2">
      <c r="C231" s="219">
        <v>231</v>
      </c>
      <c r="D231" s="115"/>
      <c r="E231" s="115" t="str">
        <f t="shared" si="26"/>
        <v/>
      </c>
      <c r="F231" s="115"/>
      <c r="G231" s="87"/>
      <c r="H231" s="87"/>
      <c r="I231" s="87"/>
      <c r="J231" s="87"/>
      <c r="K231" s="186" t="s">
        <v>133</v>
      </c>
      <c r="L231" s="186" t="str">
        <f t="shared" si="18"/>
        <v/>
      </c>
      <c r="M231" s="188"/>
      <c r="N231" s="186" t="str">
        <f t="shared" si="19"/>
        <v/>
      </c>
      <c r="O231" s="63"/>
      <c r="P231" s="63"/>
      <c r="Q231" s="192"/>
      <c r="R231" s="91"/>
      <c r="S231" s="91"/>
      <c r="T231" s="91"/>
      <c r="U231" s="91"/>
      <c r="V231" s="91"/>
      <c r="W231" s="91"/>
      <c r="X231" s="91"/>
      <c r="Y231" s="63"/>
      <c r="Z231" s="93"/>
      <c r="AA231" s="63"/>
      <c r="AB231" s="63"/>
      <c r="AC231" s="63"/>
      <c r="AD231" s="63"/>
      <c r="AE231" s="63"/>
      <c r="AF231" s="63"/>
      <c r="AG231" s="63"/>
      <c r="AH231" s="63"/>
      <c r="AI231" s="63" t="s">
        <v>782</v>
      </c>
      <c r="AJ231" s="63" t="s">
        <v>91</v>
      </c>
      <c r="AK231" s="63" t="s">
        <v>449</v>
      </c>
      <c r="AL231" s="269" t="s">
        <v>766</v>
      </c>
      <c r="AM231" s="63">
        <v>5.81</v>
      </c>
      <c r="AN231" s="63">
        <v>2.1800000000000002</v>
      </c>
      <c r="AO231" s="63">
        <v>21</v>
      </c>
      <c r="AP231" s="63">
        <v>8.24</v>
      </c>
      <c r="AQ231" s="63">
        <v>3.86</v>
      </c>
      <c r="AR231" s="63">
        <v>21</v>
      </c>
      <c r="AS231" s="282" t="s">
        <v>766</v>
      </c>
      <c r="AT231" s="282" t="s">
        <v>766</v>
      </c>
      <c r="AU231" s="282" t="s">
        <v>766</v>
      </c>
      <c r="AV231" s="282" t="s">
        <v>766</v>
      </c>
      <c r="AW231" s="282"/>
      <c r="AX231" s="282"/>
    </row>
    <row r="232" spans="1:50" x14ac:dyDescent="0.2">
      <c r="C232" s="219">
        <v>232</v>
      </c>
      <c r="D232" s="110" t="s">
        <v>785</v>
      </c>
      <c r="E232" s="110" t="str">
        <f t="shared" si="26"/>
        <v>142</v>
      </c>
      <c r="F232" s="110" t="s">
        <v>171</v>
      </c>
      <c r="G232" s="86" t="s">
        <v>442</v>
      </c>
      <c r="H232" s="86" t="s">
        <v>986</v>
      </c>
      <c r="I232" s="86" t="s">
        <v>987</v>
      </c>
      <c r="J232" s="86" t="s">
        <v>990</v>
      </c>
      <c r="K232" s="185" t="s">
        <v>1029</v>
      </c>
      <c r="L232" s="185" t="str">
        <f t="shared" si="18"/>
        <v xml:space="preserve">142_1Tm </v>
      </c>
      <c r="M232" s="187" t="s">
        <v>906</v>
      </c>
      <c r="N232" s="185" t="str">
        <f t="shared" si="19"/>
        <v xml:space="preserve">m </v>
      </c>
      <c r="O232" s="60">
        <v>1</v>
      </c>
      <c r="P232" s="60" t="s">
        <v>786</v>
      </c>
      <c r="Q232" s="191">
        <v>7</v>
      </c>
      <c r="R232" s="88">
        <v>13</v>
      </c>
      <c r="S232" s="88">
        <v>1</v>
      </c>
      <c r="T232" s="88" t="s">
        <v>766</v>
      </c>
      <c r="U232" s="88">
        <v>1</v>
      </c>
      <c r="V232" s="88" t="s">
        <v>766</v>
      </c>
      <c r="W232" s="88">
        <f>27/40</f>
        <v>0.67500000000000004</v>
      </c>
      <c r="X232" s="88" t="s">
        <v>766</v>
      </c>
      <c r="Y232" s="60" t="s">
        <v>88</v>
      </c>
      <c r="Z232" s="90" t="s">
        <v>787</v>
      </c>
      <c r="AA232" s="60" t="s">
        <v>446</v>
      </c>
      <c r="AB232" s="60" t="s">
        <v>53</v>
      </c>
      <c r="AC232" s="60" t="s">
        <v>54</v>
      </c>
      <c r="AD232" s="60" t="s">
        <v>68</v>
      </c>
      <c r="AE232" s="60">
        <f t="shared" ref="AE232:AE239" si="30">AF232*AG232</f>
        <v>540</v>
      </c>
      <c r="AF232" s="60">
        <v>9</v>
      </c>
      <c r="AG232" s="60">
        <v>60</v>
      </c>
      <c r="AH232" s="60" t="s">
        <v>144</v>
      </c>
      <c r="AI232" s="118" t="s">
        <v>378</v>
      </c>
      <c r="AJ232" s="60" t="s">
        <v>91</v>
      </c>
      <c r="AK232" s="60" t="s">
        <v>518</v>
      </c>
      <c r="AL232" s="266" t="s">
        <v>766</v>
      </c>
      <c r="AM232" s="266">
        <v>4.18</v>
      </c>
      <c r="AN232" s="266">
        <v>2.6</v>
      </c>
      <c r="AO232" s="266">
        <v>11</v>
      </c>
      <c r="AP232" s="266">
        <v>8.18</v>
      </c>
      <c r="AQ232" s="266">
        <v>1.72</v>
      </c>
      <c r="AR232" s="60">
        <v>11</v>
      </c>
      <c r="AS232" s="60">
        <v>6.64</v>
      </c>
      <c r="AT232" s="60">
        <v>3.11</v>
      </c>
      <c r="AU232" s="60">
        <v>11</v>
      </c>
      <c r="AV232" s="60">
        <v>1</v>
      </c>
    </row>
    <row r="233" spans="1:50" x14ac:dyDescent="0.2">
      <c r="C233" s="219">
        <v>233</v>
      </c>
      <c r="D233" s="110"/>
      <c r="E233" s="110" t="str">
        <f t="shared" si="26"/>
        <v/>
      </c>
      <c r="F233" s="110"/>
      <c r="K233" s="185" t="s">
        <v>1029</v>
      </c>
      <c r="L233" s="185" t="str">
        <f t="shared" si="18"/>
        <v xml:space="preserve">142_1Tm </v>
      </c>
      <c r="M233" s="187" t="s">
        <v>906</v>
      </c>
      <c r="N233" s="185" t="str">
        <f t="shared" si="19"/>
        <v xml:space="preserve">m </v>
      </c>
      <c r="O233" s="60">
        <v>2</v>
      </c>
      <c r="P233" s="60" t="s">
        <v>788</v>
      </c>
      <c r="Q233" s="191">
        <v>7</v>
      </c>
      <c r="R233" s="88">
        <v>13</v>
      </c>
      <c r="S233" s="88">
        <v>1</v>
      </c>
      <c r="T233" s="88" t="s">
        <v>766</v>
      </c>
      <c r="U233" s="88">
        <v>1</v>
      </c>
      <c r="V233" s="88" t="s">
        <v>766</v>
      </c>
      <c r="W233" s="88">
        <f t="shared" ref="W233:W235" si="31">27/40</f>
        <v>0.67500000000000004</v>
      </c>
      <c r="X233" s="88" t="s">
        <v>766</v>
      </c>
      <c r="Y233" s="60" t="s">
        <v>88</v>
      </c>
      <c r="Z233" s="90" t="s">
        <v>787</v>
      </c>
      <c r="AA233" s="60" t="s">
        <v>446</v>
      </c>
      <c r="AB233" s="60" t="s">
        <v>53</v>
      </c>
      <c r="AC233" s="60" t="s">
        <v>54</v>
      </c>
      <c r="AD233" s="60" t="s">
        <v>68</v>
      </c>
      <c r="AE233" s="60">
        <f t="shared" si="30"/>
        <v>540</v>
      </c>
      <c r="AF233" s="60">
        <v>9</v>
      </c>
      <c r="AG233" s="60">
        <v>60</v>
      </c>
      <c r="AH233" s="60" t="s">
        <v>144</v>
      </c>
      <c r="AI233" s="60" t="s">
        <v>378</v>
      </c>
      <c r="AJ233" s="60" t="s">
        <v>91</v>
      </c>
      <c r="AK233" s="60" t="s">
        <v>518</v>
      </c>
      <c r="AL233" s="266" t="s">
        <v>766</v>
      </c>
      <c r="AM233" s="266">
        <v>4.38</v>
      </c>
      <c r="AN233" s="266">
        <v>2.5</v>
      </c>
      <c r="AO233" s="266">
        <v>9</v>
      </c>
      <c r="AP233" s="266">
        <v>4.88</v>
      </c>
      <c r="AQ233" s="266">
        <v>3.52</v>
      </c>
      <c r="AR233" s="60">
        <v>9</v>
      </c>
      <c r="AS233" s="60">
        <v>5.13</v>
      </c>
      <c r="AT233" s="60">
        <v>2.48</v>
      </c>
      <c r="AU233" s="60">
        <v>9</v>
      </c>
      <c r="AV233" s="60">
        <v>1</v>
      </c>
    </row>
    <row r="234" spans="1:50" s="200" customFormat="1" x14ac:dyDescent="0.2">
      <c r="A234" s="229" t="s">
        <v>919</v>
      </c>
      <c r="B234" s="229" t="s">
        <v>912</v>
      </c>
      <c r="C234" s="229">
        <v>234</v>
      </c>
      <c r="D234" s="214"/>
      <c r="E234" s="214" t="str">
        <f t="shared" si="26"/>
        <v/>
      </c>
      <c r="F234" s="214"/>
      <c r="K234" s="214" t="s">
        <v>1029</v>
      </c>
      <c r="L234" s="214" t="str">
        <f t="shared" si="18"/>
        <v>142_1bau</v>
      </c>
      <c r="M234" s="200" t="s">
        <v>913</v>
      </c>
      <c r="N234" s="214" t="str">
        <f t="shared" si="19"/>
        <v>.</v>
      </c>
      <c r="O234" s="200" t="s">
        <v>912</v>
      </c>
      <c r="P234" s="200" t="s">
        <v>789</v>
      </c>
      <c r="Q234" s="204">
        <v>7</v>
      </c>
      <c r="R234" s="205">
        <v>13</v>
      </c>
      <c r="S234" s="205">
        <v>1</v>
      </c>
      <c r="T234" s="205" t="s">
        <v>766</v>
      </c>
      <c r="U234" s="205">
        <v>1</v>
      </c>
      <c r="V234" s="205" t="s">
        <v>766</v>
      </c>
      <c r="W234" s="205">
        <f t="shared" si="31"/>
        <v>0.67500000000000004</v>
      </c>
      <c r="X234" s="205" t="s">
        <v>766</v>
      </c>
      <c r="Y234" s="200" t="s">
        <v>49</v>
      </c>
      <c r="Z234" s="206" t="s">
        <v>787</v>
      </c>
      <c r="AA234" s="200" t="s">
        <v>446</v>
      </c>
      <c r="AB234" s="200" t="s">
        <v>53</v>
      </c>
      <c r="AC234" s="200" t="s">
        <v>54</v>
      </c>
      <c r="AD234" s="200" t="s">
        <v>68</v>
      </c>
      <c r="AE234" s="200">
        <f t="shared" si="30"/>
        <v>540</v>
      </c>
      <c r="AF234" s="200">
        <v>9</v>
      </c>
      <c r="AG234" s="200">
        <v>60</v>
      </c>
      <c r="AH234" s="200" t="s">
        <v>144</v>
      </c>
      <c r="AI234" s="200" t="s">
        <v>378</v>
      </c>
      <c r="AJ234" s="200" t="s">
        <v>91</v>
      </c>
      <c r="AK234" s="200" t="s">
        <v>518</v>
      </c>
      <c r="AL234" s="276" t="s">
        <v>766</v>
      </c>
      <c r="AM234" s="276">
        <v>4.55</v>
      </c>
      <c r="AN234" s="276">
        <v>3.27</v>
      </c>
      <c r="AO234" s="276">
        <v>11</v>
      </c>
      <c r="AP234" s="276">
        <v>4.09</v>
      </c>
      <c r="AQ234" s="276">
        <v>3.11</v>
      </c>
      <c r="AR234" s="200">
        <v>11</v>
      </c>
      <c r="AS234" s="200">
        <v>3.91</v>
      </c>
      <c r="AT234" s="200">
        <v>1.97</v>
      </c>
      <c r="AU234" s="200">
        <v>11</v>
      </c>
      <c r="AV234" s="200">
        <v>1</v>
      </c>
    </row>
    <row r="235" spans="1:50" x14ac:dyDescent="0.2">
      <c r="C235" s="219">
        <v>235</v>
      </c>
      <c r="D235" s="115"/>
      <c r="E235" s="115" t="str">
        <f t="shared" si="26"/>
        <v/>
      </c>
      <c r="F235" s="115"/>
      <c r="G235" s="87"/>
      <c r="H235" s="87"/>
      <c r="I235" s="87"/>
      <c r="J235" s="87"/>
      <c r="K235" s="186" t="s">
        <v>1029</v>
      </c>
      <c r="L235" s="186" t="str">
        <f t="shared" si="18"/>
        <v xml:space="preserve">142_1m </v>
      </c>
      <c r="M235" s="188" t="s">
        <v>895</v>
      </c>
      <c r="N235" s="186" t="str">
        <f t="shared" si="19"/>
        <v xml:space="preserve">m </v>
      </c>
      <c r="O235" s="63" t="s">
        <v>904</v>
      </c>
      <c r="P235" s="63" t="s">
        <v>790</v>
      </c>
      <c r="Q235" s="192">
        <v>7</v>
      </c>
      <c r="R235" s="91">
        <v>13</v>
      </c>
      <c r="S235" s="91">
        <v>1</v>
      </c>
      <c r="T235" s="91" t="s">
        <v>766</v>
      </c>
      <c r="U235" s="91">
        <v>1</v>
      </c>
      <c r="V235" s="91" t="s">
        <v>766</v>
      </c>
      <c r="W235" s="91">
        <f t="shared" si="31"/>
        <v>0.67500000000000004</v>
      </c>
      <c r="X235" s="91" t="s">
        <v>766</v>
      </c>
      <c r="Y235" s="63" t="s">
        <v>88</v>
      </c>
      <c r="Z235" s="93" t="s">
        <v>787</v>
      </c>
      <c r="AA235" s="63" t="s">
        <v>446</v>
      </c>
      <c r="AB235" s="63" t="s">
        <v>53</v>
      </c>
      <c r="AC235" s="63" t="s">
        <v>54</v>
      </c>
      <c r="AD235" s="63" t="s">
        <v>68</v>
      </c>
      <c r="AE235" s="63">
        <f t="shared" si="30"/>
        <v>540</v>
      </c>
      <c r="AF235" s="63">
        <v>9</v>
      </c>
      <c r="AG235" s="63">
        <v>60</v>
      </c>
      <c r="AH235" s="63" t="s">
        <v>144</v>
      </c>
      <c r="AI235" s="63" t="s">
        <v>378</v>
      </c>
      <c r="AJ235" s="63" t="s">
        <v>91</v>
      </c>
      <c r="AK235" s="63" t="s">
        <v>518</v>
      </c>
      <c r="AL235" s="269" t="s">
        <v>766</v>
      </c>
      <c r="AM235" s="269">
        <v>4.4400000000000004</v>
      </c>
      <c r="AN235" s="269">
        <v>2.92</v>
      </c>
      <c r="AO235" s="269">
        <v>9</v>
      </c>
      <c r="AP235" s="269">
        <v>4.5599999999999996</v>
      </c>
      <c r="AQ235" s="269">
        <v>2.0099999999999998</v>
      </c>
      <c r="AR235" s="63">
        <v>9</v>
      </c>
      <c r="AS235" s="63" t="s">
        <v>880</v>
      </c>
      <c r="AT235" s="63">
        <v>2.35</v>
      </c>
      <c r="AU235" s="63">
        <v>9</v>
      </c>
      <c r="AV235" s="63">
        <v>1</v>
      </c>
    </row>
    <row r="236" spans="1:50" x14ac:dyDescent="0.2">
      <c r="C236" s="219">
        <v>236</v>
      </c>
      <c r="D236" s="110" t="s">
        <v>785</v>
      </c>
      <c r="E236" s="110" t="str">
        <f t="shared" si="26"/>
        <v>142</v>
      </c>
      <c r="F236" s="110" t="s">
        <v>171</v>
      </c>
      <c r="G236" s="86" t="s">
        <v>442</v>
      </c>
      <c r="H236" s="86" t="s">
        <v>986</v>
      </c>
      <c r="I236" s="86" t="s">
        <v>987</v>
      </c>
      <c r="J236" s="86" t="s">
        <v>990</v>
      </c>
      <c r="K236" s="185" t="s">
        <v>1030</v>
      </c>
      <c r="L236" s="185" t="str">
        <f t="shared" si="18"/>
        <v xml:space="preserve">142_2Tm </v>
      </c>
      <c r="M236" s="187" t="s">
        <v>906</v>
      </c>
      <c r="N236" s="185" t="str">
        <f t="shared" si="19"/>
        <v xml:space="preserve">m </v>
      </c>
      <c r="O236" s="60">
        <v>1</v>
      </c>
      <c r="P236" s="60" t="s">
        <v>791</v>
      </c>
      <c r="Q236" s="191">
        <v>7</v>
      </c>
      <c r="R236" s="88">
        <v>13</v>
      </c>
      <c r="S236" s="166">
        <v>0</v>
      </c>
      <c r="T236" s="166" t="s">
        <v>766</v>
      </c>
      <c r="U236" s="166">
        <v>1</v>
      </c>
      <c r="V236" s="166" t="s">
        <v>766</v>
      </c>
      <c r="W236" s="166">
        <f>29/56</f>
        <v>0.5178571428571429</v>
      </c>
      <c r="X236" s="166" t="s">
        <v>766</v>
      </c>
      <c r="Y236" s="60" t="s">
        <v>88</v>
      </c>
      <c r="Z236" s="90" t="s">
        <v>787</v>
      </c>
      <c r="AA236" s="60" t="s">
        <v>446</v>
      </c>
      <c r="AB236" s="118" t="s">
        <v>53</v>
      </c>
      <c r="AC236" s="118" t="s">
        <v>54</v>
      </c>
      <c r="AD236" s="118" t="s">
        <v>68</v>
      </c>
      <c r="AE236" s="118">
        <f t="shared" si="30"/>
        <v>540</v>
      </c>
      <c r="AF236" s="118">
        <v>9</v>
      </c>
      <c r="AG236" s="118">
        <v>60</v>
      </c>
      <c r="AH236" s="118" t="s">
        <v>144</v>
      </c>
      <c r="AI236" s="60" t="s">
        <v>378</v>
      </c>
      <c r="AJ236" s="60" t="s">
        <v>91</v>
      </c>
      <c r="AK236" s="60" t="s">
        <v>518</v>
      </c>
      <c r="AL236" s="266" t="s">
        <v>766</v>
      </c>
      <c r="AM236" s="266">
        <v>7.94</v>
      </c>
      <c r="AN236" s="266">
        <v>2.78</v>
      </c>
      <c r="AO236" s="266">
        <v>18</v>
      </c>
      <c r="AP236" s="266">
        <v>9.56</v>
      </c>
      <c r="AQ236" s="266">
        <v>2.33</v>
      </c>
      <c r="AR236" s="60">
        <v>18</v>
      </c>
      <c r="AS236" s="60">
        <v>7.33</v>
      </c>
      <c r="AT236" s="60">
        <v>1.75</v>
      </c>
      <c r="AU236" s="60">
        <v>18</v>
      </c>
      <c r="AV236" s="60">
        <v>1</v>
      </c>
    </row>
    <row r="237" spans="1:50" x14ac:dyDescent="0.2">
      <c r="C237" s="219">
        <v>237</v>
      </c>
      <c r="D237" s="110"/>
      <c r="E237" s="110" t="str">
        <f t="shared" si="26"/>
        <v/>
      </c>
      <c r="F237" s="110"/>
      <c r="K237" s="185" t="s">
        <v>1030</v>
      </c>
      <c r="L237" s="185" t="str">
        <f t="shared" si="18"/>
        <v xml:space="preserve">142_2Tm </v>
      </c>
      <c r="M237" s="187" t="s">
        <v>906</v>
      </c>
      <c r="N237" s="185" t="str">
        <f t="shared" si="19"/>
        <v xml:space="preserve">m </v>
      </c>
      <c r="O237" s="60">
        <v>2</v>
      </c>
      <c r="P237" s="60" t="s">
        <v>792</v>
      </c>
      <c r="Q237" s="191">
        <v>7</v>
      </c>
      <c r="R237" s="88">
        <v>13</v>
      </c>
      <c r="S237" s="88">
        <v>0</v>
      </c>
      <c r="T237" s="88" t="s">
        <v>766</v>
      </c>
      <c r="U237" s="88">
        <v>1</v>
      </c>
      <c r="V237" s="88" t="s">
        <v>766</v>
      </c>
      <c r="W237" s="88">
        <f t="shared" ref="W237:W239" si="32">29/56</f>
        <v>0.5178571428571429</v>
      </c>
      <c r="X237" s="88" t="s">
        <v>766</v>
      </c>
      <c r="Y237" s="60" t="s">
        <v>88</v>
      </c>
      <c r="Z237" s="90" t="s">
        <v>787</v>
      </c>
      <c r="AA237" s="60" t="s">
        <v>446</v>
      </c>
      <c r="AB237" s="60" t="s">
        <v>53</v>
      </c>
      <c r="AC237" s="60" t="s">
        <v>54</v>
      </c>
      <c r="AD237" s="60" t="s">
        <v>68</v>
      </c>
      <c r="AE237" s="60">
        <f t="shared" si="30"/>
        <v>540</v>
      </c>
      <c r="AF237" s="60">
        <v>9</v>
      </c>
      <c r="AG237" s="60">
        <v>60</v>
      </c>
      <c r="AH237" s="60" t="s">
        <v>144</v>
      </c>
      <c r="AI237" s="60" t="s">
        <v>378</v>
      </c>
      <c r="AJ237" s="60" t="s">
        <v>91</v>
      </c>
      <c r="AK237" s="60" t="s">
        <v>518</v>
      </c>
      <c r="AL237" s="266" t="s">
        <v>766</v>
      </c>
      <c r="AM237" s="266">
        <v>7.91</v>
      </c>
      <c r="AN237" s="266">
        <v>2.12</v>
      </c>
      <c r="AO237" s="266">
        <v>11</v>
      </c>
      <c r="AP237" s="266">
        <v>9.73</v>
      </c>
      <c r="AQ237" s="266">
        <v>1.62</v>
      </c>
      <c r="AR237" s="60">
        <v>11</v>
      </c>
      <c r="AS237" s="60">
        <v>6.64</v>
      </c>
      <c r="AT237" s="60">
        <v>1.91</v>
      </c>
      <c r="AU237" s="60">
        <v>11</v>
      </c>
      <c r="AV237" s="60">
        <v>1</v>
      </c>
    </row>
    <row r="238" spans="1:50" s="200" customFormat="1" x14ac:dyDescent="0.2">
      <c r="A238" s="229" t="s">
        <v>919</v>
      </c>
      <c r="B238" s="229" t="s">
        <v>912</v>
      </c>
      <c r="C238" s="229">
        <v>238</v>
      </c>
      <c r="D238" s="214"/>
      <c r="E238" s="214" t="str">
        <f t="shared" si="26"/>
        <v/>
      </c>
      <c r="F238" s="214"/>
      <c r="K238" s="214" t="s">
        <v>1030</v>
      </c>
      <c r="L238" s="214" t="str">
        <f t="shared" si="18"/>
        <v xml:space="preserve">142_2EX_M_onlym </v>
      </c>
      <c r="M238" s="200" t="s">
        <v>913</v>
      </c>
      <c r="N238" s="214" t="str">
        <f t="shared" si="19"/>
        <v xml:space="preserve">m </v>
      </c>
      <c r="O238" s="200" t="s">
        <v>912</v>
      </c>
      <c r="P238" s="200" t="s">
        <v>793</v>
      </c>
      <c r="Q238" s="204">
        <v>7</v>
      </c>
      <c r="R238" s="205">
        <v>13</v>
      </c>
      <c r="S238" s="205">
        <v>0</v>
      </c>
      <c r="T238" s="205" t="s">
        <v>766</v>
      </c>
      <c r="U238" s="205">
        <v>1</v>
      </c>
      <c r="V238" s="205" t="s">
        <v>766</v>
      </c>
      <c r="W238" s="205">
        <f t="shared" si="32"/>
        <v>0.5178571428571429</v>
      </c>
      <c r="X238" s="205" t="s">
        <v>766</v>
      </c>
      <c r="Y238" s="200" t="s">
        <v>88</v>
      </c>
      <c r="Z238" s="206" t="s">
        <v>787</v>
      </c>
      <c r="AA238" s="200" t="s">
        <v>446</v>
      </c>
      <c r="AB238" s="200" t="s">
        <v>53</v>
      </c>
      <c r="AC238" s="200" t="s">
        <v>54</v>
      </c>
      <c r="AD238" s="200" t="s">
        <v>68</v>
      </c>
      <c r="AE238" s="200">
        <f t="shared" si="30"/>
        <v>540</v>
      </c>
      <c r="AF238" s="200">
        <v>9</v>
      </c>
      <c r="AG238" s="200">
        <v>60</v>
      </c>
      <c r="AH238" s="200" t="s">
        <v>144</v>
      </c>
      <c r="AI238" s="200" t="s">
        <v>378</v>
      </c>
      <c r="AJ238" s="200" t="s">
        <v>91</v>
      </c>
      <c r="AK238" s="200" t="s">
        <v>518</v>
      </c>
      <c r="AL238" s="276" t="s">
        <v>766</v>
      </c>
      <c r="AM238" s="276">
        <v>7.25</v>
      </c>
      <c r="AN238" s="276">
        <v>2.5299999999999998</v>
      </c>
      <c r="AO238" s="276">
        <v>12</v>
      </c>
      <c r="AP238" s="276">
        <v>7.33</v>
      </c>
      <c r="AQ238" s="276">
        <v>3.75</v>
      </c>
      <c r="AR238" s="200">
        <v>12</v>
      </c>
      <c r="AS238" s="200">
        <v>6.83</v>
      </c>
      <c r="AT238" s="200">
        <v>1.8</v>
      </c>
      <c r="AU238" s="200">
        <v>12</v>
      </c>
      <c r="AV238" s="200">
        <v>1</v>
      </c>
    </row>
    <row r="239" spans="1:50" x14ac:dyDescent="0.2">
      <c r="C239" s="219">
        <v>239</v>
      </c>
      <c r="D239" s="115"/>
      <c r="E239" s="115" t="str">
        <f t="shared" si="26"/>
        <v/>
      </c>
      <c r="F239" s="115"/>
      <c r="G239" s="87"/>
      <c r="H239" s="87"/>
      <c r="I239" s="87"/>
      <c r="J239" s="87"/>
      <c r="K239" s="186" t="s">
        <v>1030</v>
      </c>
      <c r="L239" s="186" t="str">
        <f t="shared" si="18"/>
        <v xml:space="preserve">142_2m </v>
      </c>
      <c r="M239" s="188" t="s">
        <v>895</v>
      </c>
      <c r="N239" s="186" t="str">
        <f t="shared" si="19"/>
        <v xml:space="preserve">m </v>
      </c>
      <c r="O239" s="63" t="s">
        <v>904</v>
      </c>
      <c r="P239" s="63" t="s">
        <v>794</v>
      </c>
      <c r="Q239" s="192">
        <v>7</v>
      </c>
      <c r="R239" s="91">
        <v>13</v>
      </c>
      <c r="S239" s="91">
        <v>0</v>
      </c>
      <c r="T239" s="91" t="s">
        <v>766</v>
      </c>
      <c r="U239" s="91">
        <v>1</v>
      </c>
      <c r="V239" s="91" t="s">
        <v>766</v>
      </c>
      <c r="W239" s="91">
        <f t="shared" si="32"/>
        <v>0.5178571428571429</v>
      </c>
      <c r="X239" s="91" t="s">
        <v>766</v>
      </c>
      <c r="Y239" s="63" t="s">
        <v>88</v>
      </c>
      <c r="Z239" s="93" t="s">
        <v>787</v>
      </c>
      <c r="AA239" s="63" t="s">
        <v>446</v>
      </c>
      <c r="AB239" s="63" t="s">
        <v>53</v>
      </c>
      <c r="AC239" s="63" t="s">
        <v>54</v>
      </c>
      <c r="AD239" s="63" t="s">
        <v>68</v>
      </c>
      <c r="AE239" s="63">
        <f t="shared" si="30"/>
        <v>540</v>
      </c>
      <c r="AF239" s="63">
        <v>9</v>
      </c>
      <c r="AG239" s="63">
        <v>60</v>
      </c>
      <c r="AH239" s="63" t="s">
        <v>144</v>
      </c>
      <c r="AI239" s="63" t="s">
        <v>378</v>
      </c>
      <c r="AJ239" s="63" t="s">
        <v>91</v>
      </c>
      <c r="AK239" s="63" t="s">
        <v>518</v>
      </c>
      <c r="AL239" s="269" t="s">
        <v>766</v>
      </c>
      <c r="AM239" s="269">
        <v>8.1999999999999993</v>
      </c>
      <c r="AN239" s="269">
        <v>1.97</v>
      </c>
      <c r="AO239" s="269">
        <v>15</v>
      </c>
      <c r="AP239" s="269">
        <v>8.8000000000000007</v>
      </c>
      <c r="AQ239" s="269">
        <v>2.0099999999999998</v>
      </c>
      <c r="AR239" s="63">
        <v>15</v>
      </c>
      <c r="AS239" s="63">
        <v>8.07</v>
      </c>
      <c r="AT239" s="63">
        <v>2.58</v>
      </c>
      <c r="AU239" s="63">
        <v>15</v>
      </c>
      <c r="AV239" s="63">
        <v>1</v>
      </c>
      <c r="AW239" s="63"/>
      <c r="AX239" s="63"/>
    </row>
    <row r="240" spans="1:50" x14ac:dyDescent="0.2">
      <c r="C240" s="219">
        <v>240</v>
      </c>
      <c r="D240" s="110" t="s">
        <v>795</v>
      </c>
      <c r="E240" s="110" t="str">
        <f t="shared" si="26"/>
        <v>143</v>
      </c>
      <c r="F240" s="110" t="s">
        <v>47</v>
      </c>
      <c r="G240" s="86" t="s">
        <v>442</v>
      </c>
      <c r="H240" s="86" t="s">
        <v>986</v>
      </c>
      <c r="I240" s="86" t="s">
        <v>989</v>
      </c>
      <c r="J240" s="86" t="s">
        <v>991</v>
      </c>
      <c r="K240" s="185">
        <v>143</v>
      </c>
      <c r="L240" s="185" t="str">
        <f t="shared" si="18"/>
        <v xml:space="preserve">143Nm </v>
      </c>
      <c r="M240" s="187" t="s">
        <v>896</v>
      </c>
      <c r="N240" s="185" t="str">
        <f t="shared" si="19"/>
        <v xml:space="preserve">m </v>
      </c>
      <c r="O240" s="60">
        <v>1</v>
      </c>
      <c r="P240" s="60" t="s">
        <v>796</v>
      </c>
      <c r="Q240" s="191">
        <v>8</v>
      </c>
      <c r="R240" s="88">
        <v>13.5</v>
      </c>
      <c r="S240" s="88">
        <v>0</v>
      </c>
      <c r="T240" s="88">
        <v>0</v>
      </c>
      <c r="U240" s="88">
        <v>0.42</v>
      </c>
      <c r="V240" s="88" t="s">
        <v>766</v>
      </c>
      <c r="W240" s="88" t="s">
        <v>766</v>
      </c>
      <c r="X240" s="88" t="s">
        <v>766</v>
      </c>
      <c r="Y240" s="60" t="s">
        <v>88</v>
      </c>
      <c r="Z240" s="90" t="s">
        <v>797</v>
      </c>
      <c r="AA240" s="60" t="s">
        <v>446</v>
      </c>
      <c r="AB240" s="60" t="s">
        <v>149</v>
      </c>
      <c r="AC240" s="60" t="s">
        <v>447</v>
      </c>
      <c r="AD240" s="60" t="s">
        <v>55</v>
      </c>
      <c r="AE240" s="60">
        <f>AF240*AG240</f>
        <v>1600</v>
      </c>
      <c r="AF240" s="60">
        <f>5*8</f>
        <v>40</v>
      </c>
      <c r="AG240" s="60">
        <f>40</f>
        <v>40</v>
      </c>
      <c r="AH240" s="60" t="s">
        <v>144</v>
      </c>
      <c r="AI240" s="60" t="s">
        <v>798</v>
      </c>
      <c r="AJ240" s="60" t="s">
        <v>91</v>
      </c>
      <c r="AK240" s="60" t="s">
        <v>449</v>
      </c>
      <c r="AL240" s="266" t="s">
        <v>766</v>
      </c>
      <c r="AM240" s="266">
        <v>8.1999999999999993</v>
      </c>
      <c r="AN240" s="266">
        <v>3.302</v>
      </c>
      <c r="AO240" s="266">
        <f>203/4</f>
        <v>50.75</v>
      </c>
      <c r="AP240" s="266">
        <v>7.65</v>
      </c>
      <c r="AQ240" s="266">
        <v>2.681</v>
      </c>
      <c r="AR240" s="60">
        <v>50.75</v>
      </c>
      <c r="AS240" s="60">
        <v>9</v>
      </c>
      <c r="AT240" s="60">
        <v>3.27</v>
      </c>
      <c r="AU240" s="60">
        <v>50.75</v>
      </c>
      <c r="AV240" s="60">
        <v>2</v>
      </c>
    </row>
    <row r="241" spans="1:50" x14ac:dyDescent="0.2">
      <c r="C241" s="219">
        <v>241</v>
      </c>
      <c r="D241" s="110"/>
      <c r="E241" s="110"/>
      <c r="F241" s="110"/>
      <c r="K241" s="185">
        <v>143</v>
      </c>
      <c r="L241" s="185" t="str">
        <f t="shared" si="18"/>
        <v xml:space="preserve">143NGTm </v>
      </c>
      <c r="M241" s="187" t="s">
        <v>905</v>
      </c>
      <c r="N241" s="185" t="str">
        <f t="shared" si="19"/>
        <v xml:space="preserve">m </v>
      </c>
      <c r="O241" s="60">
        <v>2</v>
      </c>
      <c r="P241" s="60" t="s">
        <v>799</v>
      </c>
      <c r="Q241" s="191">
        <v>8</v>
      </c>
      <c r="R241" s="88">
        <v>13.5</v>
      </c>
      <c r="S241" s="88">
        <v>0</v>
      </c>
      <c r="T241" s="88">
        <v>0</v>
      </c>
      <c r="U241" s="88">
        <v>0.42</v>
      </c>
      <c r="V241" s="88" t="s">
        <v>766</v>
      </c>
      <c r="W241" s="88" t="s">
        <v>766</v>
      </c>
      <c r="X241" s="88" t="s">
        <v>766</v>
      </c>
      <c r="Y241" s="60" t="s">
        <v>88</v>
      </c>
      <c r="Z241" s="90" t="s">
        <v>797</v>
      </c>
      <c r="AA241" s="60" t="s">
        <v>446</v>
      </c>
      <c r="AB241" s="60" t="s">
        <v>149</v>
      </c>
      <c r="AC241" s="60" t="s">
        <v>447</v>
      </c>
      <c r="AD241" s="60" t="s">
        <v>55</v>
      </c>
      <c r="AE241" s="60">
        <f t="shared" ref="AE241:AE242" si="33">AF241*AG241</f>
        <v>1600</v>
      </c>
      <c r="AF241" s="60">
        <f t="shared" ref="AF241:AF242" si="34">5*8</f>
        <v>40</v>
      </c>
      <c r="AG241" s="60">
        <f>40</f>
        <v>40</v>
      </c>
      <c r="AH241" s="60" t="s">
        <v>144</v>
      </c>
      <c r="AI241" s="60" t="s">
        <v>798</v>
      </c>
      <c r="AJ241" s="60" t="s">
        <v>91</v>
      </c>
      <c r="AK241" s="60" t="s">
        <v>449</v>
      </c>
      <c r="AL241" s="266" t="s">
        <v>766</v>
      </c>
      <c r="AM241" s="266">
        <v>7.5</v>
      </c>
      <c r="AN241" s="266">
        <v>2.6859999999999999</v>
      </c>
      <c r="AO241" s="266">
        <f t="shared" ref="AO241:AO247" si="35">203/4</f>
        <v>50.75</v>
      </c>
      <c r="AP241" s="266">
        <v>7.4550000000000001</v>
      </c>
      <c r="AQ241" s="266">
        <v>3.0350000000000001</v>
      </c>
      <c r="AR241" s="60">
        <v>50.75</v>
      </c>
      <c r="AS241" s="60">
        <v>10.71</v>
      </c>
      <c r="AT241" s="60">
        <v>2.36</v>
      </c>
      <c r="AU241" s="60">
        <v>50.75</v>
      </c>
      <c r="AV241" s="60">
        <v>2</v>
      </c>
    </row>
    <row r="242" spans="1:50" s="200" customFormat="1" x14ac:dyDescent="0.2">
      <c r="A242" s="229" t="s">
        <v>919</v>
      </c>
      <c r="B242" s="229" t="s">
        <v>912</v>
      </c>
      <c r="C242" s="229">
        <v>242</v>
      </c>
      <c r="D242" s="214"/>
      <c r="E242" s="214"/>
      <c r="F242" s="214"/>
      <c r="K242" s="214">
        <v>143</v>
      </c>
      <c r="L242" s="214" t="str">
        <f t="shared" si="18"/>
        <v xml:space="preserve">143EX_M_onlym </v>
      </c>
      <c r="M242" s="200" t="s">
        <v>913</v>
      </c>
      <c r="N242" s="214" t="str">
        <f t="shared" si="19"/>
        <v xml:space="preserve">m </v>
      </c>
      <c r="O242" s="200" t="s">
        <v>912</v>
      </c>
      <c r="P242" s="200" t="s">
        <v>800</v>
      </c>
      <c r="Q242" s="204">
        <v>8</v>
      </c>
      <c r="R242" s="205">
        <v>13.5</v>
      </c>
      <c r="S242" s="205">
        <v>0</v>
      </c>
      <c r="T242" s="205">
        <v>0</v>
      </c>
      <c r="U242" s="205">
        <v>0.42</v>
      </c>
      <c r="V242" s="205" t="s">
        <v>766</v>
      </c>
      <c r="W242" s="205" t="s">
        <v>766</v>
      </c>
      <c r="X242" s="205" t="s">
        <v>766</v>
      </c>
      <c r="Y242" s="200" t="s">
        <v>88</v>
      </c>
      <c r="Z242" s="206" t="s">
        <v>797</v>
      </c>
      <c r="AA242" s="200" t="s">
        <v>446</v>
      </c>
      <c r="AB242" s="200" t="s">
        <v>149</v>
      </c>
      <c r="AC242" s="200" t="s">
        <v>447</v>
      </c>
      <c r="AD242" s="200" t="s">
        <v>55</v>
      </c>
      <c r="AE242" s="200">
        <f t="shared" si="33"/>
        <v>1600</v>
      </c>
      <c r="AF242" s="200">
        <f t="shared" si="34"/>
        <v>40</v>
      </c>
      <c r="AG242" s="200">
        <f>40</f>
        <v>40</v>
      </c>
      <c r="AH242" s="200" t="s">
        <v>144</v>
      </c>
      <c r="AI242" s="200" t="s">
        <v>798</v>
      </c>
      <c r="AJ242" s="200" t="s">
        <v>91</v>
      </c>
      <c r="AK242" s="200" t="s">
        <v>449</v>
      </c>
      <c r="AL242" s="276" t="s">
        <v>766</v>
      </c>
      <c r="AM242" s="276">
        <v>8.5</v>
      </c>
      <c r="AN242" s="276">
        <v>3.6480000000000001</v>
      </c>
      <c r="AO242" s="276">
        <f t="shared" si="35"/>
        <v>50.75</v>
      </c>
      <c r="AP242" s="276">
        <v>7.9550000000000001</v>
      </c>
      <c r="AQ242" s="276">
        <v>3.722</v>
      </c>
      <c r="AR242" s="200">
        <v>50.75</v>
      </c>
      <c r="AS242" s="200">
        <v>9.39</v>
      </c>
      <c r="AT242" s="200">
        <v>3.67</v>
      </c>
      <c r="AU242" s="200">
        <v>50.75</v>
      </c>
      <c r="AV242" s="200">
        <v>2</v>
      </c>
    </row>
    <row r="243" spans="1:50" x14ac:dyDescent="0.2">
      <c r="C243" s="219">
        <v>243</v>
      </c>
      <c r="D243" s="115"/>
      <c r="E243" s="115" t="str">
        <f>IF(D243="","",LEFT(K243,3))</f>
        <v/>
      </c>
      <c r="F243" s="115"/>
      <c r="G243" s="87"/>
      <c r="H243" s="87"/>
      <c r="I243" s="87"/>
      <c r="J243" s="87"/>
      <c r="K243" s="186">
        <v>143</v>
      </c>
      <c r="L243" s="186" t="str">
        <f t="shared" si="18"/>
        <v>143bau</v>
      </c>
      <c r="M243" s="188" t="s">
        <v>895</v>
      </c>
      <c r="N243" s="186" t="str">
        <f t="shared" si="19"/>
        <v>.</v>
      </c>
      <c r="O243" s="63" t="s">
        <v>904</v>
      </c>
      <c r="P243" s="63" t="s">
        <v>801</v>
      </c>
      <c r="Q243" s="192">
        <v>8</v>
      </c>
      <c r="R243" s="91">
        <v>13.5</v>
      </c>
      <c r="S243" s="91">
        <v>0</v>
      </c>
      <c r="T243" s="91">
        <v>0</v>
      </c>
      <c r="U243" s="91">
        <v>0.42</v>
      </c>
      <c r="V243" s="91" t="s">
        <v>766</v>
      </c>
      <c r="W243" s="91" t="s">
        <v>766</v>
      </c>
      <c r="X243" s="91" t="s">
        <v>766</v>
      </c>
      <c r="Y243" s="63" t="s">
        <v>49</v>
      </c>
      <c r="Z243" s="93" t="s">
        <v>802</v>
      </c>
      <c r="AA243" s="63" t="s">
        <v>446</v>
      </c>
      <c r="AB243" s="63" t="s">
        <v>149</v>
      </c>
      <c r="AC243" s="63" t="s">
        <v>447</v>
      </c>
      <c r="AD243" s="63" t="s">
        <v>55</v>
      </c>
      <c r="AE243" s="63">
        <v>1600</v>
      </c>
      <c r="AF243" s="63">
        <v>40</v>
      </c>
      <c r="AG243" s="63">
        <v>40</v>
      </c>
      <c r="AH243" s="63" t="s">
        <v>144</v>
      </c>
      <c r="AI243" s="63" t="s">
        <v>798</v>
      </c>
      <c r="AJ243" s="63" t="s">
        <v>91</v>
      </c>
      <c r="AK243" s="63" t="s">
        <v>449</v>
      </c>
      <c r="AL243" s="269" t="s">
        <v>766</v>
      </c>
      <c r="AM243" s="269">
        <v>8.3160000000000007</v>
      </c>
      <c r="AN243" s="269">
        <v>2.286</v>
      </c>
      <c r="AO243" s="269">
        <f t="shared" si="35"/>
        <v>50.75</v>
      </c>
      <c r="AP243" s="269">
        <v>6.9470000000000001</v>
      </c>
      <c r="AQ243" s="269">
        <v>2.677</v>
      </c>
      <c r="AR243" s="63">
        <v>50.75</v>
      </c>
      <c r="AS243" s="63">
        <v>8.58</v>
      </c>
      <c r="AT243" s="63">
        <v>2.5299999999999998</v>
      </c>
      <c r="AU243" s="63">
        <v>50.75</v>
      </c>
      <c r="AV243" s="63">
        <v>2</v>
      </c>
      <c r="AW243" s="63"/>
      <c r="AX243" s="63"/>
    </row>
    <row r="244" spans="1:50" x14ac:dyDescent="0.2">
      <c r="C244" s="219">
        <v>244</v>
      </c>
      <c r="D244" s="110" t="s">
        <v>795</v>
      </c>
      <c r="E244" s="110" t="str">
        <f>IF(D244="","",LEFT(K244,3))</f>
        <v>143</v>
      </c>
      <c r="F244" s="110" t="s">
        <v>47</v>
      </c>
      <c r="G244" s="86" t="s">
        <v>442</v>
      </c>
      <c r="H244" s="86" t="s">
        <v>986</v>
      </c>
      <c r="I244" s="86" t="s">
        <v>989</v>
      </c>
      <c r="J244" s="86" t="s">
        <v>991</v>
      </c>
      <c r="K244" s="185">
        <v>143</v>
      </c>
      <c r="L244" s="185" t="str">
        <f t="shared" si="18"/>
        <v xml:space="preserve">143Nm </v>
      </c>
      <c r="M244" s="187" t="s">
        <v>896</v>
      </c>
      <c r="N244" s="185" t="str">
        <f t="shared" si="19"/>
        <v xml:space="preserve">m </v>
      </c>
      <c r="O244" s="60">
        <v>1</v>
      </c>
      <c r="P244" s="60" t="s">
        <v>803</v>
      </c>
      <c r="Q244" s="191">
        <v>8</v>
      </c>
      <c r="R244" s="88">
        <v>13.5</v>
      </c>
      <c r="S244" s="88">
        <v>0</v>
      </c>
      <c r="T244" s="88">
        <v>0</v>
      </c>
      <c r="U244" s="88">
        <v>0.42</v>
      </c>
      <c r="V244" s="88" t="s">
        <v>766</v>
      </c>
      <c r="W244" s="88" t="s">
        <v>766</v>
      </c>
      <c r="X244" s="88" t="s">
        <v>766</v>
      </c>
      <c r="Y244" s="60" t="s">
        <v>88</v>
      </c>
      <c r="Z244" s="90" t="s">
        <v>797</v>
      </c>
      <c r="AA244" s="60" t="s">
        <v>446</v>
      </c>
      <c r="AB244" s="60" t="s">
        <v>149</v>
      </c>
      <c r="AC244" s="60" t="s">
        <v>447</v>
      </c>
      <c r="AD244" s="60" t="s">
        <v>55</v>
      </c>
      <c r="AE244" s="60">
        <v>1600</v>
      </c>
      <c r="AF244" s="60">
        <v>40</v>
      </c>
      <c r="AG244" s="60">
        <v>40</v>
      </c>
      <c r="AH244" s="60" t="s">
        <v>144</v>
      </c>
      <c r="AI244" s="60" t="s">
        <v>798</v>
      </c>
      <c r="AJ244" s="60" t="s">
        <v>91</v>
      </c>
      <c r="AK244" s="60" t="s">
        <v>449</v>
      </c>
      <c r="AL244" s="266" t="s">
        <v>766</v>
      </c>
      <c r="AM244" s="266">
        <v>9.3810000000000002</v>
      </c>
      <c r="AN244" s="266">
        <v>2.9910000000000001</v>
      </c>
      <c r="AO244" s="266">
        <f t="shared" si="35"/>
        <v>50.75</v>
      </c>
      <c r="AP244" s="266">
        <v>8.4760000000000009</v>
      </c>
      <c r="AQ244" s="266">
        <v>3.444</v>
      </c>
      <c r="AR244" s="60">
        <v>50.75</v>
      </c>
      <c r="AS244" s="60">
        <v>9.3800000000000008</v>
      </c>
      <c r="AT244" s="60">
        <v>3.46</v>
      </c>
      <c r="AU244" s="60">
        <v>50.75</v>
      </c>
      <c r="AV244" s="60">
        <v>2</v>
      </c>
    </row>
    <row r="245" spans="1:50" x14ac:dyDescent="0.2">
      <c r="C245" s="219">
        <v>245</v>
      </c>
      <c r="D245" s="110"/>
      <c r="E245" s="110"/>
      <c r="F245" s="110"/>
      <c r="K245" s="185">
        <v>143</v>
      </c>
      <c r="L245" s="185" t="str">
        <f t="shared" si="18"/>
        <v xml:space="preserve">143GTm </v>
      </c>
      <c r="M245" s="187" t="s">
        <v>907</v>
      </c>
      <c r="N245" s="185" t="str">
        <f t="shared" si="19"/>
        <v xml:space="preserve">m </v>
      </c>
      <c r="O245" s="60">
        <v>2</v>
      </c>
      <c r="P245" s="60" t="s">
        <v>804</v>
      </c>
      <c r="Q245" s="191">
        <v>8</v>
      </c>
      <c r="R245" s="88">
        <v>13.5</v>
      </c>
      <c r="S245" s="88">
        <v>0</v>
      </c>
      <c r="T245" s="88">
        <v>0</v>
      </c>
      <c r="U245" s="88">
        <v>0.42</v>
      </c>
      <c r="V245" s="88" t="s">
        <v>766</v>
      </c>
      <c r="W245" s="88" t="s">
        <v>766</v>
      </c>
      <c r="X245" s="88" t="s">
        <v>766</v>
      </c>
      <c r="Y245" s="60" t="s">
        <v>88</v>
      </c>
      <c r="Z245" s="90" t="s">
        <v>797</v>
      </c>
      <c r="AA245" s="60" t="s">
        <v>446</v>
      </c>
      <c r="AB245" s="60" t="s">
        <v>149</v>
      </c>
      <c r="AC245" s="60" t="s">
        <v>447</v>
      </c>
      <c r="AD245" s="60" t="s">
        <v>55</v>
      </c>
      <c r="AE245" s="60">
        <v>1600</v>
      </c>
      <c r="AF245" s="60">
        <v>40</v>
      </c>
      <c r="AG245" s="60">
        <v>40</v>
      </c>
      <c r="AH245" s="60" t="s">
        <v>144</v>
      </c>
      <c r="AI245" s="60" t="s">
        <v>798</v>
      </c>
      <c r="AJ245" s="60" t="s">
        <v>91</v>
      </c>
      <c r="AK245" s="60" t="s">
        <v>449</v>
      </c>
      <c r="AL245" s="266" t="s">
        <v>766</v>
      </c>
      <c r="AM245" s="266">
        <v>8.7390000000000008</v>
      </c>
      <c r="AN245" s="266">
        <v>3.2080000000000002</v>
      </c>
      <c r="AO245" s="266">
        <f t="shared" si="35"/>
        <v>50.75</v>
      </c>
      <c r="AP245" s="266">
        <v>8.5649999999999995</v>
      </c>
      <c r="AQ245" s="266">
        <v>2.9670000000000001</v>
      </c>
      <c r="AR245" s="60">
        <v>50.75</v>
      </c>
      <c r="AS245" s="60">
        <v>9.64</v>
      </c>
      <c r="AT245" s="60">
        <v>2.9</v>
      </c>
      <c r="AU245" s="60">
        <v>50.75</v>
      </c>
      <c r="AV245" s="60">
        <v>2</v>
      </c>
    </row>
    <row r="246" spans="1:50" s="200" customFormat="1" x14ac:dyDescent="0.2">
      <c r="A246" s="229" t="s">
        <v>919</v>
      </c>
      <c r="B246" s="229" t="s">
        <v>912</v>
      </c>
      <c r="C246" s="229">
        <v>246</v>
      </c>
      <c r="D246" s="214"/>
      <c r="E246" s="214"/>
      <c r="F246" s="214"/>
      <c r="K246" s="214">
        <v>143</v>
      </c>
      <c r="L246" s="214" t="str">
        <f t="shared" si="18"/>
        <v xml:space="preserve">143EX_M_onlym </v>
      </c>
      <c r="M246" s="200" t="s">
        <v>913</v>
      </c>
      <c r="N246" s="214" t="str">
        <f t="shared" si="19"/>
        <v xml:space="preserve">m </v>
      </c>
      <c r="O246" s="200" t="s">
        <v>912</v>
      </c>
      <c r="P246" s="200" t="s">
        <v>805</v>
      </c>
      <c r="Q246" s="204">
        <v>8</v>
      </c>
      <c r="R246" s="205">
        <v>13.5</v>
      </c>
      <c r="S246" s="205">
        <v>0</v>
      </c>
      <c r="T246" s="205">
        <v>0</v>
      </c>
      <c r="U246" s="205">
        <v>0.42</v>
      </c>
      <c r="V246" s="205" t="s">
        <v>766</v>
      </c>
      <c r="W246" s="205" t="s">
        <v>766</v>
      </c>
      <c r="X246" s="205" t="s">
        <v>766</v>
      </c>
      <c r="Y246" s="200" t="s">
        <v>88</v>
      </c>
      <c r="Z246" s="206" t="s">
        <v>797</v>
      </c>
      <c r="AA246" s="200" t="s">
        <v>446</v>
      </c>
      <c r="AB246" s="200" t="s">
        <v>149</v>
      </c>
      <c r="AC246" s="200" t="s">
        <v>447</v>
      </c>
      <c r="AD246" s="200" t="s">
        <v>55</v>
      </c>
      <c r="AE246" s="200">
        <v>1600</v>
      </c>
      <c r="AF246" s="200">
        <v>40</v>
      </c>
      <c r="AG246" s="200">
        <v>40</v>
      </c>
      <c r="AH246" s="200" t="s">
        <v>144</v>
      </c>
      <c r="AI246" s="200" t="s">
        <v>798</v>
      </c>
      <c r="AJ246" s="200" t="s">
        <v>91</v>
      </c>
      <c r="AK246" s="200" t="s">
        <v>449</v>
      </c>
      <c r="AL246" s="276" t="s">
        <v>766</v>
      </c>
      <c r="AM246" s="276">
        <v>9</v>
      </c>
      <c r="AN246" s="276">
        <v>2.5499999999999998</v>
      </c>
      <c r="AO246" s="276">
        <f t="shared" si="35"/>
        <v>50.75</v>
      </c>
      <c r="AP246" s="276">
        <v>7.077</v>
      </c>
      <c r="AQ246" s="276">
        <v>3.7519999999999998</v>
      </c>
      <c r="AR246" s="200">
        <v>50.75</v>
      </c>
      <c r="AS246" s="200">
        <v>10.9</v>
      </c>
      <c r="AT246" s="200">
        <v>2.73</v>
      </c>
      <c r="AU246" s="200">
        <v>50.75</v>
      </c>
      <c r="AV246" s="200">
        <v>2</v>
      </c>
    </row>
    <row r="247" spans="1:50" x14ac:dyDescent="0.2">
      <c r="C247" s="219">
        <v>247</v>
      </c>
      <c r="D247" s="115"/>
      <c r="E247" s="115" t="str">
        <f>IF(D247="","",LEFT(K247,3))</f>
        <v/>
      </c>
      <c r="F247" s="115"/>
      <c r="G247" s="87"/>
      <c r="H247" s="87"/>
      <c r="I247" s="87"/>
      <c r="J247" s="87"/>
      <c r="K247" s="186">
        <v>143</v>
      </c>
      <c r="L247" s="186" t="str">
        <f t="shared" si="18"/>
        <v>143bau</v>
      </c>
      <c r="M247" s="188" t="s">
        <v>895</v>
      </c>
      <c r="N247" s="186" t="str">
        <f t="shared" si="19"/>
        <v>.</v>
      </c>
      <c r="O247" s="63" t="s">
        <v>904</v>
      </c>
      <c r="P247" s="63" t="s">
        <v>806</v>
      </c>
      <c r="Q247" s="192">
        <v>8</v>
      </c>
      <c r="R247" s="91">
        <v>13.5</v>
      </c>
      <c r="S247" s="91">
        <v>0</v>
      </c>
      <c r="T247" s="91">
        <v>0</v>
      </c>
      <c r="U247" s="91">
        <v>0.42</v>
      </c>
      <c r="V247" s="91" t="s">
        <v>766</v>
      </c>
      <c r="W247" s="91" t="s">
        <v>766</v>
      </c>
      <c r="X247" s="91" t="s">
        <v>766</v>
      </c>
      <c r="Y247" s="63" t="s">
        <v>49</v>
      </c>
      <c r="Z247" s="93" t="s">
        <v>802</v>
      </c>
      <c r="AA247" s="63" t="s">
        <v>446</v>
      </c>
      <c r="AB247" s="63" t="s">
        <v>149</v>
      </c>
      <c r="AC247" s="63" t="s">
        <v>447</v>
      </c>
      <c r="AD247" s="63" t="s">
        <v>55</v>
      </c>
      <c r="AE247" s="63">
        <v>1600</v>
      </c>
      <c r="AF247" s="63">
        <v>40</v>
      </c>
      <c r="AG247" s="63">
        <v>40</v>
      </c>
      <c r="AH247" s="63" t="s">
        <v>144</v>
      </c>
      <c r="AI247" s="63" t="s">
        <v>798</v>
      </c>
      <c r="AJ247" s="63" t="s">
        <v>91</v>
      </c>
      <c r="AK247" s="63" t="s">
        <v>449</v>
      </c>
      <c r="AL247" s="269" t="s">
        <v>766</v>
      </c>
      <c r="AM247" s="269">
        <v>7.44</v>
      </c>
      <c r="AN247" s="269">
        <v>3.28</v>
      </c>
      <c r="AO247" s="269">
        <f t="shared" si="35"/>
        <v>50.75</v>
      </c>
      <c r="AP247" s="269">
        <v>10.48</v>
      </c>
      <c r="AQ247" s="269">
        <v>11.106</v>
      </c>
      <c r="AR247" s="63">
        <v>50.75</v>
      </c>
      <c r="AS247" s="63">
        <v>8.81</v>
      </c>
      <c r="AT247" s="63">
        <v>3.61</v>
      </c>
      <c r="AU247" s="63">
        <v>50.75</v>
      </c>
      <c r="AV247" s="63">
        <v>2</v>
      </c>
      <c r="AW247" s="63"/>
      <c r="AX247" s="63"/>
    </row>
    <row r="248" spans="1:50" s="200" customFormat="1" x14ac:dyDescent="0.2">
      <c r="A248" s="229" t="s">
        <v>926</v>
      </c>
      <c r="B248" s="229" t="s">
        <v>912</v>
      </c>
      <c r="C248" s="229">
        <v>248</v>
      </c>
      <c r="D248" s="214" t="s">
        <v>807</v>
      </c>
      <c r="E248" s="214" t="str">
        <f>IF(D248="","",LEFT(K248,3))</f>
        <v>144</v>
      </c>
      <c r="F248" s="214" t="s">
        <v>808</v>
      </c>
      <c r="G248" s="200" t="s">
        <v>809</v>
      </c>
      <c r="H248" s="200" t="s">
        <v>986</v>
      </c>
      <c r="I248" s="200" t="s">
        <v>987</v>
      </c>
      <c r="J248" s="200" t="s">
        <v>991</v>
      </c>
      <c r="K248" s="214">
        <v>144</v>
      </c>
      <c r="L248" s="214" t="str">
        <f t="shared" si="18"/>
        <v xml:space="preserve">144Nm </v>
      </c>
      <c r="M248" s="200" t="s">
        <v>896</v>
      </c>
      <c r="N248" s="214" t="str">
        <f t="shared" si="19"/>
        <v xml:space="preserve">m </v>
      </c>
      <c r="O248" s="200">
        <v>1</v>
      </c>
      <c r="P248" s="200" t="s">
        <v>810</v>
      </c>
      <c r="Q248" s="204" t="s">
        <v>811</v>
      </c>
      <c r="R248" s="205">
        <f>AVERAGE(10.5,11.5)</f>
        <v>11</v>
      </c>
      <c r="S248" s="205" t="s">
        <v>766</v>
      </c>
      <c r="T248" s="205">
        <v>1</v>
      </c>
      <c r="U248" s="205">
        <v>1</v>
      </c>
      <c r="V248" s="205">
        <v>0</v>
      </c>
      <c r="W248" s="205">
        <v>0.46250000000000002</v>
      </c>
      <c r="X248" s="205">
        <v>0</v>
      </c>
      <c r="Y248" s="200" t="s">
        <v>88</v>
      </c>
      <c r="Z248" s="206" t="s">
        <v>812</v>
      </c>
      <c r="AA248" s="200" t="s">
        <v>446</v>
      </c>
      <c r="AB248" s="200" t="s">
        <v>53</v>
      </c>
      <c r="AC248" s="200" t="s">
        <v>447</v>
      </c>
      <c r="AD248" s="200" t="s">
        <v>68</v>
      </c>
      <c r="AE248" s="200">
        <f>AF248*AG248</f>
        <v>1000</v>
      </c>
      <c r="AF248" s="200">
        <f>2*10</f>
        <v>20</v>
      </c>
      <c r="AG248" s="200">
        <v>50</v>
      </c>
      <c r="AH248" s="200" t="s">
        <v>144</v>
      </c>
      <c r="AI248" s="200" t="s">
        <v>813</v>
      </c>
      <c r="AJ248" s="203" t="s">
        <v>91</v>
      </c>
      <c r="AK248" s="203" t="s">
        <v>449</v>
      </c>
      <c r="AL248" s="284" t="s">
        <v>766</v>
      </c>
      <c r="AM248" s="276">
        <v>0.2</v>
      </c>
      <c r="AN248" s="276">
        <v>0.2</v>
      </c>
      <c r="AO248" s="276">
        <v>20</v>
      </c>
      <c r="AP248" s="276">
        <v>1.6</v>
      </c>
      <c r="AQ248" s="276">
        <v>0.4</v>
      </c>
      <c r="AR248" s="200">
        <v>20</v>
      </c>
      <c r="AS248" s="200">
        <v>1.3</v>
      </c>
      <c r="AT248" s="200">
        <v>0.5</v>
      </c>
      <c r="AU248" s="200">
        <v>20</v>
      </c>
      <c r="AV248" s="203">
        <v>2</v>
      </c>
    </row>
    <row r="249" spans="1:50" s="200" customFormat="1" x14ac:dyDescent="0.2">
      <c r="A249" s="229" t="s">
        <v>926</v>
      </c>
      <c r="B249" s="229" t="s">
        <v>912</v>
      </c>
      <c r="C249" s="229">
        <v>249</v>
      </c>
      <c r="D249" s="214"/>
      <c r="E249" s="214"/>
      <c r="F249" s="214"/>
      <c r="K249" s="214">
        <v>144</v>
      </c>
      <c r="L249" s="214" t="str">
        <f t="shared" si="18"/>
        <v xml:space="preserve">144Nm </v>
      </c>
      <c r="M249" s="200" t="s">
        <v>896</v>
      </c>
      <c r="N249" s="214" t="str">
        <f t="shared" si="19"/>
        <v xml:space="preserve">m </v>
      </c>
      <c r="O249" s="200">
        <v>1</v>
      </c>
      <c r="P249" s="200" t="s">
        <v>810</v>
      </c>
      <c r="Q249" s="204" t="s">
        <v>811</v>
      </c>
      <c r="R249" s="205">
        <f t="shared" ref="R249:R250" si="36">AVERAGE(10.5,11.5)</f>
        <v>11</v>
      </c>
      <c r="S249" s="205" t="s">
        <v>766</v>
      </c>
      <c r="T249" s="205">
        <v>1</v>
      </c>
      <c r="U249" s="205">
        <v>1</v>
      </c>
      <c r="V249" s="205">
        <v>0</v>
      </c>
      <c r="W249" s="205">
        <v>0.46250000000000002</v>
      </c>
      <c r="X249" s="205">
        <v>0</v>
      </c>
      <c r="Y249" s="200" t="s">
        <v>88</v>
      </c>
      <c r="Z249" s="206" t="s">
        <v>812</v>
      </c>
      <c r="AA249" s="200" t="s">
        <v>446</v>
      </c>
      <c r="AB249" s="200" t="s">
        <v>53</v>
      </c>
      <c r="AC249" s="200" t="s">
        <v>447</v>
      </c>
      <c r="AD249" s="200" t="s">
        <v>68</v>
      </c>
      <c r="AE249" s="200">
        <f t="shared" ref="AE249:AE250" si="37">AF249*AG249</f>
        <v>1000</v>
      </c>
      <c r="AF249" s="200">
        <f t="shared" ref="AF249:AF250" si="38">2*10</f>
        <v>20</v>
      </c>
      <c r="AG249" s="200">
        <v>50</v>
      </c>
      <c r="AH249" s="200" t="s">
        <v>144</v>
      </c>
      <c r="AI249" s="200" t="s">
        <v>814</v>
      </c>
      <c r="AJ249" s="200" t="s">
        <v>91</v>
      </c>
      <c r="AK249" s="200" t="s">
        <v>449</v>
      </c>
      <c r="AL249" s="276" t="s">
        <v>766</v>
      </c>
      <c r="AM249" s="276">
        <v>4.0999999999999996</v>
      </c>
      <c r="AN249" s="276">
        <v>4.8</v>
      </c>
      <c r="AO249" s="276">
        <v>20</v>
      </c>
      <c r="AP249" s="276">
        <v>13.6</v>
      </c>
      <c r="AQ249" s="276">
        <v>4</v>
      </c>
      <c r="AR249" s="200">
        <v>20</v>
      </c>
      <c r="AS249" s="200">
        <v>10.5</v>
      </c>
      <c r="AT249" s="200">
        <v>3.5</v>
      </c>
      <c r="AU249" s="200">
        <v>20</v>
      </c>
      <c r="AV249" s="200">
        <v>2</v>
      </c>
    </row>
    <row r="250" spans="1:50" s="200" customFormat="1" x14ac:dyDescent="0.2">
      <c r="A250" s="229" t="s">
        <v>926</v>
      </c>
      <c r="B250" s="229" t="s">
        <v>912</v>
      </c>
      <c r="C250" s="229">
        <v>250</v>
      </c>
      <c r="D250" s="214"/>
      <c r="E250" s="214"/>
      <c r="F250" s="214"/>
      <c r="K250" s="214">
        <v>144</v>
      </c>
      <c r="L250" s="214" t="str">
        <f t="shared" si="18"/>
        <v xml:space="preserve">144Nm </v>
      </c>
      <c r="M250" s="200" t="s">
        <v>896</v>
      </c>
      <c r="N250" s="214" t="str">
        <f t="shared" si="19"/>
        <v xml:space="preserve">m </v>
      </c>
      <c r="O250" s="200">
        <v>1</v>
      </c>
      <c r="P250" s="200" t="s">
        <v>810</v>
      </c>
      <c r="Q250" s="204" t="s">
        <v>811</v>
      </c>
      <c r="R250" s="205">
        <f t="shared" si="36"/>
        <v>11</v>
      </c>
      <c r="S250" s="205" t="s">
        <v>766</v>
      </c>
      <c r="T250" s="205">
        <v>1</v>
      </c>
      <c r="U250" s="205">
        <v>1</v>
      </c>
      <c r="V250" s="205">
        <v>0</v>
      </c>
      <c r="W250" s="205">
        <v>0.46250000000000002</v>
      </c>
      <c r="X250" s="205">
        <v>0</v>
      </c>
      <c r="Y250" s="200" t="s">
        <v>88</v>
      </c>
      <c r="Z250" s="206" t="s">
        <v>812</v>
      </c>
      <c r="AA250" s="200" t="s">
        <v>446</v>
      </c>
      <c r="AB250" s="200" t="s">
        <v>53</v>
      </c>
      <c r="AC250" s="200" t="s">
        <v>447</v>
      </c>
      <c r="AD250" s="200" t="s">
        <v>68</v>
      </c>
      <c r="AE250" s="200">
        <f t="shared" si="37"/>
        <v>1000</v>
      </c>
      <c r="AF250" s="200">
        <f t="shared" si="38"/>
        <v>20</v>
      </c>
      <c r="AG250" s="200">
        <v>50</v>
      </c>
      <c r="AH250" s="200" t="s">
        <v>144</v>
      </c>
      <c r="AI250" s="200" t="s">
        <v>815</v>
      </c>
      <c r="AJ250" s="200" t="s">
        <v>91</v>
      </c>
      <c r="AK250" s="200" t="s">
        <v>449</v>
      </c>
      <c r="AL250" s="276" t="s">
        <v>766</v>
      </c>
      <c r="AM250" s="276">
        <v>12</v>
      </c>
      <c r="AN250" s="276">
        <v>4.8</v>
      </c>
      <c r="AO250" s="276">
        <v>20</v>
      </c>
      <c r="AP250" s="276">
        <v>36.9</v>
      </c>
      <c r="AQ250" s="276">
        <v>4.0999999999999996</v>
      </c>
      <c r="AR250" s="200">
        <v>20</v>
      </c>
      <c r="AS250" s="200">
        <v>35.799999999999997</v>
      </c>
      <c r="AT250" s="200">
        <v>5.0999999999999996</v>
      </c>
      <c r="AU250" s="200">
        <v>20</v>
      </c>
      <c r="AV250" s="200">
        <v>2</v>
      </c>
    </row>
    <row r="251" spans="1:50" s="200" customFormat="1" x14ac:dyDescent="0.2">
      <c r="A251" s="229" t="s">
        <v>926</v>
      </c>
      <c r="B251" s="229" t="s">
        <v>912</v>
      </c>
      <c r="C251" s="229">
        <v>251</v>
      </c>
      <c r="D251" s="214"/>
      <c r="E251" s="214"/>
      <c r="F251" s="214"/>
      <c r="K251" s="214">
        <v>144</v>
      </c>
      <c r="L251" s="214" t="str">
        <f t="shared" si="18"/>
        <v xml:space="preserve">144NTm </v>
      </c>
      <c r="M251" s="200" t="s">
        <v>909</v>
      </c>
      <c r="N251" s="214" t="str">
        <f t="shared" si="19"/>
        <v xml:space="preserve">m </v>
      </c>
      <c r="O251" s="200">
        <v>2</v>
      </c>
      <c r="P251" s="200" t="s">
        <v>816</v>
      </c>
      <c r="Q251" s="204" t="s">
        <v>811</v>
      </c>
      <c r="R251" s="205">
        <v>11</v>
      </c>
      <c r="S251" s="205" t="s">
        <v>766</v>
      </c>
      <c r="T251" s="205">
        <v>1</v>
      </c>
      <c r="U251" s="205">
        <v>1</v>
      </c>
      <c r="V251" s="205">
        <v>0</v>
      </c>
      <c r="W251" s="205">
        <v>0.46250000000000002</v>
      </c>
      <c r="X251" s="205">
        <v>0</v>
      </c>
      <c r="Y251" s="200" t="s">
        <v>88</v>
      </c>
      <c r="Z251" s="206" t="s">
        <v>817</v>
      </c>
      <c r="AA251" s="200" t="s">
        <v>446</v>
      </c>
      <c r="AB251" s="200" t="s">
        <v>53</v>
      </c>
      <c r="AC251" s="200" t="s">
        <v>447</v>
      </c>
      <c r="AD251" s="200" t="s">
        <v>68</v>
      </c>
      <c r="AE251" s="200">
        <f>AF251*AG251</f>
        <v>1000</v>
      </c>
      <c r="AF251" s="200">
        <f>2*10</f>
        <v>20</v>
      </c>
      <c r="AG251" s="200">
        <v>50</v>
      </c>
      <c r="AH251" s="200" t="s">
        <v>144</v>
      </c>
      <c r="AI251" s="200" t="s">
        <v>813</v>
      </c>
      <c r="AJ251" s="200" t="s">
        <v>91</v>
      </c>
      <c r="AK251" s="200" t="s">
        <v>449</v>
      </c>
      <c r="AL251" s="276" t="s">
        <v>766</v>
      </c>
      <c r="AM251" s="276">
        <v>0.4</v>
      </c>
      <c r="AN251" s="276">
        <v>0.4</v>
      </c>
      <c r="AO251" s="276">
        <v>20</v>
      </c>
      <c r="AP251" s="276">
        <v>1.5</v>
      </c>
      <c r="AQ251" s="276">
        <v>0.4</v>
      </c>
      <c r="AR251" s="200">
        <v>20</v>
      </c>
      <c r="AS251" s="200">
        <v>1.3</v>
      </c>
      <c r="AT251" s="200">
        <v>0.5</v>
      </c>
      <c r="AU251" s="200">
        <v>20</v>
      </c>
      <c r="AV251" s="200">
        <v>2</v>
      </c>
    </row>
    <row r="252" spans="1:50" s="200" customFormat="1" x14ac:dyDescent="0.2">
      <c r="A252" s="229" t="s">
        <v>926</v>
      </c>
      <c r="B252" s="229" t="s">
        <v>912</v>
      </c>
      <c r="C252" s="229">
        <v>252</v>
      </c>
      <c r="D252" s="214"/>
      <c r="E252" s="214"/>
      <c r="F252" s="214"/>
      <c r="K252" s="214">
        <v>144</v>
      </c>
      <c r="L252" s="214" t="str">
        <f t="shared" si="18"/>
        <v xml:space="preserve">144NTm </v>
      </c>
      <c r="M252" s="200" t="s">
        <v>909</v>
      </c>
      <c r="N252" s="214" t="str">
        <f t="shared" si="19"/>
        <v xml:space="preserve">m </v>
      </c>
      <c r="O252" s="200">
        <v>2</v>
      </c>
      <c r="P252" s="200" t="s">
        <v>816</v>
      </c>
      <c r="Q252" s="204" t="s">
        <v>811</v>
      </c>
      <c r="R252" s="205">
        <v>11</v>
      </c>
      <c r="S252" s="205" t="s">
        <v>766</v>
      </c>
      <c r="T252" s="205">
        <v>1</v>
      </c>
      <c r="U252" s="205">
        <v>1</v>
      </c>
      <c r="V252" s="205">
        <v>0</v>
      </c>
      <c r="W252" s="205">
        <v>0.46250000000000002</v>
      </c>
      <c r="X252" s="205">
        <v>0</v>
      </c>
      <c r="Y252" s="200" t="s">
        <v>88</v>
      </c>
      <c r="Z252" s="206" t="s">
        <v>817</v>
      </c>
      <c r="AA252" s="200" t="s">
        <v>446</v>
      </c>
      <c r="AB252" s="200" t="s">
        <v>53</v>
      </c>
      <c r="AC252" s="200" t="s">
        <v>447</v>
      </c>
      <c r="AD252" s="200" t="s">
        <v>68</v>
      </c>
      <c r="AE252" s="200">
        <f t="shared" ref="AE252:AE253" si="39">AF252*AG252</f>
        <v>1000</v>
      </c>
      <c r="AF252" s="200">
        <f t="shared" ref="AF252:AF253" si="40">2*10</f>
        <v>20</v>
      </c>
      <c r="AG252" s="200">
        <v>50</v>
      </c>
      <c r="AH252" s="200" t="s">
        <v>144</v>
      </c>
      <c r="AI252" s="200" t="s">
        <v>814</v>
      </c>
      <c r="AJ252" s="200" t="s">
        <v>91</v>
      </c>
      <c r="AK252" s="200" t="s">
        <v>449</v>
      </c>
      <c r="AL252" s="276" t="s">
        <v>766</v>
      </c>
      <c r="AM252" s="276">
        <v>2.2000000000000002</v>
      </c>
      <c r="AN252" s="276">
        <v>1.1000000000000001</v>
      </c>
      <c r="AO252" s="276">
        <v>20</v>
      </c>
      <c r="AP252" s="276">
        <v>10.4</v>
      </c>
      <c r="AQ252" s="276">
        <v>3.3</v>
      </c>
      <c r="AR252" s="200">
        <v>20</v>
      </c>
      <c r="AS252" s="200">
        <v>11.9</v>
      </c>
      <c r="AT252" s="200">
        <v>3.2</v>
      </c>
      <c r="AU252" s="200">
        <v>20</v>
      </c>
      <c r="AV252" s="200">
        <v>2</v>
      </c>
    </row>
    <row r="253" spans="1:50" s="200" customFormat="1" x14ac:dyDescent="0.2">
      <c r="A253" s="229" t="s">
        <v>926</v>
      </c>
      <c r="B253" s="229" t="s">
        <v>912</v>
      </c>
      <c r="C253" s="229">
        <v>253</v>
      </c>
      <c r="D253" s="214"/>
      <c r="E253" s="214"/>
      <c r="F253" s="214"/>
      <c r="K253" s="214">
        <v>144</v>
      </c>
      <c r="L253" s="214" t="str">
        <f t="shared" si="18"/>
        <v xml:space="preserve">144NTm </v>
      </c>
      <c r="M253" s="200" t="s">
        <v>909</v>
      </c>
      <c r="N253" s="214" t="str">
        <f t="shared" si="19"/>
        <v xml:space="preserve">m </v>
      </c>
      <c r="O253" s="200">
        <v>2</v>
      </c>
      <c r="P253" s="200" t="s">
        <v>816</v>
      </c>
      <c r="Q253" s="204" t="s">
        <v>811</v>
      </c>
      <c r="R253" s="205">
        <v>11</v>
      </c>
      <c r="S253" s="205" t="s">
        <v>766</v>
      </c>
      <c r="T253" s="205">
        <v>1</v>
      </c>
      <c r="U253" s="205">
        <v>1</v>
      </c>
      <c r="V253" s="205">
        <v>0</v>
      </c>
      <c r="W253" s="205">
        <v>0.46250000000000002</v>
      </c>
      <c r="X253" s="205">
        <v>0</v>
      </c>
      <c r="Y253" s="200" t="s">
        <v>88</v>
      </c>
      <c r="Z253" s="206" t="s">
        <v>817</v>
      </c>
      <c r="AA253" s="200" t="s">
        <v>446</v>
      </c>
      <c r="AB253" s="200" t="s">
        <v>53</v>
      </c>
      <c r="AC253" s="200" t="s">
        <v>447</v>
      </c>
      <c r="AD253" s="200" t="s">
        <v>68</v>
      </c>
      <c r="AE253" s="200">
        <f t="shared" si="39"/>
        <v>1000</v>
      </c>
      <c r="AF253" s="200">
        <f t="shared" si="40"/>
        <v>20</v>
      </c>
      <c r="AG253" s="200">
        <v>50</v>
      </c>
      <c r="AH253" s="200" t="s">
        <v>144</v>
      </c>
      <c r="AI253" s="200" t="s">
        <v>815</v>
      </c>
      <c r="AJ253" s="200" t="s">
        <v>91</v>
      </c>
      <c r="AK253" s="200" t="s">
        <v>449</v>
      </c>
      <c r="AL253" s="276" t="s">
        <v>766</v>
      </c>
      <c r="AM253" s="276">
        <v>14.5</v>
      </c>
      <c r="AN253" s="276">
        <v>4.0999999999999996</v>
      </c>
      <c r="AO253" s="276">
        <v>20</v>
      </c>
      <c r="AP253" s="276">
        <v>34.700000000000003</v>
      </c>
      <c r="AQ253" s="276">
        <v>5.4</v>
      </c>
      <c r="AR253" s="200">
        <v>20</v>
      </c>
      <c r="AS253" s="200">
        <v>35</v>
      </c>
      <c r="AT253" s="200">
        <v>6</v>
      </c>
      <c r="AU253" s="200">
        <v>20</v>
      </c>
      <c r="AV253" s="200">
        <v>2</v>
      </c>
    </row>
    <row r="254" spans="1:50" s="200" customFormat="1" x14ac:dyDescent="0.2">
      <c r="A254" s="229" t="s">
        <v>926</v>
      </c>
      <c r="B254" s="229" t="s">
        <v>912</v>
      </c>
      <c r="C254" s="229">
        <v>254</v>
      </c>
      <c r="D254" s="214"/>
      <c r="E254" s="214"/>
      <c r="F254" s="214"/>
      <c r="K254" s="214">
        <v>144</v>
      </c>
      <c r="L254" s="214" t="str">
        <f t="shared" si="18"/>
        <v>144bau</v>
      </c>
      <c r="M254" s="200" t="s">
        <v>895</v>
      </c>
      <c r="N254" s="214" t="str">
        <f t="shared" si="19"/>
        <v>.</v>
      </c>
      <c r="O254" s="200" t="s">
        <v>904</v>
      </c>
      <c r="P254" s="200" t="s">
        <v>818</v>
      </c>
      <c r="Q254" s="204" t="s">
        <v>811</v>
      </c>
      <c r="R254" s="205">
        <v>11</v>
      </c>
      <c r="S254" s="205" t="s">
        <v>766</v>
      </c>
      <c r="T254" s="205">
        <v>1</v>
      </c>
      <c r="U254" s="205">
        <v>1</v>
      </c>
      <c r="V254" s="205">
        <v>0</v>
      </c>
      <c r="W254" s="205">
        <v>0.46250000000000002</v>
      </c>
      <c r="X254" s="205">
        <v>0</v>
      </c>
      <c r="Y254" s="200" t="s">
        <v>49</v>
      </c>
      <c r="Z254" s="206" t="s">
        <v>819</v>
      </c>
      <c r="AA254" s="200" t="s">
        <v>950</v>
      </c>
      <c r="AB254" s="200" t="s">
        <v>49</v>
      </c>
      <c r="AC254" s="200" t="s">
        <v>49</v>
      </c>
      <c r="AD254" s="200" t="s">
        <v>49</v>
      </c>
      <c r="AE254" s="200" t="s">
        <v>49</v>
      </c>
      <c r="AF254" s="200" t="s">
        <v>49</v>
      </c>
      <c r="AG254" s="200" t="s">
        <v>49</v>
      </c>
      <c r="AH254" s="200" t="s">
        <v>49</v>
      </c>
      <c r="AI254" s="200" t="s">
        <v>813</v>
      </c>
      <c r="AJ254" s="200" t="s">
        <v>91</v>
      </c>
      <c r="AK254" s="200" t="s">
        <v>449</v>
      </c>
      <c r="AL254" s="276" t="s">
        <v>766</v>
      </c>
      <c r="AM254" s="276">
        <v>0.5</v>
      </c>
      <c r="AN254" s="276">
        <v>0.5</v>
      </c>
      <c r="AO254" s="276">
        <v>20</v>
      </c>
      <c r="AP254" s="276">
        <v>0.8</v>
      </c>
      <c r="AQ254" s="276">
        <v>0.6</v>
      </c>
      <c r="AR254" s="200">
        <v>20</v>
      </c>
      <c r="AS254" s="200">
        <v>0.6</v>
      </c>
      <c r="AT254" s="200">
        <v>0.4</v>
      </c>
      <c r="AU254" s="200">
        <v>20</v>
      </c>
      <c r="AV254" s="200">
        <v>2</v>
      </c>
    </row>
    <row r="255" spans="1:50" s="200" customFormat="1" x14ac:dyDescent="0.2">
      <c r="A255" s="229" t="s">
        <v>926</v>
      </c>
      <c r="B255" s="229" t="s">
        <v>912</v>
      </c>
      <c r="C255" s="229">
        <v>255</v>
      </c>
      <c r="D255" s="214"/>
      <c r="E255" s="214"/>
      <c r="F255" s="214"/>
      <c r="K255" s="214">
        <v>144</v>
      </c>
      <c r="L255" s="214" t="str">
        <f t="shared" si="18"/>
        <v>144bau</v>
      </c>
      <c r="M255" s="200" t="s">
        <v>895</v>
      </c>
      <c r="N255" s="214" t="str">
        <f t="shared" si="19"/>
        <v>.</v>
      </c>
      <c r="O255" s="200" t="s">
        <v>904</v>
      </c>
      <c r="P255" s="200" t="s">
        <v>818</v>
      </c>
      <c r="Q255" s="204" t="s">
        <v>811</v>
      </c>
      <c r="R255" s="205">
        <v>11</v>
      </c>
      <c r="S255" s="205" t="s">
        <v>766</v>
      </c>
      <c r="T255" s="205">
        <v>1</v>
      </c>
      <c r="U255" s="205">
        <v>1</v>
      </c>
      <c r="V255" s="205">
        <v>0</v>
      </c>
      <c r="W255" s="205">
        <v>0.46250000000000002</v>
      </c>
      <c r="X255" s="205">
        <v>0</v>
      </c>
      <c r="Y255" s="200" t="s">
        <v>49</v>
      </c>
      <c r="Z255" s="206" t="s">
        <v>819</v>
      </c>
      <c r="AA255" s="200" t="s">
        <v>950</v>
      </c>
      <c r="AB255" s="200" t="s">
        <v>49</v>
      </c>
      <c r="AC255" s="200" t="s">
        <v>49</v>
      </c>
      <c r="AD255" s="200" t="s">
        <v>49</v>
      </c>
      <c r="AE255" s="200" t="s">
        <v>49</v>
      </c>
      <c r="AF255" s="200" t="s">
        <v>49</v>
      </c>
      <c r="AG255" s="200" t="s">
        <v>49</v>
      </c>
      <c r="AH255" s="200" t="s">
        <v>49</v>
      </c>
      <c r="AI255" s="200" t="s">
        <v>814</v>
      </c>
      <c r="AJ255" s="200" t="s">
        <v>91</v>
      </c>
      <c r="AK255" s="200" t="s">
        <v>449</v>
      </c>
      <c r="AL255" s="276" t="s">
        <v>766</v>
      </c>
      <c r="AM255" s="276">
        <v>4.3</v>
      </c>
      <c r="AN255" s="276">
        <v>3.4</v>
      </c>
      <c r="AO255" s="276">
        <v>20</v>
      </c>
      <c r="AP255" s="276">
        <v>3.1</v>
      </c>
      <c r="AQ255" s="276">
        <v>1.8</v>
      </c>
      <c r="AR255" s="200">
        <v>20</v>
      </c>
      <c r="AS255" s="200">
        <v>6.4</v>
      </c>
      <c r="AT255" s="200">
        <v>2.1</v>
      </c>
      <c r="AU255" s="200">
        <v>20</v>
      </c>
      <c r="AV255" s="200">
        <v>2</v>
      </c>
    </row>
    <row r="256" spans="1:50" s="200" customFormat="1" x14ac:dyDescent="0.2">
      <c r="A256" s="229" t="s">
        <v>926</v>
      </c>
      <c r="B256" s="229" t="s">
        <v>912</v>
      </c>
      <c r="C256" s="229">
        <v>256</v>
      </c>
      <c r="D256" s="214"/>
      <c r="E256" s="214"/>
      <c r="F256" s="214"/>
      <c r="K256" s="214">
        <v>144</v>
      </c>
      <c r="L256" s="214" t="str">
        <f t="shared" si="18"/>
        <v>144bau</v>
      </c>
      <c r="M256" s="200" t="s">
        <v>895</v>
      </c>
      <c r="N256" s="214" t="str">
        <f t="shared" si="19"/>
        <v>.</v>
      </c>
      <c r="O256" s="200" t="s">
        <v>904</v>
      </c>
      <c r="P256" s="200" t="s">
        <v>818</v>
      </c>
      <c r="Q256" s="204" t="s">
        <v>811</v>
      </c>
      <c r="R256" s="205">
        <v>11</v>
      </c>
      <c r="S256" s="205" t="s">
        <v>766</v>
      </c>
      <c r="T256" s="205">
        <v>1</v>
      </c>
      <c r="U256" s="205">
        <v>1</v>
      </c>
      <c r="V256" s="205">
        <v>0</v>
      </c>
      <c r="W256" s="205">
        <v>0.46250000000000002</v>
      </c>
      <c r="X256" s="205">
        <v>0</v>
      </c>
      <c r="Y256" s="200" t="s">
        <v>49</v>
      </c>
      <c r="Z256" s="206" t="s">
        <v>819</v>
      </c>
      <c r="AA256" s="200" t="s">
        <v>950</v>
      </c>
      <c r="AB256" s="200" t="s">
        <v>49</v>
      </c>
      <c r="AC256" s="200" t="s">
        <v>49</v>
      </c>
      <c r="AD256" s="200" t="s">
        <v>49</v>
      </c>
      <c r="AE256" s="200" t="s">
        <v>49</v>
      </c>
      <c r="AF256" s="200" t="s">
        <v>49</v>
      </c>
      <c r="AG256" s="200" t="s">
        <v>49</v>
      </c>
      <c r="AH256" s="200" t="s">
        <v>49</v>
      </c>
      <c r="AI256" s="201" t="s">
        <v>815</v>
      </c>
      <c r="AJ256" s="201" t="s">
        <v>91</v>
      </c>
      <c r="AK256" s="201" t="s">
        <v>449</v>
      </c>
      <c r="AL256" s="278" t="s">
        <v>766</v>
      </c>
      <c r="AM256" s="278">
        <v>12.1</v>
      </c>
      <c r="AN256" s="278">
        <v>6.4</v>
      </c>
      <c r="AO256" s="278">
        <v>20</v>
      </c>
      <c r="AP256" s="278">
        <v>19.600000000000001</v>
      </c>
      <c r="AQ256" s="278">
        <v>6.8</v>
      </c>
      <c r="AR256" s="201">
        <v>20</v>
      </c>
      <c r="AS256" s="201">
        <v>23.7</v>
      </c>
      <c r="AT256" s="201">
        <v>7.8</v>
      </c>
      <c r="AU256" s="201">
        <v>20</v>
      </c>
      <c r="AV256" s="201">
        <v>2</v>
      </c>
      <c r="AW256" s="201"/>
      <c r="AX256" s="201"/>
    </row>
    <row r="257" spans="3:50" x14ac:dyDescent="0.2">
      <c r="C257" s="219">
        <v>257</v>
      </c>
      <c r="D257" s="110" t="s">
        <v>820</v>
      </c>
      <c r="E257" s="110" t="str">
        <f t="shared" ref="E257:E263" si="41">IF(D257="","",LEFT(K257,3))</f>
        <v>145</v>
      </c>
      <c r="F257" s="110" t="s">
        <v>821</v>
      </c>
      <c r="G257" s="86" t="s">
        <v>822</v>
      </c>
      <c r="H257" s="86" t="s">
        <v>986</v>
      </c>
      <c r="I257" s="86" t="s">
        <v>987</v>
      </c>
      <c r="J257" s="86" t="s">
        <v>994</v>
      </c>
      <c r="K257" s="185">
        <v>145</v>
      </c>
      <c r="L257" s="185" t="str">
        <f t="shared" si="18"/>
        <v xml:space="preserve">145NGm </v>
      </c>
      <c r="M257" s="187" t="s">
        <v>897</v>
      </c>
      <c r="N257" s="185" t="str">
        <f t="shared" si="19"/>
        <v xml:space="preserve">m </v>
      </c>
      <c r="O257" s="60">
        <v>1</v>
      </c>
      <c r="P257" s="60" t="s">
        <v>823</v>
      </c>
      <c r="Q257" s="191">
        <v>6</v>
      </c>
      <c r="R257" s="88">
        <v>11.5</v>
      </c>
      <c r="S257" s="88" t="s">
        <v>766</v>
      </c>
      <c r="T257" s="88" t="s">
        <v>766</v>
      </c>
      <c r="U257" s="88" t="s">
        <v>766</v>
      </c>
      <c r="V257" s="88" t="s">
        <v>766</v>
      </c>
      <c r="W257" s="88">
        <v>0.38700000000000001</v>
      </c>
      <c r="X257" s="88" t="s">
        <v>766</v>
      </c>
      <c r="Y257" s="60" t="s">
        <v>88</v>
      </c>
      <c r="Z257" s="90" t="s">
        <v>824</v>
      </c>
      <c r="AA257" s="60" t="s">
        <v>446</v>
      </c>
      <c r="AB257" s="60" t="s">
        <v>149</v>
      </c>
      <c r="AC257" s="60" t="s">
        <v>447</v>
      </c>
      <c r="AD257" s="60" t="s">
        <v>68</v>
      </c>
      <c r="AE257" s="60">
        <f>AF257*AG257</f>
        <v>2160</v>
      </c>
      <c r="AF257" s="60">
        <v>36</v>
      </c>
      <c r="AG257" s="60">
        <v>60</v>
      </c>
      <c r="AH257" s="60" t="s">
        <v>144</v>
      </c>
      <c r="AI257" s="60" t="s">
        <v>825</v>
      </c>
      <c r="AJ257" s="60" t="s">
        <v>91</v>
      </c>
      <c r="AK257" s="60" t="s">
        <v>449</v>
      </c>
      <c r="AL257" s="266" t="s">
        <v>826</v>
      </c>
      <c r="AM257" s="266">
        <v>52.09</v>
      </c>
      <c r="AN257" s="266">
        <v>20.9</v>
      </c>
      <c r="AO257" s="266">
        <v>31</v>
      </c>
      <c r="AP257" s="266">
        <v>57.9</v>
      </c>
      <c r="AQ257" s="266">
        <v>18.7</v>
      </c>
      <c r="AR257" s="60">
        <v>31</v>
      </c>
      <c r="AS257" s="281" t="s">
        <v>766</v>
      </c>
      <c r="AT257" s="281" t="s">
        <v>766</v>
      </c>
      <c r="AU257" s="281" t="s">
        <v>766</v>
      </c>
      <c r="AV257" s="281" t="s">
        <v>766</v>
      </c>
      <c r="AW257" s="281"/>
      <c r="AX257" s="281"/>
    </row>
    <row r="258" spans="3:50" x14ac:dyDescent="0.2">
      <c r="C258" s="219">
        <v>258</v>
      </c>
      <c r="D258" s="115"/>
      <c r="E258" s="115" t="str">
        <f t="shared" si="41"/>
        <v/>
      </c>
      <c r="F258" s="115"/>
      <c r="G258" s="87"/>
      <c r="H258" s="87"/>
      <c r="I258" s="87"/>
      <c r="J258" s="87"/>
      <c r="K258" s="186">
        <v>145</v>
      </c>
      <c r="L258" s="186" t="str">
        <f t="shared" ref="L258:L317" si="42">IF(O258="","",IF(N258=".",K258&amp;"bau",IF(M258=".",K258&amp;N258, K258&amp;M258&amp;N258)))</f>
        <v>145bau</v>
      </c>
      <c r="M258" s="188" t="s">
        <v>895</v>
      </c>
      <c r="N258" s="186" t="str">
        <f t="shared" ref="N258:N316" si="43">IF(Y258="NA",".",LEFT(Y258,2))</f>
        <v>.</v>
      </c>
      <c r="O258" s="63" t="s">
        <v>904</v>
      </c>
      <c r="P258" s="63" t="s">
        <v>827</v>
      </c>
      <c r="Q258" s="192">
        <v>6</v>
      </c>
      <c r="R258" s="91">
        <v>11.5</v>
      </c>
      <c r="S258" s="91" t="s">
        <v>766</v>
      </c>
      <c r="T258" s="91" t="s">
        <v>766</v>
      </c>
      <c r="U258" s="91" t="s">
        <v>766</v>
      </c>
      <c r="V258" s="91" t="s">
        <v>766</v>
      </c>
      <c r="W258" s="91">
        <v>0.58069999999999999</v>
      </c>
      <c r="X258" s="91" t="s">
        <v>766</v>
      </c>
      <c r="Y258" s="63" t="s">
        <v>49</v>
      </c>
      <c r="Z258" s="93" t="s">
        <v>828</v>
      </c>
      <c r="AA258" s="63" t="s">
        <v>76</v>
      </c>
      <c r="AB258" s="63" t="s">
        <v>49</v>
      </c>
      <c r="AC258" s="63" t="s">
        <v>49</v>
      </c>
      <c r="AD258" s="63" t="s">
        <v>49</v>
      </c>
      <c r="AE258" s="63" t="s">
        <v>49</v>
      </c>
      <c r="AF258" s="63" t="s">
        <v>49</v>
      </c>
      <c r="AG258" s="63" t="s">
        <v>49</v>
      </c>
      <c r="AH258" s="63" t="s">
        <v>49</v>
      </c>
      <c r="AI258" s="63" t="s">
        <v>825</v>
      </c>
      <c r="AJ258" s="63" t="s">
        <v>91</v>
      </c>
      <c r="AK258" s="63" t="s">
        <v>449</v>
      </c>
      <c r="AL258" s="269" t="s">
        <v>826</v>
      </c>
      <c r="AM258" s="63">
        <v>56.77</v>
      </c>
      <c r="AN258" s="63">
        <v>14.3</v>
      </c>
      <c r="AO258" s="269">
        <v>31</v>
      </c>
      <c r="AP258" s="263">
        <v>56.93</v>
      </c>
      <c r="AQ258" s="263">
        <v>15.8</v>
      </c>
      <c r="AR258" s="63">
        <v>31</v>
      </c>
      <c r="AS258" s="282" t="s">
        <v>766</v>
      </c>
      <c r="AT258" s="282" t="s">
        <v>766</v>
      </c>
      <c r="AU258" s="282" t="s">
        <v>766</v>
      </c>
      <c r="AV258" s="282" t="s">
        <v>766</v>
      </c>
      <c r="AW258" s="282"/>
      <c r="AX258" s="282"/>
    </row>
    <row r="259" spans="3:50" x14ac:dyDescent="0.2">
      <c r="C259" s="219">
        <v>259</v>
      </c>
      <c r="D259" s="110" t="s">
        <v>829</v>
      </c>
      <c r="E259" s="110" t="str">
        <f t="shared" si="41"/>
        <v>146</v>
      </c>
      <c r="F259" s="110" t="s">
        <v>830</v>
      </c>
      <c r="G259" s="86" t="s">
        <v>831</v>
      </c>
      <c r="H259" s="86" t="s">
        <v>986</v>
      </c>
      <c r="I259" s="86" t="s">
        <v>987</v>
      </c>
      <c r="J259" s="86" t="s">
        <v>994</v>
      </c>
      <c r="K259" s="185">
        <v>146</v>
      </c>
      <c r="L259" s="185" t="str">
        <f t="shared" si="42"/>
        <v xml:space="preserve">146NVGTm </v>
      </c>
      <c r="M259" s="187" t="s">
        <v>948</v>
      </c>
      <c r="N259" s="185" t="str">
        <f t="shared" si="43"/>
        <v xml:space="preserve">m </v>
      </c>
      <c r="O259" s="60">
        <v>1</v>
      </c>
      <c r="P259" s="60" t="s">
        <v>832</v>
      </c>
      <c r="Q259" s="191">
        <v>5</v>
      </c>
      <c r="R259" s="88">
        <v>11</v>
      </c>
      <c r="S259" s="88" t="s">
        <v>766</v>
      </c>
      <c r="T259" s="88" t="s">
        <v>766</v>
      </c>
      <c r="U259" s="88" t="s">
        <v>766</v>
      </c>
      <c r="V259" s="88" t="s">
        <v>766</v>
      </c>
      <c r="W259" s="88">
        <f>296/(297+296)</f>
        <v>0.49915682967959529</v>
      </c>
      <c r="X259" s="88" t="s">
        <v>766</v>
      </c>
      <c r="Y259" s="60" t="s">
        <v>88</v>
      </c>
      <c r="Z259" s="90" t="s">
        <v>833</v>
      </c>
      <c r="AA259" s="60" t="s">
        <v>446</v>
      </c>
      <c r="AB259" s="60" t="s">
        <v>53</v>
      </c>
      <c r="AC259" s="60" t="s">
        <v>447</v>
      </c>
      <c r="AD259" s="60" t="s">
        <v>55</v>
      </c>
      <c r="AE259" s="60">
        <f>AF259*AG259</f>
        <v>900</v>
      </c>
      <c r="AF259" s="60">
        <v>20</v>
      </c>
      <c r="AG259" s="60">
        <v>45</v>
      </c>
      <c r="AH259" s="60" t="s">
        <v>56</v>
      </c>
      <c r="AI259" s="60" t="s">
        <v>834</v>
      </c>
      <c r="AJ259" s="60" t="s">
        <v>58</v>
      </c>
      <c r="AK259" s="60" t="s">
        <v>526</v>
      </c>
      <c r="AL259" s="266" t="s">
        <v>835</v>
      </c>
      <c r="AM259" s="280">
        <v>5.69</v>
      </c>
      <c r="AN259" s="280">
        <v>2.59</v>
      </c>
      <c r="AO259" s="280">
        <v>95</v>
      </c>
      <c r="AP259" s="280">
        <v>7.65</v>
      </c>
      <c r="AQ259" s="280">
        <v>2.08</v>
      </c>
      <c r="AR259" s="280">
        <v>95</v>
      </c>
      <c r="AS259" s="280">
        <v>10.49</v>
      </c>
      <c r="AT259" s="280">
        <v>1.71</v>
      </c>
      <c r="AU259" s="280">
        <v>95</v>
      </c>
      <c r="AV259" s="60">
        <v>6</v>
      </c>
    </row>
    <row r="260" spans="3:50" x14ac:dyDescent="0.2">
      <c r="C260" s="219">
        <v>260</v>
      </c>
      <c r="D260" s="110"/>
      <c r="E260" s="110" t="str">
        <f t="shared" si="41"/>
        <v/>
      </c>
      <c r="F260" s="110"/>
      <c r="K260" s="185">
        <v>146</v>
      </c>
      <c r="L260" s="185" t="str">
        <f t="shared" si="42"/>
        <v xml:space="preserve">146NVm </v>
      </c>
      <c r="M260" s="187" t="s">
        <v>936</v>
      </c>
      <c r="N260" s="185" t="str">
        <f t="shared" si="43"/>
        <v xml:space="preserve">m </v>
      </c>
      <c r="O260" s="60">
        <v>2</v>
      </c>
      <c r="P260" s="60" t="s">
        <v>836</v>
      </c>
      <c r="Q260" s="191">
        <v>5</v>
      </c>
      <c r="R260" s="88">
        <v>11</v>
      </c>
      <c r="S260" s="88" t="s">
        <v>766</v>
      </c>
      <c r="T260" s="88" t="s">
        <v>766</v>
      </c>
      <c r="U260" s="88" t="s">
        <v>766</v>
      </c>
      <c r="V260" s="88" t="s">
        <v>766</v>
      </c>
      <c r="W260" s="88">
        <f t="shared" ref="W260:W262" si="44">296/(297+296)</f>
        <v>0.49915682967959529</v>
      </c>
      <c r="X260" s="88" t="s">
        <v>766</v>
      </c>
      <c r="Y260" s="60" t="s">
        <v>88</v>
      </c>
      <c r="Z260" s="90" t="s">
        <v>833</v>
      </c>
      <c r="AA260" s="60" t="s">
        <v>446</v>
      </c>
      <c r="AB260" s="60" t="s">
        <v>53</v>
      </c>
      <c r="AC260" s="60" t="s">
        <v>447</v>
      </c>
      <c r="AD260" s="60" t="s">
        <v>55</v>
      </c>
      <c r="AE260" s="60">
        <f t="shared" ref="AE260:AE261" si="45">AF260*AG260</f>
        <v>900</v>
      </c>
      <c r="AF260" s="60">
        <v>20</v>
      </c>
      <c r="AG260" s="60">
        <v>45</v>
      </c>
      <c r="AH260" s="60" t="s">
        <v>56</v>
      </c>
      <c r="AI260" s="60" t="s">
        <v>834</v>
      </c>
      <c r="AJ260" s="60" t="s">
        <v>58</v>
      </c>
      <c r="AK260" s="60" t="s">
        <v>526</v>
      </c>
      <c r="AL260" s="266" t="s">
        <v>835</v>
      </c>
      <c r="AM260" s="266">
        <v>5.76</v>
      </c>
      <c r="AN260" s="266">
        <v>2.73</v>
      </c>
      <c r="AO260" s="266">
        <v>146</v>
      </c>
      <c r="AP260" s="266">
        <v>7.26</v>
      </c>
      <c r="AQ260" s="266">
        <v>1.78</v>
      </c>
      <c r="AR260" s="266">
        <v>146</v>
      </c>
      <c r="AS260" s="266">
        <v>10.119999999999999</v>
      </c>
      <c r="AT260" s="266">
        <v>1.95</v>
      </c>
      <c r="AU260" s="266">
        <v>146</v>
      </c>
      <c r="AV260" s="60">
        <v>6</v>
      </c>
    </row>
    <row r="261" spans="3:50" x14ac:dyDescent="0.2">
      <c r="C261" s="219">
        <v>261</v>
      </c>
      <c r="D261" s="110"/>
      <c r="E261" s="110" t="str">
        <f t="shared" si="41"/>
        <v/>
      </c>
      <c r="F261" s="110"/>
      <c r="K261" s="185">
        <v>146</v>
      </c>
      <c r="L261" s="185" t="str">
        <f t="shared" si="42"/>
        <v xml:space="preserve">146m </v>
      </c>
      <c r="M261" s="187" t="s">
        <v>895</v>
      </c>
      <c r="N261" s="185" t="str">
        <f t="shared" si="43"/>
        <v xml:space="preserve">m </v>
      </c>
      <c r="O261" s="60">
        <v>3</v>
      </c>
      <c r="P261" s="60" t="s">
        <v>837</v>
      </c>
      <c r="Q261" s="191">
        <v>5</v>
      </c>
      <c r="R261" s="88">
        <v>11</v>
      </c>
      <c r="S261" s="88" t="s">
        <v>766</v>
      </c>
      <c r="T261" s="88" t="s">
        <v>766</v>
      </c>
      <c r="U261" s="88" t="s">
        <v>766</v>
      </c>
      <c r="V261" s="88" t="s">
        <v>766</v>
      </c>
      <c r="W261" s="88">
        <f t="shared" si="44"/>
        <v>0.49915682967959529</v>
      </c>
      <c r="X261" s="88" t="s">
        <v>766</v>
      </c>
      <c r="Y261" s="60" t="s">
        <v>88</v>
      </c>
      <c r="Z261" s="90" t="s">
        <v>833</v>
      </c>
      <c r="AA261" s="60" t="s">
        <v>446</v>
      </c>
      <c r="AB261" s="60" t="s">
        <v>53</v>
      </c>
      <c r="AC261" s="60" t="s">
        <v>447</v>
      </c>
      <c r="AD261" s="60" t="s">
        <v>55</v>
      </c>
      <c r="AE261" s="60">
        <f t="shared" si="45"/>
        <v>900</v>
      </c>
      <c r="AF261" s="60">
        <v>20</v>
      </c>
      <c r="AG261" s="60">
        <v>45</v>
      </c>
      <c r="AH261" s="60" t="s">
        <v>56</v>
      </c>
      <c r="AI261" s="60" t="s">
        <v>834</v>
      </c>
      <c r="AJ261" s="60" t="s">
        <v>58</v>
      </c>
      <c r="AK261" s="60" t="s">
        <v>526</v>
      </c>
      <c r="AL261" s="266" t="s">
        <v>835</v>
      </c>
      <c r="AM261" s="266">
        <v>5.97</v>
      </c>
      <c r="AN261" s="266">
        <v>2.59</v>
      </c>
      <c r="AO261" s="266">
        <v>89</v>
      </c>
      <c r="AP261" s="266">
        <v>7.89</v>
      </c>
      <c r="AQ261" s="266">
        <v>2.13</v>
      </c>
      <c r="AR261" s="266">
        <v>89</v>
      </c>
      <c r="AS261" s="266">
        <v>11.02</v>
      </c>
      <c r="AT261" s="266">
        <v>1.57</v>
      </c>
      <c r="AU261" s="266">
        <v>89</v>
      </c>
      <c r="AV261" s="60">
        <v>6</v>
      </c>
    </row>
    <row r="262" spans="3:50" x14ac:dyDescent="0.2">
      <c r="C262" s="219">
        <v>262</v>
      </c>
      <c r="D262" s="115"/>
      <c r="E262" s="115" t="str">
        <f t="shared" si="41"/>
        <v/>
      </c>
      <c r="F262" s="115"/>
      <c r="G262" s="87"/>
      <c r="H262" s="87"/>
      <c r="I262" s="87"/>
      <c r="J262" s="87"/>
      <c r="K262" s="186">
        <v>146</v>
      </c>
      <c r="L262" s="186" t="str">
        <f t="shared" si="42"/>
        <v>146bau</v>
      </c>
      <c r="M262" s="188" t="s">
        <v>895</v>
      </c>
      <c r="N262" s="186" t="str">
        <f t="shared" si="43"/>
        <v>.</v>
      </c>
      <c r="O262" s="63" t="s">
        <v>904</v>
      </c>
      <c r="P262" s="63" t="s">
        <v>122</v>
      </c>
      <c r="Q262" s="192">
        <v>5</v>
      </c>
      <c r="R262" s="91">
        <v>11</v>
      </c>
      <c r="S262" s="91" t="s">
        <v>766</v>
      </c>
      <c r="T262" s="91" t="s">
        <v>766</v>
      </c>
      <c r="U262" s="91" t="s">
        <v>766</v>
      </c>
      <c r="V262" s="91" t="s">
        <v>766</v>
      </c>
      <c r="W262" s="91">
        <f t="shared" si="44"/>
        <v>0.49915682967959529</v>
      </c>
      <c r="X262" s="91" t="s">
        <v>766</v>
      </c>
      <c r="Y262" s="63" t="s">
        <v>49</v>
      </c>
      <c r="Z262" s="93" t="s">
        <v>49</v>
      </c>
      <c r="AA262" s="63" t="s">
        <v>950</v>
      </c>
      <c r="AB262" s="63" t="s">
        <v>49</v>
      </c>
      <c r="AC262" s="63" t="s">
        <v>49</v>
      </c>
      <c r="AD262" s="63" t="s">
        <v>49</v>
      </c>
      <c r="AE262" s="63" t="s">
        <v>49</v>
      </c>
      <c r="AF262" s="63" t="s">
        <v>49</v>
      </c>
      <c r="AG262" s="63" t="s">
        <v>49</v>
      </c>
      <c r="AH262" s="63" t="s">
        <v>49</v>
      </c>
      <c r="AI262" s="63" t="s">
        <v>834</v>
      </c>
      <c r="AJ262" s="63" t="s">
        <v>58</v>
      </c>
      <c r="AK262" s="63" t="s">
        <v>526</v>
      </c>
      <c r="AL262" s="269" t="s">
        <v>835</v>
      </c>
      <c r="AM262" s="269">
        <v>5.13</v>
      </c>
      <c r="AN262" s="269">
        <v>2.58</v>
      </c>
      <c r="AO262" s="269">
        <v>84</v>
      </c>
      <c r="AP262" s="269">
        <v>7.15</v>
      </c>
      <c r="AQ262" s="269">
        <v>2.0299999999999998</v>
      </c>
      <c r="AR262" s="269">
        <v>84</v>
      </c>
      <c r="AS262" s="269">
        <v>9.36</v>
      </c>
      <c r="AT262" s="269">
        <v>2.39</v>
      </c>
      <c r="AU262" s="269">
        <v>84</v>
      </c>
      <c r="AV262" s="63">
        <v>6</v>
      </c>
      <c r="AW262" s="63"/>
      <c r="AX262" s="63"/>
    </row>
    <row r="263" spans="3:50" x14ac:dyDescent="0.2">
      <c r="C263" s="219">
        <v>263</v>
      </c>
      <c r="D263" s="110" t="s">
        <v>838</v>
      </c>
      <c r="E263" s="110" t="str">
        <f t="shared" si="41"/>
        <v>147</v>
      </c>
      <c r="F263" s="133" t="s">
        <v>830</v>
      </c>
      <c r="G263" s="86" t="s">
        <v>831</v>
      </c>
      <c r="H263" s="86" t="s">
        <v>986</v>
      </c>
      <c r="I263" s="86" t="s">
        <v>987</v>
      </c>
      <c r="J263" s="86" t="s">
        <v>994</v>
      </c>
      <c r="K263" s="185">
        <v>147</v>
      </c>
      <c r="L263" s="185" t="str">
        <f t="shared" si="42"/>
        <v xml:space="preserve">147m </v>
      </c>
      <c r="M263" s="187" t="s">
        <v>895</v>
      </c>
      <c r="N263" s="185" t="str">
        <f t="shared" si="43"/>
        <v xml:space="preserve">m </v>
      </c>
      <c r="O263" s="60" t="s">
        <v>904</v>
      </c>
      <c r="P263" s="60" t="s">
        <v>767</v>
      </c>
      <c r="Q263" s="191">
        <v>5</v>
      </c>
      <c r="R263" s="88">
        <v>11.7</v>
      </c>
      <c r="S263" s="88" t="s">
        <v>766</v>
      </c>
      <c r="T263" s="88" t="s">
        <v>766</v>
      </c>
      <c r="U263" s="88" t="s">
        <v>766</v>
      </c>
      <c r="V263" s="88">
        <v>0</v>
      </c>
      <c r="W263" s="88">
        <f>27/62</f>
        <v>0.43548387096774194</v>
      </c>
      <c r="X263" s="88" t="s">
        <v>766</v>
      </c>
      <c r="Y263" s="60" t="s">
        <v>88</v>
      </c>
      <c r="Z263" s="90" t="s">
        <v>839</v>
      </c>
      <c r="AA263" s="60" t="s">
        <v>950</v>
      </c>
      <c r="AB263" s="60" t="s">
        <v>49</v>
      </c>
      <c r="AC263" s="60" t="s">
        <v>49</v>
      </c>
      <c r="AD263" s="60" t="s">
        <v>49</v>
      </c>
      <c r="AE263" s="60" t="s">
        <v>49</v>
      </c>
      <c r="AF263" s="60" t="s">
        <v>49</v>
      </c>
      <c r="AG263" s="60" t="s">
        <v>49</v>
      </c>
      <c r="AH263" s="60" t="s">
        <v>49</v>
      </c>
      <c r="AI263" s="60" t="s">
        <v>840</v>
      </c>
      <c r="AJ263" s="60" t="s">
        <v>58</v>
      </c>
      <c r="AK263" s="60" t="s">
        <v>526</v>
      </c>
      <c r="AL263" s="266" t="s">
        <v>841</v>
      </c>
      <c r="AM263" s="219">
        <v>50.2</v>
      </c>
      <c r="AN263" s="219">
        <v>8.2200000000000006</v>
      </c>
      <c r="AO263" s="60">
        <v>62</v>
      </c>
      <c r="AP263" s="219">
        <v>49.32</v>
      </c>
      <c r="AQ263" s="219">
        <v>7.05</v>
      </c>
      <c r="AR263" s="60">
        <v>127</v>
      </c>
      <c r="AS263" s="219">
        <v>50.33</v>
      </c>
      <c r="AT263" s="219">
        <v>7.49</v>
      </c>
      <c r="AU263" s="60">
        <v>117</v>
      </c>
      <c r="AV263" s="60">
        <v>2</v>
      </c>
    </row>
    <row r="264" spans="3:50" x14ac:dyDescent="0.2">
      <c r="C264" s="219">
        <v>264</v>
      </c>
      <c r="D264" s="110"/>
      <c r="E264" s="110"/>
      <c r="F264" s="110"/>
      <c r="K264" s="185">
        <v>147</v>
      </c>
      <c r="L264" s="185" t="str">
        <f t="shared" si="42"/>
        <v xml:space="preserve">147NVm </v>
      </c>
      <c r="M264" s="187" t="s">
        <v>936</v>
      </c>
      <c r="N264" s="185" t="str">
        <f t="shared" si="43"/>
        <v xml:space="preserve">m </v>
      </c>
      <c r="O264" s="60">
        <v>1</v>
      </c>
      <c r="P264" s="60" t="s">
        <v>842</v>
      </c>
      <c r="Q264" s="191">
        <v>5</v>
      </c>
      <c r="R264" s="88">
        <v>11.05</v>
      </c>
      <c r="S264" s="88" t="s">
        <v>766</v>
      </c>
      <c r="T264" s="88" t="s">
        <v>766</v>
      </c>
      <c r="U264" s="88" t="s">
        <v>766</v>
      </c>
      <c r="V264" s="88">
        <v>0</v>
      </c>
      <c r="W264" s="88">
        <f>60/127</f>
        <v>0.47244094488188976</v>
      </c>
      <c r="X264" s="88" t="s">
        <v>766</v>
      </c>
      <c r="Y264" s="60" t="s">
        <v>88</v>
      </c>
      <c r="Z264" s="90" t="s">
        <v>843</v>
      </c>
      <c r="AA264" s="60" t="s">
        <v>446</v>
      </c>
      <c r="AB264" s="60" t="s">
        <v>149</v>
      </c>
      <c r="AC264" s="60" t="s">
        <v>447</v>
      </c>
      <c r="AD264" s="60" t="s">
        <v>68</v>
      </c>
      <c r="AE264" s="60">
        <f t="shared" ref="AE264:AE270" si="46">AF264*AG264</f>
        <v>630</v>
      </c>
      <c r="AF264" s="60">
        <v>14</v>
      </c>
      <c r="AG264" s="60">
        <v>45</v>
      </c>
      <c r="AH264" s="60" t="s">
        <v>56</v>
      </c>
      <c r="AI264" s="60" t="s">
        <v>840</v>
      </c>
      <c r="AJ264" s="60" t="s">
        <v>58</v>
      </c>
      <c r="AK264" s="60" t="s">
        <v>526</v>
      </c>
      <c r="AL264" s="266" t="s">
        <v>841</v>
      </c>
      <c r="AM264" s="219">
        <v>49.76</v>
      </c>
      <c r="AN264" s="219">
        <v>8.93</v>
      </c>
      <c r="AO264" s="60">
        <v>62</v>
      </c>
      <c r="AP264" s="219">
        <v>49.99</v>
      </c>
      <c r="AQ264" s="219">
        <v>9.02</v>
      </c>
      <c r="AR264" s="60">
        <v>127</v>
      </c>
      <c r="AS264" s="219">
        <v>50.61</v>
      </c>
      <c r="AT264" s="219">
        <v>9.5500000000000007</v>
      </c>
      <c r="AU264" s="60">
        <v>117</v>
      </c>
      <c r="AV264" s="60">
        <v>2</v>
      </c>
    </row>
    <row r="265" spans="3:50" x14ac:dyDescent="0.2">
      <c r="C265" s="219">
        <v>265</v>
      </c>
      <c r="D265" s="115"/>
      <c r="E265" s="115"/>
      <c r="F265" s="115"/>
      <c r="G265" s="87"/>
      <c r="H265" s="87"/>
      <c r="I265" s="87"/>
      <c r="J265" s="87"/>
      <c r="K265" s="186">
        <v>147</v>
      </c>
      <c r="L265" s="186" t="str">
        <f t="shared" si="42"/>
        <v xml:space="preserve">147NVGTm </v>
      </c>
      <c r="M265" s="188" t="s">
        <v>948</v>
      </c>
      <c r="N265" s="186" t="str">
        <f t="shared" si="43"/>
        <v xml:space="preserve">m </v>
      </c>
      <c r="O265" s="63">
        <v>2</v>
      </c>
      <c r="P265" s="63" t="s">
        <v>844</v>
      </c>
      <c r="Q265" s="192">
        <v>5</v>
      </c>
      <c r="R265" s="91">
        <v>11.02</v>
      </c>
      <c r="S265" s="91" t="s">
        <v>766</v>
      </c>
      <c r="T265" s="91" t="s">
        <v>766</v>
      </c>
      <c r="U265" s="91" t="s">
        <v>766</v>
      </c>
      <c r="V265" s="91">
        <v>0</v>
      </c>
      <c r="W265" s="91">
        <f>56/117</f>
        <v>0.47863247863247865</v>
      </c>
      <c r="X265" s="91" t="s">
        <v>766</v>
      </c>
      <c r="Y265" s="63" t="s">
        <v>88</v>
      </c>
      <c r="Z265" s="93" t="s">
        <v>843</v>
      </c>
      <c r="AA265" s="63" t="s">
        <v>446</v>
      </c>
      <c r="AB265" s="63" t="s">
        <v>149</v>
      </c>
      <c r="AC265" s="63" t="s">
        <v>447</v>
      </c>
      <c r="AD265" s="63" t="s">
        <v>68</v>
      </c>
      <c r="AE265" s="63">
        <f t="shared" si="46"/>
        <v>630</v>
      </c>
      <c r="AF265" s="63">
        <v>14</v>
      </c>
      <c r="AG265" s="63">
        <v>45</v>
      </c>
      <c r="AH265" s="63" t="s">
        <v>56</v>
      </c>
      <c r="AI265" s="63" t="s">
        <v>840</v>
      </c>
      <c r="AJ265" s="63" t="s">
        <v>58</v>
      </c>
      <c r="AK265" s="63" t="s">
        <v>526</v>
      </c>
      <c r="AL265" s="269" t="s">
        <v>841</v>
      </c>
      <c r="AM265" s="263">
        <v>48.75</v>
      </c>
      <c r="AN265" s="263">
        <v>7.91</v>
      </c>
      <c r="AO265" s="63">
        <v>62</v>
      </c>
      <c r="AP265" s="263">
        <v>52.14</v>
      </c>
      <c r="AQ265" s="263">
        <v>8.93</v>
      </c>
      <c r="AR265" s="63">
        <v>127</v>
      </c>
      <c r="AS265" s="263">
        <v>53.73</v>
      </c>
      <c r="AT265" s="263">
        <v>9.19</v>
      </c>
      <c r="AU265" s="63">
        <v>117</v>
      </c>
      <c r="AV265" s="63">
        <v>2</v>
      </c>
      <c r="AW265" s="63"/>
      <c r="AX265" s="63"/>
    </row>
    <row r="266" spans="3:50" x14ac:dyDescent="0.2">
      <c r="C266" s="219">
        <v>266</v>
      </c>
      <c r="D266" s="110" t="s">
        <v>845</v>
      </c>
      <c r="E266" s="110" t="str">
        <f>IF(D266="","",LEFT(K266,3))</f>
        <v>148</v>
      </c>
      <c r="F266" s="110" t="s">
        <v>830</v>
      </c>
      <c r="G266" s="86" t="s">
        <v>831</v>
      </c>
      <c r="H266" s="86" t="s">
        <v>986</v>
      </c>
      <c r="I266" s="86" t="s">
        <v>987</v>
      </c>
      <c r="J266" s="86" t="s">
        <v>994</v>
      </c>
      <c r="K266" s="185">
        <v>148</v>
      </c>
      <c r="L266" s="185" t="str">
        <f t="shared" si="42"/>
        <v xml:space="preserve">148Nm </v>
      </c>
      <c r="M266" s="187" t="s">
        <v>896</v>
      </c>
      <c r="N266" s="185" t="str">
        <f t="shared" si="43"/>
        <v xml:space="preserve">m </v>
      </c>
      <c r="O266" s="60" t="s">
        <v>904</v>
      </c>
      <c r="P266" s="60" t="s">
        <v>842</v>
      </c>
      <c r="Q266" s="191">
        <v>5</v>
      </c>
      <c r="R266" s="88">
        <v>10.48</v>
      </c>
      <c r="S266" s="88" t="s">
        <v>766</v>
      </c>
      <c r="T266" s="88" t="s">
        <v>766</v>
      </c>
      <c r="U266" s="88" t="s">
        <v>766</v>
      </c>
      <c r="V266" s="88">
        <v>7.5187969924812026E-3</v>
      </c>
      <c r="W266" s="88">
        <f>78/133</f>
        <v>0.5864661654135338</v>
      </c>
      <c r="X266" s="88" t="s">
        <v>766</v>
      </c>
      <c r="Y266" s="60" t="s">
        <v>88</v>
      </c>
      <c r="Z266" s="90" t="s">
        <v>846</v>
      </c>
      <c r="AA266" s="60" t="s">
        <v>446</v>
      </c>
      <c r="AB266" s="60" t="s">
        <v>149</v>
      </c>
      <c r="AC266" s="118" t="s">
        <v>447</v>
      </c>
      <c r="AD266" s="118" t="s">
        <v>68</v>
      </c>
      <c r="AE266" s="60">
        <f>AF266*AG266</f>
        <v>630</v>
      </c>
      <c r="AF266" s="60">
        <v>45</v>
      </c>
      <c r="AG266" s="60">
        <v>14</v>
      </c>
      <c r="AH266" s="60" t="s">
        <v>56</v>
      </c>
      <c r="AI266" s="60" t="s">
        <v>847</v>
      </c>
      <c r="AJ266" s="60" t="s">
        <v>58</v>
      </c>
      <c r="AK266" s="60" t="s">
        <v>526</v>
      </c>
      <c r="AL266" s="266" t="s">
        <v>848</v>
      </c>
      <c r="AM266" s="266">
        <v>49.31</v>
      </c>
      <c r="AN266" s="266">
        <v>8.2200000000000006</v>
      </c>
      <c r="AO266" s="266">
        <v>133</v>
      </c>
      <c r="AP266" s="266">
        <v>50.43</v>
      </c>
      <c r="AQ266" s="266">
        <v>8.08</v>
      </c>
      <c r="AR266" s="266">
        <v>133</v>
      </c>
      <c r="AS266" s="60">
        <v>50.53</v>
      </c>
      <c r="AT266" s="60">
        <v>8.8699999999999992</v>
      </c>
      <c r="AU266" s="60">
        <v>133</v>
      </c>
      <c r="AV266" s="118">
        <v>2</v>
      </c>
      <c r="AW266" s="118">
        <v>0.61</v>
      </c>
      <c r="AX266" s="118">
        <v>0.71</v>
      </c>
    </row>
    <row r="267" spans="3:50" x14ac:dyDescent="0.2">
      <c r="C267" s="219">
        <v>267</v>
      </c>
      <c r="D267" s="110"/>
      <c r="E267" s="110"/>
      <c r="F267" s="110"/>
      <c r="K267" s="185">
        <v>148</v>
      </c>
      <c r="L267" s="185" t="str">
        <f t="shared" si="42"/>
        <v xml:space="preserve">148NVGm </v>
      </c>
      <c r="M267" s="187" t="s">
        <v>900</v>
      </c>
      <c r="N267" s="185" t="str">
        <f t="shared" si="43"/>
        <v xml:space="preserve">m </v>
      </c>
      <c r="O267" s="60">
        <v>1</v>
      </c>
      <c r="P267" s="112" t="s">
        <v>849</v>
      </c>
      <c r="Q267" s="191">
        <v>5</v>
      </c>
      <c r="R267" s="88">
        <v>10.57</v>
      </c>
      <c r="S267" s="88" t="s">
        <v>766</v>
      </c>
      <c r="T267" s="88" t="s">
        <v>766</v>
      </c>
      <c r="U267" s="88" t="s">
        <v>766</v>
      </c>
      <c r="V267" s="88">
        <v>3.875968992248062E-2</v>
      </c>
      <c r="W267" s="88">
        <f>64/129</f>
        <v>0.49612403100775193</v>
      </c>
      <c r="X267" s="88" t="s">
        <v>766</v>
      </c>
      <c r="Y267" s="60" t="s">
        <v>88</v>
      </c>
      <c r="Z267" s="90" t="s">
        <v>850</v>
      </c>
      <c r="AA267" s="60" t="s">
        <v>446</v>
      </c>
      <c r="AB267" s="60" t="s">
        <v>149</v>
      </c>
      <c r="AC267" s="60" t="s">
        <v>447</v>
      </c>
      <c r="AD267" s="60" t="s">
        <v>68</v>
      </c>
      <c r="AE267" s="60">
        <f t="shared" ref="AE267:AE269" si="47">AF267*AG267</f>
        <v>630</v>
      </c>
      <c r="AF267" s="60">
        <v>45</v>
      </c>
      <c r="AG267" s="60">
        <v>14</v>
      </c>
      <c r="AH267" s="60" t="s">
        <v>56</v>
      </c>
      <c r="AI267" s="60" t="s">
        <v>847</v>
      </c>
      <c r="AJ267" s="60" t="s">
        <v>58</v>
      </c>
      <c r="AK267" s="60" t="s">
        <v>526</v>
      </c>
      <c r="AL267" s="266" t="s">
        <v>848</v>
      </c>
      <c r="AM267" s="266">
        <v>50.81</v>
      </c>
      <c r="AN267" s="266">
        <v>9.19</v>
      </c>
      <c r="AO267" s="266">
        <v>129</v>
      </c>
      <c r="AP267" s="266">
        <v>52.18</v>
      </c>
      <c r="AQ267" s="266">
        <v>7.95</v>
      </c>
      <c r="AR267" s="266">
        <v>129</v>
      </c>
      <c r="AS267" s="60">
        <v>54.3</v>
      </c>
      <c r="AT267" s="60">
        <v>8.7899999999999991</v>
      </c>
      <c r="AU267" s="60">
        <v>129</v>
      </c>
      <c r="AV267" s="60">
        <v>2</v>
      </c>
      <c r="AW267" s="60">
        <v>0.61</v>
      </c>
      <c r="AX267" s="60">
        <v>0.71</v>
      </c>
    </row>
    <row r="268" spans="3:50" x14ac:dyDescent="0.2">
      <c r="C268" s="219">
        <v>268</v>
      </c>
      <c r="D268" s="110"/>
      <c r="E268" s="110"/>
      <c r="F268" s="110"/>
      <c r="K268" s="185">
        <v>148</v>
      </c>
      <c r="L268" s="185" t="str">
        <f t="shared" si="42"/>
        <v xml:space="preserve">148NVGm </v>
      </c>
      <c r="M268" s="187" t="s">
        <v>900</v>
      </c>
      <c r="N268" s="185" t="str">
        <f t="shared" si="43"/>
        <v xml:space="preserve">m </v>
      </c>
      <c r="O268" s="60">
        <v>2</v>
      </c>
      <c r="P268" s="60" t="s">
        <v>851</v>
      </c>
      <c r="Q268" s="191">
        <v>5</v>
      </c>
      <c r="R268" s="88">
        <v>10.6</v>
      </c>
      <c r="S268" s="88" t="s">
        <v>766</v>
      </c>
      <c r="T268" s="88" t="s">
        <v>766</v>
      </c>
      <c r="U268" s="88" t="s">
        <v>766</v>
      </c>
      <c r="V268" s="88">
        <v>1.5873015873015872E-2</v>
      </c>
      <c r="W268" s="88">
        <f>71/126</f>
        <v>0.56349206349206349</v>
      </c>
      <c r="X268" s="88" t="s">
        <v>766</v>
      </c>
      <c r="Y268" s="60" t="s">
        <v>88</v>
      </c>
      <c r="Z268" s="90" t="s">
        <v>852</v>
      </c>
      <c r="AA268" s="60" t="s">
        <v>446</v>
      </c>
      <c r="AB268" s="60" t="s">
        <v>149</v>
      </c>
      <c r="AC268" s="60" t="s">
        <v>447</v>
      </c>
      <c r="AD268" s="60" t="s">
        <v>68</v>
      </c>
      <c r="AE268" s="60">
        <f t="shared" si="47"/>
        <v>630</v>
      </c>
      <c r="AF268" s="60">
        <v>45</v>
      </c>
      <c r="AG268" s="60">
        <v>14</v>
      </c>
      <c r="AH268" s="60" t="s">
        <v>56</v>
      </c>
      <c r="AI268" s="60" t="s">
        <v>847</v>
      </c>
      <c r="AJ268" s="60" t="s">
        <v>58</v>
      </c>
      <c r="AK268" s="60" t="s">
        <v>526</v>
      </c>
      <c r="AL268" s="266" t="s">
        <v>848</v>
      </c>
      <c r="AM268" s="266">
        <v>48.57</v>
      </c>
      <c r="AN268" s="266">
        <v>12.32</v>
      </c>
      <c r="AO268" s="266">
        <v>126</v>
      </c>
      <c r="AP268" s="266">
        <v>52.41</v>
      </c>
      <c r="AQ268" s="266">
        <v>9.43</v>
      </c>
      <c r="AR268" s="266">
        <v>126</v>
      </c>
      <c r="AS268" s="60">
        <v>52.56</v>
      </c>
      <c r="AT268" s="60">
        <v>10.25</v>
      </c>
      <c r="AU268" s="60">
        <v>126</v>
      </c>
      <c r="AV268" s="60">
        <v>2</v>
      </c>
      <c r="AW268" s="60">
        <v>0.61</v>
      </c>
      <c r="AX268" s="60">
        <v>0.71</v>
      </c>
    </row>
    <row r="269" spans="3:50" x14ac:dyDescent="0.2">
      <c r="C269" s="219">
        <v>269</v>
      </c>
      <c r="D269" s="115"/>
      <c r="E269" s="115"/>
      <c r="F269" s="115"/>
      <c r="G269" s="87"/>
      <c r="H269" s="87"/>
      <c r="I269" s="87"/>
      <c r="J269" s="87"/>
      <c r="K269" s="186">
        <v>148</v>
      </c>
      <c r="L269" s="186" t="str">
        <f t="shared" si="42"/>
        <v xml:space="preserve">148NGm </v>
      </c>
      <c r="M269" s="188" t="s">
        <v>897</v>
      </c>
      <c r="N269" s="186" t="str">
        <f t="shared" si="43"/>
        <v xml:space="preserve">m </v>
      </c>
      <c r="O269" s="63">
        <v>3</v>
      </c>
      <c r="P269" s="63" t="s">
        <v>844</v>
      </c>
      <c r="Q269" s="192">
        <v>5</v>
      </c>
      <c r="R269" s="91">
        <v>10.55</v>
      </c>
      <c r="S269" s="91" t="s">
        <v>766</v>
      </c>
      <c r="T269" s="91" t="s">
        <v>766</v>
      </c>
      <c r="U269" s="91" t="s">
        <v>766</v>
      </c>
      <c r="V269" s="91">
        <v>2.7397260273972601E-2</v>
      </c>
      <c r="W269" s="91">
        <f>84/146</f>
        <v>0.57534246575342463</v>
      </c>
      <c r="X269" s="91" t="s">
        <v>766</v>
      </c>
      <c r="Y269" s="63" t="s">
        <v>88</v>
      </c>
      <c r="Z269" s="93" t="s">
        <v>853</v>
      </c>
      <c r="AA269" s="63" t="s">
        <v>446</v>
      </c>
      <c r="AB269" s="63" t="s">
        <v>149</v>
      </c>
      <c r="AC269" s="63" t="s">
        <v>447</v>
      </c>
      <c r="AD269" s="63" t="s">
        <v>68</v>
      </c>
      <c r="AE269" s="63">
        <f t="shared" si="47"/>
        <v>630</v>
      </c>
      <c r="AF269" s="63">
        <v>45</v>
      </c>
      <c r="AG269" s="63">
        <v>14</v>
      </c>
      <c r="AH269" s="63" t="s">
        <v>56</v>
      </c>
      <c r="AI269" s="63" t="s">
        <v>847</v>
      </c>
      <c r="AJ269" s="63" t="s">
        <v>58</v>
      </c>
      <c r="AK269" s="63" t="s">
        <v>526</v>
      </c>
      <c r="AL269" s="269" t="s">
        <v>848</v>
      </c>
      <c r="AM269" s="269">
        <v>48.54</v>
      </c>
      <c r="AN269" s="269">
        <v>8.8699999999999992</v>
      </c>
      <c r="AO269" s="269">
        <v>146</v>
      </c>
      <c r="AP269" s="269">
        <v>50.65</v>
      </c>
      <c r="AQ269" s="269">
        <v>8.4</v>
      </c>
      <c r="AR269" s="269">
        <v>146</v>
      </c>
      <c r="AS269" s="63">
        <v>51.65</v>
      </c>
      <c r="AT269" s="63">
        <v>7.43</v>
      </c>
      <c r="AU269" s="63">
        <v>146</v>
      </c>
      <c r="AV269" s="63">
        <v>2</v>
      </c>
      <c r="AW269" s="63">
        <v>0.61</v>
      </c>
      <c r="AX269" s="63">
        <v>0.71</v>
      </c>
    </row>
    <row r="270" spans="3:50" x14ac:dyDescent="0.2">
      <c r="C270" s="219">
        <v>270</v>
      </c>
      <c r="D270" s="110" t="s">
        <v>931</v>
      </c>
      <c r="E270" s="110" t="str">
        <f t="shared" ref="E270:E302" si="48">IF(D270="","",LEFT(K270,3))</f>
        <v>149</v>
      </c>
      <c r="F270" s="110" t="s">
        <v>47</v>
      </c>
      <c r="G270" s="86" t="s">
        <v>442</v>
      </c>
      <c r="H270" s="86" t="s">
        <v>986</v>
      </c>
      <c r="I270" s="86" t="s">
        <v>987</v>
      </c>
      <c r="J270" s="86" t="s">
        <v>991</v>
      </c>
      <c r="K270" s="185">
        <v>149</v>
      </c>
      <c r="L270" s="185" t="str">
        <f t="shared" si="42"/>
        <v xml:space="preserve">149NGm </v>
      </c>
      <c r="M270" s="187" t="s">
        <v>897</v>
      </c>
      <c r="N270" s="185" t="str">
        <f t="shared" si="43"/>
        <v xml:space="preserve">m </v>
      </c>
      <c r="O270" s="60">
        <v>1</v>
      </c>
      <c r="P270" s="60" t="s">
        <v>854</v>
      </c>
      <c r="Q270" s="191">
        <v>5</v>
      </c>
      <c r="R270" s="88">
        <f>129.1/12</f>
        <v>10.758333333333333</v>
      </c>
      <c r="S270" s="88">
        <v>1</v>
      </c>
      <c r="T270" s="88">
        <f>3/16</f>
        <v>0.1875</v>
      </c>
      <c r="U270" s="88">
        <f>12/16</f>
        <v>0.75</v>
      </c>
      <c r="V270" s="88" t="s">
        <v>766</v>
      </c>
      <c r="W270" s="88">
        <f>8/16</f>
        <v>0.5</v>
      </c>
      <c r="X270" s="88">
        <f>1-2/16</f>
        <v>0.875</v>
      </c>
      <c r="Y270" s="60" t="s">
        <v>88</v>
      </c>
      <c r="Z270" s="90" t="s">
        <v>855</v>
      </c>
      <c r="AA270" s="60" t="s">
        <v>446</v>
      </c>
      <c r="AB270" s="60" t="s">
        <v>149</v>
      </c>
      <c r="AC270" s="60" t="s">
        <v>54</v>
      </c>
      <c r="AD270" s="60" t="s">
        <v>68</v>
      </c>
      <c r="AE270" s="60">
        <f t="shared" si="46"/>
        <v>260</v>
      </c>
      <c r="AF270" s="60">
        <f>AVERAGE(11,15)</f>
        <v>13</v>
      </c>
      <c r="AG270" s="60">
        <v>20</v>
      </c>
      <c r="AH270" s="60" t="s">
        <v>56</v>
      </c>
      <c r="AI270" s="60" t="s">
        <v>856</v>
      </c>
      <c r="AJ270" s="60" t="s">
        <v>91</v>
      </c>
      <c r="AK270" s="60" t="s">
        <v>449</v>
      </c>
      <c r="AL270" s="266" t="s">
        <v>766</v>
      </c>
      <c r="AM270" s="219">
        <v>2.5</v>
      </c>
      <c r="AN270" s="219">
        <v>1.83</v>
      </c>
      <c r="AO270" s="118">
        <v>16</v>
      </c>
      <c r="AP270" s="219">
        <v>4.38</v>
      </c>
      <c r="AQ270" s="219">
        <v>1.18</v>
      </c>
      <c r="AR270" s="118">
        <v>16</v>
      </c>
      <c r="AS270" s="238" t="s">
        <v>766</v>
      </c>
      <c r="AT270" s="238" t="s">
        <v>766</v>
      </c>
      <c r="AU270" s="238" t="s">
        <v>766</v>
      </c>
      <c r="AV270" s="238" t="s">
        <v>766</v>
      </c>
      <c r="AW270" s="238"/>
      <c r="AX270" s="238"/>
    </row>
    <row r="271" spans="3:50" x14ac:dyDescent="0.2">
      <c r="C271" s="219">
        <v>271</v>
      </c>
      <c r="D271" s="110"/>
      <c r="E271" s="110" t="str">
        <f t="shared" si="48"/>
        <v/>
      </c>
      <c r="F271" s="110"/>
      <c r="K271" s="185" t="s">
        <v>133</v>
      </c>
      <c r="L271" s="185" t="str">
        <f t="shared" si="42"/>
        <v/>
      </c>
      <c r="N271" s="185" t="str">
        <f t="shared" si="43"/>
        <v/>
      </c>
      <c r="AI271" s="60" t="s">
        <v>857</v>
      </c>
      <c r="AJ271" s="60" t="s">
        <v>91</v>
      </c>
      <c r="AK271" s="60" t="s">
        <v>449</v>
      </c>
      <c r="AL271" s="266" t="s">
        <v>766</v>
      </c>
      <c r="AM271" s="219">
        <v>2.94</v>
      </c>
      <c r="AN271" s="219">
        <v>1.77</v>
      </c>
      <c r="AO271" s="60">
        <v>16</v>
      </c>
      <c r="AP271" s="219">
        <v>5.0599999999999996</v>
      </c>
      <c r="AQ271" s="219">
        <v>1.81</v>
      </c>
      <c r="AR271" s="60">
        <v>16</v>
      </c>
      <c r="AS271" s="238" t="s">
        <v>766</v>
      </c>
      <c r="AT271" s="238" t="s">
        <v>766</v>
      </c>
      <c r="AU271" s="238" t="s">
        <v>766</v>
      </c>
      <c r="AV271" s="238" t="s">
        <v>766</v>
      </c>
      <c r="AW271" s="238"/>
      <c r="AX271" s="238"/>
    </row>
    <row r="272" spans="3:50" x14ac:dyDescent="0.2">
      <c r="C272" s="219">
        <v>272</v>
      </c>
      <c r="D272" s="110"/>
      <c r="E272" s="110" t="str">
        <f t="shared" si="48"/>
        <v/>
      </c>
      <c r="F272" s="110"/>
      <c r="K272" s="185" t="s">
        <v>133</v>
      </c>
      <c r="L272" s="185" t="str">
        <f t="shared" si="42"/>
        <v/>
      </c>
      <c r="N272" s="185" t="str">
        <f t="shared" si="43"/>
        <v/>
      </c>
      <c r="AI272" s="60" t="s">
        <v>858</v>
      </c>
      <c r="AJ272" s="60" t="s">
        <v>91</v>
      </c>
      <c r="AK272" s="60" t="s">
        <v>449</v>
      </c>
      <c r="AL272" s="266" t="s">
        <v>766</v>
      </c>
      <c r="AM272" s="219">
        <v>2.56</v>
      </c>
      <c r="AN272" s="219">
        <v>0.96</v>
      </c>
      <c r="AO272" s="60">
        <v>16</v>
      </c>
      <c r="AP272" s="219">
        <v>4.0599999999999996</v>
      </c>
      <c r="AQ272" s="219">
        <v>0.93</v>
      </c>
      <c r="AR272" s="60">
        <v>16</v>
      </c>
      <c r="AS272" s="238" t="s">
        <v>766</v>
      </c>
      <c r="AT272" s="238" t="s">
        <v>766</v>
      </c>
      <c r="AU272" s="238" t="s">
        <v>766</v>
      </c>
      <c r="AV272" s="238" t="s">
        <v>766</v>
      </c>
      <c r="AW272" s="238"/>
      <c r="AX272" s="238"/>
    </row>
    <row r="273" spans="3:50" x14ac:dyDescent="0.2">
      <c r="C273" s="219">
        <v>273</v>
      </c>
      <c r="D273" s="110"/>
      <c r="E273" s="110" t="str">
        <f t="shared" si="48"/>
        <v/>
      </c>
      <c r="F273" s="110"/>
      <c r="K273" s="185" t="s">
        <v>133</v>
      </c>
      <c r="L273" s="185" t="str">
        <f t="shared" si="42"/>
        <v/>
      </c>
      <c r="N273" s="185" t="str">
        <f t="shared" si="43"/>
        <v/>
      </c>
      <c r="AI273" s="60" t="s">
        <v>859</v>
      </c>
      <c r="AJ273" s="60" t="s">
        <v>91</v>
      </c>
      <c r="AK273" s="60" t="s">
        <v>449</v>
      </c>
      <c r="AL273" s="266" t="s">
        <v>766</v>
      </c>
      <c r="AM273" s="219">
        <v>3.56</v>
      </c>
      <c r="AN273" s="219">
        <v>1.67</v>
      </c>
      <c r="AO273" s="60">
        <v>16</v>
      </c>
      <c r="AP273" s="219">
        <v>6.63</v>
      </c>
      <c r="AQ273" s="219">
        <v>2.96</v>
      </c>
      <c r="AR273" s="60">
        <v>16</v>
      </c>
      <c r="AS273" s="238" t="s">
        <v>766</v>
      </c>
      <c r="AT273" s="238" t="s">
        <v>766</v>
      </c>
      <c r="AU273" s="238" t="s">
        <v>766</v>
      </c>
      <c r="AV273" s="238" t="s">
        <v>766</v>
      </c>
      <c r="AW273" s="238"/>
      <c r="AX273" s="238"/>
    </row>
    <row r="274" spans="3:50" x14ac:dyDescent="0.2">
      <c r="C274" s="219">
        <v>274</v>
      </c>
      <c r="D274" s="110"/>
      <c r="E274" s="110" t="str">
        <f t="shared" si="48"/>
        <v/>
      </c>
      <c r="F274" s="110"/>
      <c r="K274" s="185" t="s">
        <v>133</v>
      </c>
      <c r="L274" s="185" t="str">
        <f t="shared" si="42"/>
        <v/>
      </c>
      <c r="N274" s="185" t="str">
        <f t="shared" si="43"/>
        <v/>
      </c>
      <c r="AI274" s="60" t="s">
        <v>860</v>
      </c>
      <c r="AJ274" s="60" t="s">
        <v>91</v>
      </c>
      <c r="AK274" s="60" t="s">
        <v>449</v>
      </c>
      <c r="AL274" s="266" t="s">
        <v>766</v>
      </c>
      <c r="AM274" s="219">
        <v>2.06</v>
      </c>
      <c r="AN274" s="219">
        <v>1</v>
      </c>
      <c r="AO274" s="60">
        <v>16</v>
      </c>
      <c r="AP274" s="219">
        <v>3.25</v>
      </c>
      <c r="AQ274" s="219">
        <v>0.86</v>
      </c>
      <c r="AR274" s="60">
        <v>16</v>
      </c>
      <c r="AS274" s="238" t="s">
        <v>766</v>
      </c>
      <c r="AT274" s="238" t="s">
        <v>766</v>
      </c>
      <c r="AU274" s="238" t="s">
        <v>766</v>
      </c>
      <c r="AV274" s="238" t="s">
        <v>766</v>
      </c>
      <c r="AW274" s="238"/>
      <c r="AX274" s="238"/>
    </row>
    <row r="275" spans="3:50" x14ac:dyDescent="0.2">
      <c r="C275" s="219">
        <v>275</v>
      </c>
      <c r="D275" s="110"/>
      <c r="E275" s="110" t="str">
        <f t="shared" si="48"/>
        <v/>
      </c>
      <c r="F275" s="110"/>
      <c r="K275" s="185" t="s">
        <v>133</v>
      </c>
      <c r="L275" s="185" t="str">
        <f t="shared" si="42"/>
        <v/>
      </c>
      <c r="N275" s="185" t="str">
        <f t="shared" si="43"/>
        <v/>
      </c>
      <c r="AI275" s="60" t="s">
        <v>861</v>
      </c>
      <c r="AJ275" s="60" t="s">
        <v>91</v>
      </c>
      <c r="AK275" s="60" t="s">
        <v>449</v>
      </c>
      <c r="AL275" s="266" t="s">
        <v>766</v>
      </c>
      <c r="AM275" s="219">
        <v>2.75</v>
      </c>
      <c r="AN275" s="219">
        <v>1</v>
      </c>
      <c r="AO275" s="60">
        <v>16</v>
      </c>
      <c r="AP275" s="219">
        <v>3</v>
      </c>
      <c r="AQ275" s="219">
        <v>0.89</v>
      </c>
      <c r="AR275" s="60">
        <v>16</v>
      </c>
      <c r="AS275" s="238" t="s">
        <v>766</v>
      </c>
      <c r="AT275" s="238" t="s">
        <v>766</v>
      </c>
      <c r="AU275" s="238" t="s">
        <v>766</v>
      </c>
      <c r="AV275" s="238" t="s">
        <v>766</v>
      </c>
      <c r="AW275" s="238"/>
      <c r="AX275" s="238"/>
    </row>
    <row r="276" spans="3:50" x14ac:dyDescent="0.2">
      <c r="C276" s="219">
        <v>276</v>
      </c>
      <c r="D276" s="110"/>
      <c r="E276" s="110" t="str">
        <f t="shared" si="48"/>
        <v/>
      </c>
      <c r="F276" s="110"/>
      <c r="K276" s="185" t="s">
        <v>133</v>
      </c>
      <c r="L276" s="185" t="str">
        <f t="shared" si="42"/>
        <v/>
      </c>
      <c r="N276" s="185" t="str">
        <f t="shared" si="43"/>
        <v/>
      </c>
      <c r="AI276" s="60" t="s">
        <v>862</v>
      </c>
      <c r="AJ276" s="60" t="s">
        <v>91</v>
      </c>
      <c r="AK276" s="60" t="s">
        <v>449</v>
      </c>
      <c r="AL276" s="266" t="s">
        <v>766</v>
      </c>
      <c r="AM276" s="219">
        <v>2.69</v>
      </c>
      <c r="AN276" s="219">
        <v>2.06</v>
      </c>
      <c r="AO276" s="60">
        <v>16</v>
      </c>
      <c r="AP276" s="219">
        <v>3.63</v>
      </c>
      <c r="AQ276" s="219">
        <v>2.06</v>
      </c>
      <c r="AR276" s="60">
        <v>16</v>
      </c>
      <c r="AS276" s="238" t="s">
        <v>766</v>
      </c>
      <c r="AT276" s="238" t="s">
        <v>766</v>
      </c>
      <c r="AU276" s="238" t="s">
        <v>766</v>
      </c>
      <c r="AV276" s="238" t="s">
        <v>766</v>
      </c>
      <c r="AW276" s="238"/>
      <c r="AX276" s="238"/>
    </row>
    <row r="277" spans="3:50" x14ac:dyDescent="0.2">
      <c r="C277" s="219">
        <v>277</v>
      </c>
      <c r="D277" s="110"/>
      <c r="E277" s="110" t="str">
        <f t="shared" si="48"/>
        <v/>
      </c>
      <c r="F277" s="110"/>
      <c r="K277" s="185" t="s">
        <v>133</v>
      </c>
      <c r="L277" s="185" t="str">
        <f t="shared" si="42"/>
        <v/>
      </c>
      <c r="N277" s="185" t="str">
        <f t="shared" si="43"/>
        <v/>
      </c>
      <c r="AI277" s="63" t="s">
        <v>863</v>
      </c>
      <c r="AJ277" s="63" t="s">
        <v>91</v>
      </c>
      <c r="AK277" s="63" t="s">
        <v>449</v>
      </c>
      <c r="AL277" s="269" t="s">
        <v>766</v>
      </c>
      <c r="AM277" s="263">
        <v>1.81</v>
      </c>
      <c r="AN277" s="263">
        <v>1.22</v>
      </c>
      <c r="AO277" s="63">
        <v>16</v>
      </c>
      <c r="AP277" s="263">
        <v>2.75</v>
      </c>
      <c r="AQ277" s="263">
        <v>1.44</v>
      </c>
      <c r="AR277" s="63">
        <v>16</v>
      </c>
      <c r="AS277" s="238" t="s">
        <v>766</v>
      </c>
      <c r="AT277" s="238" t="s">
        <v>766</v>
      </c>
      <c r="AU277" s="238" t="s">
        <v>766</v>
      </c>
      <c r="AV277" s="238" t="s">
        <v>766</v>
      </c>
      <c r="AW277" s="238"/>
      <c r="AX277" s="238"/>
    </row>
    <row r="278" spans="3:50" x14ac:dyDescent="0.2">
      <c r="C278" s="219">
        <v>278</v>
      </c>
      <c r="D278" s="110"/>
      <c r="E278" s="110" t="str">
        <f t="shared" si="48"/>
        <v/>
      </c>
      <c r="F278" s="110"/>
      <c r="K278" s="185" t="s">
        <v>133</v>
      </c>
      <c r="L278" s="185" t="str">
        <f t="shared" si="42"/>
        <v/>
      </c>
      <c r="N278" s="185" t="str">
        <f t="shared" si="43"/>
        <v/>
      </c>
      <c r="AI278" s="60" t="s">
        <v>864</v>
      </c>
      <c r="AJ278" s="60" t="s">
        <v>91</v>
      </c>
      <c r="AK278" s="60" t="s">
        <v>449</v>
      </c>
      <c r="AL278" s="280" t="s">
        <v>766</v>
      </c>
      <c r="AM278" s="219">
        <v>2.5</v>
      </c>
      <c r="AN278" s="219">
        <v>1.83</v>
      </c>
      <c r="AO278" s="118">
        <v>16</v>
      </c>
      <c r="AP278" s="219">
        <v>4.13</v>
      </c>
      <c r="AQ278" s="219">
        <v>1.55</v>
      </c>
      <c r="AR278" s="118">
        <v>16</v>
      </c>
      <c r="AS278" s="238" t="s">
        <v>766</v>
      </c>
      <c r="AT278" s="238" t="s">
        <v>766</v>
      </c>
      <c r="AU278" s="238" t="s">
        <v>766</v>
      </c>
      <c r="AV278" s="238" t="s">
        <v>766</v>
      </c>
      <c r="AW278" s="238"/>
      <c r="AX278" s="238"/>
    </row>
    <row r="279" spans="3:50" x14ac:dyDescent="0.2">
      <c r="C279" s="219">
        <v>279</v>
      </c>
      <c r="D279" s="110"/>
      <c r="E279" s="110" t="str">
        <f t="shared" si="48"/>
        <v/>
      </c>
      <c r="F279" s="110"/>
      <c r="K279" s="185" t="s">
        <v>133</v>
      </c>
      <c r="L279" s="185" t="str">
        <f t="shared" si="42"/>
        <v/>
      </c>
      <c r="N279" s="185" t="str">
        <f t="shared" si="43"/>
        <v/>
      </c>
      <c r="AI279" s="60" t="s">
        <v>865</v>
      </c>
      <c r="AJ279" s="60" t="s">
        <v>91</v>
      </c>
      <c r="AK279" s="60" t="s">
        <v>449</v>
      </c>
      <c r="AL279" s="266" t="s">
        <v>766</v>
      </c>
      <c r="AM279" s="219">
        <v>2.94</v>
      </c>
      <c r="AN279" s="219">
        <v>1.77</v>
      </c>
      <c r="AO279" s="60">
        <v>16</v>
      </c>
      <c r="AP279" s="219">
        <v>4.67</v>
      </c>
      <c r="AQ279" s="219">
        <v>1.59</v>
      </c>
      <c r="AR279" s="60">
        <v>16</v>
      </c>
      <c r="AS279" s="238" t="s">
        <v>766</v>
      </c>
      <c r="AT279" s="238" t="s">
        <v>766</v>
      </c>
      <c r="AU279" s="238" t="s">
        <v>766</v>
      </c>
      <c r="AV279" s="238" t="s">
        <v>766</v>
      </c>
      <c r="AW279" s="238"/>
      <c r="AX279" s="238"/>
    </row>
    <row r="280" spans="3:50" x14ac:dyDescent="0.2">
      <c r="C280" s="219">
        <v>280</v>
      </c>
      <c r="D280" s="110"/>
      <c r="E280" s="110" t="str">
        <f t="shared" si="48"/>
        <v/>
      </c>
      <c r="F280" s="110"/>
      <c r="K280" s="185" t="s">
        <v>133</v>
      </c>
      <c r="L280" s="185" t="str">
        <f t="shared" si="42"/>
        <v/>
      </c>
      <c r="N280" s="185" t="str">
        <f t="shared" si="43"/>
        <v/>
      </c>
      <c r="AI280" s="60" t="s">
        <v>866</v>
      </c>
      <c r="AJ280" s="60" t="s">
        <v>91</v>
      </c>
      <c r="AK280" s="60" t="s">
        <v>449</v>
      </c>
      <c r="AL280" s="266" t="s">
        <v>766</v>
      </c>
      <c r="AM280" s="219">
        <v>2.56</v>
      </c>
      <c r="AN280" s="219">
        <v>0.96</v>
      </c>
      <c r="AO280" s="60">
        <v>16</v>
      </c>
      <c r="AP280" s="219">
        <v>3.87</v>
      </c>
      <c r="AQ280" s="219">
        <v>1.25</v>
      </c>
      <c r="AR280" s="60">
        <v>16</v>
      </c>
      <c r="AS280" s="238" t="s">
        <v>766</v>
      </c>
      <c r="AT280" s="238" t="s">
        <v>766</v>
      </c>
      <c r="AU280" s="238" t="s">
        <v>766</v>
      </c>
      <c r="AV280" s="238" t="s">
        <v>766</v>
      </c>
      <c r="AW280" s="238"/>
      <c r="AX280" s="238"/>
    </row>
    <row r="281" spans="3:50" x14ac:dyDescent="0.2">
      <c r="C281" s="219">
        <v>281</v>
      </c>
      <c r="D281" s="110"/>
      <c r="E281" s="110" t="str">
        <f t="shared" si="48"/>
        <v/>
      </c>
      <c r="F281" s="110"/>
      <c r="K281" s="185" t="s">
        <v>133</v>
      </c>
      <c r="L281" s="185" t="str">
        <f t="shared" si="42"/>
        <v/>
      </c>
      <c r="N281" s="185" t="str">
        <f t="shared" si="43"/>
        <v/>
      </c>
      <c r="AI281" s="60" t="s">
        <v>867</v>
      </c>
      <c r="AJ281" s="60" t="s">
        <v>91</v>
      </c>
      <c r="AK281" s="60" t="s">
        <v>449</v>
      </c>
      <c r="AL281" s="266" t="s">
        <v>766</v>
      </c>
      <c r="AM281" s="219">
        <v>3.56</v>
      </c>
      <c r="AN281" s="219">
        <v>1.67</v>
      </c>
      <c r="AO281" s="60">
        <v>16</v>
      </c>
      <c r="AP281" s="219">
        <v>4.8</v>
      </c>
      <c r="AQ281" s="219">
        <v>1.7</v>
      </c>
      <c r="AR281" s="60">
        <v>16</v>
      </c>
      <c r="AS281" s="238" t="s">
        <v>766</v>
      </c>
      <c r="AT281" s="238" t="s">
        <v>766</v>
      </c>
      <c r="AU281" s="238" t="s">
        <v>766</v>
      </c>
      <c r="AV281" s="238" t="s">
        <v>766</v>
      </c>
      <c r="AW281" s="238"/>
      <c r="AX281" s="238"/>
    </row>
    <row r="282" spans="3:50" x14ac:dyDescent="0.2">
      <c r="C282" s="219">
        <v>282</v>
      </c>
      <c r="D282" s="110"/>
      <c r="E282" s="110" t="str">
        <f t="shared" si="48"/>
        <v/>
      </c>
      <c r="F282" s="110"/>
      <c r="K282" s="185" t="s">
        <v>133</v>
      </c>
      <c r="L282" s="185" t="str">
        <f t="shared" si="42"/>
        <v/>
      </c>
      <c r="N282" s="185" t="str">
        <f t="shared" si="43"/>
        <v/>
      </c>
      <c r="AI282" s="60" t="s">
        <v>868</v>
      </c>
      <c r="AJ282" s="60" t="s">
        <v>91</v>
      </c>
      <c r="AK282" s="60" t="s">
        <v>449</v>
      </c>
      <c r="AL282" s="266" t="s">
        <v>766</v>
      </c>
      <c r="AM282" s="219">
        <v>2.06</v>
      </c>
      <c r="AN282" s="219">
        <v>1</v>
      </c>
      <c r="AO282" s="60">
        <v>16</v>
      </c>
      <c r="AP282" s="219">
        <v>2.27</v>
      </c>
      <c r="AQ282" s="219">
        <v>1.1000000000000001</v>
      </c>
      <c r="AR282" s="60">
        <v>16</v>
      </c>
      <c r="AS282" s="238" t="s">
        <v>766</v>
      </c>
      <c r="AT282" s="238" t="s">
        <v>766</v>
      </c>
      <c r="AU282" s="238" t="s">
        <v>766</v>
      </c>
      <c r="AV282" s="238" t="s">
        <v>766</v>
      </c>
      <c r="AW282" s="238"/>
      <c r="AX282" s="238"/>
    </row>
    <row r="283" spans="3:50" x14ac:dyDescent="0.2">
      <c r="C283" s="219">
        <v>283</v>
      </c>
      <c r="D283" s="110"/>
      <c r="E283" s="110" t="str">
        <f t="shared" si="48"/>
        <v/>
      </c>
      <c r="F283" s="110"/>
      <c r="K283" s="185" t="s">
        <v>133</v>
      </c>
      <c r="L283" s="185" t="str">
        <f t="shared" si="42"/>
        <v/>
      </c>
      <c r="N283" s="185" t="str">
        <f t="shared" si="43"/>
        <v/>
      </c>
      <c r="AI283" s="60" t="s">
        <v>869</v>
      </c>
      <c r="AJ283" s="60" t="s">
        <v>91</v>
      </c>
      <c r="AK283" s="60" t="s">
        <v>449</v>
      </c>
      <c r="AL283" s="266" t="s">
        <v>766</v>
      </c>
      <c r="AM283" s="219">
        <v>2.75</v>
      </c>
      <c r="AN283" s="219">
        <v>1</v>
      </c>
      <c r="AO283" s="60">
        <v>16</v>
      </c>
      <c r="AP283" s="219">
        <v>3.87</v>
      </c>
      <c r="AQ283" s="219">
        <v>1.07</v>
      </c>
      <c r="AR283" s="60">
        <v>16</v>
      </c>
      <c r="AS283" s="238" t="s">
        <v>766</v>
      </c>
      <c r="AT283" s="238" t="s">
        <v>766</v>
      </c>
      <c r="AU283" s="238" t="s">
        <v>766</v>
      </c>
      <c r="AV283" s="238" t="s">
        <v>766</v>
      </c>
      <c r="AW283" s="238"/>
      <c r="AX283" s="238"/>
    </row>
    <row r="284" spans="3:50" x14ac:dyDescent="0.2">
      <c r="C284" s="219">
        <v>284</v>
      </c>
      <c r="D284" s="110"/>
      <c r="E284" s="110" t="str">
        <f t="shared" si="48"/>
        <v/>
      </c>
      <c r="F284" s="110"/>
      <c r="K284" s="185" t="s">
        <v>133</v>
      </c>
      <c r="L284" s="185" t="str">
        <f t="shared" si="42"/>
        <v/>
      </c>
      <c r="N284" s="185" t="str">
        <f t="shared" si="43"/>
        <v/>
      </c>
      <c r="AI284" s="60" t="s">
        <v>870</v>
      </c>
      <c r="AJ284" s="60" t="s">
        <v>91</v>
      </c>
      <c r="AK284" s="60" t="s">
        <v>449</v>
      </c>
      <c r="AL284" s="266" t="s">
        <v>766</v>
      </c>
      <c r="AM284" s="219">
        <v>2.69</v>
      </c>
      <c r="AN284" s="219">
        <v>2.06</v>
      </c>
      <c r="AO284" s="60">
        <v>16</v>
      </c>
      <c r="AP284" s="219">
        <v>3.96</v>
      </c>
      <c r="AQ284" s="219">
        <v>1.7</v>
      </c>
      <c r="AR284" s="60">
        <v>16</v>
      </c>
      <c r="AS284" s="238" t="s">
        <v>766</v>
      </c>
      <c r="AT284" s="238" t="s">
        <v>766</v>
      </c>
      <c r="AU284" s="238" t="s">
        <v>766</v>
      </c>
      <c r="AV284" s="238" t="s">
        <v>766</v>
      </c>
      <c r="AW284" s="238"/>
      <c r="AX284" s="238"/>
    </row>
    <row r="285" spans="3:50" x14ac:dyDescent="0.2">
      <c r="C285" s="219">
        <v>285</v>
      </c>
      <c r="D285" s="110"/>
      <c r="E285" s="110" t="str">
        <f t="shared" si="48"/>
        <v/>
      </c>
      <c r="F285" s="110"/>
      <c r="K285" s="185" t="s">
        <v>133</v>
      </c>
      <c r="L285" s="185" t="str">
        <f t="shared" si="42"/>
        <v/>
      </c>
      <c r="N285" s="185" t="str">
        <f t="shared" si="43"/>
        <v/>
      </c>
      <c r="AI285" s="63" t="s">
        <v>871</v>
      </c>
      <c r="AJ285" s="63" t="s">
        <v>91</v>
      </c>
      <c r="AK285" s="63" t="s">
        <v>449</v>
      </c>
      <c r="AL285" s="269" t="s">
        <v>766</v>
      </c>
      <c r="AM285" s="263">
        <v>1.81</v>
      </c>
      <c r="AN285" s="263">
        <v>1.22</v>
      </c>
      <c r="AO285" s="63">
        <v>16</v>
      </c>
      <c r="AP285" s="263">
        <v>2.78</v>
      </c>
      <c r="AQ285" s="263">
        <v>1.4</v>
      </c>
      <c r="AR285" s="63">
        <v>16</v>
      </c>
      <c r="AS285" s="238" t="s">
        <v>766</v>
      </c>
      <c r="AT285" s="238" t="s">
        <v>766</v>
      </c>
      <c r="AU285" s="238" t="s">
        <v>766</v>
      </c>
      <c r="AV285" s="238" t="s">
        <v>766</v>
      </c>
      <c r="AW285" s="238"/>
      <c r="AX285" s="238"/>
    </row>
    <row r="286" spans="3:50" x14ac:dyDescent="0.2">
      <c r="C286" s="219">
        <v>286</v>
      </c>
      <c r="D286" s="110"/>
      <c r="E286" s="110" t="str">
        <f t="shared" si="48"/>
        <v/>
      </c>
      <c r="F286" s="110"/>
      <c r="K286" s="185">
        <v>149</v>
      </c>
      <c r="L286" s="185" t="str">
        <f t="shared" si="42"/>
        <v xml:space="preserve">149Nm </v>
      </c>
      <c r="M286" s="187" t="s">
        <v>896</v>
      </c>
      <c r="N286" s="185" t="str">
        <f t="shared" si="43"/>
        <v xml:space="preserve">m </v>
      </c>
      <c r="O286" s="60" t="s">
        <v>904</v>
      </c>
      <c r="P286" s="60" t="s">
        <v>872</v>
      </c>
      <c r="Q286" s="191">
        <v>5</v>
      </c>
      <c r="R286" s="88">
        <f>125.82/12</f>
        <v>10.484999999999999</v>
      </c>
      <c r="S286" s="88">
        <v>1</v>
      </c>
      <c r="T286" s="88">
        <f>2/16</f>
        <v>0.125</v>
      </c>
      <c r="U286" s="88">
        <f>12/16</f>
        <v>0.75</v>
      </c>
      <c r="V286" s="88" t="s">
        <v>766</v>
      </c>
      <c r="W286" s="88">
        <f>7/16</f>
        <v>0.4375</v>
      </c>
      <c r="X286" s="88">
        <f>1-1/16</f>
        <v>0.9375</v>
      </c>
      <c r="Y286" s="60" t="s">
        <v>88</v>
      </c>
      <c r="Z286" s="90" t="s">
        <v>873</v>
      </c>
      <c r="AA286" s="60" t="s">
        <v>446</v>
      </c>
      <c r="AB286" s="60" t="s">
        <v>149</v>
      </c>
      <c r="AC286" s="60" t="s">
        <v>54</v>
      </c>
      <c r="AD286" s="60" t="s">
        <v>68</v>
      </c>
      <c r="AE286" s="60">
        <f t="shared" ref="AE286" si="49">AF286*AG286</f>
        <v>260</v>
      </c>
      <c r="AF286" s="60">
        <f>AVERAGE(11,15)</f>
        <v>13</v>
      </c>
      <c r="AG286" s="60">
        <v>20</v>
      </c>
      <c r="AH286" s="60" t="s">
        <v>56</v>
      </c>
      <c r="AI286" s="60" t="s">
        <v>856</v>
      </c>
      <c r="AJ286" s="60" t="s">
        <v>91</v>
      </c>
      <c r="AK286" s="60" t="s">
        <v>449</v>
      </c>
      <c r="AL286" s="280" t="s">
        <v>766</v>
      </c>
      <c r="AM286" s="219">
        <v>2.19</v>
      </c>
      <c r="AN286" s="219">
        <v>1.52</v>
      </c>
      <c r="AO286" s="60">
        <v>16</v>
      </c>
      <c r="AP286" s="219">
        <v>1.88</v>
      </c>
      <c r="AQ286" s="219">
        <v>1.2</v>
      </c>
      <c r="AR286" s="60">
        <v>16</v>
      </c>
      <c r="AS286" s="238" t="s">
        <v>766</v>
      </c>
      <c r="AT286" s="238" t="s">
        <v>766</v>
      </c>
      <c r="AU286" s="238" t="s">
        <v>766</v>
      </c>
      <c r="AV286" s="238" t="s">
        <v>766</v>
      </c>
    </row>
    <row r="287" spans="3:50" x14ac:dyDescent="0.2">
      <c r="C287" s="219">
        <v>287</v>
      </c>
      <c r="D287" s="110"/>
      <c r="E287" s="110" t="str">
        <f t="shared" si="48"/>
        <v/>
      </c>
      <c r="F287" s="110"/>
      <c r="K287" s="185" t="s">
        <v>133</v>
      </c>
      <c r="L287" s="185" t="str">
        <f t="shared" si="42"/>
        <v/>
      </c>
      <c r="N287" s="185" t="str">
        <f t="shared" si="43"/>
        <v/>
      </c>
      <c r="AI287" s="60" t="s">
        <v>857</v>
      </c>
      <c r="AJ287" s="60" t="s">
        <v>91</v>
      </c>
      <c r="AK287" s="60" t="s">
        <v>449</v>
      </c>
      <c r="AL287" s="266" t="s">
        <v>766</v>
      </c>
      <c r="AM287" s="219">
        <v>3.88</v>
      </c>
      <c r="AN287" s="219">
        <v>1.93</v>
      </c>
      <c r="AO287" s="60">
        <v>16</v>
      </c>
      <c r="AP287" s="219">
        <v>4.1900000000000004</v>
      </c>
      <c r="AQ287" s="219">
        <v>1.68</v>
      </c>
      <c r="AR287" s="60">
        <v>16</v>
      </c>
      <c r="AS287" s="238" t="s">
        <v>766</v>
      </c>
      <c r="AT287" s="238" t="s">
        <v>766</v>
      </c>
      <c r="AU287" s="238" t="s">
        <v>766</v>
      </c>
      <c r="AV287" s="238" t="s">
        <v>766</v>
      </c>
    </row>
    <row r="288" spans="3:50" x14ac:dyDescent="0.2">
      <c r="C288" s="219">
        <v>288</v>
      </c>
      <c r="D288" s="110"/>
      <c r="E288" s="110" t="str">
        <f t="shared" si="48"/>
        <v/>
      </c>
      <c r="F288" s="110"/>
      <c r="K288" s="185" t="s">
        <v>133</v>
      </c>
      <c r="L288" s="185" t="str">
        <f t="shared" si="42"/>
        <v/>
      </c>
      <c r="N288" s="185" t="str">
        <f t="shared" si="43"/>
        <v/>
      </c>
      <c r="AI288" s="60" t="s">
        <v>858</v>
      </c>
      <c r="AJ288" s="60" t="s">
        <v>91</v>
      </c>
      <c r="AK288" s="60" t="s">
        <v>449</v>
      </c>
      <c r="AL288" s="266" t="s">
        <v>766</v>
      </c>
      <c r="AM288" s="219">
        <v>3.06</v>
      </c>
      <c r="AN288" s="219">
        <v>1.24</v>
      </c>
      <c r="AO288" s="60">
        <v>16</v>
      </c>
      <c r="AP288" s="219">
        <v>3</v>
      </c>
      <c r="AQ288" s="219">
        <v>0.89</v>
      </c>
      <c r="AR288" s="60">
        <v>16</v>
      </c>
      <c r="AS288" s="238" t="s">
        <v>766</v>
      </c>
      <c r="AT288" s="238" t="s">
        <v>766</v>
      </c>
      <c r="AU288" s="238" t="s">
        <v>766</v>
      </c>
      <c r="AV288" s="238" t="s">
        <v>766</v>
      </c>
    </row>
    <row r="289" spans="3:50" x14ac:dyDescent="0.2">
      <c r="C289" s="219">
        <v>289</v>
      </c>
      <c r="D289" s="110"/>
      <c r="E289" s="110" t="str">
        <f t="shared" si="48"/>
        <v/>
      </c>
      <c r="F289" s="110"/>
      <c r="K289" s="185" t="s">
        <v>133</v>
      </c>
      <c r="L289" s="185" t="str">
        <f t="shared" si="42"/>
        <v/>
      </c>
      <c r="N289" s="185" t="str">
        <f t="shared" si="43"/>
        <v/>
      </c>
      <c r="AI289" s="60" t="s">
        <v>859</v>
      </c>
      <c r="AJ289" s="60" t="s">
        <v>91</v>
      </c>
      <c r="AK289" s="60" t="s">
        <v>449</v>
      </c>
      <c r="AL289" s="266" t="s">
        <v>766</v>
      </c>
      <c r="AM289" s="219">
        <v>4</v>
      </c>
      <c r="AN289" s="219">
        <v>2</v>
      </c>
      <c r="AO289" s="60">
        <v>16</v>
      </c>
      <c r="AP289" s="219">
        <v>4.5</v>
      </c>
      <c r="AQ289" s="219">
        <v>2.0699999999999998</v>
      </c>
      <c r="AR289" s="60">
        <v>16</v>
      </c>
      <c r="AS289" s="238" t="s">
        <v>766</v>
      </c>
      <c r="AT289" s="238" t="s">
        <v>766</v>
      </c>
      <c r="AU289" s="238" t="s">
        <v>766</v>
      </c>
      <c r="AV289" s="238" t="s">
        <v>766</v>
      </c>
    </row>
    <row r="290" spans="3:50" x14ac:dyDescent="0.2">
      <c r="C290" s="219">
        <v>290</v>
      </c>
      <c r="D290" s="110"/>
      <c r="E290" s="110" t="str">
        <f t="shared" si="48"/>
        <v/>
      </c>
      <c r="F290" s="110"/>
      <c r="K290" s="185" t="s">
        <v>133</v>
      </c>
      <c r="L290" s="185" t="str">
        <f t="shared" si="42"/>
        <v/>
      </c>
      <c r="N290" s="185" t="str">
        <f t="shared" si="43"/>
        <v/>
      </c>
      <c r="AI290" s="60" t="s">
        <v>860</v>
      </c>
      <c r="AJ290" s="60" t="s">
        <v>91</v>
      </c>
      <c r="AK290" s="60" t="s">
        <v>449</v>
      </c>
      <c r="AL290" s="266" t="s">
        <v>766</v>
      </c>
      <c r="AM290" s="219">
        <v>2.44</v>
      </c>
      <c r="AN290" s="219">
        <v>0.96</v>
      </c>
      <c r="AO290" s="60">
        <v>16</v>
      </c>
      <c r="AP290" s="219">
        <v>2.56</v>
      </c>
      <c r="AQ290" s="219">
        <v>0.96</v>
      </c>
      <c r="AR290" s="60">
        <v>16</v>
      </c>
      <c r="AS290" s="238" t="s">
        <v>766</v>
      </c>
      <c r="AT290" s="238" t="s">
        <v>766</v>
      </c>
      <c r="AU290" s="238" t="s">
        <v>766</v>
      </c>
      <c r="AV290" s="238" t="s">
        <v>766</v>
      </c>
    </row>
    <row r="291" spans="3:50" x14ac:dyDescent="0.2">
      <c r="C291" s="219">
        <v>291</v>
      </c>
      <c r="D291" s="110"/>
      <c r="E291" s="110" t="str">
        <f t="shared" si="48"/>
        <v/>
      </c>
      <c r="F291" s="110"/>
      <c r="K291" s="185" t="s">
        <v>133</v>
      </c>
      <c r="L291" s="185" t="str">
        <f t="shared" si="42"/>
        <v/>
      </c>
      <c r="N291" s="185" t="str">
        <f t="shared" si="43"/>
        <v/>
      </c>
      <c r="AI291" s="60" t="s">
        <v>861</v>
      </c>
      <c r="AJ291" s="60" t="s">
        <v>91</v>
      </c>
      <c r="AK291" s="60" t="s">
        <v>449</v>
      </c>
      <c r="AL291" s="266" t="s">
        <v>766</v>
      </c>
      <c r="AM291" s="219">
        <v>3</v>
      </c>
      <c r="AN291" s="219">
        <v>1.03</v>
      </c>
      <c r="AO291" s="60">
        <v>16</v>
      </c>
      <c r="AP291" s="219">
        <v>3.19</v>
      </c>
      <c r="AQ291" s="219">
        <v>1.28</v>
      </c>
      <c r="AR291" s="60">
        <v>16</v>
      </c>
      <c r="AS291" s="238" t="s">
        <v>766</v>
      </c>
      <c r="AT291" s="238" t="s">
        <v>766</v>
      </c>
      <c r="AU291" s="238" t="s">
        <v>766</v>
      </c>
      <c r="AV291" s="238" t="s">
        <v>766</v>
      </c>
    </row>
    <row r="292" spans="3:50" x14ac:dyDescent="0.2">
      <c r="C292" s="219">
        <v>292</v>
      </c>
      <c r="D292" s="110"/>
      <c r="E292" s="110" t="str">
        <f t="shared" si="48"/>
        <v/>
      </c>
      <c r="F292" s="110"/>
      <c r="K292" s="185" t="s">
        <v>133</v>
      </c>
      <c r="L292" s="185" t="str">
        <f t="shared" si="42"/>
        <v/>
      </c>
      <c r="N292" s="185" t="str">
        <f t="shared" si="43"/>
        <v/>
      </c>
      <c r="AI292" s="60" t="s">
        <v>862</v>
      </c>
      <c r="AJ292" s="60" t="s">
        <v>91</v>
      </c>
      <c r="AK292" s="60" t="s">
        <v>449</v>
      </c>
      <c r="AL292" s="266" t="s">
        <v>766</v>
      </c>
      <c r="AM292" s="219">
        <v>4.0599999999999996</v>
      </c>
      <c r="AN292" s="219">
        <v>2.08</v>
      </c>
      <c r="AO292" s="60">
        <v>16</v>
      </c>
      <c r="AP292" s="219">
        <v>3.69</v>
      </c>
      <c r="AQ292" s="219">
        <v>2.5</v>
      </c>
      <c r="AR292" s="60">
        <v>16</v>
      </c>
      <c r="AS292" s="238" t="s">
        <v>766</v>
      </c>
      <c r="AT292" s="238" t="s">
        <v>766</v>
      </c>
      <c r="AU292" s="238" t="s">
        <v>766</v>
      </c>
      <c r="AV292" s="238" t="s">
        <v>766</v>
      </c>
    </row>
    <row r="293" spans="3:50" x14ac:dyDescent="0.2">
      <c r="C293" s="219">
        <v>293</v>
      </c>
      <c r="D293" s="110"/>
      <c r="E293" s="110" t="str">
        <f t="shared" si="48"/>
        <v/>
      </c>
      <c r="F293" s="110"/>
      <c r="K293" s="185" t="s">
        <v>133</v>
      </c>
      <c r="L293" s="185" t="str">
        <f t="shared" si="42"/>
        <v/>
      </c>
      <c r="N293" s="185" t="str">
        <f t="shared" si="43"/>
        <v/>
      </c>
      <c r="AI293" s="63" t="s">
        <v>863</v>
      </c>
      <c r="AJ293" s="63" t="s">
        <v>91</v>
      </c>
      <c r="AK293" s="63" t="s">
        <v>449</v>
      </c>
      <c r="AL293" s="269" t="s">
        <v>766</v>
      </c>
      <c r="AM293" s="263">
        <v>2.0699999999999998</v>
      </c>
      <c r="AN293" s="263">
        <v>1.1200000000000001</v>
      </c>
      <c r="AO293" s="63">
        <v>16</v>
      </c>
      <c r="AP293" s="263">
        <v>2.63</v>
      </c>
      <c r="AQ293" s="263">
        <v>1.26</v>
      </c>
      <c r="AR293" s="63">
        <v>16</v>
      </c>
      <c r="AS293" s="238" t="s">
        <v>766</v>
      </c>
      <c r="AT293" s="238" t="s">
        <v>766</v>
      </c>
      <c r="AU293" s="238" t="s">
        <v>766</v>
      </c>
      <c r="AV293" s="238" t="s">
        <v>766</v>
      </c>
    </row>
    <row r="294" spans="3:50" x14ac:dyDescent="0.2">
      <c r="C294" s="219">
        <v>294</v>
      </c>
      <c r="D294" s="110"/>
      <c r="E294" s="110" t="str">
        <f t="shared" si="48"/>
        <v/>
      </c>
      <c r="F294" s="110"/>
      <c r="K294" s="185" t="s">
        <v>133</v>
      </c>
      <c r="L294" s="185" t="str">
        <f t="shared" si="42"/>
        <v/>
      </c>
      <c r="N294" s="185" t="str">
        <f t="shared" si="43"/>
        <v/>
      </c>
      <c r="AI294" s="60" t="s">
        <v>864</v>
      </c>
      <c r="AJ294" s="60" t="s">
        <v>91</v>
      </c>
      <c r="AK294" s="60" t="s">
        <v>449</v>
      </c>
      <c r="AL294" s="280" t="s">
        <v>766</v>
      </c>
      <c r="AM294" s="219">
        <v>2.19</v>
      </c>
      <c r="AN294" s="219">
        <v>1.52</v>
      </c>
      <c r="AO294" s="118">
        <v>16</v>
      </c>
      <c r="AP294" s="219">
        <v>2.4</v>
      </c>
      <c r="AQ294" s="219">
        <v>1.35</v>
      </c>
      <c r="AR294" s="118">
        <v>16</v>
      </c>
      <c r="AS294" s="238" t="s">
        <v>766</v>
      </c>
      <c r="AT294" s="238" t="s">
        <v>766</v>
      </c>
      <c r="AU294" s="238" t="s">
        <v>766</v>
      </c>
      <c r="AV294" s="238" t="s">
        <v>766</v>
      </c>
    </row>
    <row r="295" spans="3:50" x14ac:dyDescent="0.2">
      <c r="C295" s="219">
        <v>295</v>
      </c>
      <c r="D295" s="110"/>
      <c r="E295" s="110" t="str">
        <f t="shared" si="48"/>
        <v/>
      </c>
      <c r="F295" s="110"/>
      <c r="K295" s="185" t="s">
        <v>133</v>
      </c>
      <c r="L295" s="185" t="str">
        <f t="shared" si="42"/>
        <v/>
      </c>
      <c r="N295" s="185" t="str">
        <f t="shared" si="43"/>
        <v/>
      </c>
      <c r="AI295" s="60" t="s">
        <v>865</v>
      </c>
      <c r="AJ295" s="60" t="s">
        <v>91</v>
      </c>
      <c r="AK295" s="60" t="s">
        <v>449</v>
      </c>
      <c r="AL295" s="266" t="s">
        <v>766</v>
      </c>
      <c r="AM295" s="219">
        <v>3.88</v>
      </c>
      <c r="AN295" s="219">
        <v>1.93</v>
      </c>
      <c r="AO295" s="60">
        <v>16</v>
      </c>
      <c r="AP295" s="219">
        <v>3.93</v>
      </c>
      <c r="AQ295" s="219">
        <v>1.62</v>
      </c>
      <c r="AR295" s="60">
        <v>16</v>
      </c>
      <c r="AS295" s="238" t="s">
        <v>766</v>
      </c>
      <c r="AT295" s="238" t="s">
        <v>766</v>
      </c>
      <c r="AU295" s="238" t="s">
        <v>766</v>
      </c>
      <c r="AV295" s="238" t="s">
        <v>766</v>
      </c>
    </row>
    <row r="296" spans="3:50" x14ac:dyDescent="0.2">
      <c r="C296" s="219">
        <v>296</v>
      </c>
      <c r="D296" s="110"/>
      <c r="E296" s="110" t="str">
        <f t="shared" si="48"/>
        <v/>
      </c>
      <c r="F296" s="110"/>
      <c r="K296" s="185" t="s">
        <v>133</v>
      </c>
      <c r="L296" s="185" t="str">
        <f t="shared" si="42"/>
        <v/>
      </c>
      <c r="N296" s="185" t="str">
        <f t="shared" si="43"/>
        <v/>
      </c>
      <c r="AI296" s="60" t="s">
        <v>866</v>
      </c>
      <c r="AJ296" s="60" t="s">
        <v>91</v>
      </c>
      <c r="AK296" s="60" t="s">
        <v>449</v>
      </c>
      <c r="AL296" s="266" t="s">
        <v>766</v>
      </c>
      <c r="AM296" s="219">
        <v>3.06</v>
      </c>
      <c r="AN296" s="219">
        <v>1.24</v>
      </c>
      <c r="AO296" s="60">
        <v>16</v>
      </c>
      <c r="AP296" s="219">
        <v>3.33</v>
      </c>
      <c r="AQ296" s="219">
        <v>1.29</v>
      </c>
      <c r="AR296" s="60">
        <v>16</v>
      </c>
      <c r="AS296" s="238" t="s">
        <v>766</v>
      </c>
      <c r="AT296" s="238" t="s">
        <v>766</v>
      </c>
      <c r="AU296" s="238" t="s">
        <v>766</v>
      </c>
      <c r="AV296" s="238" t="s">
        <v>766</v>
      </c>
    </row>
    <row r="297" spans="3:50" x14ac:dyDescent="0.2">
      <c r="C297" s="219">
        <v>297</v>
      </c>
      <c r="D297" s="110"/>
      <c r="E297" s="110" t="str">
        <f t="shared" si="48"/>
        <v/>
      </c>
      <c r="F297" s="110"/>
      <c r="K297" s="185" t="s">
        <v>133</v>
      </c>
      <c r="L297" s="185" t="str">
        <f t="shared" si="42"/>
        <v/>
      </c>
      <c r="N297" s="185" t="str">
        <f t="shared" si="43"/>
        <v/>
      </c>
      <c r="AI297" s="60" t="s">
        <v>867</v>
      </c>
      <c r="AJ297" s="60" t="s">
        <v>91</v>
      </c>
      <c r="AK297" s="60" t="s">
        <v>449</v>
      </c>
      <c r="AL297" s="266" t="s">
        <v>766</v>
      </c>
      <c r="AM297" s="219">
        <v>4</v>
      </c>
      <c r="AN297" s="219">
        <v>2</v>
      </c>
      <c r="AO297" s="60">
        <v>16</v>
      </c>
      <c r="AP297" s="219">
        <v>3.6</v>
      </c>
      <c r="AQ297" s="219">
        <v>2.41</v>
      </c>
      <c r="AR297" s="60">
        <v>16</v>
      </c>
      <c r="AS297" s="238" t="s">
        <v>766</v>
      </c>
      <c r="AT297" s="238" t="s">
        <v>766</v>
      </c>
      <c r="AU297" s="238" t="s">
        <v>766</v>
      </c>
      <c r="AV297" s="238" t="s">
        <v>766</v>
      </c>
    </row>
    <row r="298" spans="3:50" x14ac:dyDescent="0.2">
      <c r="C298" s="219">
        <v>298</v>
      </c>
      <c r="D298" s="110"/>
      <c r="E298" s="110" t="str">
        <f t="shared" si="48"/>
        <v/>
      </c>
      <c r="F298" s="110"/>
      <c r="K298" s="185" t="s">
        <v>133</v>
      </c>
      <c r="L298" s="185" t="str">
        <f t="shared" si="42"/>
        <v/>
      </c>
      <c r="N298" s="185" t="str">
        <f t="shared" si="43"/>
        <v/>
      </c>
      <c r="AI298" s="60" t="s">
        <v>868</v>
      </c>
      <c r="AJ298" s="60" t="s">
        <v>91</v>
      </c>
      <c r="AK298" s="60" t="s">
        <v>449</v>
      </c>
      <c r="AL298" s="266" t="s">
        <v>766</v>
      </c>
      <c r="AM298" s="219">
        <v>2.44</v>
      </c>
      <c r="AN298" s="219">
        <v>0.96</v>
      </c>
      <c r="AO298" s="60">
        <v>16</v>
      </c>
      <c r="AP298" s="219">
        <v>1.53</v>
      </c>
      <c r="AQ298" s="219">
        <v>1.36</v>
      </c>
      <c r="AR298" s="60">
        <v>16</v>
      </c>
      <c r="AS298" s="238" t="s">
        <v>766</v>
      </c>
      <c r="AT298" s="238" t="s">
        <v>766</v>
      </c>
      <c r="AU298" s="238" t="s">
        <v>766</v>
      </c>
      <c r="AV298" s="238" t="s">
        <v>766</v>
      </c>
    </row>
    <row r="299" spans="3:50" x14ac:dyDescent="0.2">
      <c r="C299" s="219">
        <v>299</v>
      </c>
      <c r="D299" s="110"/>
      <c r="E299" s="110" t="str">
        <f t="shared" si="48"/>
        <v/>
      </c>
      <c r="F299" s="110"/>
      <c r="K299" s="185" t="s">
        <v>133</v>
      </c>
      <c r="L299" s="185" t="str">
        <f t="shared" si="42"/>
        <v/>
      </c>
      <c r="N299" s="185" t="str">
        <f t="shared" si="43"/>
        <v/>
      </c>
      <c r="AI299" s="60" t="s">
        <v>869</v>
      </c>
      <c r="AJ299" s="60" t="s">
        <v>91</v>
      </c>
      <c r="AK299" s="60" t="s">
        <v>449</v>
      </c>
      <c r="AL299" s="266" t="s">
        <v>766</v>
      </c>
      <c r="AM299" s="219">
        <v>3</v>
      </c>
      <c r="AN299" s="219">
        <v>1.03</v>
      </c>
      <c r="AO299" s="60">
        <v>16</v>
      </c>
      <c r="AP299" s="219">
        <v>3.35</v>
      </c>
      <c r="AQ299" s="219">
        <v>1.35</v>
      </c>
      <c r="AR299" s="60">
        <v>16</v>
      </c>
      <c r="AS299" s="238" t="s">
        <v>766</v>
      </c>
      <c r="AT299" s="238" t="s">
        <v>766</v>
      </c>
      <c r="AU299" s="238" t="s">
        <v>766</v>
      </c>
      <c r="AV299" s="238" t="s">
        <v>766</v>
      </c>
    </row>
    <row r="300" spans="3:50" x14ac:dyDescent="0.2">
      <c r="C300" s="219">
        <v>300</v>
      </c>
      <c r="D300" s="110"/>
      <c r="E300" s="110" t="str">
        <f t="shared" si="48"/>
        <v/>
      </c>
      <c r="F300" s="110"/>
      <c r="K300" s="185" t="s">
        <v>133</v>
      </c>
      <c r="L300" s="185" t="str">
        <f t="shared" si="42"/>
        <v/>
      </c>
      <c r="N300" s="185" t="str">
        <f t="shared" si="43"/>
        <v/>
      </c>
      <c r="AI300" s="60" t="s">
        <v>870</v>
      </c>
      <c r="AJ300" s="60" t="s">
        <v>91</v>
      </c>
      <c r="AK300" s="60" t="s">
        <v>449</v>
      </c>
      <c r="AL300" s="266" t="s">
        <v>766</v>
      </c>
      <c r="AM300" s="219">
        <v>4.0599999999999996</v>
      </c>
      <c r="AN300" s="219">
        <v>2.08</v>
      </c>
      <c r="AO300" s="60">
        <v>16</v>
      </c>
      <c r="AP300" s="219">
        <v>3.35</v>
      </c>
      <c r="AQ300" s="219">
        <v>1.61</v>
      </c>
      <c r="AR300" s="60">
        <v>16</v>
      </c>
      <c r="AS300" s="238" t="s">
        <v>766</v>
      </c>
      <c r="AT300" s="238" t="s">
        <v>766</v>
      </c>
      <c r="AU300" s="238" t="s">
        <v>766</v>
      </c>
      <c r="AV300" s="238" t="s">
        <v>766</v>
      </c>
    </row>
    <row r="301" spans="3:50" x14ac:dyDescent="0.2">
      <c r="C301" s="219">
        <v>301</v>
      </c>
      <c r="D301" s="115"/>
      <c r="E301" s="115" t="str">
        <f t="shared" si="48"/>
        <v/>
      </c>
      <c r="F301" s="115"/>
      <c r="G301" s="87"/>
      <c r="H301" s="87"/>
      <c r="I301" s="87"/>
      <c r="J301" s="87"/>
      <c r="K301" s="186" t="s">
        <v>133</v>
      </c>
      <c r="L301" s="186" t="str">
        <f t="shared" si="42"/>
        <v/>
      </c>
      <c r="M301" s="188"/>
      <c r="N301" s="186" t="str">
        <f t="shared" si="43"/>
        <v/>
      </c>
      <c r="O301" s="63"/>
      <c r="P301" s="63"/>
      <c r="Q301" s="192"/>
      <c r="R301" s="91"/>
      <c r="S301" s="91"/>
      <c r="T301" s="91"/>
      <c r="U301" s="91"/>
      <c r="V301" s="91"/>
      <c r="W301" s="91"/>
      <c r="X301" s="91"/>
      <c r="Y301" s="63"/>
      <c r="Z301" s="93"/>
      <c r="AA301" s="63"/>
      <c r="AB301" s="63"/>
      <c r="AC301" s="63"/>
      <c r="AD301" s="63"/>
      <c r="AE301" s="63"/>
      <c r="AF301" s="63"/>
      <c r="AG301" s="63"/>
      <c r="AH301" s="63"/>
      <c r="AI301" s="63" t="s">
        <v>871</v>
      </c>
      <c r="AJ301" s="63" t="s">
        <v>91</v>
      </c>
      <c r="AK301" s="63" t="s">
        <v>449</v>
      </c>
      <c r="AL301" s="269" t="s">
        <v>766</v>
      </c>
      <c r="AM301" s="263">
        <v>2.0699999999999998</v>
      </c>
      <c r="AN301" s="263">
        <v>1.1200000000000001</v>
      </c>
      <c r="AO301" s="63">
        <v>16</v>
      </c>
      <c r="AP301" s="263">
        <v>2.59</v>
      </c>
      <c r="AQ301" s="263">
        <v>1.36</v>
      </c>
      <c r="AR301" s="63">
        <v>16</v>
      </c>
      <c r="AS301" s="236" t="s">
        <v>766</v>
      </c>
      <c r="AT301" s="236" t="s">
        <v>766</v>
      </c>
      <c r="AU301" s="236" t="s">
        <v>766</v>
      </c>
      <c r="AV301" s="236" t="s">
        <v>766</v>
      </c>
    </row>
    <row r="302" spans="3:50" x14ac:dyDescent="0.2">
      <c r="C302" s="219">
        <v>302</v>
      </c>
      <c r="D302" s="133" t="s">
        <v>874</v>
      </c>
      <c r="E302" s="133" t="str">
        <f t="shared" si="48"/>
        <v>150</v>
      </c>
      <c r="F302" s="133" t="s">
        <v>47</v>
      </c>
      <c r="G302" s="134" t="s">
        <v>442</v>
      </c>
      <c r="H302" s="134" t="s">
        <v>986</v>
      </c>
      <c r="I302" s="134" t="s">
        <v>987</v>
      </c>
      <c r="J302" s="134" t="s">
        <v>991</v>
      </c>
      <c r="K302" s="185">
        <v>150</v>
      </c>
      <c r="L302" s="185" t="str">
        <f t="shared" si="42"/>
        <v>150bau</v>
      </c>
      <c r="M302" s="187" t="s">
        <v>895</v>
      </c>
      <c r="N302" s="185" t="str">
        <f t="shared" si="43"/>
        <v>.</v>
      </c>
      <c r="O302" s="60" t="s">
        <v>904</v>
      </c>
      <c r="P302" s="60" t="s">
        <v>745</v>
      </c>
      <c r="Q302" s="191">
        <v>4</v>
      </c>
      <c r="R302" s="60">
        <v>10.02</v>
      </c>
      <c r="S302" s="88">
        <v>1</v>
      </c>
      <c r="T302" s="88" t="s">
        <v>766</v>
      </c>
      <c r="U302" s="88" t="s">
        <v>766</v>
      </c>
      <c r="V302" s="88">
        <v>0</v>
      </c>
      <c r="W302" s="88">
        <f>1-0.5185</f>
        <v>0.48150000000000004</v>
      </c>
      <c r="X302" s="88">
        <f>1-0.0741</f>
        <v>0.92589999999999995</v>
      </c>
      <c r="Y302" s="60" t="s">
        <v>49</v>
      </c>
      <c r="Z302" s="90" t="s">
        <v>766</v>
      </c>
      <c r="AA302" s="60" t="s">
        <v>950</v>
      </c>
      <c r="AB302" s="60" t="s">
        <v>49</v>
      </c>
      <c r="AC302" s="60" t="s">
        <v>49</v>
      </c>
      <c r="AD302" s="60" t="s">
        <v>49</v>
      </c>
      <c r="AE302" s="60" t="s">
        <v>49</v>
      </c>
      <c r="AF302" s="60" t="s">
        <v>49</v>
      </c>
      <c r="AG302" s="60" t="s">
        <v>49</v>
      </c>
      <c r="AH302" s="60" t="s">
        <v>49</v>
      </c>
      <c r="AI302" s="60" t="s">
        <v>875</v>
      </c>
      <c r="AJ302" s="60" t="s">
        <v>91</v>
      </c>
      <c r="AK302" s="60" t="s">
        <v>449</v>
      </c>
      <c r="AL302" s="266" t="s">
        <v>766</v>
      </c>
      <c r="AM302" s="285" t="s">
        <v>766</v>
      </c>
      <c r="AN302" s="285" t="s">
        <v>766</v>
      </c>
      <c r="AO302" s="285" t="s">
        <v>766</v>
      </c>
      <c r="AP302" s="266">
        <v>0.49</v>
      </c>
      <c r="AQ302" s="266">
        <v>0.23</v>
      </c>
      <c r="AR302" s="266">
        <v>27</v>
      </c>
      <c r="AS302" s="238" t="s">
        <v>766</v>
      </c>
      <c r="AT302" s="238" t="s">
        <v>766</v>
      </c>
      <c r="AU302" s="238" t="s">
        <v>766</v>
      </c>
      <c r="AV302" s="238" t="s">
        <v>766</v>
      </c>
    </row>
    <row r="303" spans="3:50" x14ac:dyDescent="0.2">
      <c r="C303" s="219">
        <v>303</v>
      </c>
      <c r="D303" s="110"/>
      <c r="E303" s="110"/>
      <c r="F303" s="110"/>
      <c r="K303" s="185">
        <v>150</v>
      </c>
      <c r="L303" s="185" t="str">
        <f t="shared" si="42"/>
        <v>150cm</v>
      </c>
      <c r="M303" s="187" t="s">
        <v>895</v>
      </c>
      <c r="N303" s="185" t="str">
        <f t="shared" si="43"/>
        <v>cm</v>
      </c>
      <c r="O303" s="60">
        <v>1</v>
      </c>
      <c r="P303" s="60" t="s">
        <v>876</v>
      </c>
      <c r="Q303" s="191">
        <v>4</v>
      </c>
      <c r="R303" s="60">
        <v>10.220000000000001</v>
      </c>
      <c r="S303" s="88">
        <v>1</v>
      </c>
      <c r="T303" s="88" t="s">
        <v>766</v>
      </c>
      <c r="U303" s="88" t="s">
        <v>766</v>
      </c>
      <c r="V303" s="88">
        <v>0</v>
      </c>
      <c r="W303" s="88">
        <f>1-0.375</f>
        <v>0.625</v>
      </c>
      <c r="X303" s="88">
        <v>1</v>
      </c>
      <c r="Y303" s="60" t="s">
        <v>50</v>
      </c>
      <c r="Z303" s="90" t="s">
        <v>877</v>
      </c>
      <c r="AA303" s="60" t="s">
        <v>446</v>
      </c>
      <c r="AB303" s="60" t="s">
        <v>149</v>
      </c>
      <c r="AC303" s="60" t="s">
        <v>54</v>
      </c>
      <c r="AD303" s="60" t="s">
        <v>68</v>
      </c>
      <c r="AE303" s="60">
        <v>533.96</v>
      </c>
      <c r="AF303" s="60">
        <v>15</v>
      </c>
      <c r="AG303" s="60">
        <f>AE303/AF303</f>
        <v>35.597333333333339</v>
      </c>
      <c r="AH303" s="60" t="s">
        <v>56</v>
      </c>
      <c r="AI303" s="60" t="s">
        <v>875</v>
      </c>
      <c r="AJ303" s="60" t="s">
        <v>91</v>
      </c>
      <c r="AK303" s="60" t="s">
        <v>449</v>
      </c>
      <c r="AL303" s="266" t="s">
        <v>766</v>
      </c>
      <c r="AM303" s="285" t="s">
        <v>766</v>
      </c>
      <c r="AN303" s="285" t="s">
        <v>766</v>
      </c>
      <c r="AO303" s="285" t="s">
        <v>766</v>
      </c>
      <c r="AP303" s="266">
        <v>0.47</v>
      </c>
      <c r="AQ303" s="266">
        <v>0.23</v>
      </c>
      <c r="AR303" s="266">
        <v>24</v>
      </c>
      <c r="AS303" s="238" t="s">
        <v>766</v>
      </c>
      <c r="AT303" s="238" t="s">
        <v>766</v>
      </c>
      <c r="AU303" s="238" t="s">
        <v>766</v>
      </c>
      <c r="AV303" s="238" t="s">
        <v>766</v>
      </c>
    </row>
    <row r="304" spans="3:50" x14ac:dyDescent="0.2">
      <c r="C304" s="219">
        <v>304</v>
      </c>
      <c r="D304" s="115"/>
      <c r="E304" s="115"/>
      <c r="F304" s="115"/>
      <c r="G304" s="87"/>
      <c r="H304" s="87"/>
      <c r="I304" s="87"/>
      <c r="J304" s="87"/>
      <c r="K304" s="186">
        <v>150</v>
      </c>
      <c r="L304" s="186" t="str">
        <f t="shared" si="42"/>
        <v>150Gcm</v>
      </c>
      <c r="M304" s="188" t="s">
        <v>899</v>
      </c>
      <c r="N304" s="186" t="str">
        <f t="shared" si="43"/>
        <v>cm</v>
      </c>
      <c r="O304" s="63">
        <v>2</v>
      </c>
      <c r="P304" s="63" t="s">
        <v>878</v>
      </c>
      <c r="Q304" s="192">
        <v>4</v>
      </c>
      <c r="R304" s="63">
        <v>10.32</v>
      </c>
      <c r="S304" s="91">
        <v>1</v>
      </c>
      <c r="T304" s="91" t="s">
        <v>766</v>
      </c>
      <c r="U304" s="91" t="s">
        <v>766</v>
      </c>
      <c r="V304" s="91">
        <v>0</v>
      </c>
      <c r="W304" s="91">
        <f>1-0.2083</f>
        <v>0.79169999999999996</v>
      </c>
      <c r="X304" s="91">
        <f>1-0.0833</f>
        <v>0.91669999999999996</v>
      </c>
      <c r="Y304" s="63" t="s">
        <v>50</v>
      </c>
      <c r="Z304" s="93" t="s">
        <v>877</v>
      </c>
      <c r="AA304" s="63" t="s">
        <v>446</v>
      </c>
      <c r="AB304" s="63" t="s">
        <v>149</v>
      </c>
      <c r="AC304" s="63" t="s">
        <v>54</v>
      </c>
      <c r="AD304" s="63" t="s">
        <v>68</v>
      </c>
      <c r="AE304" s="63">
        <v>550.13</v>
      </c>
      <c r="AF304" s="63">
        <v>14.73</v>
      </c>
      <c r="AG304" s="63">
        <f>AE304/AF304</f>
        <v>37.347589952477932</v>
      </c>
      <c r="AH304" s="63" t="s">
        <v>56</v>
      </c>
      <c r="AI304" s="63" t="s">
        <v>875</v>
      </c>
      <c r="AJ304" s="63" t="s">
        <v>91</v>
      </c>
      <c r="AK304" s="63" t="s">
        <v>449</v>
      </c>
      <c r="AL304" s="269" t="s">
        <v>766</v>
      </c>
      <c r="AM304" s="286" t="s">
        <v>766</v>
      </c>
      <c r="AN304" s="286" t="s">
        <v>766</v>
      </c>
      <c r="AO304" s="286" t="s">
        <v>766</v>
      </c>
      <c r="AP304" s="269">
        <v>0.5</v>
      </c>
      <c r="AQ304" s="269">
        <v>0.27</v>
      </c>
      <c r="AR304" s="269">
        <v>24</v>
      </c>
      <c r="AS304" s="236" t="s">
        <v>766</v>
      </c>
      <c r="AT304" s="236" t="s">
        <v>766</v>
      </c>
      <c r="AU304" s="236" t="s">
        <v>766</v>
      </c>
      <c r="AV304" s="236" t="s">
        <v>766</v>
      </c>
      <c r="AW304" s="63"/>
      <c r="AX304" s="63"/>
    </row>
    <row r="305" spans="1:48" x14ac:dyDescent="0.2">
      <c r="C305" s="219">
        <v>305</v>
      </c>
      <c r="D305" s="110" t="s">
        <v>881</v>
      </c>
      <c r="E305" s="110" t="str">
        <f t="shared" ref="E305:E316" si="50">IF(D305="","",LEFT(K305,3))</f>
        <v>151</v>
      </c>
      <c r="F305" s="86" t="s">
        <v>47</v>
      </c>
      <c r="G305" s="86" t="s">
        <v>442</v>
      </c>
      <c r="H305" s="86" t="s">
        <v>986</v>
      </c>
      <c r="I305" s="86" t="s">
        <v>989</v>
      </c>
      <c r="J305" s="86" t="s">
        <v>991</v>
      </c>
      <c r="K305" s="185">
        <v>151</v>
      </c>
      <c r="L305" s="185" t="str">
        <f t="shared" si="42"/>
        <v xml:space="preserve">151NVGm </v>
      </c>
      <c r="M305" s="187" t="s">
        <v>900</v>
      </c>
      <c r="N305" s="185" t="str">
        <f t="shared" si="43"/>
        <v xml:space="preserve">m </v>
      </c>
      <c r="O305" s="60">
        <v>1</v>
      </c>
      <c r="P305" s="60" t="s">
        <v>882</v>
      </c>
      <c r="Q305" s="191" t="s">
        <v>883</v>
      </c>
      <c r="R305" s="88">
        <v>11.5</v>
      </c>
      <c r="S305" s="88">
        <v>1</v>
      </c>
      <c r="T305" s="88">
        <v>0.05</v>
      </c>
      <c r="U305" s="88" t="s">
        <v>766</v>
      </c>
      <c r="V305" s="88">
        <v>0</v>
      </c>
      <c r="W305" s="88">
        <v>0.75</v>
      </c>
      <c r="X305" s="88" t="s">
        <v>766</v>
      </c>
      <c r="Y305" s="60" t="s">
        <v>88</v>
      </c>
      <c r="Z305" s="90" t="s">
        <v>884</v>
      </c>
      <c r="AA305" s="60" t="s">
        <v>446</v>
      </c>
      <c r="AB305" s="60" t="s">
        <v>149</v>
      </c>
      <c r="AC305" s="60" t="s">
        <v>54</v>
      </c>
      <c r="AD305" s="60" t="s">
        <v>68</v>
      </c>
      <c r="AE305" s="60">
        <v>1200</v>
      </c>
      <c r="AF305" s="60">
        <v>20</v>
      </c>
      <c r="AG305" s="60">
        <v>60</v>
      </c>
      <c r="AH305" s="60" t="s">
        <v>56</v>
      </c>
      <c r="AI305" s="60" t="s">
        <v>885</v>
      </c>
      <c r="AJ305" s="60" t="s">
        <v>91</v>
      </c>
      <c r="AK305" s="60" t="s">
        <v>449</v>
      </c>
      <c r="AL305" s="266" t="s">
        <v>886</v>
      </c>
      <c r="AM305" s="60">
        <v>1.5</v>
      </c>
      <c r="AN305" s="60">
        <v>1.1000000000000001</v>
      </c>
      <c r="AO305" s="60">
        <v>9</v>
      </c>
      <c r="AP305" s="60">
        <v>2.9</v>
      </c>
      <c r="AQ305" s="60">
        <v>1.4</v>
      </c>
      <c r="AR305" s="60">
        <v>9</v>
      </c>
      <c r="AS305" s="60" t="s">
        <v>766</v>
      </c>
      <c r="AT305" s="60" t="s">
        <v>766</v>
      </c>
      <c r="AU305" s="60" t="s">
        <v>766</v>
      </c>
      <c r="AV305" s="60" t="s">
        <v>766</v>
      </c>
    </row>
    <row r="306" spans="1:48" x14ac:dyDescent="0.2">
      <c r="C306" s="219">
        <v>306</v>
      </c>
      <c r="D306" s="110"/>
      <c r="E306" s="110" t="str">
        <f t="shared" si="50"/>
        <v/>
      </c>
      <c r="K306" s="185" t="s">
        <v>133</v>
      </c>
      <c r="L306" s="185" t="str">
        <f t="shared" si="42"/>
        <v/>
      </c>
      <c r="N306" s="185" t="str">
        <f t="shared" si="43"/>
        <v/>
      </c>
      <c r="AI306" s="60" t="s">
        <v>887</v>
      </c>
      <c r="AJ306" s="60" t="s">
        <v>91</v>
      </c>
      <c r="AK306" s="60" t="s">
        <v>449</v>
      </c>
      <c r="AL306" s="266" t="s">
        <v>888</v>
      </c>
      <c r="AM306" s="60">
        <v>0.5</v>
      </c>
      <c r="AN306" s="60">
        <v>0.4</v>
      </c>
      <c r="AO306" s="60">
        <v>9</v>
      </c>
      <c r="AP306" s="60">
        <v>0.9</v>
      </c>
      <c r="AQ306" s="60">
        <v>0.5</v>
      </c>
      <c r="AR306" s="60">
        <v>9</v>
      </c>
      <c r="AS306" s="60" t="s">
        <v>766</v>
      </c>
      <c r="AT306" s="60" t="s">
        <v>766</v>
      </c>
      <c r="AU306" s="60" t="s">
        <v>766</v>
      </c>
      <c r="AV306" s="60" t="s">
        <v>766</v>
      </c>
    </row>
    <row r="307" spans="1:48" x14ac:dyDescent="0.2">
      <c r="C307" s="219">
        <v>307</v>
      </c>
      <c r="D307" s="110"/>
      <c r="E307" s="110" t="str">
        <f t="shared" si="50"/>
        <v/>
      </c>
      <c r="K307" s="185" t="s">
        <v>133</v>
      </c>
      <c r="L307" s="185" t="str">
        <f t="shared" si="42"/>
        <v/>
      </c>
      <c r="N307" s="185" t="str">
        <f t="shared" si="43"/>
        <v/>
      </c>
      <c r="AI307" s="60" t="s">
        <v>889</v>
      </c>
      <c r="AJ307" s="60" t="s">
        <v>91</v>
      </c>
      <c r="AK307" s="60" t="s">
        <v>449</v>
      </c>
      <c r="AL307" s="266" t="s">
        <v>766</v>
      </c>
      <c r="AM307" s="60">
        <v>5.2</v>
      </c>
      <c r="AN307" s="60">
        <v>1.8</v>
      </c>
      <c r="AO307" s="60">
        <v>9</v>
      </c>
      <c r="AP307" s="60">
        <v>6.2</v>
      </c>
      <c r="AQ307" s="60">
        <v>2.2000000000000002</v>
      </c>
      <c r="AR307" s="60">
        <v>9</v>
      </c>
      <c r="AS307" s="60" t="s">
        <v>766</v>
      </c>
      <c r="AT307" s="60" t="s">
        <v>766</v>
      </c>
      <c r="AU307" s="60" t="s">
        <v>766</v>
      </c>
      <c r="AV307" s="60" t="s">
        <v>766</v>
      </c>
    </row>
    <row r="308" spans="1:48" x14ac:dyDescent="0.2">
      <c r="C308" s="219">
        <v>308</v>
      </c>
      <c r="D308" s="110"/>
      <c r="E308" s="110" t="str">
        <f t="shared" si="50"/>
        <v/>
      </c>
      <c r="K308" s="185" t="s">
        <v>133</v>
      </c>
      <c r="L308" s="185" t="str">
        <f t="shared" si="42"/>
        <v/>
      </c>
      <c r="N308" s="185" t="str">
        <f t="shared" si="43"/>
        <v/>
      </c>
      <c r="AI308" s="60" t="s">
        <v>890</v>
      </c>
      <c r="AJ308" s="60" t="s">
        <v>58</v>
      </c>
      <c r="AK308" s="60" t="s">
        <v>526</v>
      </c>
      <c r="AL308" s="266" t="s">
        <v>766</v>
      </c>
      <c r="AM308" s="60">
        <v>79.2</v>
      </c>
      <c r="AN308" s="60">
        <v>7.5</v>
      </c>
      <c r="AO308" s="60">
        <v>9</v>
      </c>
      <c r="AP308" s="60">
        <v>78.7</v>
      </c>
      <c r="AQ308" s="60">
        <v>8.6999999999999993</v>
      </c>
      <c r="AR308" s="60">
        <v>9</v>
      </c>
      <c r="AS308" s="60" t="s">
        <v>766</v>
      </c>
      <c r="AT308" s="60" t="s">
        <v>766</v>
      </c>
      <c r="AU308" s="60" t="s">
        <v>766</v>
      </c>
      <c r="AV308" s="60" t="s">
        <v>766</v>
      </c>
    </row>
    <row r="309" spans="1:48" x14ac:dyDescent="0.2">
      <c r="C309" s="219">
        <v>309</v>
      </c>
      <c r="D309" s="110"/>
      <c r="E309" s="110" t="str">
        <f t="shared" si="50"/>
        <v/>
      </c>
      <c r="K309" s="185">
        <v>151</v>
      </c>
      <c r="L309" s="185" t="str">
        <f t="shared" si="42"/>
        <v xml:space="preserve">151Nm </v>
      </c>
      <c r="M309" s="187" t="s">
        <v>896</v>
      </c>
      <c r="N309" s="185" t="str">
        <f t="shared" si="43"/>
        <v xml:space="preserve">m </v>
      </c>
      <c r="O309" s="60" t="s">
        <v>904</v>
      </c>
      <c r="P309" s="60" t="s">
        <v>891</v>
      </c>
      <c r="Q309" s="191" t="s">
        <v>883</v>
      </c>
      <c r="R309" s="88">
        <v>11.75</v>
      </c>
      <c r="S309" s="88">
        <v>1</v>
      </c>
      <c r="T309" s="88">
        <v>0.05</v>
      </c>
      <c r="U309" s="88" t="s">
        <v>766</v>
      </c>
      <c r="V309" s="88">
        <v>0</v>
      </c>
      <c r="W309" s="88">
        <v>0.75</v>
      </c>
      <c r="X309" s="88" t="s">
        <v>766</v>
      </c>
      <c r="Y309" s="60" t="s">
        <v>88</v>
      </c>
      <c r="Z309" s="90" t="s">
        <v>892</v>
      </c>
      <c r="AA309" s="60" t="s">
        <v>446</v>
      </c>
      <c r="AB309" s="60" t="s">
        <v>149</v>
      </c>
      <c r="AC309" s="60" t="s">
        <v>54</v>
      </c>
      <c r="AD309" s="60" t="s">
        <v>68</v>
      </c>
      <c r="AE309" s="60">
        <v>1200</v>
      </c>
      <c r="AF309" s="60">
        <v>20</v>
      </c>
      <c r="AG309" s="60">
        <v>60</v>
      </c>
      <c r="AH309" s="60" t="s">
        <v>56</v>
      </c>
      <c r="AI309" s="60" t="s">
        <v>885</v>
      </c>
      <c r="AJ309" s="60" t="s">
        <v>91</v>
      </c>
      <c r="AK309" s="60" t="s">
        <v>449</v>
      </c>
      <c r="AL309" s="266" t="s">
        <v>886</v>
      </c>
      <c r="AM309" s="60">
        <v>1.6</v>
      </c>
      <c r="AN309" s="60">
        <v>1.2</v>
      </c>
      <c r="AO309" s="60">
        <v>9</v>
      </c>
      <c r="AP309" s="60">
        <v>4.2</v>
      </c>
      <c r="AQ309" s="60">
        <v>1.3</v>
      </c>
      <c r="AR309" s="60">
        <v>9</v>
      </c>
      <c r="AS309" s="60" t="s">
        <v>766</v>
      </c>
      <c r="AT309" s="60" t="s">
        <v>766</v>
      </c>
      <c r="AU309" s="60" t="s">
        <v>766</v>
      </c>
      <c r="AV309" s="60" t="s">
        <v>766</v>
      </c>
    </row>
    <row r="310" spans="1:48" x14ac:dyDescent="0.2">
      <c r="C310" s="219">
        <v>310</v>
      </c>
      <c r="D310" s="110"/>
      <c r="E310" s="110" t="str">
        <f t="shared" si="50"/>
        <v/>
      </c>
      <c r="K310" s="185" t="s">
        <v>133</v>
      </c>
      <c r="L310" s="185" t="str">
        <f t="shared" si="42"/>
        <v/>
      </c>
      <c r="N310" s="185" t="str">
        <f t="shared" si="43"/>
        <v/>
      </c>
      <c r="AI310" s="60" t="s">
        <v>887</v>
      </c>
      <c r="AJ310" s="60" t="s">
        <v>91</v>
      </c>
      <c r="AK310" s="60" t="s">
        <v>449</v>
      </c>
      <c r="AL310" s="266" t="s">
        <v>888</v>
      </c>
      <c r="AM310" s="60">
        <v>0.6</v>
      </c>
      <c r="AN310" s="60">
        <v>0.6</v>
      </c>
      <c r="AO310" s="60">
        <v>9</v>
      </c>
      <c r="AP310" s="60">
        <v>1.4</v>
      </c>
      <c r="AQ310" s="60">
        <v>0.4</v>
      </c>
      <c r="AR310" s="60">
        <v>9</v>
      </c>
      <c r="AS310" s="60" t="s">
        <v>766</v>
      </c>
      <c r="AT310" s="60" t="s">
        <v>766</v>
      </c>
      <c r="AU310" s="60" t="s">
        <v>766</v>
      </c>
      <c r="AV310" s="60" t="s">
        <v>766</v>
      </c>
    </row>
    <row r="311" spans="1:48" x14ac:dyDescent="0.2">
      <c r="C311" s="219">
        <v>311</v>
      </c>
      <c r="D311" s="110"/>
      <c r="E311" s="110" t="str">
        <f t="shared" si="50"/>
        <v/>
      </c>
      <c r="K311" s="185" t="s">
        <v>133</v>
      </c>
      <c r="L311" s="185" t="str">
        <f t="shared" si="42"/>
        <v/>
      </c>
      <c r="N311" s="185" t="str">
        <f t="shared" si="43"/>
        <v/>
      </c>
      <c r="AI311" s="60" t="s">
        <v>889</v>
      </c>
      <c r="AJ311" s="60" t="s">
        <v>91</v>
      </c>
      <c r="AK311" s="60" t="s">
        <v>449</v>
      </c>
      <c r="AL311" s="266" t="s">
        <v>766</v>
      </c>
      <c r="AM311" s="60">
        <v>5.8</v>
      </c>
      <c r="AN311" s="60">
        <v>1.9</v>
      </c>
      <c r="AO311" s="60">
        <v>9</v>
      </c>
      <c r="AP311" s="60">
        <v>7.4</v>
      </c>
      <c r="AQ311" s="60">
        <v>2.7</v>
      </c>
      <c r="AR311" s="60">
        <v>9</v>
      </c>
      <c r="AS311" s="60" t="s">
        <v>766</v>
      </c>
      <c r="AT311" s="60" t="s">
        <v>766</v>
      </c>
      <c r="AU311" s="60" t="s">
        <v>766</v>
      </c>
      <c r="AV311" s="60" t="s">
        <v>766</v>
      </c>
    </row>
    <row r="312" spans="1:48" s="63" customFormat="1" x14ac:dyDescent="0.2">
      <c r="A312" s="219"/>
      <c r="B312" s="219"/>
      <c r="C312" s="219">
        <v>312</v>
      </c>
      <c r="D312" s="115"/>
      <c r="E312" s="115" t="str">
        <f t="shared" si="50"/>
        <v/>
      </c>
      <c r="F312" s="87"/>
      <c r="G312" s="87"/>
      <c r="H312" s="87"/>
      <c r="I312" s="87"/>
      <c r="J312" s="87"/>
      <c r="K312" s="186" t="s">
        <v>133</v>
      </c>
      <c r="L312" s="186" t="str">
        <f t="shared" si="42"/>
        <v/>
      </c>
      <c r="M312" s="188"/>
      <c r="N312" s="186" t="str">
        <f t="shared" si="43"/>
        <v/>
      </c>
      <c r="Q312" s="192"/>
      <c r="R312" s="91"/>
      <c r="S312" s="91"/>
      <c r="T312" s="91"/>
      <c r="U312" s="91"/>
      <c r="V312" s="91"/>
      <c r="W312" s="91"/>
      <c r="X312" s="91"/>
      <c r="Z312" s="93"/>
      <c r="AI312" s="63" t="s">
        <v>890</v>
      </c>
      <c r="AJ312" s="63" t="s">
        <v>58</v>
      </c>
      <c r="AK312" s="63" t="s">
        <v>526</v>
      </c>
      <c r="AL312" s="269" t="s">
        <v>766</v>
      </c>
      <c r="AM312" s="63">
        <v>70.3</v>
      </c>
      <c r="AN312" s="63">
        <v>17.399999999999999</v>
      </c>
      <c r="AO312" s="63">
        <v>9</v>
      </c>
      <c r="AP312" s="63">
        <v>75.599999999999994</v>
      </c>
      <c r="AQ312" s="63">
        <v>14.5</v>
      </c>
      <c r="AR312" s="63">
        <v>9</v>
      </c>
      <c r="AS312" s="63" t="s">
        <v>766</v>
      </c>
      <c r="AT312" s="63" t="s">
        <v>766</v>
      </c>
      <c r="AU312" s="63" t="s">
        <v>766</v>
      </c>
      <c r="AV312" s="63" t="s">
        <v>766</v>
      </c>
    </row>
    <row r="313" spans="1:48" x14ac:dyDescent="0.2">
      <c r="C313" s="219">
        <v>313</v>
      </c>
      <c r="D313" s="86" t="s">
        <v>937</v>
      </c>
      <c r="E313" s="86" t="str">
        <f t="shared" si="50"/>
        <v>152</v>
      </c>
      <c r="F313" s="86" t="s">
        <v>47</v>
      </c>
      <c r="G313" s="86" t="s">
        <v>442</v>
      </c>
      <c r="H313" s="86" t="s">
        <v>986</v>
      </c>
      <c r="I313" s="86" t="s">
        <v>987</v>
      </c>
      <c r="J313" s="86" t="s">
        <v>994</v>
      </c>
      <c r="K313" s="185">
        <v>152</v>
      </c>
      <c r="L313" s="185" t="str">
        <f t="shared" si="42"/>
        <v xml:space="preserve">152Nm </v>
      </c>
      <c r="M313" s="187" t="s">
        <v>896</v>
      </c>
      <c r="N313" s="185" t="str">
        <f t="shared" si="43"/>
        <v xml:space="preserve">m </v>
      </c>
      <c r="O313" s="60">
        <v>1</v>
      </c>
      <c r="P313" s="60" t="s">
        <v>938</v>
      </c>
      <c r="Q313" s="191" t="s">
        <v>946</v>
      </c>
      <c r="R313" s="88">
        <v>7.5</v>
      </c>
      <c r="S313" s="88">
        <v>0.4</v>
      </c>
      <c r="T313" s="88">
        <v>0.05</v>
      </c>
      <c r="U313" s="88" t="s">
        <v>766</v>
      </c>
      <c r="V313" s="88">
        <v>0.21</v>
      </c>
      <c r="W313" s="88">
        <v>0.47</v>
      </c>
      <c r="X313" s="88" t="s">
        <v>766</v>
      </c>
      <c r="Y313" s="60" t="s">
        <v>88</v>
      </c>
      <c r="Z313" s="90" t="s">
        <v>939</v>
      </c>
      <c r="AA313" s="60" t="s">
        <v>67</v>
      </c>
      <c r="AB313" s="60" t="s">
        <v>149</v>
      </c>
      <c r="AC313" s="60" t="s">
        <v>157</v>
      </c>
      <c r="AD313" s="60" t="s">
        <v>55</v>
      </c>
      <c r="AE313" s="60">
        <v>2025</v>
      </c>
      <c r="AF313" s="60">
        <v>90</v>
      </c>
      <c r="AG313" s="60">
        <v>22.5</v>
      </c>
      <c r="AH313" s="60" t="s">
        <v>56</v>
      </c>
      <c r="AI313" s="60" t="s">
        <v>940</v>
      </c>
      <c r="AJ313" s="60" t="s">
        <v>58</v>
      </c>
      <c r="AK313" s="60" t="s">
        <v>526</v>
      </c>
      <c r="AL313" s="266" t="s">
        <v>941</v>
      </c>
      <c r="AM313" s="60">
        <v>19.739999999999998</v>
      </c>
      <c r="AN313" s="60">
        <v>10.050000000000001</v>
      </c>
      <c r="AO313" s="60">
        <v>38</v>
      </c>
      <c r="AP313" s="60">
        <v>28.37</v>
      </c>
      <c r="AQ313" s="60">
        <v>6.9</v>
      </c>
      <c r="AR313" s="60">
        <v>38</v>
      </c>
      <c r="AS313" s="60" t="s">
        <v>766</v>
      </c>
      <c r="AT313" s="60" t="s">
        <v>766</v>
      </c>
      <c r="AU313" s="60" t="s">
        <v>766</v>
      </c>
      <c r="AV313" s="60" t="s">
        <v>766</v>
      </c>
    </row>
    <row r="314" spans="1:48" s="63" customFormat="1" x14ac:dyDescent="0.2">
      <c r="A314" s="219"/>
      <c r="B314" s="219"/>
      <c r="C314" s="219">
        <v>314</v>
      </c>
      <c r="D314" s="87"/>
      <c r="E314" s="87" t="str">
        <f t="shared" si="50"/>
        <v/>
      </c>
      <c r="F314" s="87"/>
      <c r="G314" s="87"/>
      <c r="H314" s="87"/>
      <c r="I314" s="87"/>
      <c r="J314" s="87"/>
      <c r="K314" s="186">
        <v>152</v>
      </c>
      <c r="L314" s="186" t="str">
        <f t="shared" si="42"/>
        <v xml:space="preserve">152m </v>
      </c>
      <c r="M314" s="188" t="s">
        <v>895</v>
      </c>
      <c r="N314" s="186" t="str">
        <f t="shared" si="43"/>
        <v xml:space="preserve">m </v>
      </c>
      <c r="O314" s="63" t="s">
        <v>904</v>
      </c>
      <c r="P314" s="63" t="s">
        <v>122</v>
      </c>
      <c r="Q314" s="192" t="s">
        <v>946</v>
      </c>
      <c r="R314" s="91">
        <v>7.5</v>
      </c>
      <c r="S314" s="91">
        <v>0.45</v>
      </c>
      <c r="T314" s="91">
        <v>0.03</v>
      </c>
      <c r="U314" s="91" t="s">
        <v>766</v>
      </c>
      <c r="V314" s="91">
        <v>0.18</v>
      </c>
      <c r="W314" s="91">
        <v>0.53</v>
      </c>
      <c r="X314" s="91" t="s">
        <v>766</v>
      </c>
      <c r="Y314" s="63" t="s">
        <v>88</v>
      </c>
      <c r="Z314" s="93" t="s">
        <v>942</v>
      </c>
      <c r="AA314" s="63" t="s">
        <v>76</v>
      </c>
      <c r="AB314" s="63" t="s">
        <v>49</v>
      </c>
      <c r="AC314" s="63" t="s">
        <v>49</v>
      </c>
      <c r="AD314" s="63" t="s">
        <v>49</v>
      </c>
      <c r="AE314" s="63" t="s">
        <v>49</v>
      </c>
      <c r="AF314" s="63" t="s">
        <v>49</v>
      </c>
      <c r="AG314" s="63" t="s">
        <v>49</v>
      </c>
      <c r="AH314" s="63" t="s">
        <v>49</v>
      </c>
      <c r="AI314" s="63" t="s">
        <v>940</v>
      </c>
      <c r="AJ314" s="63" t="s">
        <v>58</v>
      </c>
      <c r="AK314" s="63" t="s">
        <v>526</v>
      </c>
      <c r="AL314" s="269" t="s">
        <v>941</v>
      </c>
      <c r="AM314" s="63">
        <v>23.16</v>
      </c>
      <c r="AN314" s="63">
        <v>8</v>
      </c>
      <c r="AO314" s="63">
        <v>38</v>
      </c>
      <c r="AP314" s="63">
        <v>26.5</v>
      </c>
      <c r="AQ314" s="63">
        <v>7.28</v>
      </c>
      <c r="AR314" s="63">
        <v>38</v>
      </c>
      <c r="AS314" s="63" t="s">
        <v>766</v>
      </c>
      <c r="AT314" s="63" t="s">
        <v>766</v>
      </c>
      <c r="AU314" s="63" t="s">
        <v>766</v>
      </c>
      <c r="AV314" s="63" t="s">
        <v>766</v>
      </c>
    </row>
    <row r="315" spans="1:48" x14ac:dyDescent="0.2">
      <c r="C315" s="219">
        <v>315</v>
      </c>
      <c r="D315" s="86" t="s">
        <v>943</v>
      </c>
      <c r="E315" s="86" t="str">
        <f t="shared" si="50"/>
        <v>153</v>
      </c>
      <c r="F315" s="86" t="s">
        <v>47</v>
      </c>
      <c r="G315" s="86" t="s">
        <v>442</v>
      </c>
      <c r="H315" s="86" t="s">
        <v>986</v>
      </c>
      <c r="I315" s="86" t="s">
        <v>987</v>
      </c>
      <c r="J315" s="86" t="s">
        <v>994</v>
      </c>
      <c r="K315" s="185">
        <v>153</v>
      </c>
      <c r="L315" s="185" t="str">
        <f t="shared" si="42"/>
        <v xml:space="preserve">153Nm </v>
      </c>
      <c r="M315" s="187" t="s">
        <v>896</v>
      </c>
      <c r="N315" s="185" t="str">
        <f t="shared" si="43"/>
        <v xml:space="preserve">m </v>
      </c>
      <c r="O315" s="60">
        <v>1</v>
      </c>
      <c r="P315" s="60" t="s">
        <v>944</v>
      </c>
      <c r="Q315" s="191" t="s">
        <v>946</v>
      </c>
      <c r="R315" s="88">
        <v>7.5</v>
      </c>
      <c r="S315" s="88">
        <v>0.6</v>
      </c>
      <c r="T315" s="88">
        <v>0.05</v>
      </c>
      <c r="U315" s="88" t="s">
        <v>766</v>
      </c>
      <c r="V315" s="88">
        <v>0.12</v>
      </c>
      <c r="W315" s="88">
        <v>1</v>
      </c>
      <c r="X315" s="88" t="s">
        <v>766</v>
      </c>
      <c r="Y315" s="60" t="s">
        <v>88</v>
      </c>
      <c r="Z315" s="90" t="s">
        <v>939</v>
      </c>
      <c r="AA315" s="60" t="s">
        <v>67</v>
      </c>
      <c r="AB315" s="60" t="s">
        <v>149</v>
      </c>
      <c r="AC315" s="60" t="s">
        <v>157</v>
      </c>
      <c r="AD315" s="60" t="s">
        <v>55</v>
      </c>
      <c r="AE315" s="60">
        <v>2250</v>
      </c>
      <c r="AF315" s="60">
        <v>90</v>
      </c>
      <c r="AG315" s="60">
        <v>25</v>
      </c>
      <c r="AH315" s="60" t="s">
        <v>56</v>
      </c>
      <c r="AI315" s="60" t="s">
        <v>940</v>
      </c>
      <c r="AJ315" s="60" t="s">
        <v>58</v>
      </c>
      <c r="AK315" s="60" t="s">
        <v>526</v>
      </c>
      <c r="AL315" s="266" t="s">
        <v>941</v>
      </c>
      <c r="AM315" s="60">
        <v>17.78</v>
      </c>
      <c r="AN315" s="60">
        <v>8.27</v>
      </c>
      <c r="AO315" s="60">
        <v>23</v>
      </c>
      <c r="AP315" s="60">
        <v>28.09</v>
      </c>
      <c r="AQ315" s="60">
        <v>7.35</v>
      </c>
      <c r="AR315" s="60">
        <v>23</v>
      </c>
      <c r="AS315" s="60" t="s">
        <v>766</v>
      </c>
      <c r="AT315" s="60" t="s">
        <v>766</v>
      </c>
      <c r="AU315" s="60" t="s">
        <v>766</v>
      </c>
      <c r="AV315" s="60" t="s">
        <v>766</v>
      </c>
    </row>
    <row r="316" spans="1:48" s="63" customFormat="1" x14ac:dyDescent="0.2">
      <c r="A316" s="219"/>
      <c r="B316" s="219"/>
      <c r="C316" s="219">
        <v>316</v>
      </c>
      <c r="D316" s="87"/>
      <c r="E316" s="87" t="str">
        <f t="shared" si="50"/>
        <v/>
      </c>
      <c r="F316" s="87"/>
      <c r="G316" s="87"/>
      <c r="H316" s="87"/>
      <c r="I316" s="87"/>
      <c r="J316" s="87"/>
      <c r="K316" s="186">
        <v>153</v>
      </c>
      <c r="L316" s="186" t="str">
        <f t="shared" si="42"/>
        <v xml:space="preserve">153m </v>
      </c>
      <c r="M316" s="188" t="s">
        <v>895</v>
      </c>
      <c r="N316" s="186" t="str">
        <f t="shared" si="43"/>
        <v xml:space="preserve">m </v>
      </c>
      <c r="O316" s="63" t="s">
        <v>904</v>
      </c>
      <c r="P316" s="63" t="s">
        <v>945</v>
      </c>
      <c r="Q316" s="192" t="s">
        <v>946</v>
      </c>
      <c r="R316" s="91">
        <v>7.5</v>
      </c>
      <c r="S316" s="91">
        <v>0.6</v>
      </c>
      <c r="T316" s="91">
        <v>0.14000000000000001</v>
      </c>
      <c r="U316" s="91" t="s">
        <v>766</v>
      </c>
      <c r="V316" s="91">
        <v>0.12</v>
      </c>
      <c r="W316" s="91">
        <v>1</v>
      </c>
      <c r="X316" s="91" t="s">
        <v>766</v>
      </c>
      <c r="Y316" s="63" t="s">
        <v>88</v>
      </c>
      <c r="Z316" s="93" t="s">
        <v>942</v>
      </c>
      <c r="AA316" s="63" t="s">
        <v>76</v>
      </c>
      <c r="AB316" s="63" t="s">
        <v>49</v>
      </c>
      <c r="AC316" s="63" t="s">
        <v>49</v>
      </c>
      <c r="AD316" s="63" t="s">
        <v>49</v>
      </c>
      <c r="AE316" s="63" t="s">
        <v>49</v>
      </c>
      <c r="AF316" s="63" t="s">
        <v>49</v>
      </c>
      <c r="AG316" s="63" t="s">
        <v>49</v>
      </c>
      <c r="AH316" s="63" t="s">
        <v>49</v>
      </c>
      <c r="AI316" s="63" t="s">
        <v>940</v>
      </c>
      <c r="AJ316" s="63" t="s">
        <v>58</v>
      </c>
      <c r="AK316" s="63" t="s">
        <v>526</v>
      </c>
      <c r="AL316" s="269" t="s">
        <v>941</v>
      </c>
      <c r="AM316" s="63">
        <v>18.61</v>
      </c>
      <c r="AN316" s="63">
        <v>7.02</v>
      </c>
      <c r="AO316" s="63">
        <v>23</v>
      </c>
      <c r="AP316" s="63">
        <v>22.61</v>
      </c>
      <c r="AQ316" s="63">
        <v>6.45</v>
      </c>
      <c r="AR316" s="63">
        <v>23</v>
      </c>
      <c r="AS316" s="63" t="s">
        <v>766</v>
      </c>
      <c r="AT316" s="63" t="s">
        <v>766</v>
      </c>
      <c r="AU316" s="63" t="s">
        <v>766</v>
      </c>
      <c r="AV316" s="63" t="s">
        <v>766</v>
      </c>
    </row>
    <row r="317" spans="1:48" x14ac:dyDescent="0.2">
      <c r="D317" s="86"/>
      <c r="E317" s="86"/>
      <c r="K317" s="185" t="s">
        <v>133</v>
      </c>
      <c r="L317" s="185" t="str">
        <f t="shared" si="42"/>
        <v/>
      </c>
      <c r="AL317" s="266"/>
    </row>
    <row r="318" spans="1:48" x14ac:dyDescent="0.2">
      <c r="D318" s="86"/>
      <c r="E318" s="86"/>
      <c r="AL318" s="266"/>
    </row>
    <row r="319" spans="1:48" x14ac:dyDescent="0.2">
      <c r="D319" s="86"/>
      <c r="E319" s="86"/>
      <c r="AL319" s="266"/>
    </row>
    <row r="320" spans="1:48" x14ac:dyDescent="0.2">
      <c r="D320" s="86"/>
      <c r="E320" s="86"/>
      <c r="AL320" s="266"/>
    </row>
    <row r="321" spans="4:38" x14ac:dyDescent="0.2">
      <c r="D321" s="86"/>
      <c r="E321" s="86"/>
      <c r="AL321" s="266"/>
    </row>
    <row r="322" spans="4:38" x14ac:dyDescent="0.2">
      <c r="D322" s="86"/>
      <c r="E322" s="86"/>
      <c r="AL322" s="266"/>
    </row>
    <row r="323" spans="4:38" x14ac:dyDescent="0.2">
      <c r="D323" s="86"/>
      <c r="E323" s="86"/>
      <c r="AL323" s="266"/>
    </row>
    <row r="324" spans="4:38" x14ac:dyDescent="0.2">
      <c r="D324" s="86"/>
      <c r="E324" s="86"/>
      <c r="AL324" s="266"/>
    </row>
    <row r="325" spans="4:38" x14ac:dyDescent="0.2">
      <c r="D325" s="86"/>
      <c r="E325" s="86"/>
      <c r="AL325" s="266"/>
    </row>
    <row r="326" spans="4:38" x14ac:dyDescent="0.2">
      <c r="D326" s="86"/>
      <c r="E326" s="86"/>
      <c r="AL326" s="266"/>
    </row>
    <row r="327" spans="4:38" x14ac:dyDescent="0.2">
      <c r="D327" s="86"/>
      <c r="E327" s="86"/>
      <c r="AL327" s="266"/>
    </row>
    <row r="328" spans="4:38" x14ac:dyDescent="0.2">
      <c r="D328" s="86"/>
      <c r="E328" s="86"/>
      <c r="AL328" s="266"/>
    </row>
    <row r="329" spans="4:38" x14ac:dyDescent="0.2">
      <c r="D329" s="86"/>
      <c r="E329" s="86"/>
      <c r="AL329" s="266"/>
    </row>
    <row r="330" spans="4:38" x14ac:dyDescent="0.2">
      <c r="D330" s="86"/>
      <c r="E330" s="86"/>
      <c r="AL330" s="266"/>
    </row>
    <row r="331" spans="4:38" x14ac:dyDescent="0.2">
      <c r="D331" s="86"/>
      <c r="E331" s="86"/>
      <c r="AL331" s="266"/>
    </row>
    <row r="332" spans="4:38" x14ac:dyDescent="0.2">
      <c r="D332" s="86"/>
      <c r="E332" s="86"/>
      <c r="AL332" s="266"/>
    </row>
    <row r="333" spans="4:38" x14ac:dyDescent="0.2">
      <c r="D333" s="86"/>
      <c r="E333" s="86"/>
      <c r="AL333" s="266"/>
    </row>
    <row r="334" spans="4:38" x14ac:dyDescent="0.2">
      <c r="D334" s="86"/>
      <c r="E334" s="86"/>
      <c r="AL334" s="266"/>
    </row>
    <row r="335" spans="4:38" x14ac:dyDescent="0.2">
      <c r="D335" s="86"/>
      <c r="E335" s="86"/>
      <c r="AL335" s="266"/>
    </row>
    <row r="336" spans="4:38" x14ac:dyDescent="0.2">
      <c r="D336" s="86"/>
      <c r="E336" s="86"/>
      <c r="AL336" s="266"/>
    </row>
    <row r="337" spans="4:38" x14ac:dyDescent="0.2">
      <c r="D337" s="86"/>
      <c r="E337" s="86"/>
      <c r="AL337" s="266"/>
    </row>
    <row r="338" spans="4:38" x14ac:dyDescent="0.2">
      <c r="D338" s="86"/>
      <c r="E338" s="86"/>
      <c r="AL338" s="266"/>
    </row>
    <row r="339" spans="4:38" x14ac:dyDescent="0.2">
      <c r="D339" s="86"/>
      <c r="E339" s="86"/>
      <c r="AL339" s="266"/>
    </row>
    <row r="340" spans="4:38" x14ac:dyDescent="0.2">
      <c r="D340" s="86"/>
      <c r="E340" s="86"/>
      <c r="AL340" s="266"/>
    </row>
    <row r="341" spans="4:38" x14ac:dyDescent="0.2">
      <c r="D341" s="86"/>
      <c r="E341" s="86"/>
      <c r="AL341" s="266"/>
    </row>
    <row r="342" spans="4:38" x14ac:dyDescent="0.2">
      <c r="D342" s="86"/>
      <c r="E342" s="86"/>
      <c r="AL342" s="266"/>
    </row>
    <row r="343" spans="4:38" x14ac:dyDescent="0.2">
      <c r="D343" s="86"/>
      <c r="E343" s="86"/>
      <c r="AL343" s="266"/>
    </row>
    <row r="344" spans="4:38" x14ac:dyDescent="0.2">
      <c r="D344" s="86"/>
      <c r="E344" s="86"/>
      <c r="AL344" s="266"/>
    </row>
    <row r="345" spans="4:38" x14ac:dyDescent="0.2">
      <c r="D345" s="86"/>
      <c r="E345" s="86"/>
      <c r="AL345" s="266"/>
    </row>
    <row r="346" spans="4:38" x14ac:dyDescent="0.2">
      <c r="D346" s="86"/>
      <c r="E346" s="86"/>
      <c r="AL346" s="266"/>
    </row>
    <row r="347" spans="4:38" x14ac:dyDescent="0.2">
      <c r="D347" s="86"/>
      <c r="E347" s="86"/>
      <c r="AL347" s="266"/>
    </row>
    <row r="348" spans="4:38" x14ac:dyDescent="0.2">
      <c r="D348" s="86"/>
      <c r="E348" s="86"/>
      <c r="AL348" s="266"/>
    </row>
    <row r="349" spans="4:38" x14ac:dyDescent="0.2">
      <c r="D349" s="86"/>
      <c r="E349" s="86"/>
      <c r="AL349" s="266"/>
    </row>
    <row r="350" spans="4:38" x14ac:dyDescent="0.2">
      <c r="D350" s="86"/>
      <c r="E350" s="86"/>
      <c r="AL350" s="266"/>
    </row>
    <row r="351" spans="4:38" x14ac:dyDescent="0.2">
      <c r="D351" s="86"/>
      <c r="E351" s="86"/>
      <c r="AL351" s="266"/>
    </row>
    <row r="352" spans="4:38" x14ac:dyDescent="0.2">
      <c r="D352" s="86"/>
      <c r="E352" s="86"/>
      <c r="AL352" s="266"/>
    </row>
    <row r="353" spans="4:38" x14ac:dyDescent="0.2">
      <c r="D353" s="86"/>
      <c r="E353" s="86"/>
      <c r="AL353" s="266"/>
    </row>
    <row r="354" spans="4:38" x14ac:dyDescent="0.2">
      <c r="D354" s="86"/>
      <c r="E354" s="86"/>
      <c r="AL354" s="266"/>
    </row>
    <row r="355" spans="4:38" x14ac:dyDescent="0.2">
      <c r="D355" s="86"/>
      <c r="E355" s="86"/>
      <c r="AL355" s="266"/>
    </row>
    <row r="356" spans="4:38" x14ac:dyDescent="0.2">
      <c r="D356" s="86"/>
      <c r="E356" s="86"/>
      <c r="AL356" s="266"/>
    </row>
    <row r="357" spans="4:38" x14ac:dyDescent="0.2">
      <c r="D357" s="86"/>
      <c r="E357" s="86"/>
      <c r="AL357" s="266"/>
    </row>
    <row r="358" spans="4:38" x14ac:dyDescent="0.2">
      <c r="D358" s="86"/>
      <c r="E358" s="86"/>
      <c r="AL358" s="266"/>
    </row>
    <row r="359" spans="4:38" x14ac:dyDescent="0.2">
      <c r="D359" s="86"/>
      <c r="E359" s="86"/>
      <c r="AL359" s="266"/>
    </row>
    <row r="360" spans="4:38" x14ac:dyDescent="0.2">
      <c r="D360" s="86"/>
      <c r="E360" s="86"/>
      <c r="AL360" s="266"/>
    </row>
    <row r="361" spans="4:38" x14ac:dyDescent="0.2">
      <c r="D361" s="86"/>
      <c r="E361" s="86"/>
      <c r="AL361" s="266"/>
    </row>
    <row r="362" spans="4:38" x14ac:dyDescent="0.2">
      <c r="D362" s="86"/>
      <c r="E362" s="86"/>
      <c r="AL362" s="266"/>
    </row>
    <row r="363" spans="4:38" x14ac:dyDescent="0.2">
      <c r="D363" s="86"/>
      <c r="E363" s="86"/>
      <c r="AL363" s="266"/>
    </row>
    <row r="364" spans="4:38" x14ac:dyDescent="0.2">
      <c r="D364" s="86"/>
      <c r="E364" s="86"/>
      <c r="AL364" s="266"/>
    </row>
    <row r="365" spans="4:38" x14ac:dyDescent="0.2">
      <c r="D365" s="86"/>
      <c r="E365" s="86"/>
      <c r="AL365" s="266"/>
    </row>
    <row r="366" spans="4:38" x14ac:dyDescent="0.2">
      <c r="D366" s="86"/>
      <c r="E366" s="86"/>
      <c r="AL366" s="266"/>
    </row>
    <row r="367" spans="4:38" x14ac:dyDescent="0.2">
      <c r="D367" s="86"/>
      <c r="E367" s="86"/>
      <c r="AL367" s="266"/>
    </row>
    <row r="368" spans="4:38" x14ac:dyDescent="0.2">
      <c r="D368" s="86"/>
      <c r="E368" s="86"/>
      <c r="AL368" s="266"/>
    </row>
    <row r="369" spans="4:38" x14ac:dyDescent="0.2">
      <c r="D369" s="86"/>
      <c r="E369" s="86"/>
      <c r="AL369" s="266"/>
    </row>
    <row r="370" spans="4:38" x14ac:dyDescent="0.2">
      <c r="D370" s="86"/>
      <c r="E370" s="86"/>
      <c r="AL370" s="266"/>
    </row>
    <row r="371" spans="4:38" x14ac:dyDescent="0.2">
      <c r="D371" s="86"/>
      <c r="E371" s="86"/>
      <c r="AL371" s="266"/>
    </row>
    <row r="372" spans="4:38" x14ac:dyDescent="0.2">
      <c r="D372" s="86"/>
      <c r="E372" s="86"/>
      <c r="AL372" s="266"/>
    </row>
    <row r="373" spans="4:38" x14ac:dyDescent="0.2">
      <c r="D373" s="86"/>
      <c r="E373" s="86"/>
      <c r="AL373" s="266"/>
    </row>
    <row r="374" spans="4:38" x14ac:dyDescent="0.2">
      <c r="D374" s="86"/>
      <c r="E374" s="86"/>
      <c r="AL374" s="266"/>
    </row>
    <row r="375" spans="4:38" x14ac:dyDescent="0.2">
      <c r="D375" s="86"/>
      <c r="E375" s="86"/>
      <c r="AL375" s="266"/>
    </row>
    <row r="376" spans="4:38" x14ac:dyDescent="0.2">
      <c r="D376" s="86"/>
      <c r="E376" s="86"/>
      <c r="AL376" s="266"/>
    </row>
    <row r="377" spans="4:38" x14ac:dyDescent="0.2">
      <c r="D377" s="86"/>
      <c r="E377" s="86"/>
    </row>
    <row r="378" spans="4:38" x14ac:dyDescent="0.2">
      <c r="D378" s="86"/>
      <c r="E378" s="86"/>
    </row>
    <row r="379" spans="4:38" x14ac:dyDescent="0.2">
      <c r="D379" s="86"/>
      <c r="E379" s="86"/>
    </row>
    <row r="380" spans="4:38" x14ac:dyDescent="0.2">
      <c r="D380" s="86"/>
      <c r="E380" s="86"/>
    </row>
    <row r="381" spans="4:38" x14ac:dyDescent="0.2">
      <c r="D381" s="86"/>
      <c r="E381" s="86"/>
    </row>
    <row r="382" spans="4:38" x14ac:dyDescent="0.2">
      <c r="D382" s="86"/>
      <c r="E382" s="86"/>
    </row>
    <row r="383" spans="4:38" x14ac:dyDescent="0.2">
      <c r="D383" s="86"/>
      <c r="E383" s="86"/>
    </row>
    <row r="384" spans="4:38" x14ac:dyDescent="0.2">
      <c r="D384" s="86"/>
      <c r="E384" s="86"/>
    </row>
    <row r="385" spans="4:5" x14ac:dyDescent="0.2">
      <c r="D385" s="86"/>
      <c r="E385" s="86"/>
    </row>
    <row r="386" spans="4:5" x14ac:dyDescent="0.2">
      <c r="D386" s="86"/>
      <c r="E386" s="86"/>
    </row>
    <row r="387" spans="4:5" x14ac:dyDescent="0.2">
      <c r="D387" s="86"/>
      <c r="E387" s="86"/>
    </row>
    <row r="388" spans="4:5" x14ac:dyDescent="0.2">
      <c r="D388" s="86"/>
      <c r="E388" s="86"/>
    </row>
    <row r="389" spans="4:5" x14ac:dyDescent="0.2">
      <c r="D389" s="86"/>
      <c r="E389" s="86"/>
    </row>
    <row r="390" spans="4:5" x14ac:dyDescent="0.2">
      <c r="D390" s="86"/>
      <c r="E390" s="86"/>
    </row>
    <row r="391" spans="4:5" x14ac:dyDescent="0.2">
      <c r="D391" s="86"/>
      <c r="E391" s="86"/>
    </row>
    <row r="392" spans="4:5" x14ac:dyDescent="0.2">
      <c r="D392" s="86"/>
      <c r="E392" s="86"/>
    </row>
    <row r="393" spans="4:5" x14ac:dyDescent="0.2">
      <c r="D393" s="86"/>
      <c r="E393" s="86"/>
    </row>
    <row r="394" spans="4:5" x14ac:dyDescent="0.2">
      <c r="D394" s="86"/>
      <c r="E394" s="86"/>
    </row>
    <row r="395" spans="4:5" x14ac:dyDescent="0.2">
      <c r="D395" s="86"/>
      <c r="E395" s="86"/>
    </row>
    <row r="396" spans="4:5" x14ac:dyDescent="0.2">
      <c r="D396" s="86"/>
      <c r="E396" s="86"/>
    </row>
    <row r="397" spans="4:5" x14ac:dyDescent="0.2">
      <c r="D397" s="86"/>
      <c r="E397" s="86"/>
    </row>
    <row r="398" spans="4:5" x14ac:dyDescent="0.2">
      <c r="D398" s="86"/>
      <c r="E398" s="86"/>
    </row>
    <row r="399" spans="4:5" x14ac:dyDescent="0.2">
      <c r="D399" s="86"/>
      <c r="E399" s="86"/>
    </row>
    <row r="400" spans="4:5" x14ac:dyDescent="0.2">
      <c r="D400" s="86"/>
      <c r="E400" s="86"/>
    </row>
    <row r="401" spans="4:5" x14ac:dyDescent="0.2">
      <c r="D401" s="86"/>
      <c r="E401" s="86"/>
    </row>
    <row r="402" spans="4:5" x14ac:dyDescent="0.2">
      <c r="D402" s="86"/>
      <c r="E402" s="86"/>
    </row>
    <row r="403" spans="4:5" x14ac:dyDescent="0.2">
      <c r="D403" s="86"/>
      <c r="E403" s="86"/>
    </row>
    <row r="404" spans="4:5" x14ac:dyDescent="0.2">
      <c r="D404" s="86"/>
      <c r="E404" s="86"/>
    </row>
    <row r="405" spans="4:5" x14ac:dyDescent="0.2">
      <c r="D405" s="86"/>
      <c r="E405" s="86"/>
    </row>
    <row r="406" spans="4:5" x14ac:dyDescent="0.2">
      <c r="D406" s="86"/>
      <c r="E406" s="86"/>
    </row>
    <row r="407" spans="4:5" x14ac:dyDescent="0.2">
      <c r="D407" s="86"/>
      <c r="E407" s="86"/>
    </row>
    <row r="408" spans="4:5" x14ac:dyDescent="0.2">
      <c r="D408" s="86"/>
      <c r="E408" s="86"/>
    </row>
    <row r="409" spans="4:5" x14ac:dyDescent="0.2">
      <c r="D409" s="86"/>
      <c r="E409" s="86"/>
    </row>
    <row r="410" spans="4:5" x14ac:dyDescent="0.2">
      <c r="D410" s="86"/>
      <c r="E410" s="86"/>
    </row>
    <row r="411" spans="4:5" x14ac:dyDescent="0.2">
      <c r="D411" s="86"/>
      <c r="E411" s="86"/>
    </row>
    <row r="412" spans="4:5" x14ac:dyDescent="0.2">
      <c r="D412" s="86"/>
      <c r="E412" s="86"/>
    </row>
    <row r="413" spans="4:5" x14ac:dyDescent="0.2">
      <c r="D413" s="86"/>
      <c r="E413" s="86"/>
    </row>
    <row r="414" spans="4:5" x14ac:dyDescent="0.2">
      <c r="D414" s="86"/>
      <c r="E414" s="86"/>
    </row>
    <row r="415" spans="4:5" x14ac:dyDescent="0.2">
      <c r="D415" s="86"/>
      <c r="E415" s="86"/>
    </row>
    <row r="416" spans="4:5" x14ac:dyDescent="0.2">
      <c r="D416" s="86"/>
      <c r="E416" s="86"/>
    </row>
    <row r="417" spans="4:5" x14ac:dyDescent="0.2">
      <c r="D417" s="86"/>
      <c r="E417" s="86"/>
    </row>
    <row r="418" spans="4:5" x14ac:dyDescent="0.2">
      <c r="D418" s="86"/>
      <c r="E418" s="86"/>
    </row>
    <row r="419" spans="4:5" x14ac:dyDescent="0.2">
      <c r="D419" s="86"/>
      <c r="E419" s="86"/>
    </row>
    <row r="420" spans="4:5" x14ac:dyDescent="0.2">
      <c r="D420" s="86"/>
      <c r="E420" s="86"/>
    </row>
    <row r="421" spans="4:5" x14ac:dyDescent="0.2">
      <c r="D421" s="86"/>
      <c r="E421" s="86"/>
    </row>
    <row r="422" spans="4:5" x14ac:dyDescent="0.2">
      <c r="D422" s="86"/>
      <c r="E422" s="86"/>
    </row>
    <row r="423" spans="4:5" x14ac:dyDescent="0.2">
      <c r="D423" s="86"/>
      <c r="E423" s="86"/>
    </row>
    <row r="424" spans="4:5" x14ac:dyDescent="0.2">
      <c r="D424" s="86"/>
      <c r="E424" s="86"/>
    </row>
    <row r="425" spans="4:5" x14ac:dyDescent="0.2">
      <c r="D425" s="86"/>
      <c r="E425" s="86"/>
    </row>
    <row r="426" spans="4:5" x14ac:dyDescent="0.2">
      <c r="D426" s="86"/>
      <c r="E426" s="86"/>
    </row>
    <row r="427" spans="4:5" x14ac:dyDescent="0.2">
      <c r="D427" s="86"/>
      <c r="E427" s="86"/>
    </row>
    <row r="428" spans="4:5" x14ac:dyDescent="0.2">
      <c r="D428" s="86"/>
      <c r="E428" s="86"/>
    </row>
    <row r="429" spans="4:5" x14ac:dyDescent="0.2">
      <c r="D429" s="86"/>
      <c r="E429" s="86"/>
    </row>
    <row r="430" spans="4:5" x14ac:dyDescent="0.2">
      <c r="D430" s="86"/>
      <c r="E430" s="86"/>
    </row>
    <row r="431" spans="4:5" x14ac:dyDescent="0.2">
      <c r="D431" s="86"/>
      <c r="E431" s="86"/>
    </row>
    <row r="432" spans="4:5" x14ac:dyDescent="0.2">
      <c r="D432" s="86"/>
      <c r="E432" s="86"/>
    </row>
    <row r="433" spans="4:5" x14ac:dyDescent="0.2">
      <c r="D433" s="86"/>
      <c r="E433" s="86"/>
    </row>
    <row r="434" spans="4:5" x14ac:dyDescent="0.2">
      <c r="D434" s="86"/>
      <c r="E434" s="86"/>
    </row>
    <row r="435" spans="4:5" x14ac:dyDescent="0.2">
      <c r="D435" s="86"/>
      <c r="E435" s="86"/>
    </row>
    <row r="436" spans="4:5" x14ac:dyDescent="0.2">
      <c r="D436" s="86"/>
      <c r="E436" s="86"/>
    </row>
    <row r="437" spans="4:5" x14ac:dyDescent="0.2">
      <c r="D437" s="86"/>
      <c r="E437" s="86"/>
    </row>
    <row r="438" spans="4:5" x14ac:dyDescent="0.2">
      <c r="D438" s="86"/>
      <c r="E438" s="86"/>
    </row>
    <row r="439" spans="4:5" x14ac:dyDescent="0.2">
      <c r="D439" s="86"/>
      <c r="E439" s="86"/>
    </row>
    <row r="440" spans="4:5" x14ac:dyDescent="0.2">
      <c r="D440" s="86"/>
      <c r="E440" s="86"/>
    </row>
    <row r="441" spans="4:5" x14ac:dyDescent="0.2">
      <c r="D441" s="86"/>
      <c r="E441" s="86"/>
    </row>
    <row r="442" spans="4:5" x14ac:dyDescent="0.2">
      <c r="D442" s="86"/>
      <c r="E442" s="86"/>
    </row>
    <row r="443" spans="4:5" x14ac:dyDescent="0.2">
      <c r="D443" s="86"/>
      <c r="E443" s="86"/>
    </row>
    <row r="444" spans="4:5" x14ac:dyDescent="0.2">
      <c r="D444" s="86"/>
      <c r="E444" s="86"/>
    </row>
    <row r="445" spans="4:5" x14ac:dyDescent="0.2">
      <c r="D445" s="86"/>
      <c r="E445" s="86"/>
    </row>
    <row r="446" spans="4:5" x14ac:dyDescent="0.2">
      <c r="D446" s="86"/>
      <c r="E446" s="86"/>
    </row>
    <row r="447" spans="4:5" x14ac:dyDescent="0.2">
      <c r="D447" s="86"/>
      <c r="E447" s="86"/>
    </row>
    <row r="448" spans="4:5" x14ac:dyDescent="0.2">
      <c r="D448" s="86"/>
      <c r="E448" s="86"/>
    </row>
    <row r="449" spans="4:5" x14ac:dyDescent="0.2">
      <c r="D449" s="86"/>
      <c r="E449" s="86"/>
    </row>
    <row r="450" spans="4:5" x14ac:dyDescent="0.2">
      <c r="D450" s="86"/>
      <c r="E450" s="86"/>
    </row>
    <row r="451" spans="4:5" x14ac:dyDescent="0.2">
      <c r="D451" s="86"/>
      <c r="E451" s="86"/>
    </row>
    <row r="452" spans="4:5" x14ac:dyDescent="0.2">
      <c r="D452" s="86"/>
      <c r="E452" s="86"/>
    </row>
    <row r="453" spans="4:5" x14ac:dyDescent="0.2">
      <c r="D453" s="86"/>
      <c r="E453" s="86"/>
    </row>
    <row r="454" spans="4:5" x14ac:dyDescent="0.2">
      <c r="D454" s="86"/>
      <c r="E454" s="86"/>
    </row>
    <row r="455" spans="4:5" x14ac:dyDescent="0.2">
      <c r="D455" s="86"/>
      <c r="E455" s="86"/>
    </row>
    <row r="456" spans="4:5" x14ac:dyDescent="0.2">
      <c r="D456" s="86"/>
      <c r="E456" s="86"/>
    </row>
    <row r="457" spans="4:5" x14ac:dyDescent="0.2">
      <c r="D457" s="86"/>
      <c r="E457" s="86"/>
    </row>
    <row r="458" spans="4:5" x14ac:dyDescent="0.2">
      <c r="D458" s="86"/>
      <c r="E458" s="86"/>
    </row>
    <row r="459" spans="4:5" x14ac:dyDescent="0.2">
      <c r="D459" s="86"/>
      <c r="E459" s="86"/>
    </row>
    <row r="460" spans="4:5" x14ac:dyDescent="0.2">
      <c r="D460" s="86"/>
      <c r="E460" s="86"/>
    </row>
    <row r="461" spans="4:5" x14ac:dyDescent="0.2">
      <c r="D461" s="86"/>
      <c r="E461" s="86"/>
    </row>
  </sheetData>
  <autoFilter ref="A1:BC317" xr:uid="{7A97D7DB-F844-CC45-A9A8-C0A0F89642FA}"/>
  <dataConsolidate/>
  <phoneticPr fontId="37" type="noConversion"/>
  <conditionalFormatting sqref="D1:X1">
    <cfRule type="cellIs" dxfId="46" priority="5" operator="notEqual">
      <formula>#REF!</formula>
    </cfRule>
    <cfRule type="cellIs" dxfId="45" priority="6" operator="notEqual">
      <formula>#REF!+#REF!</formula>
    </cfRule>
  </conditionalFormatting>
  <conditionalFormatting sqref="AB1:AK1">
    <cfRule type="cellIs" dxfId="44" priority="7" operator="notEqual">
      <formula>#REF!</formula>
    </cfRule>
    <cfRule type="cellIs" dxfId="43" priority="8" operator="notEqual">
      <formula>#REF!+#REF!</formula>
    </cfRule>
  </conditionalFormatting>
  <conditionalFormatting sqref="AP1:AZ1">
    <cfRule type="cellIs" dxfId="42" priority="1" operator="notEqual">
      <formula>#REF!</formula>
    </cfRule>
    <cfRule type="cellIs" dxfId="41" priority="2" operator="notEqual">
      <formula>#REF!+#REF!</formula>
    </cfRule>
  </conditionalFormatting>
  <dataValidations count="15">
    <dataValidation type="list" allowBlank="1" showInputMessage="1" showErrorMessage="1" sqref="AC109 AC305:AC1048576 AC2:AC107" xr:uid="{93E27F9F-E552-1544-8B13-06C2FAE6222B}">
      <formula1>"BAU, NA, 0 = classroom/ large group,  1 = small group (3–7 students),  2 = individual  (1–2 students)"</formula1>
    </dataValidation>
    <dataValidation type="list" allowBlank="1" showInputMessage="1" showErrorMessage="1" sqref="AD2:AD41 AD305:AD1048576 AD43:AD109" xr:uid="{63A58230-BCFD-A840-93A0-25746A369BFA}">
      <formula1>"BAU, NA, 0 = Research Staff,  1 = School Staff,  2 =  CAI,  3 = 50% T and 50% R"</formula1>
    </dataValidation>
    <dataValidation type="list" allowBlank="1" showInputMessage="1" showErrorMessage="1" sqref="AH2:AH41 AH305:AH1048576 AH108 AH100 AH102 AH104 AH106 AH43:AH98" xr:uid="{A0FC5C2F-034A-6146-8D2C-7A905C198EE7}">
      <formula1>"BAU, 0 = Not reported , 1 = Reported"</formula1>
    </dataValidation>
    <dataValidation type="list" allowBlank="1" showInputMessage="1" showErrorMessage="1" sqref="AJ2:AJ109 AJ305:AJ1048576" xr:uid="{43B9E862-9244-B643-B4E4-75D936E35FA6}">
      <formula1>"0 = NO - Not standardized,  1 = YES - standardized"</formula1>
    </dataValidation>
    <dataValidation type="list" allowBlank="1" showInputMessage="1" showErrorMessage="1" sqref="AY2:AY56 BA92:BA96 BA57:BA79 BA85:BA90 AY97:AY109 AO270:AO285 AY220:AY285 AY302:AY1048576" xr:uid="{9BFBB305-FBB2-5B49-96F0-C00CFC19F66F}">
      <formula1>"cohen's d,  Hedges' g,  T test,  F test , z score,  Other types"</formula1>
    </dataValidation>
    <dataValidation type="list" allowBlank="1" showInputMessage="1" showErrorMessage="1" sqref="AZ2:AZ109 AP270:AP285 AZ220:AZ285 AZ302:AZ1048576" xr:uid="{170935DB-F5D2-4344-9B92-CDB4B49222BF}">
      <formula1>"0,1,2,3,4,5"</formula1>
    </dataValidation>
    <dataValidation type="list" allowBlank="1" showInputMessage="1" showErrorMessage="1" sqref="AA109 AA45:AA60 AA100:AA107 AA65:AA98" xr:uid="{3F054BA7-E497-0145-9CDF-31AF381A887B}">
      <formula1>"0 = Researcher-developed curriculum,   1 = Published or Commercially available curriculum,  2 = District/State curriculum, 3 = NA (for BAU/AC Condition)"</formula1>
    </dataValidation>
    <dataValidation type="list" allowBlank="1" showInputMessage="1" showErrorMessage="1" sqref="H45:H109" xr:uid="{5E305AB8-B480-4A4A-9310-6E8028F31A88}">
      <formula1>"0=School Environment, 1=After school Program"</formula1>
    </dataValidation>
    <dataValidation type="list" allowBlank="1" showInputMessage="1" showErrorMessage="1" sqref="J45:J109" xr:uid="{40F24B6A-F26B-B442-9040-8D80DB3FA522}">
      <formula1>" 0 = RCT,   1 = QED with matched group  "</formula1>
    </dataValidation>
    <dataValidation type="list" allowBlank="1" showInputMessage="1" showErrorMessage="1" sqref="I45:I109" xr:uid="{E8E131F7-FDC4-1140-8455-07F3F6223A87}">
      <formula1>" 0 = peer reviewed paper,   1 = disseration,   2 = report/chapter/others"</formula1>
    </dataValidation>
    <dataValidation type="list" allowBlank="1" showInputMessage="1" showErrorMessage="1" sqref="Y45:Y109" xr:uid="{89704310-39BF-C04A-B897-122E65A7D03E}">
      <formula1>"BAU, AC (other area),... ,c = code-based,  m = meaning-based, cm = combined coding + meaning "</formula1>
    </dataValidation>
    <dataValidation type="list" allowBlank="1" showInputMessage="1" showErrorMessage="1" sqref="AC109 AB45:AB109 AC45:AC107" xr:uid="{33BE710D-304F-EB4B-808F-6B19707F67F7}">
      <formula1>"BAU, 0 = No / Not reported,  1 = Yes (Including CAI)"</formula1>
    </dataValidation>
    <dataValidation type="list" allowBlank="1" showInputMessage="1" showErrorMessage="1" sqref="AA99" xr:uid="{82839229-6951-7042-B193-A43BA466EE57}">
      <formula1>"0 = Researcher-developed curriculum,   1 = Published or Commercially available curriculum,  2 = District/State curriculum, NA (for BAU/AC Condition)"</formula1>
    </dataValidation>
    <dataValidation type="list" allowBlank="1" showInputMessage="1" showErrorMessage="1" sqref="AA198:AB198" xr:uid="{6A48CA66-0AC7-3945-B0AA-33E2B8F4015F}">
      <formula1>AA$2:AA$7</formula1>
    </dataValidation>
    <dataValidation type="list" allowBlank="1" showInputMessage="1" showErrorMessage="1" sqref="H305:J461" xr:uid="{E79098D0-0A21-DF43-9043-DDC5E9445D54}">
      <formula1>#REF!</formula1>
    </dataValidation>
  </dataValidations>
  <pageMargins left="0.7" right="0.7" top="0.75" bottom="0.75" header="0.3" footer="0.3"/>
  <pageSetup orientation="portrait" horizontalDpi="0" verticalDpi="0"/>
  <ignoredErrors>
    <ignoredError sqref="Q15 Q17" twoDigitTextYear="1"/>
    <ignoredError sqref="Q57 Q61 Q65:Q107" numberStoredAsText="1"/>
  </ignoredErrors>
  <drawing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r:uid="{1DC89C6B-6102-0E4E-B328-910F454D3395}">
          <x14:formula1>
            <xm:f>'0. Options'!$D$3:$D$10</xm:f>
          </x14:formula1>
          <xm:sqref>H462:H1048576 H2:H44</xm:sqref>
        </x14:dataValidation>
        <x14:dataValidation type="list" allowBlank="1" showInputMessage="1" showErrorMessage="1" xr:uid="{AB35F928-1B43-6643-9881-5302ACC5AC42}">
          <x14:formula1>
            <xm:f>'0. Options'!$E$3:$E$10</xm:f>
          </x14:formula1>
          <xm:sqref>I462:I1048576 I2:I44</xm:sqref>
        </x14:dataValidation>
        <x14:dataValidation type="list" allowBlank="1" showInputMessage="1" showErrorMessage="1" xr:uid="{06612773-33E2-D042-8659-F022CB642EE5}">
          <x14:formula1>
            <xm:f>'0. Options'!$F$3:$F$10</xm:f>
          </x14:formula1>
          <xm:sqref>J462:J1048576 J2:J44</xm:sqref>
        </x14:dataValidation>
        <x14:dataValidation type="list" allowBlank="1" showInputMessage="1" showErrorMessage="1" xr:uid="{5F978E3B-4FAB-254E-8CED-AC3BA2772E1A}">
          <x14:formula1>
            <xm:f>'0. Options'!$S$3:$S$10</xm:f>
          </x14:formula1>
          <xm:sqref>AA305:AA1048576 AA2:AA44</xm:sqref>
        </x14:dataValidation>
        <x14:dataValidation type="list" allowBlank="1" showInputMessage="1" showErrorMessage="1" xr:uid="{82BAFF93-9179-8045-9ACA-06AB76251E7E}">
          <x14:formula1>
            <xm:f>'0. Options'!$Q$3:$Q$10</xm:f>
          </x14:formula1>
          <xm:sqref>Y305:Y1048576 Y2:Y44</xm:sqref>
        </x14:dataValidation>
        <x14:dataValidation type="list" allowBlank="1" showInputMessage="1" showErrorMessage="1" xr:uid="{778726C6-35F2-4241-8DA3-647893CFE9AE}">
          <x14:formula1>
            <xm:f>'0. Options'!$T$3:$T$10</xm:f>
          </x14:formula1>
          <xm:sqref>AB305:AB1048576 AB2:AB44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5F4BB-BC89-4D49-823F-8D34730BF9EB}">
  <dimension ref="A1:C16385"/>
  <sheetViews>
    <sheetView zoomScale="178" workbookViewId="0">
      <selection activeCell="C10" sqref="C10"/>
    </sheetView>
  </sheetViews>
  <sheetFormatPr baseColWidth="10" defaultRowHeight="15" x14ac:dyDescent="0.2"/>
  <cols>
    <col min="1" max="1" width="22.5" style="219" customWidth="1"/>
    <col min="2" max="2" width="16.33203125" customWidth="1"/>
    <col min="3" max="3" width="90.1640625" customWidth="1"/>
  </cols>
  <sheetData>
    <row r="1" spans="1:3" x14ac:dyDescent="0.2">
      <c r="A1" s="288" t="s">
        <v>959</v>
      </c>
      <c r="B1" s="287" t="s">
        <v>972</v>
      </c>
      <c r="C1" s="287" t="s">
        <v>971</v>
      </c>
    </row>
    <row r="2" spans="1:3" x14ac:dyDescent="0.2">
      <c r="A2" s="219" t="str" cm="1">
        <f t="array" ref="A2:A16385">TRANSPOSE(coder1_YH!1:1)</f>
        <v>EX_Note</v>
      </c>
      <c r="B2" t="s">
        <v>963</v>
      </c>
      <c r="C2" t="s">
        <v>969</v>
      </c>
    </row>
    <row r="3" spans="1:3" x14ac:dyDescent="0.2">
      <c r="A3" s="219" t="str">
        <v>EX_Identifier</v>
      </c>
    </row>
    <row r="4" spans="1:3" x14ac:dyDescent="0.2">
      <c r="A4" s="219" t="str">
        <v>id_es</v>
      </c>
      <c r="B4" t="s">
        <v>953</v>
      </c>
      <c r="C4" t="s">
        <v>964</v>
      </c>
    </row>
    <row r="5" spans="1:3" x14ac:dyDescent="0.2">
      <c r="A5" s="219" t="str">
        <v>chr_authorname</v>
      </c>
      <c r="B5" t="s">
        <v>961</v>
      </c>
      <c r="C5" t="s">
        <v>965</v>
      </c>
    </row>
    <row r="6" spans="1:3" x14ac:dyDescent="0.2">
      <c r="A6" s="219" t="str">
        <v>id_study</v>
      </c>
      <c r="B6" t="s">
        <v>962</v>
      </c>
      <c r="C6" t="s">
        <v>966</v>
      </c>
    </row>
    <row r="7" spans="1:3" x14ac:dyDescent="0.2">
      <c r="A7" s="219" t="str">
        <v>chr_country</v>
      </c>
      <c r="B7" t="s">
        <v>960</v>
      </c>
      <c r="C7" t="s">
        <v>968</v>
      </c>
    </row>
    <row r="8" spans="1:3" x14ac:dyDescent="0.2">
      <c r="A8" s="219" t="str">
        <v>chr_language</v>
      </c>
      <c r="B8" t="s">
        <v>970</v>
      </c>
      <c r="C8" t="s">
        <v>967</v>
      </c>
    </row>
    <row r="9" spans="1:3" x14ac:dyDescent="0.2">
      <c r="A9" s="219" t="str">
        <v>is_school_context</v>
      </c>
      <c r="B9" t="s">
        <v>954</v>
      </c>
      <c r="C9" t="s">
        <v>955</v>
      </c>
    </row>
    <row r="10" spans="1:3" x14ac:dyDescent="0.2">
      <c r="A10" s="219" t="str">
        <v>is_article</v>
      </c>
      <c r="B10" t="s">
        <v>1026</v>
      </c>
      <c r="C10" t="s">
        <v>1027</v>
      </c>
    </row>
    <row r="11" spans="1:3" x14ac:dyDescent="0.2">
      <c r="A11" s="219" t="str">
        <v>is_RCT</v>
      </c>
    </row>
    <row r="12" spans="1:3" x14ac:dyDescent="0.2">
      <c r="A12" s="219" t="str">
        <v>id_sample</v>
      </c>
      <c r="B12" t="s">
        <v>1013</v>
      </c>
      <c r="C12" t="s">
        <v>1021</v>
      </c>
    </row>
    <row r="13" spans="1:3" x14ac:dyDescent="0.2">
      <c r="A13" s="219" t="str">
        <v>id_condition</v>
      </c>
      <c r="B13" t="s">
        <v>1014</v>
      </c>
      <c r="C13" t="s">
        <v>1020</v>
      </c>
    </row>
    <row r="14" spans="1:3" x14ac:dyDescent="0.2">
      <c r="A14" s="219" t="str">
        <v>cat_M_type</v>
      </c>
      <c r="B14" t="s">
        <v>1012</v>
      </c>
      <c r="C14" t="s">
        <v>1019</v>
      </c>
    </row>
    <row r="15" spans="1:3" x14ac:dyDescent="0.2">
      <c r="A15" s="219" t="str">
        <v>cat_R_type</v>
      </c>
      <c r="B15" t="s">
        <v>1017</v>
      </c>
      <c r="C15" t="s">
        <v>1018</v>
      </c>
    </row>
    <row r="16" spans="1:3" x14ac:dyDescent="0.2">
      <c r="A16" s="219" t="str">
        <v>cat_condition_type</v>
      </c>
    </row>
    <row r="17" spans="1:1" x14ac:dyDescent="0.2">
      <c r="A17" s="219" t="str">
        <v>chr_condition_name</v>
      </c>
    </row>
    <row r="18" spans="1:1" x14ac:dyDescent="0.2">
      <c r="A18" s="219" t="str">
        <v>chr_grade</v>
      </c>
    </row>
    <row r="19" spans="1:1" x14ac:dyDescent="0.2">
      <c r="A19" s="219" t="str">
        <v>ave_age</v>
      </c>
    </row>
    <row r="20" spans="1:1" x14ac:dyDescent="0.2">
      <c r="A20" s="219" t="str">
        <v>pct_struggle_reader</v>
      </c>
    </row>
    <row r="21" spans="1:1" x14ac:dyDescent="0.2">
      <c r="A21" s="219" t="str">
        <v>pct_disability</v>
      </c>
    </row>
    <row r="22" spans="1:1" x14ac:dyDescent="0.2">
      <c r="A22" s="219" t="str">
        <v>pct_lowSES</v>
      </c>
    </row>
    <row r="23" spans="1:1" x14ac:dyDescent="0.2">
      <c r="A23" s="219" t="str">
        <v>pct_SLL</v>
      </c>
    </row>
    <row r="24" spans="1:1" x14ac:dyDescent="0.2">
      <c r="A24" s="219" t="str">
        <v>pct_boy</v>
      </c>
    </row>
    <row r="25" spans="1:1" x14ac:dyDescent="0.2">
      <c r="A25" s="219" t="str">
        <v>pct_minority</v>
      </c>
    </row>
    <row r="26" spans="1:1" x14ac:dyDescent="0.2">
      <c r="A26" s="219" t="str">
        <v>rm_R_code</v>
      </c>
    </row>
    <row r="27" spans="1:1" x14ac:dyDescent="0.2">
      <c r="A27" s="219" t="str">
        <v>rm_R_evidence</v>
      </c>
    </row>
    <row r="28" spans="1:1" x14ac:dyDescent="0.2">
      <c r="A28" s="219" t="str">
        <v>rm_R_source</v>
      </c>
    </row>
    <row r="29" spans="1:1" x14ac:dyDescent="0.2">
      <c r="A29" s="219" t="str">
        <v>is_scripted</v>
      </c>
    </row>
    <row r="30" spans="1:1" x14ac:dyDescent="0.2">
      <c r="A30" s="219" t="str">
        <v>is_small_group</v>
      </c>
    </row>
    <row r="31" spans="1:1" x14ac:dyDescent="0.2">
      <c r="A31" s="219" t="str">
        <v>is_school_staff</v>
      </c>
    </row>
    <row r="32" spans="1:1" x14ac:dyDescent="0.2">
      <c r="A32" s="219" t="str">
        <v>num_dosage_total</v>
      </c>
    </row>
    <row r="33" spans="1:1" x14ac:dyDescent="0.2">
      <c r="A33" s="219" t="str">
        <v>num_dosage_session_num</v>
      </c>
    </row>
    <row r="34" spans="1:1" x14ac:dyDescent="0.2">
      <c r="A34" s="219" t="str">
        <v>num_dosage_session_length</v>
      </c>
    </row>
    <row r="35" spans="1:1" x14ac:dyDescent="0.2">
      <c r="A35" s="219" t="str">
        <v>is_fidelity</v>
      </c>
    </row>
    <row r="36" spans="1:1" x14ac:dyDescent="0.2">
      <c r="A36" s="219" t="str">
        <v>chr_measure_name</v>
      </c>
    </row>
    <row r="37" spans="1:1" x14ac:dyDescent="0.2">
      <c r="A37" s="219" t="str">
        <v>is_measure_std</v>
      </c>
    </row>
    <row r="38" spans="1:1" x14ac:dyDescent="0.2">
      <c r="A38" s="219" t="str">
        <v>rm_measure_overaligned</v>
      </c>
    </row>
    <row r="39" spans="1:1" x14ac:dyDescent="0.2">
      <c r="A39" s="219" t="str">
        <v>rm_measure_reliability</v>
      </c>
    </row>
    <row r="40" spans="1:1" x14ac:dyDescent="0.2">
      <c r="A40" s="219" t="str">
        <v>m_pre</v>
      </c>
    </row>
    <row r="41" spans="1:1" x14ac:dyDescent="0.2">
      <c r="A41" s="219" t="str">
        <v>sd_pre</v>
      </c>
    </row>
    <row r="42" spans="1:1" x14ac:dyDescent="0.2">
      <c r="A42" s="219" t="str">
        <v>n_pre</v>
      </c>
    </row>
    <row r="43" spans="1:1" x14ac:dyDescent="0.2">
      <c r="A43" s="219" t="str">
        <v>m_post</v>
      </c>
    </row>
    <row r="44" spans="1:1" x14ac:dyDescent="0.2">
      <c r="A44" s="219" t="str">
        <v>sd_post</v>
      </c>
    </row>
    <row r="45" spans="1:1" x14ac:dyDescent="0.2">
      <c r="A45" s="219" t="str">
        <v>n_post</v>
      </c>
    </row>
    <row r="46" spans="1:1" x14ac:dyDescent="0.2">
      <c r="A46" s="219" t="str">
        <v>m_delayed</v>
      </c>
    </row>
    <row r="47" spans="1:1" x14ac:dyDescent="0.2">
      <c r="A47" s="219" t="str">
        <v>sd_delayed</v>
      </c>
    </row>
    <row r="48" spans="1:1" x14ac:dyDescent="0.2">
      <c r="A48" s="219" t="str">
        <v>n_delayed</v>
      </c>
    </row>
    <row r="49" spans="1:1" x14ac:dyDescent="0.2">
      <c r="A49" s="219" t="str">
        <v>num_month_of_delayed</v>
      </c>
    </row>
    <row r="50" spans="1:1" x14ac:dyDescent="0.2">
      <c r="A50" s="219" t="str">
        <v>r_pre_post</v>
      </c>
    </row>
    <row r="51" spans="1:1" x14ac:dyDescent="0.2">
      <c r="A51" s="219" t="str">
        <v>r_pre_delay</v>
      </c>
    </row>
    <row r="52" spans="1:1" x14ac:dyDescent="0.2">
      <c r="A52" s="219" t="str">
        <v>rm_Report this only when descriptive stats is not available.</v>
      </c>
    </row>
    <row r="53" spans="1:1" x14ac:dyDescent="0.2">
      <c r="A53" s="219" t="str">
        <v>rm_Report when available.</v>
      </c>
    </row>
    <row r="54" spans="1:1" x14ac:dyDescent="0.2">
      <c r="A54" s="219" t="str">
        <v>rm_note1</v>
      </c>
    </row>
    <row r="55" spans="1:1" x14ac:dyDescent="0.2">
      <c r="A55" s="219" t="str">
        <v>rm_note2</v>
      </c>
    </row>
    <row r="56" spans="1:1" x14ac:dyDescent="0.2">
      <c r="A56" s="219" t="str">
        <v>rm_note3</v>
      </c>
    </row>
    <row r="57" spans="1:1" x14ac:dyDescent="0.2">
      <c r="A57" s="219">
        <v>0</v>
      </c>
    </row>
    <row r="58" spans="1:1" x14ac:dyDescent="0.2">
      <c r="A58" s="219">
        <v>0</v>
      </c>
    </row>
    <row r="59" spans="1:1" x14ac:dyDescent="0.2">
      <c r="A59" s="219">
        <v>0</v>
      </c>
    </row>
    <row r="60" spans="1:1" x14ac:dyDescent="0.2">
      <c r="A60" s="219">
        <v>0</v>
      </c>
    </row>
    <row r="61" spans="1:1" x14ac:dyDescent="0.2">
      <c r="A61" s="219">
        <v>0</v>
      </c>
    </row>
    <row r="62" spans="1:1" x14ac:dyDescent="0.2">
      <c r="A62" s="219">
        <v>0</v>
      </c>
    </row>
    <row r="63" spans="1:1" x14ac:dyDescent="0.2">
      <c r="A63" s="219">
        <v>0</v>
      </c>
    </row>
    <row r="64" spans="1:1" x14ac:dyDescent="0.2">
      <c r="A64" s="219">
        <v>0</v>
      </c>
    </row>
    <row r="65" spans="1:1" x14ac:dyDescent="0.2">
      <c r="A65" s="219">
        <v>0</v>
      </c>
    </row>
    <row r="66" spans="1:1" x14ac:dyDescent="0.2">
      <c r="A66" s="219">
        <v>0</v>
      </c>
    </row>
    <row r="67" spans="1:1" x14ac:dyDescent="0.2">
      <c r="A67" s="219">
        <v>0</v>
      </c>
    </row>
    <row r="68" spans="1:1" x14ac:dyDescent="0.2">
      <c r="A68" s="219">
        <v>0</v>
      </c>
    </row>
    <row r="69" spans="1:1" x14ac:dyDescent="0.2">
      <c r="A69" s="219">
        <v>0</v>
      </c>
    </row>
    <row r="70" spans="1:1" x14ac:dyDescent="0.2">
      <c r="A70" s="219">
        <v>0</v>
      </c>
    </row>
    <row r="71" spans="1:1" x14ac:dyDescent="0.2">
      <c r="A71" s="219">
        <v>0</v>
      </c>
    </row>
    <row r="72" spans="1:1" x14ac:dyDescent="0.2">
      <c r="A72" s="219">
        <v>0</v>
      </c>
    </row>
    <row r="73" spans="1:1" x14ac:dyDescent="0.2">
      <c r="A73" s="219">
        <v>0</v>
      </c>
    </row>
    <row r="74" spans="1:1" x14ac:dyDescent="0.2">
      <c r="A74" s="219">
        <v>0</v>
      </c>
    </row>
    <row r="75" spans="1:1" x14ac:dyDescent="0.2">
      <c r="A75" s="219">
        <v>0</v>
      </c>
    </row>
    <row r="76" spans="1:1" x14ac:dyDescent="0.2">
      <c r="A76" s="219">
        <v>0</v>
      </c>
    </row>
    <row r="77" spans="1:1" x14ac:dyDescent="0.2">
      <c r="A77" s="219">
        <v>0</v>
      </c>
    </row>
    <row r="78" spans="1:1" x14ac:dyDescent="0.2">
      <c r="A78" s="219">
        <v>0</v>
      </c>
    </row>
    <row r="79" spans="1:1" x14ac:dyDescent="0.2">
      <c r="A79" s="219">
        <v>0</v>
      </c>
    </row>
    <row r="80" spans="1:1" x14ac:dyDescent="0.2">
      <c r="A80" s="219">
        <v>0</v>
      </c>
    </row>
    <row r="81" spans="1:1" x14ac:dyDescent="0.2">
      <c r="A81" s="219">
        <v>0</v>
      </c>
    </row>
    <row r="82" spans="1:1" x14ac:dyDescent="0.2">
      <c r="A82" s="219">
        <v>0</v>
      </c>
    </row>
    <row r="83" spans="1:1" x14ac:dyDescent="0.2">
      <c r="A83" s="219">
        <v>0</v>
      </c>
    </row>
    <row r="84" spans="1:1" x14ac:dyDescent="0.2">
      <c r="A84" s="219">
        <v>0</v>
      </c>
    </row>
    <row r="85" spans="1:1" x14ac:dyDescent="0.2">
      <c r="A85" s="219">
        <v>0</v>
      </c>
    </row>
    <row r="86" spans="1:1" x14ac:dyDescent="0.2">
      <c r="A86" s="219">
        <v>0</v>
      </c>
    </row>
    <row r="87" spans="1:1" x14ac:dyDescent="0.2">
      <c r="A87" s="219">
        <v>0</v>
      </c>
    </row>
    <row r="88" spans="1:1" x14ac:dyDescent="0.2">
      <c r="A88" s="219">
        <v>0</v>
      </c>
    </row>
    <row r="89" spans="1:1" x14ac:dyDescent="0.2">
      <c r="A89" s="219">
        <v>0</v>
      </c>
    </row>
    <row r="90" spans="1:1" x14ac:dyDescent="0.2">
      <c r="A90" s="219">
        <v>0</v>
      </c>
    </row>
    <row r="91" spans="1:1" x14ac:dyDescent="0.2">
      <c r="A91" s="219">
        <v>0</v>
      </c>
    </row>
    <row r="92" spans="1:1" x14ac:dyDescent="0.2">
      <c r="A92" s="219">
        <v>0</v>
      </c>
    </row>
    <row r="93" spans="1:1" x14ac:dyDescent="0.2">
      <c r="A93" s="219">
        <v>0</v>
      </c>
    </row>
    <row r="94" spans="1:1" x14ac:dyDescent="0.2">
      <c r="A94" s="219">
        <v>0</v>
      </c>
    </row>
    <row r="95" spans="1:1" x14ac:dyDescent="0.2">
      <c r="A95" s="219">
        <v>0</v>
      </c>
    </row>
    <row r="96" spans="1:1" x14ac:dyDescent="0.2">
      <c r="A96" s="219">
        <v>0</v>
      </c>
    </row>
    <row r="97" spans="1:1" x14ac:dyDescent="0.2">
      <c r="A97" s="219">
        <v>0</v>
      </c>
    </row>
    <row r="98" spans="1:1" x14ac:dyDescent="0.2">
      <c r="A98" s="219">
        <v>0</v>
      </c>
    </row>
    <row r="99" spans="1:1" x14ac:dyDescent="0.2">
      <c r="A99" s="219">
        <v>0</v>
      </c>
    </row>
    <row r="100" spans="1:1" x14ac:dyDescent="0.2">
      <c r="A100" s="219">
        <v>0</v>
      </c>
    </row>
    <row r="101" spans="1:1" x14ac:dyDescent="0.2">
      <c r="A101" s="219">
        <v>0</v>
      </c>
    </row>
    <row r="102" spans="1:1" x14ac:dyDescent="0.2">
      <c r="A102" s="219">
        <v>0</v>
      </c>
    </row>
    <row r="103" spans="1:1" x14ac:dyDescent="0.2">
      <c r="A103" s="219">
        <v>0</v>
      </c>
    </row>
    <row r="104" spans="1:1" x14ac:dyDescent="0.2">
      <c r="A104" s="219">
        <v>0</v>
      </c>
    </row>
    <row r="105" spans="1:1" x14ac:dyDescent="0.2">
      <c r="A105" s="219">
        <v>0</v>
      </c>
    </row>
    <row r="106" spans="1:1" x14ac:dyDescent="0.2">
      <c r="A106" s="219">
        <v>0</v>
      </c>
    </row>
    <row r="107" spans="1:1" x14ac:dyDescent="0.2">
      <c r="A107" s="219">
        <v>0</v>
      </c>
    </row>
    <row r="108" spans="1:1" x14ac:dyDescent="0.2">
      <c r="A108" s="219">
        <v>0</v>
      </c>
    </row>
    <row r="109" spans="1:1" x14ac:dyDescent="0.2">
      <c r="A109" s="219">
        <v>0</v>
      </c>
    </row>
    <row r="110" spans="1:1" x14ac:dyDescent="0.2">
      <c r="A110" s="219">
        <v>0</v>
      </c>
    </row>
    <row r="111" spans="1:1" x14ac:dyDescent="0.2">
      <c r="A111" s="219">
        <v>0</v>
      </c>
    </row>
    <row r="112" spans="1:1" x14ac:dyDescent="0.2">
      <c r="A112" s="219">
        <v>0</v>
      </c>
    </row>
    <row r="113" spans="1:1" x14ac:dyDescent="0.2">
      <c r="A113" s="219">
        <v>0</v>
      </c>
    </row>
    <row r="114" spans="1:1" x14ac:dyDescent="0.2">
      <c r="A114" s="219">
        <v>0</v>
      </c>
    </row>
    <row r="115" spans="1:1" x14ac:dyDescent="0.2">
      <c r="A115" s="219">
        <v>0</v>
      </c>
    </row>
    <row r="116" spans="1:1" x14ac:dyDescent="0.2">
      <c r="A116" s="219">
        <v>0</v>
      </c>
    </row>
    <row r="117" spans="1:1" x14ac:dyDescent="0.2">
      <c r="A117" s="219">
        <v>0</v>
      </c>
    </row>
    <row r="118" spans="1:1" x14ac:dyDescent="0.2">
      <c r="A118" s="219">
        <v>0</v>
      </c>
    </row>
    <row r="119" spans="1:1" x14ac:dyDescent="0.2">
      <c r="A119" s="219">
        <v>0</v>
      </c>
    </row>
    <row r="120" spans="1:1" x14ac:dyDescent="0.2">
      <c r="A120" s="219">
        <v>0</v>
      </c>
    </row>
    <row r="121" spans="1:1" x14ac:dyDescent="0.2">
      <c r="A121" s="219">
        <v>0</v>
      </c>
    </row>
    <row r="122" spans="1:1" x14ac:dyDescent="0.2">
      <c r="A122" s="219">
        <v>0</v>
      </c>
    </row>
    <row r="123" spans="1:1" x14ac:dyDescent="0.2">
      <c r="A123" s="219">
        <v>0</v>
      </c>
    </row>
    <row r="124" spans="1:1" x14ac:dyDescent="0.2">
      <c r="A124" s="219">
        <v>0</v>
      </c>
    </row>
    <row r="125" spans="1:1" x14ac:dyDescent="0.2">
      <c r="A125" s="219">
        <v>0</v>
      </c>
    </row>
    <row r="126" spans="1:1" x14ac:dyDescent="0.2">
      <c r="A126" s="219">
        <v>0</v>
      </c>
    </row>
    <row r="127" spans="1:1" x14ac:dyDescent="0.2">
      <c r="A127" s="219">
        <v>0</v>
      </c>
    </row>
    <row r="128" spans="1:1" x14ac:dyDescent="0.2">
      <c r="A128" s="219">
        <v>0</v>
      </c>
    </row>
    <row r="129" spans="1:1" x14ac:dyDescent="0.2">
      <c r="A129" s="219">
        <v>0</v>
      </c>
    </row>
    <row r="130" spans="1:1" x14ac:dyDescent="0.2">
      <c r="A130" s="219">
        <v>0</v>
      </c>
    </row>
    <row r="131" spans="1:1" x14ac:dyDescent="0.2">
      <c r="A131" s="219">
        <v>0</v>
      </c>
    </row>
    <row r="132" spans="1:1" x14ac:dyDescent="0.2">
      <c r="A132" s="219">
        <v>0</v>
      </c>
    </row>
    <row r="133" spans="1:1" x14ac:dyDescent="0.2">
      <c r="A133" s="219">
        <v>0</v>
      </c>
    </row>
    <row r="134" spans="1:1" x14ac:dyDescent="0.2">
      <c r="A134" s="219">
        <v>0</v>
      </c>
    </row>
    <row r="135" spans="1:1" x14ac:dyDescent="0.2">
      <c r="A135" s="219">
        <v>0</v>
      </c>
    </row>
    <row r="136" spans="1:1" x14ac:dyDescent="0.2">
      <c r="A136" s="219">
        <v>0</v>
      </c>
    </row>
    <row r="137" spans="1:1" x14ac:dyDescent="0.2">
      <c r="A137" s="219">
        <v>0</v>
      </c>
    </row>
    <row r="138" spans="1:1" x14ac:dyDescent="0.2">
      <c r="A138" s="219">
        <v>0</v>
      </c>
    </row>
    <row r="139" spans="1:1" x14ac:dyDescent="0.2">
      <c r="A139" s="219">
        <v>0</v>
      </c>
    </row>
    <row r="140" spans="1:1" x14ac:dyDescent="0.2">
      <c r="A140" s="219">
        <v>0</v>
      </c>
    </row>
    <row r="141" spans="1:1" x14ac:dyDescent="0.2">
      <c r="A141" s="219">
        <v>0</v>
      </c>
    </row>
    <row r="142" spans="1:1" x14ac:dyDescent="0.2">
      <c r="A142" s="219">
        <v>0</v>
      </c>
    </row>
    <row r="143" spans="1:1" x14ac:dyDescent="0.2">
      <c r="A143" s="219">
        <v>0</v>
      </c>
    </row>
    <row r="144" spans="1:1" x14ac:dyDescent="0.2">
      <c r="A144" s="219">
        <v>0</v>
      </c>
    </row>
    <row r="145" spans="1:1" x14ac:dyDescent="0.2">
      <c r="A145" s="219">
        <v>0</v>
      </c>
    </row>
    <row r="146" spans="1:1" x14ac:dyDescent="0.2">
      <c r="A146" s="219">
        <v>0</v>
      </c>
    </row>
    <row r="147" spans="1:1" x14ac:dyDescent="0.2">
      <c r="A147" s="219">
        <v>0</v>
      </c>
    </row>
    <row r="148" spans="1:1" x14ac:dyDescent="0.2">
      <c r="A148" s="219">
        <v>0</v>
      </c>
    </row>
    <row r="149" spans="1:1" x14ac:dyDescent="0.2">
      <c r="A149" s="219">
        <v>0</v>
      </c>
    </row>
    <row r="150" spans="1:1" x14ac:dyDescent="0.2">
      <c r="A150" s="219">
        <v>0</v>
      </c>
    </row>
    <row r="151" spans="1:1" x14ac:dyDescent="0.2">
      <c r="A151" s="219">
        <v>0</v>
      </c>
    </row>
    <row r="152" spans="1:1" x14ac:dyDescent="0.2">
      <c r="A152" s="219">
        <v>0</v>
      </c>
    </row>
    <row r="153" spans="1:1" x14ac:dyDescent="0.2">
      <c r="A153" s="219">
        <v>0</v>
      </c>
    </row>
    <row r="154" spans="1:1" x14ac:dyDescent="0.2">
      <c r="A154" s="219">
        <v>0</v>
      </c>
    </row>
    <row r="155" spans="1:1" x14ac:dyDescent="0.2">
      <c r="A155" s="219">
        <v>0</v>
      </c>
    </row>
    <row r="156" spans="1:1" x14ac:dyDescent="0.2">
      <c r="A156" s="219">
        <v>0</v>
      </c>
    </row>
    <row r="157" spans="1:1" x14ac:dyDescent="0.2">
      <c r="A157" s="219">
        <v>0</v>
      </c>
    </row>
    <row r="158" spans="1:1" x14ac:dyDescent="0.2">
      <c r="A158" s="219">
        <v>0</v>
      </c>
    </row>
    <row r="159" spans="1:1" x14ac:dyDescent="0.2">
      <c r="A159" s="219">
        <v>0</v>
      </c>
    </row>
    <row r="160" spans="1:1" x14ac:dyDescent="0.2">
      <c r="A160" s="219">
        <v>0</v>
      </c>
    </row>
    <row r="161" spans="1:1" x14ac:dyDescent="0.2">
      <c r="A161" s="219">
        <v>0</v>
      </c>
    </row>
    <row r="162" spans="1:1" x14ac:dyDescent="0.2">
      <c r="A162" s="219">
        <v>0</v>
      </c>
    </row>
    <row r="163" spans="1:1" x14ac:dyDescent="0.2">
      <c r="A163" s="219">
        <v>0</v>
      </c>
    </row>
    <row r="164" spans="1:1" x14ac:dyDescent="0.2">
      <c r="A164" s="219">
        <v>0</v>
      </c>
    </row>
    <row r="165" spans="1:1" x14ac:dyDescent="0.2">
      <c r="A165" s="219">
        <v>0</v>
      </c>
    </row>
    <row r="166" spans="1:1" x14ac:dyDescent="0.2">
      <c r="A166" s="219">
        <v>0</v>
      </c>
    </row>
    <row r="167" spans="1:1" x14ac:dyDescent="0.2">
      <c r="A167" s="219">
        <v>0</v>
      </c>
    </row>
    <row r="168" spans="1:1" x14ac:dyDescent="0.2">
      <c r="A168" s="219">
        <v>0</v>
      </c>
    </row>
    <row r="169" spans="1:1" x14ac:dyDescent="0.2">
      <c r="A169" s="219">
        <v>0</v>
      </c>
    </row>
    <row r="170" spans="1:1" x14ac:dyDescent="0.2">
      <c r="A170" s="219">
        <v>0</v>
      </c>
    </row>
    <row r="171" spans="1:1" x14ac:dyDescent="0.2">
      <c r="A171" s="219">
        <v>0</v>
      </c>
    </row>
    <row r="172" spans="1:1" x14ac:dyDescent="0.2">
      <c r="A172" s="219">
        <v>0</v>
      </c>
    </row>
    <row r="173" spans="1:1" x14ac:dyDescent="0.2">
      <c r="A173" s="219">
        <v>0</v>
      </c>
    </row>
    <row r="174" spans="1:1" x14ac:dyDescent="0.2">
      <c r="A174" s="219">
        <v>0</v>
      </c>
    </row>
    <row r="175" spans="1:1" x14ac:dyDescent="0.2">
      <c r="A175" s="219">
        <v>0</v>
      </c>
    </row>
    <row r="176" spans="1:1" x14ac:dyDescent="0.2">
      <c r="A176" s="219">
        <v>0</v>
      </c>
    </row>
    <row r="177" spans="1:1" x14ac:dyDescent="0.2">
      <c r="A177" s="219">
        <v>0</v>
      </c>
    </row>
    <row r="178" spans="1:1" x14ac:dyDescent="0.2">
      <c r="A178" s="219">
        <v>0</v>
      </c>
    </row>
    <row r="179" spans="1:1" x14ac:dyDescent="0.2">
      <c r="A179" s="219">
        <v>0</v>
      </c>
    </row>
    <row r="180" spans="1:1" x14ac:dyDescent="0.2">
      <c r="A180" s="219">
        <v>0</v>
      </c>
    </row>
    <row r="181" spans="1:1" x14ac:dyDescent="0.2">
      <c r="A181" s="219">
        <v>0</v>
      </c>
    </row>
    <row r="182" spans="1:1" x14ac:dyDescent="0.2">
      <c r="A182" s="219">
        <v>0</v>
      </c>
    </row>
    <row r="183" spans="1:1" x14ac:dyDescent="0.2">
      <c r="A183" s="219">
        <v>0</v>
      </c>
    </row>
    <row r="184" spans="1:1" x14ac:dyDescent="0.2">
      <c r="A184" s="219">
        <v>0</v>
      </c>
    </row>
    <row r="185" spans="1:1" x14ac:dyDescent="0.2">
      <c r="A185" s="219">
        <v>0</v>
      </c>
    </row>
    <row r="186" spans="1:1" x14ac:dyDescent="0.2">
      <c r="A186" s="219">
        <v>0</v>
      </c>
    </row>
    <row r="187" spans="1:1" x14ac:dyDescent="0.2">
      <c r="A187" s="219">
        <v>0</v>
      </c>
    </row>
    <row r="188" spans="1:1" x14ac:dyDescent="0.2">
      <c r="A188" s="219">
        <v>0</v>
      </c>
    </row>
    <row r="189" spans="1:1" x14ac:dyDescent="0.2">
      <c r="A189" s="219">
        <v>0</v>
      </c>
    </row>
    <row r="190" spans="1:1" x14ac:dyDescent="0.2">
      <c r="A190" s="219">
        <v>0</v>
      </c>
    </row>
    <row r="191" spans="1:1" x14ac:dyDescent="0.2">
      <c r="A191" s="219">
        <v>0</v>
      </c>
    </row>
    <row r="192" spans="1:1" x14ac:dyDescent="0.2">
      <c r="A192" s="219">
        <v>0</v>
      </c>
    </row>
    <row r="193" spans="1:1" x14ac:dyDescent="0.2">
      <c r="A193" s="219">
        <v>0</v>
      </c>
    </row>
    <row r="194" spans="1:1" x14ac:dyDescent="0.2">
      <c r="A194" s="219">
        <v>0</v>
      </c>
    </row>
    <row r="195" spans="1:1" x14ac:dyDescent="0.2">
      <c r="A195" s="219">
        <v>0</v>
      </c>
    </row>
    <row r="196" spans="1:1" x14ac:dyDescent="0.2">
      <c r="A196" s="219">
        <v>0</v>
      </c>
    </row>
    <row r="197" spans="1:1" x14ac:dyDescent="0.2">
      <c r="A197" s="219">
        <v>0</v>
      </c>
    </row>
    <row r="198" spans="1:1" x14ac:dyDescent="0.2">
      <c r="A198" s="219">
        <v>0</v>
      </c>
    </row>
    <row r="199" spans="1:1" x14ac:dyDescent="0.2">
      <c r="A199" s="219">
        <v>0</v>
      </c>
    </row>
    <row r="200" spans="1:1" x14ac:dyDescent="0.2">
      <c r="A200" s="219">
        <v>0</v>
      </c>
    </row>
    <row r="201" spans="1:1" x14ac:dyDescent="0.2">
      <c r="A201" s="219">
        <v>0</v>
      </c>
    </row>
    <row r="202" spans="1:1" x14ac:dyDescent="0.2">
      <c r="A202" s="219">
        <v>0</v>
      </c>
    </row>
    <row r="203" spans="1:1" x14ac:dyDescent="0.2">
      <c r="A203" s="219">
        <v>0</v>
      </c>
    </row>
    <row r="204" spans="1:1" x14ac:dyDescent="0.2">
      <c r="A204" s="219">
        <v>0</v>
      </c>
    </row>
    <row r="205" spans="1:1" x14ac:dyDescent="0.2">
      <c r="A205" s="219">
        <v>0</v>
      </c>
    </row>
    <row r="206" spans="1:1" x14ac:dyDescent="0.2">
      <c r="A206" s="219">
        <v>0</v>
      </c>
    </row>
    <row r="207" spans="1:1" x14ac:dyDescent="0.2">
      <c r="A207" s="219">
        <v>0</v>
      </c>
    </row>
    <row r="208" spans="1:1" x14ac:dyDescent="0.2">
      <c r="A208" s="219">
        <v>0</v>
      </c>
    </row>
    <row r="209" spans="1:1" x14ac:dyDescent="0.2">
      <c r="A209" s="219">
        <v>0</v>
      </c>
    </row>
    <row r="210" spans="1:1" x14ac:dyDescent="0.2">
      <c r="A210" s="219">
        <v>0</v>
      </c>
    </row>
    <row r="211" spans="1:1" x14ac:dyDescent="0.2">
      <c r="A211" s="219">
        <v>0</v>
      </c>
    </row>
    <row r="212" spans="1:1" x14ac:dyDescent="0.2">
      <c r="A212" s="219">
        <v>0</v>
      </c>
    </row>
    <row r="213" spans="1:1" x14ac:dyDescent="0.2">
      <c r="A213" s="219">
        <v>0</v>
      </c>
    </row>
    <row r="214" spans="1:1" x14ac:dyDescent="0.2">
      <c r="A214" s="219">
        <v>0</v>
      </c>
    </row>
    <row r="215" spans="1:1" x14ac:dyDescent="0.2">
      <c r="A215" s="219">
        <v>0</v>
      </c>
    </row>
    <row r="216" spans="1:1" x14ac:dyDescent="0.2">
      <c r="A216" s="219">
        <v>0</v>
      </c>
    </row>
    <row r="217" spans="1:1" x14ac:dyDescent="0.2">
      <c r="A217" s="219">
        <v>0</v>
      </c>
    </row>
    <row r="218" spans="1:1" x14ac:dyDescent="0.2">
      <c r="A218" s="219">
        <v>0</v>
      </c>
    </row>
    <row r="219" spans="1:1" x14ac:dyDescent="0.2">
      <c r="A219" s="219">
        <v>0</v>
      </c>
    </row>
    <row r="220" spans="1:1" x14ac:dyDescent="0.2">
      <c r="A220" s="219">
        <v>0</v>
      </c>
    </row>
    <row r="221" spans="1:1" x14ac:dyDescent="0.2">
      <c r="A221" s="219">
        <v>0</v>
      </c>
    </row>
    <row r="222" spans="1:1" x14ac:dyDescent="0.2">
      <c r="A222" s="219">
        <v>0</v>
      </c>
    </row>
    <row r="223" spans="1:1" x14ac:dyDescent="0.2">
      <c r="A223" s="219">
        <v>0</v>
      </c>
    </row>
    <row r="224" spans="1:1" x14ac:dyDescent="0.2">
      <c r="A224" s="219">
        <v>0</v>
      </c>
    </row>
    <row r="225" spans="1:1" x14ac:dyDescent="0.2">
      <c r="A225" s="219">
        <v>0</v>
      </c>
    </row>
    <row r="226" spans="1:1" x14ac:dyDescent="0.2">
      <c r="A226" s="219">
        <v>0</v>
      </c>
    </row>
    <row r="227" spans="1:1" x14ac:dyDescent="0.2">
      <c r="A227" s="219">
        <v>0</v>
      </c>
    </row>
    <row r="228" spans="1:1" x14ac:dyDescent="0.2">
      <c r="A228" s="219">
        <v>0</v>
      </c>
    </row>
    <row r="229" spans="1:1" x14ac:dyDescent="0.2">
      <c r="A229" s="219">
        <v>0</v>
      </c>
    </row>
    <row r="230" spans="1:1" x14ac:dyDescent="0.2">
      <c r="A230" s="219">
        <v>0</v>
      </c>
    </row>
    <row r="231" spans="1:1" x14ac:dyDescent="0.2">
      <c r="A231" s="219">
        <v>0</v>
      </c>
    </row>
    <row r="232" spans="1:1" x14ac:dyDescent="0.2">
      <c r="A232" s="219">
        <v>0</v>
      </c>
    </row>
    <row r="233" spans="1:1" x14ac:dyDescent="0.2">
      <c r="A233" s="219">
        <v>0</v>
      </c>
    </row>
    <row r="234" spans="1:1" x14ac:dyDescent="0.2">
      <c r="A234" s="219">
        <v>0</v>
      </c>
    </row>
    <row r="235" spans="1:1" x14ac:dyDescent="0.2">
      <c r="A235" s="219">
        <v>0</v>
      </c>
    </row>
    <row r="236" spans="1:1" x14ac:dyDescent="0.2">
      <c r="A236" s="219">
        <v>0</v>
      </c>
    </row>
    <row r="237" spans="1:1" x14ac:dyDescent="0.2">
      <c r="A237" s="219">
        <v>0</v>
      </c>
    </row>
    <row r="238" spans="1:1" x14ac:dyDescent="0.2">
      <c r="A238" s="219">
        <v>0</v>
      </c>
    </row>
    <row r="239" spans="1:1" x14ac:dyDescent="0.2">
      <c r="A239" s="219">
        <v>0</v>
      </c>
    </row>
    <row r="240" spans="1:1" x14ac:dyDescent="0.2">
      <c r="A240" s="219">
        <v>0</v>
      </c>
    </row>
    <row r="241" spans="1:1" x14ac:dyDescent="0.2">
      <c r="A241" s="219">
        <v>0</v>
      </c>
    </row>
    <row r="242" spans="1:1" x14ac:dyDescent="0.2">
      <c r="A242" s="219">
        <v>0</v>
      </c>
    </row>
    <row r="243" spans="1:1" x14ac:dyDescent="0.2">
      <c r="A243" s="219">
        <v>0</v>
      </c>
    </row>
    <row r="244" spans="1:1" x14ac:dyDescent="0.2">
      <c r="A244" s="219">
        <v>0</v>
      </c>
    </row>
    <row r="245" spans="1:1" x14ac:dyDescent="0.2">
      <c r="A245" s="219">
        <v>0</v>
      </c>
    </row>
    <row r="246" spans="1:1" x14ac:dyDescent="0.2">
      <c r="A246" s="219">
        <v>0</v>
      </c>
    </row>
    <row r="247" spans="1:1" x14ac:dyDescent="0.2">
      <c r="A247" s="219">
        <v>0</v>
      </c>
    </row>
    <row r="248" spans="1:1" x14ac:dyDescent="0.2">
      <c r="A248" s="219">
        <v>0</v>
      </c>
    </row>
    <row r="249" spans="1:1" x14ac:dyDescent="0.2">
      <c r="A249" s="219">
        <v>0</v>
      </c>
    </row>
    <row r="250" spans="1:1" x14ac:dyDescent="0.2">
      <c r="A250" s="219">
        <v>0</v>
      </c>
    </row>
    <row r="251" spans="1:1" x14ac:dyDescent="0.2">
      <c r="A251" s="219">
        <v>0</v>
      </c>
    </row>
    <row r="252" spans="1:1" x14ac:dyDescent="0.2">
      <c r="A252" s="219">
        <v>0</v>
      </c>
    </row>
    <row r="253" spans="1:1" x14ac:dyDescent="0.2">
      <c r="A253" s="219">
        <v>0</v>
      </c>
    </row>
    <row r="254" spans="1:1" x14ac:dyDescent="0.2">
      <c r="A254" s="219">
        <v>0</v>
      </c>
    </row>
    <row r="255" spans="1:1" x14ac:dyDescent="0.2">
      <c r="A255" s="219">
        <v>0</v>
      </c>
    </row>
    <row r="256" spans="1:1" x14ac:dyDescent="0.2">
      <c r="A256" s="219">
        <v>0</v>
      </c>
    </row>
    <row r="257" spans="1:1" x14ac:dyDescent="0.2">
      <c r="A257" s="219">
        <v>0</v>
      </c>
    </row>
    <row r="258" spans="1:1" x14ac:dyDescent="0.2">
      <c r="A258" s="219">
        <v>0</v>
      </c>
    </row>
    <row r="259" spans="1:1" x14ac:dyDescent="0.2">
      <c r="A259" s="219">
        <v>0</v>
      </c>
    </row>
    <row r="260" spans="1:1" x14ac:dyDescent="0.2">
      <c r="A260" s="219">
        <v>0</v>
      </c>
    </row>
    <row r="261" spans="1:1" x14ac:dyDescent="0.2">
      <c r="A261" s="219">
        <v>0</v>
      </c>
    </row>
    <row r="262" spans="1:1" x14ac:dyDescent="0.2">
      <c r="A262" s="219">
        <v>0</v>
      </c>
    </row>
    <row r="263" spans="1:1" x14ac:dyDescent="0.2">
      <c r="A263" s="219">
        <v>0</v>
      </c>
    </row>
    <row r="264" spans="1:1" x14ac:dyDescent="0.2">
      <c r="A264" s="219">
        <v>0</v>
      </c>
    </row>
    <row r="265" spans="1:1" x14ac:dyDescent="0.2">
      <c r="A265" s="219">
        <v>0</v>
      </c>
    </row>
    <row r="266" spans="1:1" x14ac:dyDescent="0.2">
      <c r="A266" s="219">
        <v>0</v>
      </c>
    </row>
    <row r="267" spans="1:1" x14ac:dyDescent="0.2">
      <c r="A267" s="219">
        <v>0</v>
      </c>
    </row>
    <row r="268" spans="1:1" x14ac:dyDescent="0.2">
      <c r="A268" s="219">
        <v>0</v>
      </c>
    </row>
    <row r="269" spans="1:1" x14ac:dyDescent="0.2">
      <c r="A269" s="219">
        <v>0</v>
      </c>
    </row>
    <row r="270" spans="1:1" x14ac:dyDescent="0.2">
      <c r="A270" s="219">
        <v>0</v>
      </c>
    </row>
    <row r="271" spans="1:1" x14ac:dyDescent="0.2">
      <c r="A271" s="219">
        <v>0</v>
      </c>
    </row>
    <row r="272" spans="1:1" x14ac:dyDescent="0.2">
      <c r="A272" s="219">
        <v>0</v>
      </c>
    </row>
    <row r="273" spans="1:1" x14ac:dyDescent="0.2">
      <c r="A273" s="219">
        <v>0</v>
      </c>
    </row>
    <row r="274" spans="1:1" x14ac:dyDescent="0.2">
      <c r="A274" s="219">
        <v>0</v>
      </c>
    </row>
    <row r="275" spans="1:1" x14ac:dyDescent="0.2">
      <c r="A275" s="219">
        <v>0</v>
      </c>
    </row>
    <row r="276" spans="1:1" x14ac:dyDescent="0.2">
      <c r="A276" s="219">
        <v>0</v>
      </c>
    </row>
    <row r="277" spans="1:1" x14ac:dyDescent="0.2">
      <c r="A277" s="219">
        <v>0</v>
      </c>
    </row>
    <row r="278" spans="1:1" x14ac:dyDescent="0.2">
      <c r="A278" s="219">
        <v>0</v>
      </c>
    </row>
    <row r="279" spans="1:1" x14ac:dyDescent="0.2">
      <c r="A279" s="219">
        <v>0</v>
      </c>
    </row>
    <row r="280" spans="1:1" x14ac:dyDescent="0.2">
      <c r="A280" s="219">
        <v>0</v>
      </c>
    </row>
    <row r="281" spans="1:1" x14ac:dyDescent="0.2">
      <c r="A281" s="219">
        <v>0</v>
      </c>
    </row>
    <row r="282" spans="1:1" x14ac:dyDescent="0.2">
      <c r="A282" s="219">
        <v>0</v>
      </c>
    </row>
    <row r="283" spans="1:1" x14ac:dyDescent="0.2">
      <c r="A283" s="219">
        <v>0</v>
      </c>
    </row>
    <row r="284" spans="1:1" x14ac:dyDescent="0.2">
      <c r="A284" s="219">
        <v>0</v>
      </c>
    </row>
    <row r="285" spans="1:1" x14ac:dyDescent="0.2">
      <c r="A285" s="219">
        <v>0</v>
      </c>
    </row>
    <row r="286" spans="1:1" x14ac:dyDescent="0.2">
      <c r="A286" s="219">
        <v>0</v>
      </c>
    </row>
    <row r="287" spans="1:1" x14ac:dyDescent="0.2">
      <c r="A287" s="219">
        <v>0</v>
      </c>
    </row>
    <row r="288" spans="1:1" x14ac:dyDescent="0.2">
      <c r="A288" s="219">
        <v>0</v>
      </c>
    </row>
    <row r="289" spans="1:1" x14ac:dyDescent="0.2">
      <c r="A289" s="219">
        <v>0</v>
      </c>
    </row>
    <row r="290" spans="1:1" x14ac:dyDescent="0.2">
      <c r="A290" s="219">
        <v>0</v>
      </c>
    </row>
    <row r="291" spans="1:1" x14ac:dyDescent="0.2">
      <c r="A291" s="219">
        <v>0</v>
      </c>
    </row>
    <row r="292" spans="1:1" x14ac:dyDescent="0.2">
      <c r="A292" s="219">
        <v>0</v>
      </c>
    </row>
    <row r="293" spans="1:1" x14ac:dyDescent="0.2">
      <c r="A293" s="219">
        <v>0</v>
      </c>
    </row>
    <row r="294" spans="1:1" x14ac:dyDescent="0.2">
      <c r="A294" s="219">
        <v>0</v>
      </c>
    </row>
    <row r="295" spans="1:1" x14ac:dyDescent="0.2">
      <c r="A295" s="219">
        <v>0</v>
      </c>
    </row>
    <row r="296" spans="1:1" x14ac:dyDescent="0.2">
      <c r="A296" s="219">
        <v>0</v>
      </c>
    </row>
    <row r="297" spans="1:1" x14ac:dyDescent="0.2">
      <c r="A297" s="219">
        <v>0</v>
      </c>
    </row>
    <row r="298" spans="1:1" x14ac:dyDescent="0.2">
      <c r="A298" s="219">
        <v>0</v>
      </c>
    </row>
    <row r="299" spans="1:1" x14ac:dyDescent="0.2">
      <c r="A299" s="219">
        <v>0</v>
      </c>
    </row>
    <row r="300" spans="1:1" x14ac:dyDescent="0.2">
      <c r="A300" s="219">
        <v>0</v>
      </c>
    </row>
    <row r="301" spans="1:1" x14ac:dyDescent="0.2">
      <c r="A301" s="219">
        <v>0</v>
      </c>
    </row>
    <row r="302" spans="1:1" x14ac:dyDescent="0.2">
      <c r="A302" s="219">
        <v>0</v>
      </c>
    </row>
    <row r="303" spans="1:1" x14ac:dyDescent="0.2">
      <c r="A303" s="219">
        <v>0</v>
      </c>
    </row>
    <row r="304" spans="1:1" x14ac:dyDescent="0.2">
      <c r="A304" s="219">
        <v>0</v>
      </c>
    </row>
    <row r="305" spans="1:1" x14ac:dyDescent="0.2">
      <c r="A305" s="219">
        <v>0</v>
      </c>
    </row>
    <row r="306" spans="1:1" x14ac:dyDescent="0.2">
      <c r="A306" s="219">
        <v>0</v>
      </c>
    </row>
    <row r="307" spans="1:1" x14ac:dyDescent="0.2">
      <c r="A307" s="219">
        <v>0</v>
      </c>
    </row>
    <row r="308" spans="1:1" x14ac:dyDescent="0.2">
      <c r="A308" s="219">
        <v>0</v>
      </c>
    </row>
    <row r="309" spans="1:1" x14ac:dyDescent="0.2">
      <c r="A309" s="219">
        <v>0</v>
      </c>
    </row>
    <row r="310" spans="1:1" x14ac:dyDescent="0.2">
      <c r="A310" s="219">
        <v>0</v>
      </c>
    </row>
    <row r="311" spans="1:1" x14ac:dyDescent="0.2">
      <c r="A311" s="219">
        <v>0</v>
      </c>
    </row>
    <row r="312" spans="1:1" x14ac:dyDescent="0.2">
      <c r="A312" s="219">
        <v>0</v>
      </c>
    </row>
    <row r="313" spans="1:1" x14ac:dyDescent="0.2">
      <c r="A313" s="219">
        <v>0</v>
      </c>
    </row>
    <row r="314" spans="1:1" x14ac:dyDescent="0.2">
      <c r="A314" s="219">
        <v>0</v>
      </c>
    </row>
    <row r="315" spans="1:1" x14ac:dyDescent="0.2">
      <c r="A315" s="219">
        <v>0</v>
      </c>
    </row>
    <row r="316" spans="1:1" x14ac:dyDescent="0.2">
      <c r="A316" s="219">
        <v>0</v>
      </c>
    </row>
    <row r="317" spans="1:1" x14ac:dyDescent="0.2">
      <c r="A317" s="219">
        <v>0</v>
      </c>
    </row>
    <row r="318" spans="1:1" x14ac:dyDescent="0.2">
      <c r="A318" s="219">
        <v>0</v>
      </c>
    </row>
    <row r="319" spans="1:1" x14ac:dyDescent="0.2">
      <c r="A319" s="219">
        <v>0</v>
      </c>
    </row>
    <row r="320" spans="1:1" x14ac:dyDescent="0.2">
      <c r="A320" s="219">
        <v>0</v>
      </c>
    </row>
    <row r="321" spans="1:1" x14ac:dyDescent="0.2">
      <c r="A321" s="219">
        <v>0</v>
      </c>
    </row>
    <row r="322" spans="1:1" x14ac:dyDescent="0.2">
      <c r="A322" s="219">
        <v>0</v>
      </c>
    </row>
    <row r="323" spans="1:1" x14ac:dyDescent="0.2">
      <c r="A323" s="219">
        <v>0</v>
      </c>
    </row>
    <row r="324" spans="1:1" x14ac:dyDescent="0.2">
      <c r="A324" s="219">
        <v>0</v>
      </c>
    </row>
    <row r="325" spans="1:1" x14ac:dyDescent="0.2">
      <c r="A325" s="219">
        <v>0</v>
      </c>
    </row>
    <row r="326" spans="1:1" x14ac:dyDescent="0.2">
      <c r="A326" s="219">
        <v>0</v>
      </c>
    </row>
    <row r="327" spans="1:1" x14ac:dyDescent="0.2">
      <c r="A327" s="219">
        <v>0</v>
      </c>
    </row>
    <row r="328" spans="1:1" x14ac:dyDescent="0.2">
      <c r="A328" s="219">
        <v>0</v>
      </c>
    </row>
    <row r="329" spans="1:1" x14ac:dyDescent="0.2">
      <c r="A329" s="219">
        <v>0</v>
      </c>
    </row>
    <row r="330" spans="1:1" x14ac:dyDescent="0.2">
      <c r="A330" s="219">
        <v>0</v>
      </c>
    </row>
    <row r="331" spans="1:1" x14ac:dyDescent="0.2">
      <c r="A331" s="219">
        <v>0</v>
      </c>
    </row>
    <row r="332" spans="1:1" x14ac:dyDescent="0.2">
      <c r="A332" s="219">
        <v>0</v>
      </c>
    </row>
    <row r="333" spans="1:1" x14ac:dyDescent="0.2">
      <c r="A333" s="219">
        <v>0</v>
      </c>
    </row>
    <row r="334" spans="1:1" x14ac:dyDescent="0.2">
      <c r="A334" s="219">
        <v>0</v>
      </c>
    </row>
    <row r="335" spans="1:1" x14ac:dyDescent="0.2">
      <c r="A335" s="219">
        <v>0</v>
      </c>
    </row>
    <row r="336" spans="1:1" x14ac:dyDescent="0.2">
      <c r="A336" s="219">
        <v>0</v>
      </c>
    </row>
    <row r="337" spans="1:1" x14ac:dyDescent="0.2">
      <c r="A337" s="219">
        <v>0</v>
      </c>
    </row>
    <row r="338" spans="1:1" x14ac:dyDescent="0.2">
      <c r="A338" s="219">
        <v>0</v>
      </c>
    </row>
    <row r="339" spans="1:1" x14ac:dyDescent="0.2">
      <c r="A339" s="219">
        <v>0</v>
      </c>
    </row>
    <row r="340" spans="1:1" x14ac:dyDescent="0.2">
      <c r="A340" s="219">
        <v>0</v>
      </c>
    </row>
    <row r="341" spans="1:1" x14ac:dyDescent="0.2">
      <c r="A341" s="219">
        <v>0</v>
      </c>
    </row>
    <row r="342" spans="1:1" x14ac:dyDescent="0.2">
      <c r="A342" s="219">
        <v>0</v>
      </c>
    </row>
    <row r="343" spans="1:1" x14ac:dyDescent="0.2">
      <c r="A343" s="219">
        <v>0</v>
      </c>
    </row>
    <row r="344" spans="1:1" x14ac:dyDescent="0.2">
      <c r="A344" s="219">
        <v>0</v>
      </c>
    </row>
    <row r="345" spans="1:1" x14ac:dyDescent="0.2">
      <c r="A345" s="219">
        <v>0</v>
      </c>
    </row>
    <row r="346" spans="1:1" x14ac:dyDescent="0.2">
      <c r="A346" s="219">
        <v>0</v>
      </c>
    </row>
    <row r="347" spans="1:1" x14ac:dyDescent="0.2">
      <c r="A347" s="219">
        <v>0</v>
      </c>
    </row>
    <row r="348" spans="1:1" x14ac:dyDescent="0.2">
      <c r="A348" s="219">
        <v>0</v>
      </c>
    </row>
    <row r="349" spans="1:1" x14ac:dyDescent="0.2">
      <c r="A349" s="219">
        <v>0</v>
      </c>
    </row>
    <row r="350" spans="1:1" x14ac:dyDescent="0.2">
      <c r="A350" s="219">
        <v>0</v>
      </c>
    </row>
    <row r="351" spans="1:1" x14ac:dyDescent="0.2">
      <c r="A351" s="219">
        <v>0</v>
      </c>
    </row>
    <row r="352" spans="1:1" x14ac:dyDescent="0.2">
      <c r="A352" s="219">
        <v>0</v>
      </c>
    </row>
    <row r="353" spans="1:1" x14ac:dyDescent="0.2">
      <c r="A353" s="219">
        <v>0</v>
      </c>
    </row>
    <row r="354" spans="1:1" x14ac:dyDescent="0.2">
      <c r="A354" s="219">
        <v>0</v>
      </c>
    </row>
    <row r="355" spans="1:1" x14ac:dyDescent="0.2">
      <c r="A355" s="219">
        <v>0</v>
      </c>
    </row>
    <row r="356" spans="1:1" x14ac:dyDescent="0.2">
      <c r="A356" s="219">
        <v>0</v>
      </c>
    </row>
    <row r="357" spans="1:1" x14ac:dyDescent="0.2">
      <c r="A357" s="219">
        <v>0</v>
      </c>
    </row>
    <row r="358" spans="1:1" x14ac:dyDescent="0.2">
      <c r="A358" s="219">
        <v>0</v>
      </c>
    </row>
    <row r="359" spans="1:1" x14ac:dyDescent="0.2">
      <c r="A359" s="219">
        <v>0</v>
      </c>
    </row>
    <row r="360" spans="1:1" x14ac:dyDescent="0.2">
      <c r="A360" s="219">
        <v>0</v>
      </c>
    </row>
    <row r="361" spans="1:1" x14ac:dyDescent="0.2">
      <c r="A361" s="219">
        <v>0</v>
      </c>
    </row>
    <row r="362" spans="1:1" x14ac:dyDescent="0.2">
      <c r="A362" s="219">
        <v>0</v>
      </c>
    </row>
    <row r="363" spans="1:1" x14ac:dyDescent="0.2">
      <c r="A363" s="219">
        <v>0</v>
      </c>
    </row>
    <row r="364" spans="1:1" x14ac:dyDescent="0.2">
      <c r="A364" s="219">
        <v>0</v>
      </c>
    </row>
    <row r="365" spans="1:1" x14ac:dyDescent="0.2">
      <c r="A365" s="219">
        <v>0</v>
      </c>
    </row>
    <row r="366" spans="1:1" x14ac:dyDescent="0.2">
      <c r="A366" s="219">
        <v>0</v>
      </c>
    </row>
    <row r="367" spans="1:1" x14ac:dyDescent="0.2">
      <c r="A367" s="219">
        <v>0</v>
      </c>
    </row>
    <row r="368" spans="1:1" x14ac:dyDescent="0.2">
      <c r="A368" s="219">
        <v>0</v>
      </c>
    </row>
    <row r="369" spans="1:1" x14ac:dyDescent="0.2">
      <c r="A369" s="219">
        <v>0</v>
      </c>
    </row>
    <row r="370" spans="1:1" x14ac:dyDescent="0.2">
      <c r="A370" s="219">
        <v>0</v>
      </c>
    </row>
    <row r="371" spans="1:1" x14ac:dyDescent="0.2">
      <c r="A371" s="219">
        <v>0</v>
      </c>
    </row>
    <row r="372" spans="1:1" x14ac:dyDescent="0.2">
      <c r="A372" s="219">
        <v>0</v>
      </c>
    </row>
    <row r="373" spans="1:1" x14ac:dyDescent="0.2">
      <c r="A373" s="219">
        <v>0</v>
      </c>
    </row>
    <row r="374" spans="1:1" x14ac:dyDescent="0.2">
      <c r="A374" s="219">
        <v>0</v>
      </c>
    </row>
    <row r="375" spans="1:1" x14ac:dyDescent="0.2">
      <c r="A375" s="219">
        <v>0</v>
      </c>
    </row>
    <row r="376" spans="1:1" x14ac:dyDescent="0.2">
      <c r="A376" s="219">
        <v>0</v>
      </c>
    </row>
    <row r="377" spans="1:1" x14ac:dyDescent="0.2">
      <c r="A377" s="219">
        <v>0</v>
      </c>
    </row>
    <row r="378" spans="1:1" x14ac:dyDescent="0.2">
      <c r="A378" s="219">
        <v>0</v>
      </c>
    </row>
    <row r="379" spans="1:1" x14ac:dyDescent="0.2">
      <c r="A379" s="219">
        <v>0</v>
      </c>
    </row>
    <row r="380" spans="1:1" x14ac:dyDescent="0.2">
      <c r="A380" s="219">
        <v>0</v>
      </c>
    </row>
    <row r="381" spans="1:1" x14ac:dyDescent="0.2">
      <c r="A381" s="219">
        <v>0</v>
      </c>
    </row>
    <row r="382" spans="1:1" x14ac:dyDescent="0.2">
      <c r="A382" s="219">
        <v>0</v>
      </c>
    </row>
    <row r="383" spans="1:1" x14ac:dyDescent="0.2">
      <c r="A383" s="219">
        <v>0</v>
      </c>
    </row>
    <row r="384" spans="1:1" x14ac:dyDescent="0.2">
      <c r="A384" s="219">
        <v>0</v>
      </c>
    </row>
    <row r="385" spans="1:1" x14ac:dyDescent="0.2">
      <c r="A385" s="219">
        <v>0</v>
      </c>
    </row>
    <row r="386" spans="1:1" x14ac:dyDescent="0.2">
      <c r="A386" s="219">
        <v>0</v>
      </c>
    </row>
    <row r="387" spans="1:1" x14ac:dyDescent="0.2">
      <c r="A387" s="219">
        <v>0</v>
      </c>
    </row>
    <row r="388" spans="1:1" x14ac:dyDescent="0.2">
      <c r="A388" s="219">
        <v>0</v>
      </c>
    </row>
    <row r="389" spans="1:1" x14ac:dyDescent="0.2">
      <c r="A389" s="219">
        <v>0</v>
      </c>
    </row>
    <row r="390" spans="1:1" x14ac:dyDescent="0.2">
      <c r="A390" s="219">
        <v>0</v>
      </c>
    </row>
    <row r="391" spans="1:1" x14ac:dyDescent="0.2">
      <c r="A391" s="219">
        <v>0</v>
      </c>
    </row>
    <row r="392" spans="1:1" x14ac:dyDescent="0.2">
      <c r="A392" s="219">
        <v>0</v>
      </c>
    </row>
    <row r="393" spans="1:1" x14ac:dyDescent="0.2">
      <c r="A393" s="219">
        <v>0</v>
      </c>
    </row>
    <row r="394" spans="1:1" x14ac:dyDescent="0.2">
      <c r="A394" s="219">
        <v>0</v>
      </c>
    </row>
    <row r="395" spans="1:1" x14ac:dyDescent="0.2">
      <c r="A395" s="219">
        <v>0</v>
      </c>
    </row>
    <row r="396" spans="1:1" x14ac:dyDescent="0.2">
      <c r="A396" s="219">
        <v>0</v>
      </c>
    </row>
    <row r="397" spans="1:1" x14ac:dyDescent="0.2">
      <c r="A397" s="219">
        <v>0</v>
      </c>
    </row>
    <row r="398" spans="1:1" x14ac:dyDescent="0.2">
      <c r="A398" s="219">
        <v>0</v>
      </c>
    </row>
    <row r="399" spans="1:1" x14ac:dyDescent="0.2">
      <c r="A399" s="219">
        <v>0</v>
      </c>
    </row>
    <row r="400" spans="1:1" x14ac:dyDescent="0.2">
      <c r="A400" s="219">
        <v>0</v>
      </c>
    </row>
    <row r="401" spans="1:1" x14ac:dyDescent="0.2">
      <c r="A401" s="219">
        <v>0</v>
      </c>
    </row>
    <row r="402" spans="1:1" x14ac:dyDescent="0.2">
      <c r="A402" s="219">
        <v>0</v>
      </c>
    </row>
    <row r="403" spans="1:1" x14ac:dyDescent="0.2">
      <c r="A403" s="219">
        <v>0</v>
      </c>
    </row>
    <row r="404" spans="1:1" x14ac:dyDescent="0.2">
      <c r="A404" s="219">
        <v>0</v>
      </c>
    </row>
    <row r="405" spans="1:1" x14ac:dyDescent="0.2">
      <c r="A405" s="219">
        <v>0</v>
      </c>
    </row>
    <row r="406" spans="1:1" x14ac:dyDescent="0.2">
      <c r="A406" s="219">
        <v>0</v>
      </c>
    </row>
    <row r="407" spans="1:1" x14ac:dyDescent="0.2">
      <c r="A407" s="219">
        <v>0</v>
      </c>
    </row>
    <row r="408" spans="1:1" x14ac:dyDescent="0.2">
      <c r="A408" s="219">
        <v>0</v>
      </c>
    </row>
    <row r="409" spans="1:1" x14ac:dyDescent="0.2">
      <c r="A409" s="219">
        <v>0</v>
      </c>
    </row>
    <row r="410" spans="1:1" x14ac:dyDescent="0.2">
      <c r="A410" s="219">
        <v>0</v>
      </c>
    </row>
    <row r="411" spans="1:1" x14ac:dyDescent="0.2">
      <c r="A411" s="219">
        <v>0</v>
      </c>
    </row>
    <row r="412" spans="1:1" x14ac:dyDescent="0.2">
      <c r="A412" s="219">
        <v>0</v>
      </c>
    </row>
    <row r="413" spans="1:1" x14ac:dyDescent="0.2">
      <c r="A413" s="219">
        <v>0</v>
      </c>
    </row>
    <row r="414" spans="1:1" x14ac:dyDescent="0.2">
      <c r="A414" s="219">
        <v>0</v>
      </c>
    </row>
    <row r="415" spans="1:1" x14ac:dyDescent="0.2">
      <c r="A415" s="219">
        <v>0</v>
      </c>
    </row>
    <row r="416" spans="1:1" x14ac:dyDescent="0.2">
      <c r="A416" s="219">
        <v>0</v>
      </c>
    </row>
    <row r="417" spans="1:1" x14ac:dyDescent="0.2">
      <c r="A417" s="219">
        <v>0</v>
      </c>
    </row>
    <row r="418" spans="1:1" x14ac:dyDescent="0.2">
      <c r="A418" s="219">
        <v>0</v>
      </c>
    </row>
    <row r="419" spans="1:1" x14ac:dyDescent="0.2">
      <c r="A419" s="219">
        <v>0</v>
      </c>
    </row>
    <row r="420" spans="1:1" x14ac:dyDescent="0.2">
      <c r="A420" s="219">
        <v>0</v>
      </c>
    </row>
    <row r="421" spans="1:1" x14ac:dyDescent="0.2">
      <c r="A421" s="219">
        <v>0</v>
      </c>
    </row>
    <row r="422" spans="1:1" x14ac:dyDescent="0.2">
      <c r="A422" s="219">
        <v>0</v>
      </c>
    </row>
    <row r="423" spans="1:1" x14ac:dyDescent="0.2">
      <c r="A423" s="219">
        <v>0</v>
      </c>
    </row>
    <row r="424" spans="1:1" x14ac:dyDescent="0.2">
      <c r="A424" s="219">
        <v>0</v>
      </c>
    </row>
    <row r="425" spans="1:1" x14ac:dyDescent="0.2">
      <c r="A425" s="219">
        <v>0</v>
      </c>
    </row>
    <row r="426" spans="1:1" x14ac:dyDescent="0.2">
      <c r="A426" s="219">
        <v>0</v>
      </c>
    </row>
    <row r="427" spans="1:1" x14ac:dyDescent="0.2">
      <c r="A427" s="219">
        <v>0</v>
      </c>
    </row>
    <row r="428" spans="1:1" x14ac:dyDescent="0.2">
      <c r="A428" s="219">
        <v>0</v>
      </c>
    </row>
    <row r="429" spans="1:1" x14ac:dyDescent="0.2">
      <c r="A429" s="219">
        <v>0</v>
      </c>
    </row>
    <row r="430" spans="1:1" x14ac:dyDescent="0.2">
      <c r="A430" s="219">
        <v>0</v>
      </c>
    </row>
    <row r="431" spans="1:1" x14ac:dyDescent="0.2">
      <c r="A431" s="219">
        <v>0</v>
      </c>
    </row>
    <row r="432" spans="1:1" x14ac:dyDescent="0.2">
      <c r="A432" s="219">
        <v>0</v>
      </c>
    </row>
    <row r="433" spans="1:1" x14ac:dyDescent="0.2">
      <c r="A433" s="219">
        <v>0</v>
      </c>
    </row>
    <row r="434" spans="1:1" x14ac:dyDescent="0.2">
      <c r="A434" s="219">
        <v>0</v>
      </c>
    </row>
    <row r="435" spans="1:1" x14ac:dyDescent="0.2">
      <c r="A435" s="219">
        <v>0</v>
      </c>
    </row>
    <row r="436" spans="1:1" x14ac:dyDescent="0.2">
      <c r="A436" s="219">
        <v>0</v>
      </c>
    </row>
    <row r="437" spans="1:1" x14ac:dyDescent="0.2">
      <c r="A437" s="219">
        <v>0</v>
      </c>
    </row>
    <row r="438" spans="1:1" x14ac:dyDescent="0.2">
      <c r="A438" s="219">
        <v>0</v>
      </c>
    </row>
    <row r="439" spans="1:1" x14ac:dyDescent="0.2">
      <c r="A439" s="219">
        <v>0</v>
      </c>
    </row>
    <row r="440" spans="1:1" x14ac:dyDescent="0.2">
      <c r="A440" s="219">
        <v>0</v>
      </c>
    </row>
    <row r="441" spans="1:1" x14ac:dyDescent="0.2">
      <c r="A441" s="219">
        <v>0</v>
      </c>
    </row>
    <row r="442" spans="1:1" x14ac:dyDescent="0.2">
      <c r="A442" s="219">
        <v>0</v>
      </c>
    </row>
    <row r="443" spans="1:1" x14ac:dyDescent="0.2">
      <c r="A443" s="219">
        <v>0</v>
      </c>
    </row>
    <row r="444" spans="1:1" x14ac:dyDescent="0.2">
      <c r="A444" s="219">
        <v>0</v>
      </c>
    </row>
    <row r="445" spans="1:1" x14ac:dyDescent="0.2">
      <c r="A445" s="219">
        <v>0</v>
      </c>
    </row>
    <row r="446" spans="1:1" x14ac:dyDescent="0.2">
      <c r="A446" s="219">
        <v>0</v>
      </c>
    </row>
    <row r="447" spans="1:1" x14ac:dyDescent="0.2">
      <c r="A447" s="219">
        <v>0</v>
      </c>
    </row>
    <row r="448" spans="1:1" x14ac:dyDescent="0.2">
      <c r="A448" s="219">
        <v>0</v>
      </c>
    </row>
    <row r="449" spans="1:1" x14ac:dyDescent="0.2">
      <c r="A449" s="219">
        <v>0</v>
      </c>
    </row>
    <row r="450" spans="1:1" x14ac:dyDescent="0.2">
      <c r="A450" s="219">
        <v>0</v>
      </c>
    </row>
    <row r="451" spans="1:1" x14ac:dyDescent="0.2">
      <c r="A451" s="219">
        <v>0</v>
      </c>
    </row>
    <row r="452" spans="1:1" x14ac:dyDescent="0.2">
      <c r="A452" s="219">
        <v>0</v>
      </c>
    </row>
    <row r="453" spans="1:1" x14ac:dyDescent="0.2">
      <c r="A453" s="219">
        <v>0</v>
      </c>
    </row>
    <row r="454" spans="1:1" x14ac:dyDescent="0.2">
      <c r="A454" s="219">
        <v>0</v>
      </c>
    </row>
    <row r="455" spans="1:1" x14ac:dyDescent="0.2">
      <c r="A455" s="219">
        <v>0</v>
      </c>
    </row>
    <row r="456" spans="1:1" x14ac:dyDescent="0.2">
      <c r="A456" s="219">
        <v>0</v>
      </c>
    </row>
    <row r="457" spans="1:1" x14ac:dyDescent="0.2">
      <c r="A457" s="219">
        <v>0</v>
      </c>
    </row>
    <row r="458" spans="1:1" x14ac:dyDescent="0.2">
      <c r="A458" s="219">
        <v>0</v>
      </c>
    </row>
    <row r="459" spans="1:1" x14ac:dyDescent="0.2">
      <c r="A459" s="219">
        <v>0</v>
      </c>
    </row>
    <row r="460" spans="1:1" x14ac:dyDescent="0.2">
      <c r="A460" s="219">
        <v>0</v>
      </c>
    </row>
    <row r="461" spans="1:1" x14ac:dyDescent="0.2">
      <c r="A461" s="219">
        <v>0</v>
      </c>
    </row>
    <row r="462" spans="1:1" x14ac:dyDescent="0.2">
      <c r="A462" s="219">
        <v>0</v>
      </c>
    </row>
    <row r="463" spans="1:1" x14ac:dyDescent="0.2">
      <c r="A463" s="219">
        <v>0</v>
      </c>
    </row>
    <row r="464" spans="1:1" x14ac:dyDescent="0.2">
      <c r="A464" s="219">
        <v>0</v>
      </c>
    </row>
    <row r="465" spans="1:1" x14ac:dyDescent="0.2">
      <c r="A465" s="219">
        <v>0</v>
      </c>
    </row>
    <row r="466" spans="1:1" x14ac:dyDescent="0.2">
      <c r="A466" s="219">
        <v>0</v>
      </c>
    </row>
    <row r="467" spans="1:1" x14ac:dyDescent="0.2">
      <c r="A467" s="219">
        <v>0</v>
      </c>
    </row>
    <row r="468" spans="1:1" x14ac:dyDescent="0.2">
      <c r="A468" s="219">
        <v>0</v>
      </c>
    </row>
    <row r="469" spans="1:1" x14ac:dyDescent="0.2">
      <c r="A469" s="219">
        <v>0</v>
      </c>
    </row>
    <row r="470" spans="1:1" x14ac:dyDescent="0.2">
      <c r="A470" s="219">
        <v>0</v>
      </c>
    </row>
    <row r="471" spans="1:1" x14ac:dyDescent="0.2">
      <c r="A471" s="219">
        <v>0</v>
      </c>
    </row>
    <row r="472" spans="1:1" x14ac:dyDescent="0.2">
      <c r="A472" s="219">
        <v>0</v>
      </c>
    </row>
    <row r="473" spans="1:1" x14ac:dyDescent="0.2">
      <c r="A473" s="219">
        <v>0</v>
      </c>
    </row>
    <row r="474" spans="1:1" x14ac:dyDescent="0.2">
      <c r="A474" s="219">
        <v>0</v>
      </c>
    </row>
    <row r="475" spans="1:1" x14ac:dyDescent="0.2">
      <c r="A475" s="219">
        <v>0</v>
      </c>
    </row>
    <row r="476" spans="1:1" x14ac:dyDescent="0.2">
      <c r="A476" s="219">
        <v>0</v>
      </c>
    </row>
    <row r="477" spans="1:1" x14ac:dyDescent="0.2">
      <c r="A477" s="219">
        <v>0</v>
      </c>
    </row>
    <row r="478" spans="1:1" x14ac:dyDescent="0.2">
      <c r="A478" s="219">
        <v>0</v>
      </c>
    </row>
    <row r="479" spans="1:1" x14ac:dyDescent="0.2">
      <c r="A479" s="219">
        <v>0</v>
      </c>
    </row>
    <row r="480" spans="1:1" x14ac:dyDescent="0.2">
      <c r="A480" s="219">
        <v>0</v>
      </c>
    </row>
    <row r="481" spans="1:1" x14ac:dyDescent="0.2">
      <c r="A481" s="219">
        <v>0</v>
      </c>
    </row>
    <row r="482" spans="1:1" x14ac:dyDescent="0.2">
      <c r="A482" s="219">
        <v>0</v>
      </c>
    </row>
    <row r="483" spans="1:1" x14ac:dyDescent="0.2">
      <c r="A483" s="219">
        <v>0</v>
      </c>
    </row>
    <row r="484" spans="1:1" x14ac:dyDescent="0.2">
      <c r="A484" s="219">
        <v>0</v>
      </c>
    </row>
    <row r="485" spans="1:1" x14ac:dyDescent="0.2">
      <c r="A485" s="219">
        <v>0</v>
      </c>
    </row>
    <row r="486" spans="1:1" x14ac:dyDescent="0.2">
      <c r="A486" s="219">
        <v>0</v>
      </c>
    </row>
    <row r="487" spans="1:1" x14ac:dyDescent="0.2">
      <c r="A487" s="219">
        <v>0</v>
      </c>
    </row>
    <row r="488" spans="1:1" x14ac:dyDescent="0.2">
      <c r="A488" s="219">
        <v>0</v>
      </c>
    </row>
    <row r="489" spans="1:1" x14ac:dyDescent="0.2">
      <c r="A489" s="219">
        <v>0</v>
      </c>
    </row>
    <row r="490" spans="1:1" x14ac:dyDescent="0.2">
      <c r="A490" s="219">
        <v>0</v>
      </c>
    </row>
    <row r="491" spans="1:1" x14ac:dyDescent="0.2">
      <c r="A491" s="219">
        <v>0</v>
      </c>
    </row>
    <row r="492" spans="1:1" x14ac:dyDescent="0.2">
      <c r="A492" s="219">
        <v>0</v>
      </c>
    </row>
    <row r="493" spans="1:1" x14ac:dyDescent="0.2">
      <c r="A493" s="219">
        <v>0</v>
      </c>
    </row>
    <row r="494" spans="1:1" x14ac:dyDescent="0.2">
      <c r="A494" s="219">
        <v>0</v>
      </c>
    </row>
    <row r="495" spans="1:1" x14ac:dyDescent="0.2">
      <c r="A495" s="219">
        <v>0</v>
      </c>
    </row>
    <row r="496" spans="1:1" x14ac:dyDescent="0.2">
      <c r="A496" s="219">
        <v>0</v>
      </c>
    </row>
    <row r="497" spans="1:1" x14ac:dyDescent="0.2">
      <c r="A497" s="219">
        <v>0</v>
      </c>
    </row>
    <row r="498" spans="1:1" x14ac:dyDescent="0.2">
      <c r="A498" s="219">
        <v>0</v>
      </c>
    </row>
    <row r="499" spans="1:1" x14ac:dyDescent="0.2">
      <c r="A499" s="219">
        <v>0</v>
      </c>
    </row>
    <row r="500" spans="1:1" x14ac:dyDescent="0.2">
      <c r="A500" s="219">
        <v>0</v>
      </c>
    </row>
    <row r="501" spans="1:1" x14ac:dyDescent="0.2">
      <c r="A501" s="219">
        <v>0</v>
      </c>
    </row>
    <row r="502" spans="1:1" x14ac:dyDescent="0.2">
      <c r="A502" s="219">
        <v>0</v>
      </c>
    </row>
    <row r="503" spans="1:1" x14ac:dyDescent="0.2">
      <c r="A503" s="219">
        <v>0</v>
      </c>
    </row>
    <row r="504" spans="1:1" x14ac:dyDescent="0.2">
      <c r="A504" s="219">
        <v>0</v>
      </c>
    </row>
    <row r="505" spans="1:1" x14ac:dyDescent="0.2">
      <c r="A505" s="219">
        <v>0</v>
      </c>
    </row>
    <row r="506" spans="1:1" x14ac:dyDescent="0.2">
      <c r="A506" s="219">
        <v>0</v>
      </c>
    </row>
    <row r="507" spans="1:1" x14ac:dyDescent="0.2">
      <c r="A507" s="219">
        <v>0</v>
      </c>
    </row>
    <row r="508" spans="1:1" x14ac:dyDescent="0.2">
      <c r="A508" s="219">
        <v>0</v>
      </c>
    </row>
    <row r="509" spans="1:1" x14ac:dyDescent="0.2">
      <c r="A509" s="219">
        <v>0</v>
      </c>
    </row>
    <row r="510" spans="1:1" x14ac:dyDescent="0.2">
      <c r="A510" s="219">
        <v>0</v>
      </c>
    </row>
    <row r="511" spans="1:1" x14ac:dyDescent="0.2">
      <c r="A511" s="219">
        <v>0</v>
      </c>
    </row>
    <row r="512" spans="1:1" x14ac:dyDescent="0.2">
      <c r="A512" s="219">
        <v>0</v>
      </c>
    </row>
    <row r="513" spans="1:1" x14ac:dyDescent="0.2">
      <c r="A513" s="219">
        <v>0</v>
      </c>
    </row>
    <row r="514" spans="1:1" x14ac:dyDescent="0.2">
      <c r="A514" s="219">
        <v>0</v>
      </c>
    </row>
    <row r="515" spans="1:1" x14ac:dyDescent="0.2">
      <c r="A515" s="219">
        <v>0</v>
      </c>
    </row>
    <row r="516" spans="1:1" x14ac:dyDescent="0.2">
      <c r="A516" s="219">
        <v>0</v>
      </c>
    </row>
    <row r="517" spans="1:1" x14ac:dyDescent="0.2">
      <c r="A517" s="219">
        <v>0</v>
      </c>
    </row>
    <row r="518" spans="1:1" x14ac:dyDescent="0.2">
      <c r="A518" s="219">
        <v>0</v>
      </c>
    </row>
    <row r="519" spans="1:1" x14ac:dyDescent="0.2">
      <c r="A519" s="219">
        <v>0</v>
      </c>
    </row>
    <row r="520" spans="1:1" x14ac:dyDescent="0.2">
      <c r="A520" s="219">
        <v>0</v>
      </c>
    </row>
    <row r="521" spans="1:1" x14ac:dyDescent="0.2">
      <c r="A521" s="219">
        <v>0</v>
      </c>
    </row>
    <row r="522" spans="1:1" x14ac:dyDescent="0.2">
      <c r="A522" s="219">
        <v>0</v>
      </c>
    </row>
    <row r="523" spans="1:1" x14ac:dyDescent="0.2">
      <c r="A523" s="219">
        <v>0</v>
      </c>
    </row>
    <row r="524" spans="1:1" x14ac:dyDescent="0.2">
      <c r="A524" s="219">
        <v>0</v>
      </c>
    </row>
    <row r="525" spans="1:1" x14ac:dyDescent="0.2">
      <c r="A525" s="219">
        <v>0</v>
      </c>
    </row>
    <row r="526" spans="1:1" x14ac:dyDescent="0.2">
      <c r="A526" s="219">
        <v>0</v>
      </c>
    </row>
    <row r="527" spans="1:1" x14ac:dyDescent="0.2">
      <c r="A527" s="219">
        <v>0</v>
      </c>
    </row>
    <row r="528" spans="1:1" x14ac:dyDescent="0.2">
      <c r="A528" s="219">
        <v>0</v>
      </c>
    </row>
    <row r="529" spans="1:1" x14ac:dyDescent="0.2">
      <c r="A529" s="219">
        <v>0</v>
      </c>
    </row>
    <row r="530" spans="1:1" x14ac:dyDescent="0.2">
      <c r="A530" s="219">
        <v>0</v>
      </c>
    </row>
    <row r="531" spans="1:1" x14ac:dyDescent="0.2">
      <c r="A531" s="219">
        <v>0</v>
      </c>
    </row>
    <row r="532" spans="1:1" x14ac:dyDescent="0.2">
      <c r="A532" s="219">
        <v>0</v>
      </c>
    </row>
    <row r="533" spans="1:1" x14ac:dyDescent="0.2">
      <c r="A533" s="219">
        <v>0</v>
      </c>
    </row>
    <row r="534" spans="1:1" x14ac:dyDescent="0.2">
      <c r="A534" s="219">
        <v>0</v>
      </c>
    </row>
    <row r="535" spans="1:1" x14ac:dyDescent="0.2">
      <c r="A535" s="219">
        <v>0</v>
      </c>
    </row>
    <row r="536" spans="1:1" x14ac:dyDescent="0.2">
      <c r="A536" s="219">
        <v>0</v>
      </c>
    </row>
    <row r="537" spans="1:1" x14ac:dyDescent="0.2">
      <c r="A537" s="219">
        <v>0</v>
      </c>
    </row>
    <row r="538" spans="1:1" x14ac:dyDescent="0.2">
      <c r="A538" s="219">
        <v>0</v>
      </c>
    </row>
    <row r="539" spans="1:1" x14ac:dyDescent="0.2">
      <c r="A539" s="219">
        <v>0</v>
      </c>
    </row>
    <row r="540" spans="1:1" x14ac:dyDescent="0.2">
      <c r="A540" s="219">
        <v>0</v>
      </c>
    </row>
    <row r="541" spans="1:1" x14ac:dyDescent="0.2">
      <c r="A541" s="219">
        <v>0</v>
      </c>
    </row>
    <row r="542" spans="1:1" x14ac:dyDescent="0.2">
      <c r="A542" s="219">
        <v>0</v>
      </c>
    </row>
    <row r="543" spans="1:1" x14ac:dyDescent="0.2">
      <c r="A543" s="219">
        <v>0</v>
      </c>
    </row>
    <row r="544" spans="1:1" x14ac:dyDescent="0.2">
      <c r="A544" s="219">
        <v>0</v>
      </c>
    </row>
    <row r="545" spans="1:1" x14ac:dyDescent="0.2">
      <c r="A545" s="219">
        <v>0</v>
      </c>
    </row>
    <row r="546" spans="1:1" x14ac:dyDescent="0.2">
      <c r="A546" s="219">
        <v>0</v>
      </c>
    </row>
    <row r="547" spans="1:1" x14ac:dyDescent="0.2">
      <c r="A547" s="219">
        <v>0</v>
      </c>
    </row>
    <row r="548" spans="1:1" x14ac:dyDescent="0.2">
      <c r="A548" s="219">
        <v>0</v>
      </c>
    </row>
    <row r="549" spans="1:1" x14ac:dyDescent="0.2">
      <c r="A549" s="219">
        <v>0</v>
      </c>
    </row>
    <row r="550" spans="1:1" x14ac:dyDescent="0.2">
      <c r="A550" s="219">
        <v>0</v>
      </c>
    </row>
    <row r="551" spans="1:1" x14ac:dyDescent="0.2">
      <c r="A551" s="219">
        <v>0</v>
      </c>
    </row>
    <row r="552" spans="1:1" x14ac:dyDescent="0.2">
      <c r="A552" s="219">
        <v>0</v>
      </c>
    </row>
    <row r="553" spans="1:1" x14ac:dyDescent="0.2">
      <c r="A553" s="219">
        <v>0</v>
      </c>
    </row>
    <row r="554" spans="1:1" x14ac:dyDescent="0.2">
      <c r="A554" s="219">
        <v>0</v>
      </c>
    </row>
    <row r="555" spans="1:1" x14ac:dyDescent="0.2">
      <c r="A555" s="219">
        <v>0</v>
      </c>
    </row>
    <row r="556" spans="1:1" x14ac:dyDescent="0.2">
      <c r="A556" s="219">
        <v>0</v>
      </c>
    </row>
    <row r="557" spans="1:1" x14ac:dyDescent="0.2">
      <c r="A557" s="219">
        <v>0</v>
      </c>
    </row>
    <row r="558" spans="1:1" x14ac:dyDescent="0.2">
      <c r="A558" s="219">
        <v>0</v>
      </c>
    </row>
    <row r="559" spans="1:1" x14ac:dyDescent="0.2">
      <c r="A559" s="219">
        <v>0</v>
      </c>
    </row>
    <row r="560" spans="1:1" x14ac:dyDescent="0.2">
      <c r="A560" s="219">
        <v>0</v>
      </c>
    </row>
    <row r="561" spans="1:1" x14ac:dyDescent="0.2">
      <c r="A561" s="219">
        <v>0</v>
      </c>
    </row>
    <row r="562" spans="1:1" x14ac:dyDescent="0.2">
      <c r="A562" s="219">
        <v>0</v>
      </c>
    </row>
    <row r="563" spans="1:1" x14ac:dyDescent="0.2">
      <c r="A563" s="219">
        <v>0</v>
      </c>
    </row>
    <row r="564" spans="1:1" x14ac:dyDescent="0.2">
      <c r="A564" s="219">
        <v>0</v>
      </c>
    </row>
    <row r="565" spans="1:1" x14ac:dyDescent="0.2">
      <c r="A565" s="219">
        <v>0</v>
      </c>
    </row>
    <row r="566" spans="1:1" x14ac:dyDescent="0.2">
      <c r="A566" s="219">
        <v>0</v>
      </c>
    </row>
    <row r="567" spans="1:1" x14ac:dyDescent="0.2">
      <c r="A567" s="219">
        <v>0</v>
      </c>
    </row>
    <row r="568" spans="1:1" x14ac:dyDescent="0.2">
      <c r="A568" s="219">
        <v>0</v>
      </c>
    </row>
    <row r="569" spans="1:1" x14ac:dyDescent="0.2">
      <c r="A569" s="219">
        <v>0</v>
      </c>
    </row>
    <row r="570" spans="1:1" x14ac:dyDescent="0.2">
      <c r="A570" s="219">
        <v>0</v>
      </c>
    </row>
    <row r="571" spans="1:1" x14ac:dyDescent="0.2">
      <c r="A571" s="219">
        <v>0</v>
      </c>
    </row>
    <row r="572" spans="1:1" x14ac:dyDescent="0.2">
      <c r="A572" s="219">
        <v>0</v>
      </c>
    </row>
    <row r="573" spans="1:1" x14ac:dyDescent="0.2">
      <c r="A573" s="219">
        <v>0</v>
      </c>
    </row>
    <row r="574" spans="1:1" x14ac:dyDescent="0.2">
      <c r="A574" s="219">
        <v>0</v>
      </c>
    </row>
    <row r="575" spans="1:1" x14ac:dyDescent="0.2">
      <c r="A575" s="219">
        <v>0</v>
      </c>
    </row>
    <row r="576" spans="1:1" x14ac:dyDescent="0.2">
      <c r="A576" s="219">
        <v>0</v>
      </c>
    </row>
    <row r="577" spans="1:1" x14ac:dyDescent="0.2">
      <c r="A577" s="219">
        <v>0</v>
      </c>
    </row>
    <row r="578" spans="1:1" x14ac:dyDescent="0.2">
      <c r="A578" s="219">
        <v>0</v>
      </c>
    </row>
    <row r="579" spans="1:1" x14ac:dyDescent="0.2">
      <c r="A579" s="219">
        <v>0</v>
      </c>
    </row>
    <row r="580" spans="1:1" x14ac:dyDescent="0.2">
      <c r="A580" s="219">
        <v>0</v>
      </c>
    </row>
    <row r="581" spans="1:1" x14ac:dyDescent="0.2">
      <c r="A581" s="219">
        <v>0</v>
      </c>
    </row>
    <row r="582" spans="1:1" x14ac:dyDescent="0.2">
      <c r="A582" s="219">
        <v>0</v>
      </c>
    </row>
    <row r="583" spans="1:1" x14ac:dyDescent="0.2">
      <c r="A583" s="219">
        <v>0</v>
      </c>
    </row>
    <row r="584" spans="1:1" x14ac:dyDescent="0.2">
      <c r="A584" s="219">
        <v>0</v>
      </c>
    </row>
    <row r="585" spans="1:1" x14ac:dyDescent="0.2">
      <c r="A585" s="219">
        <v>0</v>
      </c>
    </row>
    <row r="586" spans="1:1" x14ac:dyDescent="0.2">
      <c r="A586" s="219">
        <v>0</v>
      </c>
    </row>
    <row r="587" spans="1:1" x14ac:dyDescent="0.2">
      <c r="A587" s="219">
        <v>0</v>
      </c>
    </row>
    <row r="588" spans="1:1" x14ac:dyDescent="0.2">
      <c r="A588" s="219">
        <v>0</v>
      </c>
    </row>
    <row r="589" spans="1:1" x14ac:dyDescent="0.2">
      <c r="A589" s="219">
        <v>0</v>
      </c>
    </row>
    <row r="590" spans="1:1" x14ac:dyDescent="0.2">
      <c r="A590" s="219">
        <v>0</v>
      </c>
    </row>
    <row r="591" spans="1:1" x14ac:dyDescent="0.2">
      <c r="A591" s="219">
        <v>0</v>
      </c>
    </row>
    <row r="592" spans="1:1" x14ac:dyDescent="0.2">
      <c r="A592" s="219">
        <v>0</v>
      </c>
    </row>
    <row r="593" spans="1:1" x14ac:dyDescent="0.2">
      <c r="A593" s="219">
        <v>0</v>
      </c>
    </row>
    <row r="594" spans="1:1" x14ac:dyDescent="0.2">
      <c r="A594" s="219">
        <v>0</v>
      </c>
    </row>
    <row r="595" spans="1:1" x14ac:dyDescent="0.2">
      <c r="A595" s="219">
        <v>0</v>
      </c>
    </row>
    <row r="596" spans="1:1" x14ac:dyDescent="0.2">
      <c r="A596" s="219">
        <v>0</v>
      </c>
    </row>
    <row r="597" spans="1:1" x14ac:dyDescent="0.2">
      <c r="A597" s="219">
        <v>0</v>
      </c>
    </row>
    <row r="598" spans="1:1" x14ac:dyDescent="0.2">
      <c r="A598" s="219">
        <v>0</v>
      </c>
    </row>
    <row r="599" spans="1:1" x14ac:dyDescent="0.2">
      <c r="A599" s="219">
        <v>0</v>
      </c>
    </row>
    <row r="600" spans="1:1" x14ac:dyDescent="0.2">
      <c r="A600" s="219">
        <v>0</v>
      </c>
    </row>
    <row r="601" spans="1:1" x14ac:dyDescent="0.2">
      <c r="A601" s="219">
        <v>0</v>
      </c>
    </row>
    <row r="602" spans="1:1" x14ac:dyDescent="0.2">
      <c r="A602" s="219">
        <v>0</v>
      </c>
    </row>
    <row r="603" spans="1:1" x14ac:dyDescent="0.2">
      <c r="A603" s="219">
        <v>0</v>
      </c>
    </row>
    <row r="604" spans="1:1" x14ac:dyDescent="0.2">
      <c r="A604" s="219">
        <v>0</v>
      </c>
    </row>
    <row r="605" spans="1:1" x14ac:dyDescent="0.2">
      <c r="A605" s="219">
        <v>0</v>
      </c>
    </row>
    <row r="606" spans="1:1" x14ac:dyDescent="0.2">
      <c r="A606" s="219">
        <v>0</v>
      </c>
    </row>
    <row r="607" spans="1:1" x14ac:dyDescent="0.2">
      <c r="A607" s="219">
        <v>0</v>
      </c>
    </row>
    <row r="608" spans="1:1" x14ac:dyDescent="0.2">
      <c r="A608" s="219">
        <v>0</v>
      </c>
    </row>
    <row r="609" spans="1:1" x14ac:dyDescent="0.2">
      <c r="A609" s="219">
        <v>0</v>
      </c>
    </row>
    <row r="610" spans="1:1" x14ac:dyDescent="0.2">
      <c r="A610" s="219">
        <v>0</v>
      </c>
    </row>
    <row r="611" spans="1:1" x14ac:dyDescent="0.2">
      <c r="A611" s="219">
        <v>0</v>
      </c>
    </row>
    <row r="612" spans="1:1" x14ac:dyDescent="0.2">
      <c r="A612" s="219">
        <v>0</v>
      </c>
    </row>
    <row r="613" spans="1:1" x14ac:dyDescent="0.2">
      <c r="A613" s="219">
        <v>0</v>
      </c>
    </row>
    <row r="614" spans="1:1" x14ac:dyDescent="0.2">
      <c r="A614" s="219">
        <v>0</v>
      </c>
    </row>
    <row r="615" spans="1:1" x14ac:dyDescent="0.2">
      <c r="A615" s="219">
        <v>0</v>
      </c>
    </row>
    <row r="616" spans="1:1" x14ac:dyDescent="0.2">
      <c r="A616" s="219">
        <v>0</v>
      </c>
    </row>
    <row r="617" spans="1:1" x14ac:dyDescent="0.2">
      <c r="A617" s="219">
        <v>0</v>
      </c>
    </row>
    <row r="618" spans="1:1" x14ac:dyDescent="0.2">
      <c r="A618" s="219">
        <v>0</v>
      </c>
    </row>
    <row r="619" spans="1:1" x14ac:dyDescent="0.2">
      <c r="A619" s="219">
        <v>0</v>
      </c>
    </row>
    <row r="620" spans="1:1" x14ac:dyDescent="0.2">
      <c r="A620" s="219">
        <v>0</v>
      </c>
    </row>
    <row r="621" spans="1:1" x14ac:dyDescent="0.2">
      <c r="A621" s="219">
        <v>0</v>
      </c>
    </row>
    <row r="622" spans="1:1" x14ac:dyDescent="0.2">
      <c r="A622" s="219">
        <v>0</v>
      </c>
    </row>
    <row r="623" spans="1:1" x14ac:dyDescent="0.2">
      <c r="A623" s="219">
        <v>0</v>
      </c>
    </row>
    <row r="624" spans="1:1" x14ac:dyDescent="0.2">
      <c r="A624" s="219">
        <v>0</v>
      </c>
    </row>
    <row r="625" spans="1:1" x14ac:dyDescent="0.2">
      <c r="A625" s="219">
        <v>0</v>
      </c>
    </row>
    <row r="626" spans="1:1" x14ac:dyDescent="0.2">
      <c r="A626" s="219">
        <v>0</v>
      </c>
    </row>
    <row r="627" spans="1:1" x14ac:dyDescent="0.2">
      <c r="A627" s="219">
        <v>0</v>
      </c>
    </row>
    <row r="628" spans="1:1" x14ac:dyDescent="0.2">
      <c r="A628" s="219">
        <v>0</v>
      </c>
    </row>
    <row r="629" spans="1:1" x14ac:dyDescent="0.2">
      <c r="A629" s="219">
        <v>0</v>
      </c>
    </row>
    <row r="630" spans="1:1" x14ac:dyDescent="0.2">
      <c r="A630" s="219">
        <v>0</v>
      </c>
    </row>
    <row r="631" spans="1:1" x14ac:dyDescent="0.2">
      <c r="A631" s="219">
        <v>0</v>
      </c>
    </row>
    <row r="632" spans="1:1" x14ac:dyDescent="0.2">
      <c r="A632" s="219">
        <v>0</v>
      </c>
    </row>
    <row r="633" spans="1:1" x14ac:dyDescent="0.2">
      <c r="A633" s="219">
        <v>0</v>
      </c>
    </row>
    <row r="634" spans="1:1" x14ac:dyDescent="0.2">
      <c r="A634" s="219">
        <v>0</v>
      </c>
    </row>
    <row r="635" spans="1:1" x14ac:dyDescent="0.2">
      <c r="A635" s="219">
        <v>0</v>
      </c>
    </row>
    <row r="636" spans="1:1" x14ac:dyDescent="0.2">
      <c r="A636" s="219">
        <v>0</v>
      </c>
    </row>
    <row r="637" spans="1:1" x14ac:dyDescent="0.2">
      <c r="A637" s="219">
        <v>0</v>
      </c>
    </row>
    <row r="638" spans="1:1" x14ac:dyDescent="0.2">
      <c r="A638" s="219">
        <v>0</v>
      </c>
    </row>
    <row r="639" spans="1:1" x14ac:dyDescent="0.2">
      <c r="A639" s="219">
        <v>0</v>
      </c>
    </row>
    <row r="640" spans="1:1" x14ac:dyDescent="0.2">
      <c r="A640" s="219">
        <v>0</v>
      </c>
    </row>
    <row r="641" spans="1:1" x14ac:dyDescent="0.2">
      <c r="A641" s="219">
        <v>0</v>
      </c>
    </row>
    <row r="642" spans="1:1" x14ac:dyDescent="0.2">
      <c r="A642" s="219">
        <v>0</v>
      </c>
    </row>
    <row r="643" spans="1:1" x14ac:dyDescent="0.2">
      <c r="A643" s="219">
        <v>0</v>
      </c>
    </row>
    <row r="644" spans="1:1" x14ac:dyDescent="0.2">
      <c r="A644" s="219">
        <v>0</v>
      </c>
    </row>
    <row r="645" spans="1:1" x14ac:dyDescent="0.2">
      <c r="A645" s="219">
        <v>0</v>
      </c>
    </row>
    <row r="646" spans="1:1" x14ac:dyDescent="0.2">
      <c r="A646" s="219">
        <v>0</v>
      </c>
    </row>
    <row r="647" spans="1:1" x14ac:dyDescent="0.2">
      <c r="A647" s="219">
        <v>0</v>
      </c>
    </row>
    <row r="648" spans="1:1" x14ac:dyDescent="0.2">
      <c r="A648" s="219">
        <v>0</v>
      </c>
    </row>
    <row r="649" spans="1:1" x14ac:dyDescent="0.2">
      <c r="A649" s="219">
        <v>0</v>
      </c>
    </row>
    <row r="650" spans="1:1" x14ac:dyDescent="0.2">
      <c r="A650" s="219">
        <v>0</v>
      </c>
    </row>
    <row r="651" spans="1:1" x14ac:dyDescent="0.2">
      <c r="A651" s="219">
        <v>0</v>
      </c>
    </row>
    <row r="652" spans="1:1" x14ac:dyDescent="0.2">
      <c r="A652" s="219">
        <v>0</v>
      </c>
    </row>
    <row r="653" spans="1:1" x14ac:dyDescent="0.2">
      <c r="A653" s="219">
        <v>0</v>
      </c>
    </row>
    <row r="654" spans="1:1" x14ac:dyDescent="0.2">
      <c r="A654" s="219">
        <v>0</v>
      </c>
    </row>
    <row r="655" spans="1:1" x14ac:dyDescent="0.2">
      <c r="A655" s="219">
        <v>0</v>
      </c>
    </row>
    <row r="656" spans="1:1" x14ac:dyDescent="0.2">
      <c r="A656" s="219">
        <v>0</v>
      </c>
    </row>
    <row r="657" spans="1:1" x14ac:dyDescent="0.2">
      <c r="A657" s="219">
        <v>0</v>
      </c>
    </row>
    <row r="658" spans="1:1" x14ac:dyDescent="0.2">
      <c r="A658" s="219">
        <v>0</v>
      </c>
    </row>
    <row r="659" spans="1:1" x14ac:dyDescent="0.2">
      <c r="A659" s="219">
        <v>0</v>
      </c>
    </row>
    <row r="660" spans="1:1" x14ac:dyDescent="0.2">
      <c r="A660" s="219">
        <v>0</v>
      </c>
    </row>
    <row r="661" spans="1:1" x14ac:dyDescent="0.2">
      <c r="A661" s="219">
        <v>0</v>
      </c>
    </row>
    <row r="662" spans="1:1" x14ac:dyDescent="0.2">
      <c r="A662" s="219">
        <v>0</v>
      </c>
    </row>
    <row r="663" spans="1:1" x14ac:dyDescent="0.2">
      <c r="A663" s="219">
        <v>0</v>
      </c>
    </row>
    <row r="664" spans="1:1" x14ac:dyDescent="0.2">
      <c r="A664" s="219">
        <v>0</v>
      </c>
    </row>
    <row r="665" spans="1:1" x14ac:dyDescent="0.2">
      <c r="A665" s="219">
        <v>0</v>
      </c>
    </row>
    <row r="666" spans="1:1" x14ac:dyDescent="0.2">
      <c r="A666" s="219">
        <v>0</v>
      </c>
    </row>
    <row r="667" spans="1:1" x14ac:dyDescent="0.2">
      <c r="A667" s="219">
        <v>0</v>
      </c>
    </row>
    <row r="668" spans="1:1" x14ac:dyDescent="0.2">
      <c r="A668" s="219">
        <v>0</v>
      </c>
    </row>
    <row r="669" spans="1:1" x14ac:dyDescent="0.2">
      <c r="A669" s="219">
        <v>0</v>
      </c>
    </row>
    <row r="670" spans="1:1" x14ac:dyDescent="0.2">
      <c r="A670" s="219">
        <v>0</v>
      </c>
    </row>
    <row r="671" spans="1:1" x14ac:dyDescent="0.2">
      <c r="A671" s="219">
        <v>0</v>
      </c>
    </row>
    <row r="672" spans="1:1" x14ac:dyDescent="0.2">
      <c r="A672" s="219">
        <v>0</v>
      </c>
    </row>
    <row r="673" spans="1:1" x14ac:dyDescent="0.2">
      <c r="A673" s="219">
        <v>0</v>
      </c>
    </row>
    <row r="674" spans="1:1" x14ac:dyDescent="0.2">
      <c r="A674" s="219">
        <v>0</v>
      </c>
    </row>
    <row r="675" spans="1:1" x14ac:dyDescent="0.2">
      <c r="A675" s="219">
        <v>0</v>
      </c>
    </row>
    <row r="676" spans="1:1" x14ac:dyDescent="0.2">
      <c r="A676" s="219">
        <v>0</v>
      </c>
    </row>
    <row r="677" spans="1:1" x14ac:dyDescent="0.2">
      <c r="A677" s="219">
        <v>0</v>
      </c>
    </row>
    <row r="678" spans="1:1" x14ac:dyDescent="0.2">
      <c r="A678" s="219">
        <v>0</v>
      </c>
    </row>
    <row r="679" spans="1:1" x14ac:dyDescent="0.2">
      <c r="A679" s="219">
        <v>0</v>
      </c>
    </row>
    <row r="680" spans="1:1" x14ac:dyDescent="0.2">
      <c r="A680" s="219">
        <v>0</v>
      </c>
    </row>
    <row r="681" spans="1:1" x14ac:dyDescent="0.2">
      <c r="A681" s="219">
        <v>0</v>
      </c>
    </row>
    <row r="682" spans="1:1" x14ac:dyDescent="0.2">
      <c r="A682" s="219">
        <v>0</v>
      </c>
    </row>
    <row r="683" spans="1:1" x14ac:dyDescent="0.2">
      <c r="A683" s="219">
        <v>0</v>
      </c>
    </row>
    <row r="684" spans="1:1" x14ac:dyDescent="0.2">
      <c r="A684" s="219">
        <v>0</v>
      </c>
    </row>
    <row r="685" spans="1:1" x14ac:dyDescent="0.2">
      <c r="A685" s="219">
        <v>0</v>
      </c>
    </row>
    <row r="686" spans="1:1" x14ac:dyDescent="0.2">
      <c r="A686" s="219">
        <v>0</v>
      </c>
    </row>
    <row r="687" spans="1:1" x14ac:dyDescent="0.2">
      <c r="A687" s="219">
        <v>0</v>
      </c>
    </row>
    <row r="688" spans="1:1" x14ac:dyDescent="0.2">
      <c r="A688" s="219">
        <v>0</v>
      </c>
    </row>
    <row r="689" spans="1:1" x14ac:dyDescent="0.2">
      <c r="A689" s="219">
        <v>0</v>
      </c>
    </row>
    <row r="690" spans="1:1" x14ac:dyDescent="0.2">
      <c r="A690" s="219">
        <v>0</v>
      </c>
    </row>
    <row r="691" spans="1:1" x14ac:dyDescent="0.2">
      <c r="A691" s="219">
        <v>0</v>
      </c>
    </row>
    <row r="692" spans="1:1" x14ac:dyDescent="0.2">
      <c r="A692" s="219">
        <v>0</v>
      </c>
    </row>
    <row r="693" spans="1:1" x14ac:dyDescent="0.2">
      <c r="A693" s="219">
        <v>0</v>
      </c>
    </row>
    <row r="694" spans="1:1" x14ac:dyDescent="0.2">
      <c r="A694" s="219">
        <v>0</v>
      </c>
    </row>
    <row r="695" spans="1:1" x14ac:dyDescent="0.2">
      <c r="A695" s="219">
        <v>0</v>
      </c>
    </row>
    <row r="696" spans="1:1" x14ac:dyDescent="0.2">
      <c r="A696" s="219">
        <v>0</v>
      </c>
    </row>
    <row r="697" spans="1:1" x14ac:dyDescent="0.2">
      <c r="A697" s="219">
        <v>0</v>
      </c>
    </row>
    <row r="698" spans="1:1" x14ac:dyDescent="0.2">
      <c r="A698" s="219">
        <v>0</v>
      </c>
    </row>
    <row r="699" spans="1:1" x14ac:dyDescent="0.2">
      <c r="A699" s="219">
        <v>0</v>
      </c>
    </row>
    <row r="700" spans="1:1" x14ac:dyDescent="0.2">
      <c r="A700" s="219">
        <v>0</v>
      </c>
    </row>
    <row r="701" spans="1:1" x14ac:dyDescent="0.2">
      <c r="A701" s="219">
        <v>0</v>
      </c>
    </row>
    <row r="702" spans="1:1" x14ac:dyDescent="0.2">
      <c r="A702" s="219">
        <v>0</v>
      </c>
    </row>
    <row r="703" spans="1:1" x14ac:dyDescent="0.2">
      <c r="A703" s="219">
        <v>0</v>
      </c>
    </row>
    <row r="704" spans="1:1" x14ac:dyDescent="0.2">
      <c r="A704" s="219">
        <v>0</v>
      </c>
    </row>
    <row r="705" spans="1:1" x14ac:dyDescent="0.2">
      <c r="A705" s="219">
        <v>0</v>
      </c>
    </row>
    <row r="706" spans="1:1" x14ac:dyDescent="0.2">
      <c r="A706" s="219">
        <v>0</v>
      </c>
    </row>
    <row r="707" spans="1:1" x14ac:dyDescent="0.2">
      <c r="A707" s="219">
        <v>0</v>
      </c>
    </row>
    <row r="708" spans="1:1" x14ac:dyDescent="0.2">
      <c r="A708" s="219">
        <v>0</v>
      </c>
    </row>
    <row r="709" spans="1:1" x14ac:dyDescent="0.2">
      <c r="A709" s="219">
        <v>0</v>
      </c>
    </row>
    <row r="710" spans="1:1" x14ac:dyDescent="0.2">
      <c r="A710" s="219">
        <v>0</v>
      </c>
    </row>
    <row r="711" spans="1:1" x14ac:dyDescent="0.2">
      <c r="A711" s="219">
        <v>0</v>
      </c>
    </row>
    <row r="712" spans="1:1" x14ac:dyDescent="0.2">
      <c r="A712" s="219">
        <v>0</v>
      </c>
    </row>
    <row r="713" spans="1:1" x14ac:dyDescent="0.2">
      <c r="A713" s="219">
        <v>0</v>
      </c>
    </row>
    <row r="714" spans="1:1" x14ac:dyDescent="0.2">
      <c r="A714" s="219">
        <v>0</v>
      </c>
    </row>
    <row r="715" spans="1:1" x14ac:dyDescent="0.2">
      <c r="A715" s="219">
        <v>0</v>
      </c>
    </row>
    <row r="716" spans="1:1" x14ac:dyDescent="0.2">
      <c r="A716" s="219">
        <v>0</v>
      </c>
    </row>
    <row r="717" spans="1:1" x14ac:dyDescent="0.2">
      <c r="A717" s="219">
        <v>0</v>
      </c>
    </row>
    <row r="718" spans="1:1" x14ac:dyDescent="0.2">
      <c r="A718" s="219">
        <v>0</v>
      </c>
    </row>
    <row r="719" spans="1:1" x14ac:dyDescent="0.2">
      <c r="A719" s="219">
        <v>0</v>
      </c>
    </row>
    <row r="720" spans="1:1" x14ac:dyDescent="0.2">
      <c r="A720" s="219">
        <v>0</v>
      </c>
    </row>
    <row r="721" spans="1:1" x14ac:dyDescent="0.2">
      <c r="A721" s="219">
        <v>0</v>
      </c>
    </row>
    <row r="722" spans="1:1" x14ac:dyDescent="0.2">
      <c r="A722" s="219">
        <v>0</v>
      </c>
    </row>
    <row r="723" spans="1:1" x14ac:dyDescent="0.2">
      <c r="A723" s="219">
        <v>0</v>
      </c>
    </row>
    <row r="724" spans="1:1" x14ac:dyDescent="0.2">
      <c r="A724" s="219">
        <v>0</v>
      </c>
    </row>
    <row r="725" spans="1:1" x14ac:dyDescent="0.2">
      <c r="A725" s="219">
        <v>0</v>
      </c>
    </row>
    <row r="726" spans="1:1" x14ac:dyDescent="0.2">
      <c r="A726" s="219">
        <v>0</v>
      </c>
    </row>
    <row r="727" spans="1:1" x14ac:dyDescent="0.2">
      <c r="A727" s="219">
        <v>0</v>
      </c>
    </row>
    <row r="728" spans="1:1" x14ac:dyDescent="0.2">
      <c r="A728" s="219">
        <v>0</v>
      </c>
    </row>
    <row r="729" spans="1:1" x14ac:dyDescent="0.2">
      <c r="A729" s="219">
        <v>0</v>
      </c>
    </row>
    <row r="730" spans="1:1" x14ac:dyDescent="0.2">
      <c r="A730" s="219">
        <v>0</v>
      </c>
    </row>
    <row r="731" spans="1:1" x14ac:dyDescent="0.2">
      <c r="A731" s="219">
        <v>0</v>
      </c>
    </row>
    <row r="732" spans="1:1" x14ac:dyDescent="0.2">
      <c r="A732" s="219">
        <v>0</v>
      </c>
    </row>
    <row r="733" spans="1:1" x14ac:dyDescent="0.2">
      <c r="A733" s="219">
        <v>0</v>
      </c>
    </row>
    <row r="734" spans="1:1" x14ac:dyDescent="0.2">
      <c r="A734" s="219">
        <v>0</v>
      </c>
    </row>
    <row r="735" spans="1:1" x14ac:dyDescent="0.2">
      <c r="A735" s="219">
        <v>0</v>
      </c>
    </row>
    <row r="736" spans="1:1" x14ac:dyDescent="0.2">
      <c r="A736" s="219">
        <v>0</v>
      </c>
    </row>
    <row r="737" spans="1:1" x14ac:dyDescent="0.2">
      <c r="A737" s="219">
        <v>0</v>
      </c>
    </row>
    <row r="738" spans="1:1" x14ac:dyDescent="0.2">
      <c r="A738" s="219">
        <v>0</v>
      </c>
    </row>
    <row r="739" spans="1:1" x14ac:dyDescent="0.2">
      <c r="A739" s="219">
        <v>0</v>
      </c>
    </row>
    <row r="740" spans="1:1" x14ac:dyDescent="0.2">
      <c r="A740" s="219">
        <v>0</v>
      </c>
    </row>
    <row r="741" spans="1:1" x14ac:dyDescent="0.2">
      <c r="A741" s="219">
        <v>0</v>
      </c>
    </row>
    <row r="742" spans="1:1" x14ac:dyDescent="0.2">
      <c r="A742" s="219">
        <v>0</v>
      </c>
    </row>
    <row r="743" spans="1:1" x14ac:dyDescent="0.2">
      <c r="A743" s="219">
        <v>0</v>
      </c>
    </row>
    <row r="744" spans="1:1" x14ac:dyDescent="0.2">
      <c r="A744" s="219">
        <v>0</v>
      </c>
    </row>
    <row r="745" spans="1:1" x14ac:dyDescent="0.2">
      <c r="A745" s="219">
        <v>0</v>
      </c>
    </row>
    <row r="746" spans="1:1" x14ac:dyDescent="0.2">
      <c r="A746" s="219">
        <v>0</v>
      </c>
    </row>
    <row r="747" spans="1:1" x14ac:dyDescent="0.2">
      <c r="A747" s="219">
        <v>0</v>
      </c>
    </row>
    <row r="748" spans="1:1" x14ac:dyDescent="0.2">
      <c r="A748" s="219">
        <v>0</v>
      </c>
    </row>
    <row r="749" spans="1:1" x14ac:dyDescent="0.2">
      <c r="A749" s="219">
        <v>0</v>
      </c>
    </row>
    <row r="750" spans="1:1" x14ac:dyDescent="0.2">
      <c r="A750" s="219">
        <v>0</v>
      </c>
    </row>
    <row r="751" spans="1:1" x14ac:dyDescent="0.2">
      <c r="A751" s="219">
        <v>0</v>
      </c>
    </row>
    <row r="752" spans="1:1" x14ac:dyDescent="0.2">
      <c r="A752" s="219">
        <v>0</v>
      </c>
    </row>
    <row r="753" spans="1:1" x14ac:dyDescent="0.2">
      <c r="A753" s="219">
        <v>0</v>
      </c>
    </row>
    <row r="754" spans="1:1" x14ac:dyDescent="0.2">
      <c r="A754" s="219">
        <v>0</v>
      </c>
    </row>
    <row r="755" spans="1:1" x14ac:dyDescent="0.2">
      <c r="A755" s="219">
        <v>0</v>
      </c>
    </row>
    <row r="756" spans="1:1" x14ac:dyDescent="0.2">
      <c r="A756" s="219">
        <v>0</v>
      </c>
    </row>
    <row r="757" spans="1:1" x14ac:dyDescent="0.2">
      <c r="A757" s="219">
        <v>0</v>
      </c>
    </row>
    <row r="758" spans="1:1" x14ac:dyDescent="0.2">
      <c r="A758" s="219">
        <v>0</v>
      </c>
    </row>
    <row r="759" spans="1:1" x14ac:dyDescent="0.2">
      <c r="A759" s="219">
        <v>0</v>
      </c>
    </row>
    <row r="760" spans="1:1" x14ac:dyDescent="0.2">
      <c r="A760" s="219">
        <v>0</v>
      </c>
    </row>
    <row r="761" spans="1:1" x14ac:dyDescent="0.2">
      <c r="A761" s="219">
        <v>0</v>
      </c>
    </row>
    <row r="762" spans="1:1" x14ac:dyDescent="0.2">
      <c r="A762" s="219">
        <v>0</v>
      </c>
    </row>
    <row r="763" spans="1:1" x14ac:dyDescent="0.2">
      <c r="A763" s="219">
        <v>0</v>
      </c>
    </row>
    <row r="764" spans="1:1" x14ac:dyDescent="0.2">
      <c r="A764" s="219">
        <v>0</v>
      </c>
    </row>
    <row r="765" spans="1:1" x14ac:dyDescent="0.2">
      <c r="A765" s="219">
        <v>0</v>
      </c>
    </row>
    <row r="766" spans="1:1" x14ac:dyDescent="0.2">
      <c r="A766" s="219">
        <v>0</v>
      </c>
    </row>
    <row r="767" spans="1:1" x14ac:dyDescent="0.2">
      <c r="A767" s="219">
        <v>0</v>
      </c>
    </row>
    <row r="768" spans="1:1" x14ac:dyDescent="0.2">
      <c r="A768" s="219">
        <v>0</v>
      </c>
    </row>
    <row r="769" spans="1:1" x14ac:dyDescent="0.2">
      <c r="A769" s="219">
        <v>0</v>
      </c>
    </row>
    <row r="770" spans="1:1" x14ac:dyDescent="0.2">
      <c r="A770" s="219">
        <v>0</v>
      </c>
    </row>
    <row r="771" spans="1:1" x14ac:dyDescent="0.2">
      <c r="A771" s="219">
        <v>0</v>
      </c>
    </row>
    <row r="772" spans="1:1" x14ac:dyDescent="0.2">
      <c r="A772" s="219">
        <v>0</v>
      </c>
    </row>
    <row r="773" spans="1:1" x14ac:dyDescent="0.2">
      <c r="A773" s="219">
        <v>0</v>
      </c>
    </row>
    <row r="774" spans="1:1" x14ac:dyDescent="0.2">
      <c r="A774" s="219">
        <v>0</v>
      </c>
    </row>
    <row r="775" spans="1:1" x14ac:dyDescent="0.2">
      <c r="A775" s="219">
        <v>0</v>
      </c>
    </row>
    <row r="776" spans="1:1" x14ac:dyDescent="0.2">
      <c r="A776" s="219">
        <v>0</v>
      </c>
    </row>
    <row r="777" spans="1:1" x14ac:dyDescent="0.2">
      <c r="A777" s="219">
        <v>0</v>
      </c>
    </row>
    <row r="778" spans="1:1" x14ac:dyDescent="0.2">
      <c r="A778" s="219">
        <v>0</v>
      </c>
    </row>
    <row r="779" spans="1:1" x14ac:dyDescent="0.2">
      <c r="A779" s="219">
        <v>0</v>
      </c>
    </row>
    <row r="780" spans="1:1" x14ac:dyDescent="0.2">
      <c r="A780" s="219">
        <v>0</v>
      </c>
    </row>
    <row r="781" spans="1:1" x14ac:dyDescent="0.2">
      <c r="A781" s="219">
        <v>0</v>
      </c>
    </row>
    <row r="782" spans="1:1" x14ac:dyDescent="0.2">
      <c r="A782" s="219">
        <v>0</v>
      </c>
    </row>
    <row r="783" spans="1:1" x14ac:dyDescent="0.2">
      <c r="A783" s="219">
        <v>0</v>
      </c>
    </row>
    <row r="784" spans="1:1" x14ac:dyDescent="0.2">
      <c r="A784" s="219">
        <v>0</v>
      </c>
    </row>
    <row r="785" spans="1:1" x14ac:dyDescent="0.2">
      <c r="A785" s="219">
        <v>0</v>
      </c>
    </row>
    <row r="786" spans="1:1" x14ac:dyDescent="0.2">
      <c r="A786" s="219">
        <v>0</v>
      </c>
    </row>
    <row r="787" spans="1:1" x14ac:dyDescent="0.2">
      <c r="A787" s="219">
        <v>0</v>
      </c>
    </row>
    <row r="788" spans="1:1" x14ac:dyDescent="0.2">
      <c r="A788" s="219">
        <v>0</v>
      </c>
    </row>
    <row r="789" spans="1:1" x14ac:dyDescent="0.2">
      <c r="A789" s="219">
        <v>0</v>
      </c>
    </row>
    <row r="790" spans="1:1" x14ac:dyDescent="0.2">
      <c r="A790" s="219">
        <v>0</v>
      </c>
    </row>
    <row r="791" spans="1:1" x14ac:dyDescent="0.2">
      <c r="A791" s="219">
        <v>0</v>
      </c>
    </row>
    <row r="792" spans="1:1" x14ac:dyDescent="0.2">
      <c r="A792" s="219">
        <v>0</v>
      </c>
    </row>
    <row r="793" spans="1:1" x14ac:dyDescent="0.2">
      <c r="A793" s="219">
        <v>0</v>
      </c>
    </row>
    <row r="794" spans="1:1" x14ac:dyDescent="0.2">
      <c r="A794" s="219">
        <v>0</v>
      </c>
    </row>
    <row r="795" spans="1:1" x14ac:dyDescent="0.2">
      <c r="A795" s="219">
        <v>0</v>
      </c>
    </row>
    <row r="796" spans="1:1" x14ac:dyDescent="0.2">
      <c r="A796" s="219">
        <v>0</v>
      </c>
    </row>
    <row r="797" spans="1:1" x14ac:dyDescent="0.2">
      <c r="A797" s="219">
        <v>0</v>
      </c>
    </row>
    <row r="798" spans="1:1" x14ac:dyDescent="0.2">
      <c r="A798" s="219">
        <v>0</v>
      </c>
    </row>
    <row r="799" spans="1:1" x14ac:dyDescent="0.2">
      <c r="A799" s="219">
        <v>0</v>
      </c>
    </row>
    <row r="800" spans="1:1" x14ac:dyDescent="0.2">
      <c r="A800" s="219">
        <v>0</v>
      </c>
    </row>
    <row r="801" spans="1:1" x14ac:dyDescent="0.2">
      <c r="A801" s="219">
        <v>0</v>
      </c>
    </row>
    <row r="802" spans="1:1" x14ac:dyDescent="0.2">
      <c r="A802" s="219">
        <v>0</v>
      </c>
    </row>
    <row r="803" spans="1:1" x14ac:dyDescent="0.2">
      <c r="A803" s="219">
        <v>0</v>
      </c>
    </row>
    <row r="804" spans="1:1" x14ac:dyDescent="0.2">
      <c r="A804" s="219">
        <v>0</v>
      </c>
    </row>
    <row r="805" spans="1:1" x14ac:dyDescent="0.2">
      <c r="A805" s="219">
        <v>0</v>
      </c>
    </row>
    <row r="806" spans="1:1" x14ac:dyDescent="0.2">
      <c r="A806" s="219">
        <v>0</v>
      </c>
    </row>
    <row r="807" spans="1:1" x14ac:dyDescent="0.2">
      <c r="A807" s="219">
        <v>0</v>
      </c>
    </row>
    <row r="808" spans="1:1" x14ac:dyDescent="0.2">
      <c r="A808" s="219">
        <v>0</v>
      </c>
    </row>
    <row r="809" spans="1:1" x14ac:dyDescent="0.2">
      <c r="A809" s="219">
        <v>0</v>
      </c>
    </row>
    <row r="810" spans="1:1" x14ac:dyDescent="0.2">
      <c r="A810" s="219">
        <v>0</v>
      </c>
    </row>
    <row r="811" spans="1:1" x14ac:dyDescent="0.2">
      <c r="A811" s="219">
        <v>0</v>
      </c>
    </row>
    <row r="812" spans="1:1" x14ac:dyDescent="0.2">
      <c r="A812" s="219">
        <v>0</v>
      </c>
    </row>
    <row r="813" spans="1:1" x14ac:dyDescent="0.2">
      <c r="A813" s="219">
        <v>0</v>
      </c>
    </row>
    <row r="814" spans="1:1" x14ac:dyDescent="0.2">
      <c r="A814" s="219">
        <v>0</v>
      </c>
    </row>
    <row r="815" spans="1:1" x14ac:dyDescent="0.2">
      <c r="A815" s="219">
        <v>0</v>
      </c>
    </row>
    <row r="816" spans="1:1" x14ac:dyDescent="0.2">
      <c r="A816" s="219">
        <v>0</v>
      </c>
    </row>
    <row r="817" spans="1:1" x14ac:dyDescent="0.2">
      <c r="A817" s="219">
        <v>0</v>
      </c>
    </row>
    <row r="818" spans="1:1" x14ac:dyDescent="0.2">
      <c r="A818" s="219">
        <v>0</v>
      </c>
    </row>
    <row r="819" spans="1:1" x14ac:dyDescent="0.2">
      <c r="A819" s="219">
        <v>0</v>
      </c>
    </row>
    <row r="820" spans="1:1" x14ac:dyDescent="0.2">
      <c r="A820" s="219">
        <v>0</v>
      </c>
    </row>
    <row r="821" spans="1:1" x14ac:dyDescent="0.2">
      <c r="A821" s="219">
        <v>0</v>
      </c>
    </row>
    <row r="822" spans="1:1" x14ac:dyDescent="0.2">
      <c r="A822" s="219">
        <v>0</v>
      </c>
    </row>
    <row r="823" spans="1:1" x14ac:dyDescent="0.2">
      <c r="A823" s="219">
        <v>0</v>
      </c>
    </row>
    <row r="824" spans="1:1" x14ac:dyDescent="0.2">
      <c r="A824" s="219">
        <v>0</v>
      </c>
    </row>
    <row r="825" spans="1:1" x14ac:dyDescent="0.2">
      <c r="A825" s="219">
        <v>0</v>
      </c>
    </row>
    <row r="826" spans="1:1" x14ac:dyDescent="0.2">
      <c r="A826" s="219">
        <v>0</v>
      </c>
    </row>
    <row r="827" spans="1:1" x14ac:dyDescent="0.2">
      <c r="A827" s="219">
        <v>0</v>
      </c>
    </row>
    <row r="828" spans="1:1" x14ac:dyDescent="0.2">
      <c r="A828" s="219">
        <v>0</v>
      </c>
    </row>
    <row r="829" spans="1:1" x14ac:dyDescent="0.2">
      <c r="A829" s="219">
        <v>0</v>
      </c>
    </row>
    <row r="830" spans="1:1" x14ac:dyDescent="0.2">
      <c r="A830" s="219">
        <v>0</v>
      </c>
    </row>
    <row r="831" spans="1:1" x14ac:dyDescent="0.2">
      <c r="A831" s="219">
        <v>0</v>
      </c>
    </row>
    <row r="832" spans="1:1" x14ac:dyDescent="0.2">
      <c r="A832" s="219">
        <v>0</v>
      </c>
    </row>
    <row r="833" spans="1:1" x14ac:dyDescent="0.2">
      <c r="A833" s="219">
        <v>0</v>
      </c>
    </row>
    <row r="834" spans="1:1" x14ac:dyDescent="0.2">
      <c r="A834" s="219">
        <v>0</v>
      </c>
    </row>
    <row r="835" spans="1:1" x14ac:dyDescent="0.2">
      <c r="A835" s="219">
        <v>0</v>
      </c>
    </row>
    <row r="836" spans="1:1" x14ac:dyDescent="0.2">
      <c r="A836" s="219">
        <v>0</v>
      </c>
    </row>
    <row r="837" spans="1:1" x14ac:dyDescent="0.2">
      <c r="A837" s="219">
        <v>0</v>
      </c>
    </row>
    <row r="838" spans="1:1" x14ac:dyDescent="0.2">
      <c r="A838" s="219">
        <v>0</v>
      </c>
    </row>
    <row r="839" spans="1:1" x14ac:dyDescent="0.2">
      <c r="A839" s="219">
        <v>0</v>
      </c>
    </row>
    <row r="840" spans="1:1" x14ac:dyDescent="0.2">
      <c r="A840" s="219">
        <v>0</v>
      </c>
    </row>
    <row r="841" spans="1:1" x14ac:dyDescent="0.2">
      <c r="A841" s="219">
        <v>0</v>
      </c>
    </row>
    <row r="842" spans="1:1" x14ac:dyDescent="0.2">
      <c r="A842" s="219">
        <v>0</v>
      </c>
    </row>
    <row r="843" spans="1:1" x14ac:dyDescent="0.2">
      <c r="A843" s="219">
        <v>0</v>
      </c>
    </row>
    <row r="844" spans="1:1" x14ac:dyDescent="0.2">
      <c r="A844" s="219">
        <v>0</v>
      </c>
    </row>
    <row r="845" spans="1:1" x14ac:dyDescent="0.2">
      <c r="A845" s="219">
        <v>0</v>
      </c>
    </row>
    <row r="846" spans="1:1" x14ac:dyDescent="0.2">
      <c r="A846" s="219">
        <v>0</v>
      </c>
    </row>
    <row r="847" spans="1:1" x14ac:dyDescent="0.2">
      <c r="A847" s="219">
        <v>0</v>
      </c>
    </row>
    <row r="848" spans="1:1" x14ac:dyDescent="0.2">
      <c r="A848" s="219">
        <v>0</v>
      </c>
    </row>
    <row r="849" spans="1:1" x14ac:dyDescent="0.2">
      <c r="A849" s="219">
        <v>0</v>
      </c>
    </row>
    <row r="850" spans="1:1" x14ac:dyDescent="0.2">
      <c r="A850" s="219">
        <v>0</v>
      </c>
    </row>
    <row r="851" spans="1:1" x14ac:dyDescent="0.2">
      <c r="A851" s="219">
        <v>0</v>
      </c>
    </row>
    <row r="852" spans="1:1" x14ac:dyDescent="0.2">
      <c r="A852" s="219">
        <v>0</v>
      </c>
    </row>
    <row r="853" spans="1:1" x14ac:dyDescent="0.2">
      <c r="A853" s="219">
        <v>0</v>
      </c>
    </row>
    <row r="854" spans="1:1" x14ac:dyDescent="0.2">
      <c r="A854" s="219">
        <v>0</v>
      </c>
    </row>
    <row r="855" spans="1:1" x14ac:dyDescent="0.2">
      <c r="A855" s="219">
        <v>0</v>
      </c>
    </row>
    <row r="856" spans="1:1" x14ac:dyDescent="0.2">
      <c r="A856" s="219">
        <v>0</v>
      </c>
    </row>
    <row r="857" spans="1:1" x14ac:dyDescent="0.2">
      <c r="A857" s="219">
        <v>0</v>
      </c>
    </row>
    <row r="858" spans="1:1" x14ac:dyDescent="0.2">
      <c r="A858" s="219">
        <v>0</v>
      </c>
    </row>
    <row r="859" spans="1:1" x14ac:dyDescent="0.2">
      <c r="A859" s="219">
        <v>0</v>
      </c>
    </row>
    <row r="860" spans="1:1" x14ac:dyDescent="0.2">
      <c r="A860" s="219">
        <v>0</v>
      </c>
    </row>
    <row r="861" spans="1:1" x14ac:dyDescent="0.2">
      <c r="A861" s="219">
        <v>0</v>
      </c>
    </row>
    <row r="862" spans="1:1" x14ac:dyDescent="0.2">
      <c r="A862" s="219">
        <v>0</v>
      </c>
    </row>
    <row r="863" spans="1:1" x14ac:dyDescent="0.2">
      <c r="A863" s="219">
        <v>0</v>
      </c>
    </row>
    <row r="864" spans="1:1" x14ac:dyDescent="0.2">
      <c r="A864" s="219">
        <v>0</v>
      </c>
    </row>
    <row r="865" spans="1:1" x14ac:dyDescent="0.2">
      <c r="A865" s="219">
        <v>0</v>
      </c>
    </row>
    <row r="866" spans="1:1" x14ac:dyDescent="0.2">
      <c r="A866" s="219">
        <v>0</v>
      </c>
    </row>
    <row r="867" spans="1:1" x14ac:dyDescent="0.2">
      <c r="A867" s="219">
        <v>0</v>
      </c>
    </row>
    <row r="868" spans="1:1" x14ac:dyDescent="0.2">
      <c r="A868" s="219">
        <v>0</v>
      </c>
    </row>
    <row r="869" spans="1:1" x14ac:dyDescent="0.2">
      <c r="A869" s="219">
        <v>0</v>
      </c>
    </row>
    <row r="870" spans="1:1" x14ac:dyDescent="0.2">
      <c r="A870" s="219">
        <v>0</v>
      </c>
    </row>
    <row r="871" spans="1:1" x14ac:dyDescent="0.2">
      <c r="A871" s="219">
        <v>0</v>
      </c>
    </row>
    <row r="872" spans="1:1" x14ac:dyDescent="0.2">
      <c r="A872" s="219">
        <v>0</v>
      </c>
    </row>
    <row r="873" spans="1:1" x14ac:dyDescent="0.2">
      <c r="A873" s="219">
        <v>0</v>
      </c>
    </row>
    <row r="874" spans="1:1" x14ac:dyDescent="0.2">
      <c r="A874" s="219">
        <v>0</v>
      </c>
    </row>
    <row r="875" spans="1:1" x14ac:dyDescent="0.2">
      <c r="A875" s="219">
        <v>0</v>
      </c>
    </row>
    <row r="876" spans="1:1" x14ac:dyDescent="0.2">
      <c r="A876" s="219">
        <v>0</v>
      </c>
    </row>
    <row r="877" spans="1:1" x14ac:dyDescent="0.2">
      <c r="A877" s="219">
        <v>0</v>
      </c>
    </row>
    <row r="878" spans="1:1" x14ac:dyDescent="0.2">
      <c r="A878" s="219">
        <v>0</v>
      </c>
    </row>
    <row r="879" spans="1:1" x14ac:dyDescent="0.2">
      <c r="A879" s="219">
        <v>0</v>
      </c>
    </row>
    <row r="880" spans="1:1" x14ac:dyDescent="0.2">
      <c r="A880" s="219">
        <v>0</v>
      </c>
    </row>
    <row r="881" spans="1:1" x14ac:dyDescent="0.2">
      <c r="A881" s="219">
        <v>0</v>
      </c>
    </row>
    <row r="882" spans="1:1" x14ac:dyDescent="0.2">
      <c r="A882" s="219">
        <v>0</v>
      </c>
    </row>
    <row r="883" spans="1:1" x14ac:dyDescent="0.2">
      <c r="A883" s="219">
        <v>0</v>
      </c>
    </row>
    <row r="884" spans="1:1" x14ac:dyDescent="0.2">
      <c r="A884" s="219">
        <v>0</v>
      </c>
    </row>
    <row r="885" spans="1:1" x14ac:dyDescent="0.2">
      <c r="A885" s="219">
        <v>0</v>
      </c>
    </row>
    <row r="886" spans="1:1" x14ac:dyDescent="0.2">
      <c r="A886" s="219">
        <v>0</v>
      </c>
    </row>
    <row r="887" spans="1:1" x14ac:dyDescent="0.2">
      <c r="A887" s="219">
        <v>0</v>
      </c>
    </row>
    <row r="888" spans="1:1" x14ac:dyDescent="0.2">
      <c r="A888" s="219">
        <v>0</v>
      </c>
    </row>
    <row r="889" spans="1:1" x14ac:dyDescent="0.2">
      <c r="A889" s="219">
        <v>0</v>
      </c>
    </row>
    <row r="890" spans="1:1" x14ac:dyDescent="0.2">
      <c r="A890" s="219">
        <v>0</v>
      </c>
    </row>
    <row r="891" spans="1:1" x14ac:dyDescent="0.2">
      <c r="A891" s="219">
        <v>0</v>
      </c>
    </row>
    <row r="892" spans="1:1" x14ac:dyDescent="0.2">
      <c r="A892" s="219">
        <v>0</v>
      </c>
    </row>
    <row r="893" spans="1:1" x14ac:dyDescent="0.2">
      <c r="A893" s="219">
        <v>0</v>
      </c>
    </row>
    <row r="894" spans="1:1" x14ac:dyDescent="0.2">
      <c r="A894" s="219">
        <v>0</v>
      </c>
    </row>
    <row r="895" spans="1:1" x14ac:dyDescent="0.2">
      <c r="A895" s="219">
        <v>0</v>
      </c>
    </row>
    <row r="896" spans="1:1" x14ac:dyDescent="0.2">
      <c r="A896" s="219">
        <v>0</v>
      </c>
    </row>
    <row r="897" spans="1:1" x14ac:dyDescent="0.2">
      <c r="A897" s="219">
        <v>0</v>
      </c>
    </row>
    <row r="898" spans="1:1" x14ac:dyDescent="0.2">
      <c r="A898" s="219">
        <v>0</v>
      </c>
    </row>
    <row r="899" spans="1:1" x14ac:dyDescent="0.2">
      <c r="A899" s="219">
        <v>0</v>
      </c>
    </row>
    <row r="900" spans="1:1" x14ac:dyDescent="0.2">
      <c r="A900" s="219">
        <v>0</v>
      </c>
    </row>
    <row r="901" spans="1:1" x14ac:dyDescent="0.2">
      <c r="A901" s="219">
        <v>0</v>
      </c>
    </row>
    <row r="902" spans="1:1" x14ac:dyDescent="0.2">
      <c r="A902" s="219">
        <v>0</v>
      </c>
    </row>
    <row r="903" spans="1:1" x14ac:dyDescent="0.2">
      <c r="A903" s="219">
        <v>0</v>
      </c>
    </row>
    <row r="904" spans="1:1" x14ac:dyDescent="0.2">
      <c r="A904" s="219">
        <v>0</v>
      </c>
    </row>
    <row r="905" spans="1:1" x14ac:dyDescent="0.2">
      <c r="A905" s="219">
        <v>0</v>
      </c>
    </row>
    <row r="906" spans="1:1" x14ac:dyDescent="0.2">
      <c r="A906" s="219">
        <v>0</v>
      </c>
    </row>
    <row r="907" spans="1:1" x14ac:dyDescent="0.2">
      <c r="A907" s="219">
        <v>0</v>
      </c>
    </row>
    <row r="908" spans="1:1" x14ac:dyDescent="0.2">
      <c r="A908" s="219">
        <v>0</v>
      </c>
    </row>
    <row r="909" spans="1:1" x14ac:dyDescent="0.2">
      <c r="A909" s="219">
        <v>0</v>
      </c>
    </row>
    <row r="910" spans="1:1" x14ac:dyDescent="0.2">
      <c r="A910" s="219">
        <v>0</v>
      </c>
    </row>
    <row r="911" spans="1:1" x14ac:dyDescent="0.2">
      <c r="A911" s="219">
        <v>0</v>
      </c>
    </row>
    <row r="912" spans="1:1" x14ac:dyDescent="0.2">
      <c r="A912" s="219">
        <v>0</v>
      </c>
    </row>
    <row r="913" spans="1:1" x14ac:dyDescent="0.2">
      <c r="A913" s="219">
        <v>0</v>
      </c>
    </row>
    <row r="914" spans="1:1" x14ac:dyDescent="0.2">
      <c r="A914" s="219">
        <v>0</v>
      </c>
    </row>
    <row r="915" spans="1:1" x14ac:dyDescent="0.2">
      <c r="A915" s="219">
        <v>0</v>
      </c>
    </row>
    <row r="916" spans="1:1" x14ac:dyDescent="0.2">
      <c r="A916" s="219">
        <v>0</v>
      </c>
    </row>
    <row r="917" spans="1:1" x14ac:dyDescent="0.2">
      <c r="A917" s="219">
        <v>0</v>
      </c>
    </row>
    <row r="918" spans="1:1" x14ac:dyDescent="0.2">
      <c r="A918" s="219">
        <v>0</v>
      </c>
    </row>
    <row r="919" spans="1:1" x14ac:dyDescent="0.2">
      <c r="A919" s="219">
        <v>0</v>
      </c>
    </row>
    <row r="920" spans="1:1" x14ac:dyDescent="0.2">
      <c r="A920" s="219">
        <v>0</v>
      </c>
    </row>
    <row r="921" spans="1:1" x14ac:dyDescent="0.2">
      <c r="A921" s="219">
        <v>0</v>
      </c>
    </row>
    <row r="922" spans="1:1" x14ac:dyDescent="0.2">
      <c r="A922" s="219">
        <v>0</v>
      </c>
    </row>
    <row r="923" spans="1:1" x14ac:dyDescent="0.2">
      <c r="A923" s="219">
        <v>0</v>
      </c>
    </row>
    <row r="924" spans="1:1" x14ac:dyDescent="0.2">
      <c r="A924" s="219">
        <v>0</v>
      </c>
    </row>
    <row r="925" spans="1:1" x14ac:dyDescent="0.2">
      <c r="A925" s="219">
        <v>0</v>
      </c>
    </row>
    <row r="926" spans="1:1" x14ac:dyDescent="0.2">
      <c r="A926" s="219">
        <v>0</v>
      </c>
    </row>
    <row r="927" spans="1:1" x14ac:dyDescent="0.2">
      <c r="A927" s="219">
        <v>0</v>
      </c>
    </row>
    <row r="928" spans="1:1" x14ac:dyDescent="0.2">
      <c r="A928" s="219">
        <v>0</v>
      </c>
    </row>
    <row r="929" spans="1:1" x14ac:dyDescent="0.2">
      <c r="A929" s="219">
        <v>0</v>
      </c>
    </row>
    <row r="930" spans="1:1" x14ac:dyDescent="0.2">
      <c r="A930" s="219">
        <v>0</v>
      </c>
    </row>
    <row r="931" spans="1:1" x14ac:dyDescent="0.2">
      <c r="A931" s="219">
        <v>0</v>
      </c>
    </row>
    <row r="932" spans="1:1" x14ac:dyDescent="0.2">
      <c r="A932" s="219">
        <v>0</v>
      </c>
    </row>
    <row r="933" spans="1:1" x14ac:dyDescent="0.2">
      <c r="A933" s="219">
        <v>0</v>
      </c>
    </row>
    <row r="934" spans="1:1" x14ac:dyDescent="0.2">
      <c r="A934" s="219">
        <v>0</v>
      </c>
    </row>
    <row r="935" spans="1:1" x14ac:dyDescent="0.2">
      <c r="A935" s="219">
        <v>0</v>
      </c>
    </row>
    <row r="936" spans="1:1" x14ac:dyDescent="0.2">
      <c r="A936" s="219">
        <v>0</v>
      </c>
    </row>
    <row r="937" spans="1:1" x14ac:dyDescent="0.2">
      <c r="A937" s="219">
        <v>0</v>
      </c>
    </row>
    <row r="938" spans="1:1" x14ac:dyDescent="0.2">
      <c r="A938" s="219">
        <v>0</v>
      </c>
    </row>
    <row r="939" spans="1:1" x14ac:dyDescent="0.2">
      <c r="A939" s="219">
        <v>0</v>
      </c>
    </row>
    <row r="940" spans="1:1" x14ac:dyDescent="0.2">
      <c r="A940" s="219">
        <v>0</v>
      </c>
    </row>
    <row r="941" spans="1:1" x14ac:dyDescent="0.2">
      <c r="A941" s="219">
        <v>0</v>
      </c>
    </row>
    <row r="942" spans="1:1" x14ac:dyDescent="0.2">
      <c r="A942" s="219">
        <v>0</v>
      </c>
    </row>
    <row r="943" spans="1:1" x14ac:dyDescent="0.2">
      <c r="A943" s="219">
        <v>0</v>
      </c>
    </row>
    <row r="944" spans="1:1" x14ac:dyDescent="0.2">
      <c r="A944" s="219">
        <v>0</v>
      </c>
    </row>
    <row r="945" spans="1:1" x14ac:dyDescent="0.2">
      <c r="A945" s="219">
        <v>0</v>
      </c>
    </row>
    <row r="946" spans="1:1" x14ac:dyDescent="0.2">
      <c r="A946" s="219">
        <v>0</v>
      </c>
    </row>
    <row r="947" spans="1:1" x14ac:dyDescent="0.2">
      <c r="A947" s="219">
        <v>0</v>
      </c>
    </row>
    <row r="948" spans="1:1" x14ac:dyDescent="0.2">
      <c r="A948" s="219">
        <v>0</v>
      </c>
    </row>
    <row r="949" spans="1:1" x14ac:dyDescent="0.2">
      <c r="A949" s="219">
        <v>0</v>
      </c>
    </row>
    <row r="950" spans="1:1" x14ac:dyDescent="0.2">
      <c r="A950" s="219">
        <v>0</v>
      </c>
    </row>
    <row r="951" spans="1:1" x14ac:dyDescent="0.2">
      <c r="A951" s="219">
        <v>0</v>
      </c>
    </row>
    <row r="952" spans="1:1" x14ac:dyDescent="0.2">
      <c r="A952" s="219">
        <v>0</v>
      </c>
    </row>
    <row r="953" spans="1:1" x14ac:dyDescent="0.2">
      <c r="A953" s="219">
        <v>0</v>
      </c>
    </row>
    <row r="954" spans="1:1" x14ac:dyDescent="0.2">
      <c r="A954" s="219">
        <v>0</v>
      </c>
    </row>
    <row r="955" spans="1:1" x14ac:dyDescent="0.2">
      <c r="A955" s="219">
        <v>0</v>
      </c>
    </row>
    <row r="956" spans="1:1" x14ac:dyDescent="0.2">
      <c r="A956" s="219">
        <v>0</v>
      </c>
    </row>
    <row r="957" spans="1:1" x14ac:dyDescent="0.2">
      <c r="A957" s="219">
        <v>0</v>
      </c>
    </row>
    <row r="958" spans="1:1" x14ac:dyDescent="0.2">
      <c r="A958" s="219">
        <v>0</v>
      </c>
    </row>
    <row r="959" spans="1:1" x14ac:dyDescent="0.2">
      <c r="A959" s="219">
        <v>0</v>
      </c>
    </row>
    <row r="960" spans="1:1" x14ac:dyDescent="0.2">
      <c r="A960" s="219">
        <v>0</v>
      </c>
    </row>
    <row r="961" spans="1:1" x14ac:dyDescent="0.2">
      <c r="A961" s="219">
        <v>0</v>
      </c>
    </row>
    <row r="962" spans="1:1" x14ac:dyDescent="0.2">
      <c r="A962" s="219">
        <v>0</v>
      </c>
    </row>
    <row r="963" spans="1:1" x14ac:dyDescent="0.2">
      <c r="A963" s="219">
        <v>0</v>
      </c>
    </row>
    <row r="964" spans="1:1" x14ac:dyDescent="0.2">
      <c r="A964" s="219">
        <v>0</v>
      </c>
    </row>
    <row r="965" spans="1:1" x14ac:dyDescent="0.2">
      <c r="A965" s="219">
        <v>0</v>
      </c>
    </row>
    <row r="966" spans="1:1" x14ac:dyDescent="0.2">
      <c r="A966" s="219">
        <v>0</v>
      </c>
    </row>
    <row r="967" spans="1:1" x14ac:dyDescent="0.2">
      <c r="A967" s="219">
        <v>0</v>
      </c>
    </row>
    <row r="968" spans="1:1" x14ac:dyDescent="0.2">
      <c r="A968" s="219">
        <v>0</v>
      </c>
    </row>
    <row r="969" spans="1:1" x14ac:dyDescent="0.2">
      <c r="A969" s="219">
        <v>0</v>
      </c>
    </row>
    <row r="970" spans="1:1" x14ac:dyDescent="0.2">
      <c r="A970" s="219">
        <v>0</v>
      </c>
    </row>
    <row r="971" spans="1:1" x14ac:dyDescent="0.2">
      <c r="A971" s="219">
        <v>0</v>
      </c>
    </row>
    <row r="972" spans="1:1" x14ac:dyDescent="0.2">
      <c r="A972" s="219">
        <v>0</v>
      </c>
    </row>
    <row r="973" spans="1:1" x14ac:dyDescent="0.2">
      <c r="A973" s="219">
        <v>0</v>
      </c>
    </row>
    <row r="974" spans="1:1" x14ac:dyDescent="0.2">
      <c r="A974" s="219">
        <v>0</v>
      </c>
    </row>
    <row r="975" spans="1:1" x14ac:dyDescent="0.2">
      <c r="A975" s="219">
        <v>0</v>
      </c>
    </row>
    <row r="976" spans="1:1" x14ac:dyDescent="0.2">
      <c r="A976" s="219">
        <v>0</v>
      </c>
    </row>
    <row r="977" spans="1:1" x14ac:dyDescent="0.2">
      <c r="A977" s="219">
        <v>0</v>
      </c>
    </row>
    <row r="978" spans="1:1" x14ac:dyDescent="0.2">
      <c r="A978" s="219">
        <v>0</v>
      </c>
    </row>
    <row r="979" spans="1:1" x14ac:dyDescent="0.2">
      <c r="A979" s="219">
        <v>0</v>
      </c>
    </row>
    <row r="980" spans="1:1" x14ac:dyDescent="0.2">
      <c r="A980" s="219">
        <v>0</v>
      </c>
    </row>
    <row r="981" spans="1:1" x14ac:dyDescent="0.2">
      <c r="A981" s="219">
        <v>0</v>
      </c>
    </row>
    <row r="982" spans="1:1" x14ac:dyDescent="0.2">
      <c r="A982" s="219">
        <v>0</v>
      </c>
    </row>
    <row r="983" spans="1:1" x14ac:dyDescent="0.2">
      <c r="A983" s="219">
        <v>0</v>
      </c>
    </row>
    <row r="984" spans="1:1" x14ac:dyDescent="0.2">
      <c r="A984" s="219">
        <v>0</v>
      </c>
    </row>
    <row r="985" spans="1:1" x14ac:dyDescent="0.2">
      <c r="A985" s="219">
        <v>0</v>
      </c>
    </row>
    <row r="986" spans="1:1" x14ac:dyDescent="0.2">
      <c r="A986" s="219">
        <v>0</v>
      </c>
    </row>
    <row r="987" spans="1:1" x14ac:dyDescent="0.2">
      <c r="A987" s="219">
        <v>0</v>
      </c>
    </row>
    <row r="988" spans="1:1" x14ac:dyDescent="0.2">
      <c r="A988" s="219">
        <v>0</v>
      </c>
    </row>
    <row r="989" spans="1:1" x14ac:dyDescent="0.2">
      <c r="A989" s="219">
        <v>0</v>
      </c>
    </row>
    <row r="990" spans="1:1" x14ac:dyDescent="0.2">
      <c r="A990" s="219">
        <v>0</v>
      </c>
    </row>
    <row r="991" spans="1:1" x14ac:dyDescent="0.2">
      <c r="A991" s="219">
        <v>0</v>
      </c>
    </row>
    <row r="992" spans="1:1" x14ac:dyDescent="0.2">
      <c r="A992" s="219">
        <v>0</v>
      </c>
    </row>
    <row r="993" spans="1:1" x14ac:dyDescent="0.2">
      <c r="A993" s="219">
        <v>0</v>
      </c>
    </row>
    <row r="994" spans="1:1" x14ac:dyDescent="0.2">
      <c r="A994" s="219">
        <v>0</v>
      </c>
    </row>
    <row r="995" spans="1:1" x14ac:dyDescent="0.2">
      <c r="A995" s="219">
        <v>0</v>
      </c>
    </row>
    <row r="996" spans="1:1" x14ac:dyDescent="0.2">
      <c r="A996" s="219">
        <v>0</v>
      </c>
    </row>
    <row r="997" spans="1:1" x14ac:dyDescent="0.2">
      <c r="A997" s="219">
        <v>0</v>
      </c>
    </row>
    <row r="998" spans="1:1" x14ac:dyDescent="0.2">
      <c r="A998" s="219">
        <v>0</v>
      </c>
    </row>
    <row r="999" spans="1:1" x14ac:dyDescent="0.2">
      <c r="A999" s="219">
        <v>0</v>
      </c>
    </row>
    <row r="1000" spans="1:1" x14ac:dyDescent="0.2">
      <c r="A1000" s="219">
        <v>0</v>
      </c>
    </row>
    <row r="1001" spans="1:1" x14ac:dyDescent="0.2">
      <c r="A1001" s="219">
        <v>0</v>
      </c>
    </row>
    <row r="1002" spans="1:1" x14ac:dyDescent="0.2">
      <c r="A1002" s="219">
        <v>0</v>
      </c>
    </row>
    <row r="1003" spans="1:1" x14ac:dyDescent="0.2">
      <c r="A1003" s="219">
        <v>0</v>
      </c>
    </row>
    <row r="1004" spans="1:1" x14ac:dyDescent="0.2">
      <c r="A1004" s="219">
        <v>0</v>
      </c>
    </row>
    <row r="1005" spans="1:1" x14ac:dyDescent="0.2">
      <c r="A1005" s="219">
        <v>0</v>
      </c>
    </row>
    <row r="1006" spans="1:1" x14ac:dyDescent="0.2">
      <c r="A1006" s="219">
        <v>0</v>
      </c>
    </row>
    <row r="1007" spans="1:1" x14ac:dyDescent="0.2">
      <c r="A1007" s="219">
        <v>0</v>
      </c>
    </row>
    <row r="1008" spans="1:1" x14ac:dyDescent="0.2">
      <c r="A1008" s="219">
        <v>0</v>
      </c>
    </row>
    <row r="1009" spans="1:1" x14ac:dyDescent="0.2">
      <c r="A1009" s="219">
        <v>0</v>
      </c>
    </row>
    <row r="1010" spans="1:1" x14ac:dyDescent="0.2">
      <c r="A1010" s="219">
        <v>0</v>
      </c>
    </row>
    <row r="1011" spans="1:1" x14ac:dyDescent="0.2">
      <c r="A1011" s="219">
        <v>0</v>
      </c>
    </row>
    <row r="1012" spans="1:1" x14ac:dyDescent="0.2">
      <c r="A1012" s="219">
        <v>0</v>
      </c>
    </row>
    <row r="1013" spans="1:1" x14ac:dyDescent="0.2">
      <c r="A1013" s="219">
        <v>0</v>
      </c>
    </row>
    <row r="1014" spans="1:1" x14ac:dyDescent="0.2">
      <c r="A1014" s="219">
        <v>0</v>
      </c>
    </row>
    <row r="1015" spans="1:1" x14ac:dyDescent="0.2">
      <c r="A1015" s="219">
        <v>0</v>
      </c>
    </row>
    <row r="1016" spans="1:1" x14ac:dyDescent="0.2">
      <c r="A1016" s="219">
        <v>0</v>
      </c>
    </row>
    <row r="1017" spans="1:1" x14ac:dyDescent="0.2">
      <c r="A1017" s="219">
        <v>0</v>
      </c>
    </row>
    <row r="1018" spans="1:1" x14ac:dyDescent="0.2">
      <c r="A1018" s="219">
        <v>0</v>
      </c>
    </row>
    <row r="1019" spans="1:1" x14ac:dyDescent="0.2">
      <c r="A1019" s="219">
        <v>0</v>
      </c>
    </row>
    <row r="1020" spans="1:1" x14ac:dyDescent="0.2">
      <c r="A1020" s="219">
        <v>0</v>
      </c>
    </row>
    <row r="1021" spans="1:1" x14ac:dyDescent="0.2">
      <c r="A1021" s="219">
        <v>0</v>
      </c>
    </row>
    <row r="1022" spans="1:1" x14ac:dyDescent="0.2">
      <c r="A1022" s="219">
        <v>0</v>
      </c>
    </row>
    <row r="1023" spans="1:1" x14ac:dyDescent="0.2">
      <c r="A1023" s="219">
        <v>0</v>
      </c>
    </row>
    <row r="1024" spans="1:1" x14ac:dyDescent="0.2">
      <c r="A1024" s="219">
        <v>0</v>
      </c>
    </row>
    <row r="1025" spans="1:1" x14ac:dyDescent="0.2">
      <c r="A1025" s="219">
        <v>0</v>
      </c>
    </row>
    <row r="1026" spans="1:1" x14ac:dyDescent="0.2">
      <c r="A1026" s="219">
        <v>0</v>
      </c>
    </row>
    <row r="1027" spans="1:1" x14ac:dyDescent="0.2">
      <c r="A1027" s="219">
        <v>0</v>
      </c>
    </row>
    <row r="1028" spans="1:1" x14ac:dyDescent="0.2">
      <c r="A1028" s="219">
        <v>0</v>
      </c>
    </row>
    <row r="1029" spans="1:1" x14ac:dyDescent="0.2">
      <c r="A1029" s="219">
        <v>0</v>
      </c>
    </row>
    <row r="1030" spans="1:1" x14ac:dyDescent="0.2">
      <c r="A1030" s="219">
        <v>0</v>
      </c>
    </row>
    <row r="1031" spans="1:1" x14ac:dyDescent="0.2">
      <c r="A1031" s="219">
        <v>0</v>
      </c>
    </row>
    <row r="1032" spans="1:1" x14ac:dyDescent="0.2">
      <c r="A1032" s="219">
        <v>0</v>
      </c>
    </row>
    <row r="1033" spans="1:1" x14ac:dyDescent="0.2">
      <c r="A1033" s="219">
        <v>0</v>
      </c>
    </row>
    <row r="1034" spans="1:1" x14ac:dyDescent="0.2">
      <c r="A1034" s="219">
        <v>0</v>
      </c>
    </row>
    <row r="1035" spans="1:1" x14ac:dyDescent="0.2">
      <c r="A1035" s="219">
        <v>0</v>
      </c>
    </row>
    <row r="1036" spans="1:1" x14ac:dyDescent="0.2">
      <c r="A1036" s="219">
        <v>0</v>
      </c>
    </row>
    <row r="1037" spans="1:1" x14ac:dyDescent="0.2">
      <c r="A1037" s="219">
        <v>0</v>
      </c>
    </row>
    <row r="1038" spans="1:1" x14ac:dyDescent="0.2">
      <c r="A1038" s="219">
        <v>0</v>
      </c>
    </row>
    <row r="1039" spans="1:1" x14ac:dyDescent="0.2">
      <c r="A1039" s="219">
        <v>0</v>
      </c>
    </row>
    <row r="1040" spans="1:1" x14ac:dyDescent="0.2">
      <c r="A1040" s="219">
        <v>0</v>
      </c>
    </row>
    <row r="1041" spans="1:1" x14ac:dyDescent="0.2">
      <c r="A1041" s="219">
        <v>0</v>
      </c>
    </row>
    <row r="1042" spans="1:1" x14ac:dyDescent="0.2">
      <c r="A1042" s="219">
        <v>0</v>
      </c>
    </row>
    <row r="1043" spans="1:1" x14ac:dyDescent="0.2">
      <c r="A1043" s="219">
        <v>0</v>
      </c>
    </row>
    <row r="1044" spans="1:1" x14ac:dyDescent="0.2">
      <c r="A1044" s="219">
        <v>0</v>
      </c>
    </row>
    <row r="1045" spans="1:1" x14ac:dyDescent="0.2">
      <c r="A1045" s="219">
        <v>0</v>
      </c>
    </row>
    <row r="1046" spans="1:1" x14ac:dyDescent="0.2">
      <c r="A1046" s="219">
        <v>0</v>
      </c>
    </row>
    <row r="1047" spans="1:1" x14ac:dyDescent="0.2">
      <c r="A1047" s="219">
        <v>0</v>
      </c>
    </row>
    <row r="1048" spans="1:1" x14ac:dyDescent="0.2">
      <c r="A1048" s="219">
        <v>0</v>
      </c>
    </row>
    <row r="1049" spans="1:1" x14ac:dyDescent="0.2">
      <c r="A1049" s="219">
        <v>0</v>
      </c>
    </row>
    <row r="1050" spans="1:1" x14ac:dyDescent="0.2">
      <c r="A1050" s="219">
        <v>0</v>
      </c>
    </row>
    <row r="1051" spans="1:1" x14ac:dyDescent="0.2">
      <c r="A1051" s="219">
        <v>0</v>
      </c>
    </row>
    <row r="1052" spans="1:1" x14ac:dyDescent="0.2">
      <c r="A1052" s="219">
        <v>0</v>
      </c>
    </row>
    <row r="1053" spans="1:1" x14ac:dyDescent="0.2">
      <c r="A1053" s="219">
        <v>0</v>
      </c>
    </row>
    <row r="1054" spans="1:1" x14ac:dyDescent="0.2">
      <c r="A1054" s="219">
        <v>0</v>
      </c>
    </row>
    <row r="1055" spans="1:1" x14ac:dyDescent="0.2">
      <c r="A1055" s="219">
        <v>0</v>
      </c>
    </row>
    <row r="1056" spans="1:1" x14ac:dyDescent="0.2">
      <c r="A1056" s="219">
        <v>0</v>
      </c>
    </row>
    <row r="1057" spans="1:1" x14ac:dyDescent="0.2">
      <c r="A1057" s="219">
        <v>0</v>
      </c>
    </row>
    <row r="1058" spans="1:1" x14ac:dyDescent="0.2">
      <c r="A1058" s="219">
        <v>0</v>
      </c>
    </row>
    <row r="1059" spans="1:1" x14ac:dyDescent="0.2">
      <c r="A1059" s="219">
        <v>0</v>
      </c>
    </row>
    <row r="1060" spans="1:1" x14ac:dyDescent="0.2">
      <c r="A1060" s="219">
        <v>0</v>
      </c>
    </row>
    <row r="1061" spans="1:1" x14ac:dyDescent="0.2">
      <c r="A1061" s="219">
        <v>0</v>
      </c>
    </row>
    <row r="1062" spans="1:1" x14ac:dyDescent="0.2">
      <c r="A1062" s="219">
        <v>0</v>
      </c>
    </row>
    <row r="1063" spans="1:1" x14ac:dyDescent="0.2">
      <c r="A1063" s="219">
        <v>0</v>
      </c>
    </row>
    <row r="1064" spans="1:1" x14ac:dyDescent="0.2">
      <c r="A1064" s="219">
        <v>0</v>
      </c>
    </row>
    <row r="1065" spans="1:1" x14ac:dyDescent="0.2">
      <c r="A1065" s="219">
        <v>0</v>
      </c>
    </row>
    <row r="1066" spans="1:1" x14ac:dyDescent="0.2">
      <c r="A1066" s="219">
        <v>0</v>
      </c>
    </row>
    <row r="1067" spans="1:1" x14ac:dyDescent="0.2">
      <c r="A1067" s="219">
        <v>0</v>
      </c>
    </row>
    <row r="1068" spans="1:1" x14ac:dyDescent="0.2">
      <c r="A1068" s="219">
        <v>0</v>
      </c>
    </row>
    <row r="1069" spans="1:1" x14ac:dyDescent="0.2">
      <c r="A1069" s="219">
        <v>0</v>
      </c>
    </row>
    <row r="1070" spans="1:1" x14ac:dyDescent="0.2">
      <c r="A1070" s="219">
        <v>0</v>
      </c>
    </row>
    <row r="1071" spans="1:1" x14ac:dyDescent="0.2">
      <c r="A1071" s="219">
        <v>0</v>
      </c>
    </row>
    <row r="1072" spans="1:1" x14ac:dyDescent="0.2">
      <c r="A1072" s="219">
        <v>0</v>
      </c>
    </row>
    <row r="1073" spans="1:1" x14ac:dyDescent="0.2">
      <c r="A1073" s="219">
        <v>0</v>
      </c>
    </row>
    <row r="1074" spans="1:1" x14ac:dyDescent="0.2">
      <c r="A1074" s="219">
        <v>0</v>
      </c>
    </row>
    <row r="1075" spans="1:1" x14ac:dyDescent="0.2">
      <c r="A1075" s="219">
        <v>0</v>
      </c>
    </row>
    <row r="1076" spans="1:1" x14ac:dyDescent="0.2">
      <c r="A1076" s="219">
        <v>0</v>
      </c>
    </row>
    <row r="1077" spans="1:1" x14ac:dyDescent="0.2">
      <c r="A1077" s="219">
        <v>0</v>
      </c>
    </row>
    <row r="1078" spans="1:1" x14ac:dyDescent="0.2">
      <c r="A1078" s="219">
        <v>0</v>
      </c>
    </row>
    <row r="1079" spans="1:1" x14ac:dyDescent="0.2">
      <c r="A1079" s="219">
        <v>0</v>
      </c>
    </row>
    <row r="1080" spans="1:1" x14ac:dyDescent="0.2">
      <c r="A1080" s="219">
        <v>0</v>
      </c>
    </row>
    <row r="1081" spans="1:1" x14ac:dyDescent="0.2">
      <c r="A1081" s="219">
        <v>0</v>
      </c>
    </row>
    <row r="1082" spans="1:1" x14ac:dyDescent="0.2">
      <c r="A1082" s="219">
        <v>0</v>
      </c>
    </row>
    <row r="1083" spans="1:1" x14ac:dyDescent="0.2">
      <c r="A1083" s="219">
        <v>0</v>
      </c>
    </row>
    <row r="1084" spans="1:1" x14ac:dyDescent="0.2">
      <c r="A1084" s="219">
        <v>0</v>
      </c>
    </row>
    <row r="1085" spans="1:1" x14ac:dyDescent="0.2">
      <c r="A1085" s="219">
        <v>0</v>
      </c>
    </row>
    <row r="1086" spans="1:1" x14ac:dyDescent="0.2">
      <c r="A1086" s="219">
        <v>0</v>
      </c>
    </row>
    <row r="1087" spans="1:1" x14ac:dyDescent="0.2">
      <c r="A1087" s="219">
        <v>0</v>
      </c>
    </row>
    <row r="1088" spans="1:1" x14ac:dyDescent="0.2">
      <c r="A1088" s="219">
        <v>0</v>
      </c>
    </row>
    <row r="1089" spans="1:1" x14ac:dyDescent="0.2">
      <c r="A1089" s="219">
        <v>0</v>
      </c>
    </row>
    <row r="1090" spans="1:1" x14ac:dyDescent="0.2">
      <c r="A1090" s="219">
        <v>0</v>
      </c>
    </row>
    <row r="1091" spans="1:1" x14ac:dyDescent="0.2">
      <c r="A1091" s="219">
        <v>0</v>
      </c>
    </row>
    <row r="1092" spans="1:1" x14ac:dyDescent="0.2">
      <c r="A1092" s="219">
        <v>0</v>
      </c>
    </row>
    <row r="1093" spans="1:1" x14ac:dyDescent="0.2">
      <c r="A1093" s="219">
        <v>0</v>
      </c>
    </row>
    <row r="1094" spans="1:1" x14ac:dyDescent="0.2">
      <c r="A1094" s="219">
        <v>0</v>
      </c>
    </row>
    <row r="1095" spans="1:1" x14ac:dyDescent="0.2">
      <c r="A1095" s="219">
        <v>0</v>
      </c>
    </row>
    <row r="1096" spans="1:1" x14ac:dyDescent="0.2">
      <c r="A1096" s="219">
        <v>0</v>
      </c>
    </row>
    <row r="1097" spans="1:1" x14ac:dyDescent="0.2">
      <c r="A1097" s="219">
        <v>0</v>
      </c>
    </row>
    <row r="1098" spans="1:1" x14ac:dyDescent="0.2">
      <c r="A1098" s="219">
        <v>0</v>
      </c>
    </row>
    <row r="1099" spans="1:1" x14ac:dyDescent="0.2">
      <c r="A1099" s="219">
        <v>0</v>
      </c>
    </row>
    <row r="1100" spans="1:1" x14ac:dyDescent="0.2">
      <c r="A1100" s="219">
        <v>0</v>
      </c>
    </row>
    <row r="1101" spans="1:1" x14ac:dyDescent="0.2">
      <c r="A1101" s="219">
        <v>0</v>
      </c>
    </row>
    <row r="1102" spans="1:1" x14ac:dyDescent="0.2">
      <c r="A1102" s="219">
        <v>0</v>
      </c>
    </row>
    <row r="1103" spans="1:1" x14ac:dyDescent="0.2">
      <c r="A1103" s="219">
        <v>0</v>
      </c>
    </row>
    <row r="1104" spans="1:1" x14ac:dyDescent="0.2">
      <c r="A1104" s="219">
        <v>0</v>
      </c>
    </row>
    <row r="1105" spans="1:1" x14ac:dyDescent="0.2">
      <c r="A1105" s="219">
        <v>0</v>
      </c>
    </row>
    <row r="1106" spans="1:1" x14ac:dyDescent="0.2">
      <c r="A1106" s="219">
        <v>0</v>
      </c>
    </row>
    <row r="1107" spans="1:1" x14ac:dyDescent="0.2">
      <c r="A1107" s="219">
        <v>0</v>
      </c>
    </row>
    <row r="1108" spans="1:1" x14ac:dyDescent="0.2">
      <c r="A1108" s="219">
        <v>0</v>
      </c>
    </row>
    <row r="1109" spans="1:1" x14ac:dyDescent="0.2">
      <c r="A1109" s="219">
        <v>0</v>
      </c>
    </row>
    <row r="1110" spans="1:1" x14ac:dyDescent="0.2">
      <c r="A1110" s="219">
        <v>0</v>
      </c>
    </row>
    <row r="1111" spans="1:1" x14ac:dyDescent="0.2">
      <c r="A1111" s="219">
        <v>0</v>
      </c>
    </row>
    <row r="1112" spans="1:1" x14ac:dyDescent="0.2">
      <c r="A1112" s="219">
        <v>0</v>
      </c>
    </row>
    <row r="1113" spans="1:1" x14ac:dyDescent="0.2">
      <c r="A1113" s="219">
        <v>0</v>
      </c>
    </row>
    <row r="1114" spans="1:1" x14ac:dyDescent="0.2">
      <c r="A1114" s="219">
        <v>0</v>
      </c>
    </row>
    <row r="1115" spans="1:1" x14ac:dyDescent="0.2">
      <c r="A1115" s="219">
        <v>0</v>
      </c>
    </row>
    <row r="1116" spans="1:1" x14ac:dyDescent="0.2">
      <c r="A1116" s="219">
        <v>0</v>
      </c>
    </row>
    <row r="1117" spans="1:1" x14ac:dyDescent="0.2">
      <c r="A1117" s="219">
        <v>0</v>
      </c>
    </row>
    <row r="1118" spans="1:1" x14ac:dyDescent="0.2">
      <c r="A1118" s="219">
        <v>0</v>
      </c>
    </row>
    <row r="1119" spans="1:1" x14ac:dyDescent="0.2">
      <c r="A1119" s="219">
        <v>0</v>
      </c>
    </row>
    <row r="1120" spans="1:1" x14ac:dyDescent="0.2">
      <c r="A1120" s="219">
        <v>0</v>
      </c>
    </row>
    <row r="1121" spans="1:1" x14ac:dyDescent="0.2">
      <c r="A1121" s="219">
        <v>0</v>
      </c>
    </row>
    <row r="1122" spans="1:1" x14ac:dyDescent="0.2">
      <c r="A1122" s="219">
        <v>0</v>
      </c>
    </row>
    <row r="1123" spans="1:1" x14ac:dyDescent="0.2">
      <c r="A1123" s="219">
        <v>0</v>
      </c>
    </row>
    <row r="1124" spans="1:1" x14ac:dyDescent="0.2">
      <c r="A1124" s="219">
        <v>0</v>
      </c>
    </row>
    <row r="1125" spans="1:1" x14ac:dyDescent="0.2">
      <c r="A1125" s="219">
        <v>0</v>
      </c>
    </row>
    <row r="1126" spans="1:1" x14ac:dyDescent="0.2">
      <c r="A1126" s="219">
        <v>0</v>
      </c>
    </row>
    <row r="1127" spans="1:1" x14ac:dyDescent="0.2">
      <c r="A1127" s="219">
        <v>0</v>
      </c>
    </row>
    <row r="1128" spans="1:1" x14ac:dyDescent="0.2">
      <c r="A1128" s="219">
        <v>0</v>
      </c>
    </row>
    <row r="1129" spans="1:1" x14ac:dyDescent="0.2">
      <c r="A1129" s="219">
        <v>0</v>
      </c>
    </row>
    <row r="1130" spans="1:1" x14ac:dyDescent="0.2">
      <c r="A1130" s="219">
        <v>0</v>
      </c>
    </row>
    <row r="1131" spans="1:1" x14ac:dyDescent="0.2">
      <c r="A1131" s="219">
        <v>0</v>
      </c>
    </row>
    <row r="1132" spans="1:1" x14ac:dyDescent="0.2">
      <c r="A1132" s="219">
        <v>0</v>
      </c>
    </row>
    <row r="1133" spans="1:1" x14ac:dyDescent="0.2">
      <c r="A1133" s="219">
        <v>0</v>
      </c>
    </row>
    <row r="1134" spans="1:1" x14ac:dyDescent="0.2">
      <c r="A1134" s="219">
        <v>0</v>
      </c>
    </row>
    <row r="1135" spans="1:1" x14ac:dyDescent="0.2">
      <c r="A1135" s="219">
        <v>0</v>
      </c>
    </row>
    <row r="1136" spans="1:1" x14ac:dyDescent="0.2">
      <c r="A1136" s="219">
        <v>0</v>
      </c>
    </row>
    <row r="1137" spans="1:1" x14ac:dyDescent="0.2">
      <c r="A1137" s="219">
        <v>0</v>
      </c>
    </row>
    <row r="1138" spans="1:1" x14ac:dyDescent="0.2">
      <c r="A1138" s="219">
        <v>0</v>
      </c>
    </row>
    <row r="1139" spans="1:1" x14ac:dyDescent="0.2">
      <c r="A1139" s="219">
        <v>0</v>
      </c>
    </row>
    <row r="1140" spans="1:1" x14ac:dyDescent="0.2">
      <c r="A1140" s="219">
        <v>0</v>
      </c>
    </row>
    <row r="1141" spans="1:1" x14ac:dyDescent="0.2">
      <c r="A1141" s="219">
        <v>0</v>
      </c>
    </row>
    <row r="1142" spans="1:1" x14ac:dyDescent="0.2">
      <c r="A1142" s="219">
        <v>0</v>
      </c>
    </row>
    <row r="1143" spans="1:1" x14ac:dyDescent="0.2">
      <c r="A1143" s="219">
        <v>0</v>
      </c>
    </row>
    <row r="1144" spans="1:1" x14ac:dyDescent="0.2">
      <c r="A1144" s="219">
        <v>0</v>
      </c>
    </row>
    <row r="1145" spans="1:1" x14ac:dyDescent="0.2">
      <c r="A1145" s="219">
        <v>0</v>
      </c>
    </row>
    <row r="1146" spans="1:1" x14ac:dyDescent="0.2">
      <c r="A1146" s="219">
        <v>0</v>
      </c>
    </row>
    <row r="1147" spans="1:1" x14ac:dyDescent="0.2">
      <c r="A1147" s="219">
        <v>0</v>
      </c>
    </row>
    <row r="1148" spans="1:1" x14ac:dyDescent="0.2">
      <c r="A1148" s="219">
        <v>0</v>
      </c>
    </row>
    <row r="1149" spans="1:1" x14ac:dyDescent="0.2">
      <c r="A1149" s="219">
        <v>0</v>
      </c>
    </row>
    <row r="1150" spans="1:1" x14ac:dyDescent="0.2">
      <c r="A1150" s="219">
        <v>0</v>
      </c>
    </row>
    <row r="1151" spans="1:1" x14ac:dyDescent="0.2">
      <c r="A1151" s="219">
        <v>0</v>
      </c>
    </row>
    <row r="1152" spans="1:1" x14ac:dyDescent="0.2">
      <c r="A1152" s="219">
        <v>0</v>
      </c>
    </row>
    <row r="1153" spans="1:1" x14ac:dyDescent="0.2">
      <c r="A1153" s="219">
        <v>0</v>
      </c>
    </row>
    <row r="1154" spans="1:1" x14ac:dyDescent="0.2">
      <c r="A1154" s="219">
        <v>0</v>
      </c>
    </row>
    <row r="1155" spans="1:1" x14ac:dyDescent="0.2">
      <c r="A1155" s="219">
        <v>0</v>
      </c>
    </row>
    <row r="1156" spans="1:1" x14ac:dyDescent="0.2">
      <c r="A1156" s="219">
        <v>0</v>
      </c>
    </row>
    <row r="1157" spans="1:1" x14ac:dyDescent="0.2">
      <c r="A1157" s="219">
        <v>0</v>
      </c>
    </row>
    <row r="1158" spans="1:1" x14ac:dyDescent="0.2">
      <c r="A1158" s="219">
        <v>0</v>
      </c>
    </row>
    <row r="1159" spans="1:1" x14ac:dyDescent="0.2">
      <c r="A1159" s="219">
        <v>0</v>
      </c>
    </row>
    <row r="1160" spans="1:1" x14ac:dyDescent="0.2">
      <c r="A1160" s="219">
        <v>0</v>
      </c>
    </row>
    <row r="1161" spans="1:1" x14ac:dyDescent="0.2">
      <c r="A1161" s="219">
        <v>0</v>
      </c>
    </row>
    <row r="1162" spans="1:1" x14ac:dyDescent="0.2">
      <c r="A1162" s="219">
        <v>0</v>
      </c>
    </row>
    <row r="1163" spans="1:1" x14ac:dyDescent="0.2">
      <c r="A1163" s="219">
        <v>0</v>
      </c>
    </row>
    <row r="1164" spans="1:1" x14ac:dyDescent="0.2">
      <c r="A1164" s="219">
        <v>0</v>
      </c>
    </row>
    <row r="1165" spans="1:1" x14ac:dyDescent="0.2">
      <c r="A1165" s="219">
        <v>0</v>
      </c>
    </row>
    <row r="1166" spans="1:1" x14ac:dyDescent="0.2">
      <c r="A1166" s="219">
        <v>0</v>
      </c>
    </row>
    <row r="1167" spans="1:1" x14ac:dyDescent="0.2">
      <c r="A1167" s="219">
        <v>0</v>
      </c>
    </row>
    <row r="1168" spans="1:1" x14ac:dyDescent="0.2">
      <c r="A1168" s="219">
        <v>0</v>
      </c>
    </row>
    <row r="1169" spans="1:1" x14ac:dyDescent="0.2">
      <c r="A1169" s="219">
        <v>0</v>
      </c>
    </row>
    <row r="1170" spans="1:1" x14ac:dyDescent="0.2">
      <c r="A1170" s="219">
        <v>0</v>
      </c>
    </row>
    <row r="1171" spans="1:1" x14ac:dyDescent="0.2">
      <c r="A1171" s="219">
        <v>0</v>
      </c>
    </row>
    <row r="1172" spans="1:1" x14ac:dyDescent="0.2">
      <c r="A1172" s="219">
        <v>0</v>
      </c>
    </row>
    <row r="1173" spans="1:1" x14ac:dyDescent="0.2">
      <c r="A1173" s="219">
        <v>0</v>
      </c>
    </row>
    <row r="1174" spans="1:1" x14ac:dyDescent="0.2">
      <c r="A1174" s="219">
        <v>0</v>
      </c>
    </row>
    <row r="1175" spans="1:1" x14ac:dyDescent="0.2">
      <c r="A1175" s="219">
        <v>0</v>
      </c>
    </row>
    <row r="1176" spans="1:1" x14ac:dyDescent="0.2">
      <c r="A1176" s="219">
        <v>0</v>
      </c>
    </row>
    <row r="1177" spans="1:1" x14ac:dyDescent="0.2">
      <c r="A1177" s="219">
        <v>0</v>
      </c>
    </row>
    <row r="1178" spans="1:1" x14ac:dyDescent="0.2">
      <c r="A1178" s="219">
        <v>0</v>
      </c>
    </row>
    <row r="1179" spans="1:1" x14ac:dyDescent="0.2">
      <c r="A1179" s="219">
        <v>0</v>
      </c>
    </row>
    <row r="1180" spans="1:1" x14ac:dyDescent="0.2">
      <c r="A1180" s="219">
        <v>0</v>
      </c>
    </row>
    <row r="1181" spans="1:1" x14ac:dyDescent="0.2">
      <c r="A1181" s="219">
        <v>0</v>
      </c>
    </row>
    <row r="1182" spans="1:1" x14ac:dyDescent="0.2">
      <c r="A1182" s="219">
        <v>0</v>
      </c>
    </row>
    <row r="1183" spans="1:1" x14ac:dyDescent="0.2">
      <c r="A1183" s="219">
        <v>0</v>
      </c>
    </row>
    <row r="1184" spans="1:1" x14ac:dyDescent="0.2">
      <c r="A1184" s="219">
        <v>0</v>
      </c>
    </row>
    <row r="1185" spans="1:1" x14ac:dyDescent="0.2">
      <c r="A1185" s="219">
        <v>0</v>
      </c>
    </row>
    <row r="1186" spans="1:1" x14ac:dyDescent="0.2">
      <c r="A1186" s="219">
        <v>0</v>
      </c>
    </row>
    <row r="1187" spans="1:1" x14ac:dyDescent="0.2">
      <c r="A1187" s="219">
        <v>0</v>
      </c>
    </row>
    <row r="1188" spans="1:1" x14ac:dyDescent="0.2">
      <c r="A1188" s="219">
        <v>0</v>
      </c>
    </row>
    <row r="1189" spans="1:1" x14ac:dyDescent="0.2">
      <c r="A1189" s="219">
        <v>0</v>
      </c>
    </row>
    <row r="1190" spans="1:1" x14ac:dyDescent="0.2">
      <c r="A1190" s="219">
        <v>0</v>
      </c>
    </row>
    <row r="1191" spans="1:1" x14ac:dyDescent="0.2">
      <c r="A1191" s="219">
        <v>0</v>
      </c>
    </row>
    <row r="1192" spans="1:1" x14ac:dyDescent="0.2">
      <c r="A1192" s="219">
        <v>0</v>
      </c>
    </row>
    <row r="1193" spans="1:1" x14ac:dyDescent="0.2">
      <c r="A1193" s="219">
        <v>0</v>
      </c>
    </row>
    <row r="1194" spans="1:1" x14ac:dyDescent="0.2">
      <c r="A1194" s="219">
        <v>0</v>
      </c>
    </row>
    <row r="1195" spans="1:1" x14ac:dyDescent="0.2">
      <c r="A1195" s="219">
        <v>0</v>
      </c>
    </row>
    <row r="1196" spans="1:1" x14ac:dyDescent="0.2">
      <c r="A1196" s="219">
        <v>0</v>
      </c>
    </row>
    <row r="1197" spans="1:1" x14ac:dyDescent="0.2">
      <c r="A1197" s="219">
        <v>0</v>
      </c>
    </row>
    <row r="1198" spans="1:1" x14ac:dyDescent="0.2">
      <c r="A1198" s="219">
        <v>0</v>
      </c>
    </row>
    <row r="1199" spans="1:1" x14ac:dyDescent="0.2">
      <c r="A1199" s="219">
        <v>0</v>
      </c>
    </row>
    <row r="1200" spans="1:1" x14ac:dyDescent="0.2">
      <c r="A1200" s="219">
        <v>0</v>
      </c>
    </row>
    <row r="1201" spans="1:1" x14ac:dyDescent="0.2">
      <c r="A1201" s="219">
        <v>0</v>
      </c>
    </row>
    <row r="1202" spans="1:1" x14ac:dyDescent="0.2">
      <c r="A1202" s="219">
        <v>0</v>
      </c>
    </row>
    <row r="1203" spans="1:1" x14ac:dyDescent="0.2">
      <c r="A1203" s="219">
        <v>0</v>
      </c>
    </row>
    <row r="1204" spans="1:1" x14ac:dyDescent="0.2">
      <c r="A1204" s="219">
        <v>0</v>
      </c>
    </row>
    <row r="1205" spans="1:1" x14ac:dyDescent="0.2">
      <c r="A1205" s="219">
        <v>0</v>
      </c>
    </row>
    <row r="1206" spans="1:1" x14ac:dyDescent="0.2">
      <c r="A1206" s="219">
        <v>0</v>
      </c>
    </row>
    <row r="1207" spans="1:1" x14ac:dyDescent="0.2">
      <c r="A1207" s="219">
        <v>0</v>
      </c>
    </row>
    <row r="1208" spans="1:1" x14ac:dyDescent="0.2">
      <c r="A1208" s="219">
        <v>0</v>
      </c>
    </row>
    <row r="1209" spans="1:1" x14ac:dyDescent="0.2">
      <c r="A1209" s="219">
        <v>0</v>
      </c>
    </row>
    <row r="1210" spans="1:1" x14ac:dyDescent="0.2">
      <c r="A1210" s="219">
        <v>0</v>
      </c>
    </row>
    <row r="1211" spans="1:1" x14ac:dyDescent="0.2">
      <c r="A1211" s="219">
        <v>0</v>
      </c>
    </row>
    <row r="1212" spans="1:1" x14ac:dyDescent="0.2">
      <c r="A1212" s="219">
        <v>0</v>
      </c>
    </row>
    <row r="1213" spans="1:1" x14ac:dyDescent="0.2">
      <c r="A1213" s="219">
        <v>0</v>
      </c>
    </row>
    <row r="1214" spans="1:1" x14ac:dyDescent="0.2">
      <c r="A1214" s="219">
        <v>0</v>
      </c>
    </row>
    <row r="1215" spans="1:1" x14ac:dyDescent="0.2">
      <c r="A1215" s="219">
        <v>0</v>
      </c>
    </row>
    <row r="1216" spans="1:1" x14ac:dyDescent="0.2">
      <c r="A1216" s="219">
        <v>0</v>
      </c>
    </row>
    <row r="1217" spans="1:1" x14ac:dyDescent="0.2">
      <c r="A1217" s="219">
        <v>0</v>
      </c>
    </row>
    <row r="1218" spans="1:1" x14ac:dyDescent="0.2">
      <c r="A1218" s="219">
        <v>0</v>
      </c>
    </row>
    <row r="1219" spans="1:1" x14ac:dyDescent="0.2">
      <c r="A1219" s="219">
        <v>0</v>
      </c>
    </row>
    <row r="1220" spans="1:1" x14ac:dyDescent="0.2">
      <c r="A1220" s="219">
        <v>0</v>
      </c>
    </row>
    <row r="1221" spans="1:1" x14ac:dyDescent="0.2">
      <c r="A1221" s="219">
        <v>0</v>
      </c>
    </row>
    <row r="1222" spans="1:1" x14ac:dyDescent="0.2">
      <c r="A1222" s="219">
        <v>0</v>
      </c>
    </row>
    <row r="1223" spans="1:1" x14ac:dyDescent="0.2">
      <c r="A1223" s="219">
        <v>0</v>
      </c>
    </row>
    <row r="1224" spans="1:1" x14ac:dyDescent="0.2">
      <c r="A1224" s="219">
        <v>0</v>
      </c>
    </row>
    <row r="1225" spans="1:1" x14ac:dyDescent="0.2">
      <c r="A1225" s="219">
        <v>0</v>
      </c>
    </row>
    <row r="1226" spans="1:1" x14ac:dyDescent="0.2">
      <c r="A1226" s="219">
        <v>0</v>
      </c>
    </row>
    <row r="1227" spans="1:1" x14ac:dyDescent="0.2">
      <c r="A1227" s="219">
        <v>0</v>
      </c>
    </row>
    <row r="1228" spans="1:1" x14ac:dyDescent="0.2">
      <c r="A1228" s="219">
        <v>0</v>
      </c>
    </row>
    <row r="1229" spans="1:1" x14ac:dyDescent="0.2">
      <c r="A1229" s="219">
        <v>0</v>
      </c>
    </row>
    <row r="1230" spans="1:1" x14ac:dyDescent="0.2">
      <c r="A1230" s="219">
        <v>0</v>
      </c>
    </row>
    <row r="1231" spans="1:1" x14ac:dyDescent="0.2">
      <c r="A1231" s="219">
        <v>0</v>
      </c>
    </row>
    <row r="1232" spans="1:1" x14ac:dyDescent="0.2">
      <c r="A1232" s="219">
        <v>0</v>
      </c>
    </row>
    <row r="1233" spans="1:1" x14ac:dyDescent="0.2">
      <c r="A1233" s="219">
        <v>0</v>
      </c>
    </row>
    <row r="1234" spans="1:1" x14ac:dyDescent="0.2">
      <c r="A1234" s="219">
        <v>0</v>
      </c>
    </row>
    <row r="1235" spans="1:1" x14ac:dyDescent="0.2">
      <c r="A1235" s="219">
        <v>0</v>
      </c>
    </row>
    <row r="1236" spans="1:1" x14ac:dyDescent="0.2">
      <c r="A1236" s="219">
        <v>0</v>
      </c>
    </row>
    <row r="1237" spans="1:1" x14ac:dyDescent="0.2">
      <c r="A1237" s="219">
        <v>0</v>
      </c>
    </row>
    <row r="1238" spans="1:1" x14ac:dyDescent="0.2">
      <c r="A1238" s="219">
        <v>0</v>
      </c>
    </row>
    <row r="1239" spans="1:1" x14ac:dyDescent="0.2">
      <c r="A1239" s="219">
        <v>0</v>
      </c>
    </row>
    <row r="1240" spans="1:1" x14ac:dyDescent="0.2">
      <c r="A1240" s="219">
        <v>0</v>
      </c>
    </row>
    <row r="1241" spans="1:1" x14ac:dyDescent="0.2">
      <c r="A1241" s="219">
        <v>0</v>
      </c>
    </row>
    <row r="1242" spans="1:1" x14ac:dyDescent="0.2">
      <c r="A1242" s="219">
        <v>0</v>
      </c>
    </row>
    <row r="1243" spans="1:1" x14ac:dyDescent="0.2">
      <c r="A1243" s="219">
        <v>0</v>
      </c>
    </row>
    <row r="1244" spans="1:1" x14ac:dyDescent="0.2">
      <c r="A1244" s="219">
        <v>0</v>
      </c>
    </row>
    <row r="1245" spans="1:1" x14ac:dyDescent="0.2">
      <c r="A1245" s="219">
        <v>0</v>
      </c>
    </row>
    <row r="1246" spans="1:1" x14ac:dyDescent="0.2">
      <c r="A1246" s="219">
        <v>0</v>
      </c>
    </row>
    <row r="1247" spans="1:1" x14ac:dyDescent="0.2">
      <c r="A1247" s="219">
        <v>0</v>
      </c>
    </row>
    <row r="1248" spans="1:1" x14ac:dyDescent="0.2">
      <c r="A1248" s="219">
        <v>0</v>
      </c>
    </row>
    <row r="1249" spans="1:1" x14ac:dyDescent="0.2">
      <c r="A1249" s="219">
        <v>0</v>
      </c>
    </row>
    <row r="1250" spans="1:1" x14ac:dyDescent="0.2">
      <c r="A1250" s="219">
        <v>0</v>
      </c>
    </row>
    <row r="1251" spans="1:1" x14ac:dyDescent="0.2">
      <c r="A1251" s="219">
        <v>0</v>
      </c>
    </row>
    <row r="1252" spans="1:1" x14ac:dyDescent="0.2">
      <c r="A1252" s="219">
        <v>0</v>
      </c>
    </row>
    <row r="1253" spans="1:1" x14ac:dyDescent="0.2">
      <c r="A1253" s="219">
        <v>0</v>
      </c>
    </row>
    <row r="1254" spans="1:1" x14ac:dyDescent="0.2">
      <c r="A1254" s="219">
        <v>0</v>
      </c>
    </row>
    <row r="1255" spans="1:1" x14ac:dyDescent="0.2">
      <c r="A1255" s="219">
        <v>0</v>
      </c>
    </row>
    <row r="1256" spans="1:1" x14ac:dyDescent="0.2">
      <c r="A1256" s="219">
        <v>0</v>
      </c>
    </row>
    <row r="1257" spans="1:1" x14ac:dyDescent="0.2">
      <c r="A1257" s="219">
        <v>0</v>
      </c>
    </row>
    <row r="1258" spans="1:1" x14ac:dyDescent="0.2">
      <c r="A1258" s="219">
        <v>0</v>
      </c>
    </row>
    <row r="1259" spans="1:1" x14ac:dyDescent="0.2">
      <c r="A1259" s="219">
        <v>0</v>
      </c>
    </row>
    <row r="1260" spans="1:1" x14ac:dyDescent="0.2">
      <c r="A1260" s="219">
        <v>0</v>
      </c>
    </row>
    <row r="1261" spans="1:1" x14ac:dyDescent="0.2">
      <c r="A1261" s="219">
        <v>0</v>
      </c>
    </row>
    <row r="1262" spans="1:1" x14ac:dyDescent="0.2">
      <c r="A1262" s="219">
        <v>0</v>
      </c>
    </row>
    <row r="1263" spans="1:1" x14ac:dyDescent="0.2">
      <c r="A1263" s="219">
        <v>0</v>
      </c>
    </row>
    <row r="1264" spans="1:1" x14ac:dyDescent="0.2">
      <c r="A1264" s="219">
        <v>0</v>
      </c>
    </row>
    <row r="1265" spans="1:1" x14ac:dyDescent="0.2">
      <c r="A1265" s="219">
        <v>0</v>
      </c>
    </row>
    <row r="1266" spans="1:1" x14ac:dyDescent="0.2">
      <c r="A1266" s="219">
        <v>0</v>
      </c>
    </row>
    <row r="1267" spans="1:1" x14ac:dyDescent="0.2">
      <c r="A1267" s="219">
        <v>0</v>
      </c>
    </row>
    <row r="1268" spans="1:1" x14ac:dyDescent="0.2">
      <c r="A1268" s="219">
        <v>0</v>
      </c>
    </row>
    <row r="1269" spans="1:1" x14ac:dyDescent="0.2">
      <c r="A1269" s="219">
        <v>0</v>
      </c>
    </row>
    <row r="1270" spans="1:1" x14ac:dyDescent="0.2">
      <c r="A1270" s="219">
        <v>0</v>
      </c>
    </row>
    <row r="1271" spans="1:1" x14ac:dyDescent="0.2">
      <c r="A1271" s="219">
        <v>0</v>
      </c>
    </row>
    <row r="1272" spans="1:1" x14ac:dyDescent="0.2">
      <c r="A1272" s="219">
        <v>0</v>
      </c>
    </row>
    <row r="1273" spans="1:1" x14ac:dyDescent="0.2">
      <c r="A1273" s="219">
        <v>0</v>
      </c>
    </row>
    <row r="1274" spans="1:1" x14ac:dyDescent="0.2">
      <c r="A1274" s="219">
        <v>0</v>
      </c>
    </row>
    <row r="1275" spans="1:1" x14ac:dyDescent="0.2">
      <c r="A1275" s="219">
        <v>0</v>
      </c>
    </row>
    <row r="1276" spans="1:1" x14ac:dyDescent="0.2">
      <c r="A1276" s="219">
        <v>0</v>
      </c>
    </row>
    <row r="1277" spans="1:1" x14ac:dyDescent="0.2">
      <c r="A1277" s="219">
        <v>0</v>
      </c>
    </row>
    <row r="1278" spans="1:1" x14ac:dyDescent="0.2">
      <c r="A1278" s="219">
        <v>0</v>
      </c>
    </row>
    <row r="1279" spans="1:1" x14ac:dyDescent="0.2">
      <c r="A1279" s="219">
        <v>0</v>
      </c>
    </row>
    <row r="1280" spans="1:1" x14ac:dyDescent="0.2">
      <c r="A1280" s="219">
        <v>0</v>
      </c>
    </row>
    <row r="1281" spans="1:1" x14ac:dyDescent="0.2">
      <c r="A1281" s="219">
        <v>0</v>
      </c>
    </row>
    <row r="1282" spans="1:1" x14ac:dyDescent="0.2">
      <c r="A1282" s="219">
        <v>0</v>
      </c>
    </row>
    <row r="1283" spans="1:1" x14ac:dyDescent="0.2">
      <c r="A1283" s="219">
        <v>0</v>
      </c>
    </row>
    <row r="1284" spans="1:1" x14ac:dyDescent="0.2">
      <c r="A1284" s="219">
        <v>0</v>
      </c>
    </row>
    <row r="1285" spans="1:1" x14ac:dyDescent="0.2">
      <c r="A1285" s="219">
        <v>0</v>
      </c>
    </row>
    <row r="1286" spans="1:1" x14ac:dyDescent="0.2">
      <c r="A1286" s="219">
        <v>0</v>
      </c>
    </row>
    <row r="1287" spans="1:1" x14ac:dyDescent="0.2">
      <c r="A1287" s="219">
        <v>0</v>
      </c>
    </row>
    <row r="1288" spans="1:1" x14ac:dyDescent="0.2">
      <c r="A1288" s="219">
        <v>0</v>
      </c>
    </row>
    <row r="1289" spans="1:1" x14ac:dyDescent="0.2">
      <c r="A1289" s="219">
        <v>0</v>
      </c>
    </row>
    <row r="1290" spans="1:1" x14ac:dyDescent="0.2">
      <c r="A1290" s="219">
        <v>0</v>
      </c>
    </row>
    <row r="1291" spans="1:1" x14ac:dyDescent="0.2">
      <c r="A1291" s="219">
        <v>0</v>
      </c>
    </row>
    <row r="1292" spans="1:1" x14ac:dyDescent="0.2">
      <c r="A1292" s="219">
        <v>0</v>
      </c>
    </row>
    <row r="1293" spans="1:1" x14ac:dyDescent="0.2">
      <c r="A1293" s="219">
        <v>0</v>
      </c>
    </row>
    <row r="1294" spans="1:1" x14ac:dyDescent="0.2">
      <c r="A1294" s="219">
        <v>0</v>
      </c>
    </row>
    <row r="1295" spans="1:1" x14ac:dyDescent="0.2">
      <c r="A1295" s="219">
        <v>0</v>
      </c>
    </row>
    <row r="1296" spans="1:1" x14ac:dyDescent="0.2">
      <c r="A1296" s="219">
        <v>0</v>
      </c>
    </row>
    <row r="1297" spans="1:1" x14ac:dyDescent="0.2">
      <c r="A1297" s="219">
        <v>0</v>
      </c>
    </row>
    <row r="1298" spans="1:1" x14ac:dyDescent="0.2">
      <c r="A1298" s="219">
        <v>0</v>
      </c>
    </row>
    <row r="1299" spans="1:1" x14ac:dyDescent="0.2">
      <c r="A1299" s="219">
        <v>0</v>
      </c>
    </row>
    <row r="1300" spans="1:1" x14ac:dyDescent="0.2">
      <c r="A1300" s="219">
        <v>0</v>
      </c>
    </row>
    <row r="1301" spans="1:1" x14ac:dyDescent="0.2">
      <c r="A1301" s="219">
        <v>0</v>
      </c>
    </row>
    <row r="1302" spans="1:1" x14ac:dyDescent="0.2">
      <c r="A1302" s="219">
        <v>0</v>
      </c>
    </row>
    <row r="1303" spans="1:1" x14ac:dyDescent="0.2">
      <c r="A1303" s="219">
        <v>0</v>
      </c>
    </row>
    <row r="1304" spans="1:1" x14ac:dyDescent="0.2">
      <c r="A1304" s="219">
        <v>0</v>
      </c>
    </row>
    <row r="1305" spans="1:1" x14ac:dyDescent="0.2">
      <c r="A1305" s="219">
        <v>0</v>
      </c>
    </row>
    <row r="1306" spans="1:1" x14ac:dyDescent="0.2">
      <c r="A1306" s="219">
        <v>0</v>
      </c>
    </row>
    <row r="1307" spans="1:1" x14ac:dyDescent="0.2">
      <c r="A1307" s="219">
        <v>0</v>
      </c>
    </row>
    <row r="1308" spans="1:1" x14ac:dyDescent="0.2">
      <c r="A1308" s="219">
        <v>0</v>
      </c>
    </row>
    <row r="1309" spans="1:1" x14ac:dyDescent="0.2">
      <c r="A1309" s="219">
        <v>0</v>
      </c>
    </row>
    <row r="1310" spans="1:1" x14ac:dyDescent="0.2">
      <c r="A1310" s="219">
        <v>0</v>
      </c>
    </row>
    <row r="1311" spans="1:1" x14ac:dyDescent="0.2">
      <c r="A1311" s="219">
        <v>0</v>
      </c>
    </row>
    <row r="1312" spans="1:1" x14ac:dyDescent="0.2">
      <c r="A1312" s="219">
        <v>0</v>
      </c>
    </row>
    <row r="1313" spans="1:1" x14ac:dyDescent="0.2">
      <c r="A1313" s="219">
        <v>0</v>
      </c>
    </row>
    <row r="1314" spans="1:1" x14ac:dyDescent="0.2">
      <c r="A1314" s="219">
        <v>0</v>
      </c>
    </row>
    <row r="1315" spans="1:1" x14ac:dyDescent="0.2">
      <c r="A1315" s="219">
        <v>0</v>
      </c>
    </row>
    <row r="1316" spans="1:1" x14ac:dyDescent="0.2">
      <c r="A1316" s="219">
        <v>0</v>
      </c>
    </row>
    <row r="1317" spans="1:1" x14ac:dyDescent="0.2">
      <c r="A1317" s="219">
        <v>0</v>
      </c>
    </row>
    <row r="1318" spans="1:1" x14ac:dyDescent="0.2">
      <c r="A1318" s="219">
        <v>0</v>
      </c>
    </row>
    <row r="1319" spans="1:1" x14ac:dyDescent="0.2">
      <c r="A1319" s="219">
        <v>0</v>
      </c>
    </row>
    <row r="1320" spans="1:1" x14ac:dyDescent="0.2">
      <c r="A1320" s="219">
        <v>0</v>
      </c>
    </row>
    <row r="1321" spans="1:1" x14ac:dyDescent="0.2">
      <c r="A1321" s="219">
        <v>0</v>
      </c>
    </row>
    <row r="1322" spans="1:1" x14ac:dyDescent="0.2">
      <c r="A1322" s="219">
        <v>0</v>
      </c>
    </row>
    <row r="1323" spans="1:1" x14ac:dyDescent="0.2">
      <c r="A1323" s="219">
        <v>0</v>
      </c>
    </row>
    <row r="1324" spans="1:1" x14ac:dyDescent="0.2">
      <c r="A1324" s="219">
        <v>0</v>
      </c>
    </row>
    <row r="1325" spans="1:1" x14ac:dyDescent="0.2">
      <c r="A1325" s="219">
        <v>0</v>
      </c>
    </row>
    <row r="1326" spans="1:1" x14ac:dyDescent="0.2">
      <c r="A1326" s="219">
        <v>0</v>
      </c>
    </row>
    <row r="1327" spans="1:1" x14ac:dyDescent="0.2">
      <c r="A1327" s="219">
        <v>0</v>
      </c>
    </row>
    <row r="1328" spans="1:1" x14ac:dyDescent="0.2">
      <c r="A1328" s="219">
        <v>0</v>
      </c>
    </row>
    <row r="1329" spans="1:1" x14ac:dyDescent="0.2">
      <c r="A1329" s="219">
        <v>0</v>
      </c>
    </row>
    <row r="1330" spans="1:1" x14ac:dyDescent="0.2">
      <c r="A1330" s="219">
        <v>0</v>
      </c>
    </row>
    <row r="1331" spans="1:1" x14ac:dyDescent="0.2">
      <c r="A1331" s="219">
        <v>0</v>
      </c>
    </row>
    <row r="1332" spans="1:1" x14ac:dyDescent="0.2">
      <c r="A1332" s="219">
        <v>0</v>
      </c>
    </row>
    <row r="1333" spans="1:1" x14ac:dyDescent="0.2">
      <c r="A1333" s="219">
        <v>0</v>
      </c>
    </row>
    <row r="1334" spans="1:1" x14ac:dyDescent="0.2">
      <c r="A1334" s="219">
        <v>0</v>
      </c>
    </row>
    <row r="1335" spans="1:1" x14ac:dyDescent="0.2">
      <c r="A1335" s="219">
        <v>0</v>
      </c>
    </row>
    <row r="1336" spans="1:1" x14ac:dyDescent="0.2">
      <c r="A1336" s="219">
        <v>0</v>
      </c>
    </row>
    <row r="1337" spans="1:1" x14ac:dyDescent="0.2">
      <c r="A1337" s="219">
        <v>0</v>
      </c>
    </row>
    <row r="1338" spans="1:1" x14ac:dyDescent="0.2">
      <c r="A1338" s="219">
        <v>0</v>
      </c>
    </row>
    <row r="1339" spans="1:1" x14ac:dyDescent="0.2">
      <c r="A1339" s="219">
        <v>0</v>
      </c>
    </row>
    <row r="1340" spans="1:1" x14ac:dyDescent="0.2">
      <c r="A1340" s="219">
        <v>0</v>
      </c>
    </row>
    <row r="1341" spans="1:1" x14ac:dyDescent="0.2">
      <c r="A1341" s="219">
        <v>0</v>
      </c>
    </row>
    <row r="1342" spans="1:1" x14ac:dyDescent="0.2">
      <c r="A1342" s="219">
        <v>0</v>
      </c>
    </row>
    <row r="1343" spans="1:1" x14ac:dyDescent="0.2">
      <c r="A1343" s="219">
        <v>0</v>
      </c>
    </row>
    <row r="1344" spans="1:1" x14ac:dyDescent="0.2">
      <c r="A1344" s="219">
        <v>0</v>
      </c>
    </row>
    <row r="1345" spans="1:1" x14ac:dyDescent="0.2">
      <c r="A1345" s="219">
        <v>0</v>
      </c>
    </row>
    <row r="1346" spans="1:1" x14ac:dyDescent="0.2">
      <c r="A1346" s="219">
        <v>0</v>
      </c>
    </row>
    <row r="1347" spans="1:1" x14ac:dyDescent="0.2">
      <c r="A1347" s="219">
        <v>0</v>
      </c>
    </row>
    <row r="1348" spans="1:1" x14ac:dyDescent="0.2">
      <c r="A1348" s="219">
        <v>0</v>
      </c>
    </row>
    <row r="1349" spans="1:1" x14ac:dyDescent="0.2">
      <c r="A1349" s="219">
        <v>0</v>
      </c>
    </row>
    <row r="1350" spans="1:1" x14ac:dyDescent="0.2">
      <c r="A1350" s="219">
        <v>0</v>
      </c>
    </row>
    <row r="1351" spans="1:1" x14ac:dyDescent="0.2">
      <c r="A1351" s="219">
        <v>0</v>
      </c>
    </row>
    <row r="1352" spans="1:1" x14ac:dyDescent="0.2">
      <c r="A1352" s="219">
        <v>0</v>
      </c>
    </row>
    <row r="1353" spans="1:1" x14ac:dyDescent="0.2">
      <c r="A1353" s="219">
        <v>0</v>
      </c>
    </row>
    <row r="1354" spans="1:1" x14ac:dyDescent="0.2">
      <c r="A1354" s="219">
        <v>0</v>
      </c>
    </row>
    <row r="1355" spans="1:1" x14ac:dyDescent="0.2">
      <c r="A1355" s="219">
        <v>0</v>
      </c>
    </row>
    <row r="1356" spans="1:1" x14ac:dyDescent="0.2">
      <c r="A1356" s="219">
        <v>0</v>
      </c>
    </row>
    <row r="1357" spans="1:1" x14ac:dyDescent="0.2">
      <c r="A1357" s="219">
        <v>0</v>
      </c>
    </row>
    <row r="1358" spans="1:1" x14ac:dyDescent="0.2">
      <c r="A1358" s="219">
        <v>0</v>
      </c>
    </row>
    <row r="1359" spans="1:1" x14ac:dyDescent="0.2">
      <c r="A1359" s="219">
        <v>0</v>
      </c>
    </row>
    <row r="1360" spans="1:1" x14ac:dyDescent="0.2">
      <c r="A1360" s="219">
        <v>0</v>
      </c>
    </row>
    <row r="1361" spans="1:1" x14ac:dyDescent="0.2">
      <c r="A1361" s="219">
        <v>0</v>
      </c>
    </row>
    <row r="1362" spans="1:1" x14ac:dyDescent="0.2">
      <c r="A1362" s="219">
        <v>0</v>
      </c>
    </row>
    <row r="1363" spans="1:1" x14ac:dyDescent="0.2">
      <c r="A1363" s="219">
        <v>0</v>
      </c>
    </row>
    <row r="1364" spans="1:1" x14ac:dyDescent="0.2">
      <c r="A1364" s="219">
        <v>0</v>
      </c>
    </row>
    <row r="1365" spans="1:1" x14ac:dyDescent="0.2">
      <c r="A1365" s="219">
        <v>0</v>
      </c>
    </row>
    <row r="1366" spans="1:1" x14ac:dyDescent="0.2">
      <c r="A1366" s="219">
        <v>0</v>
      </c>
    </row>
    <row r="1367" spans="1:1" x14ac:dyDescent="0.2">
      <c r="A1367" s="219">
        <v>0</v>
      </c>
    </row>
    <row r="1368" spans="1:1" x14ac:dyDescent="0.2">
      <c r="A1368" s="219">
        <v>0</v>
      </c>
    </row>
    <row r="1369" spans="1:1" x14ac:dyDescent="0.2">
      <c r="A1369" s="219">
        <v>0</v>
      </c>
    </row>
    <row r="1370" spans="1:1" x14ac:dyDescent="0.2">
      <c r="A1370" s="219">
        <v>0</v>
      </c>
    </row>
    <row r="1371" spans="1:1" x14ac:dyDescent="0.2">
      <c r="A1371" s="219">
        <v>0</v>
      </c>
    </row>
    <row r="1372" spans="1:1" x14ac:dyDescent="0.2">
      <c r="A1372" s="219">
        <v>0</v>
      </c>
    </row>
    <row r="1373" spans="1:1" x14ac:dyDescent="0.2">
      <c r="A1373" s="219">
        <v>0</v>
      </c>
    </row>
    <row r="1374" spans="1:1" x14ac:dyDescent="0.2">
      <c r="A1374" s="219">
        <v>0</v>
      </c>
    </row>
    <row r="1375" spans="1:1" x14ac:dyDescent="0.2">
      <c r="A1375" s="219">
        <v>0</v>
      </c>
    </row>
    <row r="1376" spans="1:1" x14ac:dyDescent="0.2">
      <c r="A1376" s="219">
        <v>0</v>
      </c>
    </row>
    <row r="1377" spans="1:1" x14ac:dyDescent="0.2">
      <c r="A1377" s="219">
        <v>0</v>
      </c>
    </row>
    <row r="1378" spans="1:1" x14ac:dyDescent="0.2">
      <c r="A1378" s="219">
        <v>0</v>
      </c>
    </row>
    <row r="1379" spans="1:1" x14ac:dyDescent="0.2">
      <c r="A1379" s="219">
        <v>0</v>
      </c>
    </row>
    <row r="1380" spans="1:1" x14ac:dyDescent="0.2">
      <c r="A1380" s="219">
        <v>0</v>
      </c>
    </row>
    <row r="1381" spans="1:1" x14ac:dyDescent="0.2">
      <c r="A1381" s="219">
        <v>0</v>
      </c>
    </row>
    <row r="1382" spans="1:1" x14ac:dyDescent="0.2">
      <c r="A1382" s="219">
        <v>0</v>
      </c>
    </row>
    <row r="1383" spans="1:1" x14ac:dyDescent="0.2">
      <c r="A1383" s="219">
        <v>0</v>
      </c>
    </row>
    <row r="1384" spans="1:1" x14ac:dyDescent="0.2">
      <c r="A1384" s="219">
        <v>0</v>
      </c>
    </row>
    <row r="1385" spans="1:1" x14ac:dyDescent="0.2">
      <c r="A1385" s="219">
        <v>0</v>
      </c>
    </row>
    <row r="1386" spans="1:1" x14ac:dyDescent="0.2">
      <c r="A1386" s="219">
        <v>0</v>
      </c>
    </row>
    <row r="1387" spans="1:1" x14ac:dyDescent="0.2">
      <c r="A1387" s="219">
        <v>0</v>
      </c>
    </row>
    <row r="1388" spans="1:1" x14ac:dyDescent="0.2">
      <c r="A1388" s="219">
        <v>0</v>
      </c>
    </row>
    <row r="1389" spans="1:1" x14ac:dyDescent="0.2">
      <c r="A1389" s="219">
        <v>0</v>
      </c>
    </row>
    <row r="1390" spans="1:1" x14ac:dyDescent="0.2">
      <c r="A1390" s="219">
        <v>0</v>
      </c>
    </row>
    <row r="1391" spans="1:1" x14ac:dyDescent="0.2">
      <c r="A1391" s="219">
        <v>0</v>
      </c>
    </row>
    <row r="1392" spans="1:1" x14ac:dyDescent="0.2">
      <c r="A1392" s="219">
        <v>0</v>
      </c>
    </row>
    <row r="1393" spans="1:1" x14ac:dyDescent="0.2">
      <c r="A1393" s="219">
        <v>0</v>
      </c>
    </row>
    <row r="1394" spans="1:1" x14ac:dyDescent="0.2">
      <c r="A1394" s="219">
        <v>0</v>
      </c>
    </row>
    <row r="1395" spans="1:1" x14ac:dyDescent="0.2">
      <c r="A1395" s="219">
        <v>0</v>
      </c>
    </row>
    <row r="1396" spans="1:1" x14ac:dyDescent="0.2">
      <c r="A1396" s="219">
        <v>0</v>
      </c>
    </row>
    <row r="1397" spans="1:1" x14ac:dyDescent="0.2">
      <c r="A1397" s="219">
        <v>0</v>
      </c>
    </row>
    <row r="1398" spans="1:1" x14ac:dyDescent="0.2">
      <c r="A1398" s="219">
        <v>0</v>
      </c>
    </row>
    <row r="1399" spans="1:1" x14ac:dyDescent="0.2">
      <c r="A1399" s="219">
        <v>0</v>
      </c>
    </row>
    <row r="1400" spans="1:1" x14ac:dyDescent="0.2">
      <c r="A1400" s="219">
        <v>0</v>
      </c>
    </row>
    <row r="1401" spans="1:1" x14ac:dyDescent="0.2">
      <c r="A1401" s="219">
        <v>0</v>
      </c>
    </row>
    <row r="1402" spans="1:1" x14ac:dyDescent="0.2">
      <c r="A1402" s="219">
        <v>0</v>
      </c>
    </row>
    <row r="1403" spans="1:1" x14ac:dyDescent="0.2">
      <c r="A1403" s="219">
        <v>0</v>
      </c>
    </row>
    <row r="1404" spans="1:1" x14ac:dyDescent="0.2">
      <c r="A1404" s="219">
        <v>0</v>
      </c>
    </row>
    <row r="1405" spans="1:1" x14ac:dyDescent="0.2">
      <c r="A1405" s="219">
        <v>0</v>
      </c>
    </row>
    <row r="1406" spans="1:1" x14ac:dyDescent="0.2">
      <c r="A1406" s="219">
        <v>0</v>
      </c>
    </row>
    <row r="1407" spans="1:1" x14ac:dyDescent="0.2">
      <c r="A1407" s="219">
        <v>0</v>
      </c>
    </row>
    <row r="1408" spans="1:1" x14ac:dyDescent="0.2">
      <c r="A1408" s="219">
        <v>0</v>
      </c>
    </row>
    <row r="1409" spans="1:1" x14ac:dyDescent="0.2">
      <c r="A1409" s="219">
        <v>0</v>
      </c>
    </row>
    <row r="1410" spans="1:1" x14ac:dyDescent="0.2">
      <c r="A1410" s="219">
        <v>0</v>
      </c>
    </row>
    <row r="1411" spans="1:1" x14ac:dyDescent="0.2">
      <c r="A1411" s="219">
        <v>0</v>
      </c>
    </row>
    <row r="1412" spans="1:1" x14ac:dyDescent="0.2">
      <c r="A1412" s="219">
        <v>0</v>
      </c>
    </row>
    <row r="1413" spans="1:1" x14ac:dyDescent="0.2">
      <c r="A1413" s="219">
        <v>0</v>
      </c>
    </row>
    <row r="1414" spans="1:1" x14ac:dyDescent="0.2">
      <c r="A1414" s="219">
        <v>0</v>
      </c>
    </row>
    <row r="1415" spans="1:1" x14ac:dyDescent="0.2">
      <c r="A1415" s="219">
        <v>0</v>
      </c>
    </row>
    <row r="1416" spans="1:1" x14ac:dyDescent="0.2">
      <c r="A1416" s="219">
        <v>0</v>
      </c>
    </row>
    <row r="1417" spans="1:1" x14ac:dyDescent="0.2">
      <c r="A1417" s="219">
        <v>0</v>
      </c>
    </row>
    <row r="1418" spans="1:1" x14ac:dyDescent="0.2">
      <c r="A1418" s="219">
        <v>0</v>
      </c>
    </row>
    <row r="1419" spans="1:1" x14ac:dyDescent="0.2">
      <c r="A1419" s="219">
        <v>0</v>
      </c>
    </row>
    <row r="1420" spans="1:1" x14ac:dyDescent="0.2">
      <c r="A1420" s="219">
        <v>0</v>
      </c>
    </row>
    <row r="1421" spans="1:1" x14ac:dyDescent="0.2">
      <c r="A1421" s="219">
        <v>0</v>
      </c>
    </row>
    <row r="1422" spans="1:1" x14ac:dyDescent="0.2">
      <c r="A1422" s="219">
        <v>0</v>
      </c>
    </row>
    <row r="1423" spans="1:1" x14ac:dyDescent="0.2">
      <c r="A1423" s="219">
        <v>0</v>
      </c>
    </row>
    <row r="1424" spans="1:1" x14ac:dyDescent="0.2">
      <c r="A1424" s="219">
        <v>0</v>
      </c>
    </row>
    <row r="1425" spans="1:1" x14ac:dyDescent="0.2">
      <c r="A1425" s="219">
        <v>0</v>
      </c>
    </row>
    <row r="1426" spans="1:1" x14ac:dyDescent="0.2">
      <c r="A1426" s="219">
        <v>0</v>
      </c>
    </row>
    <row r="1427" spans="1:1" x14ac:dyDescent="0.2">
      <c r="A1427" s="219">
        <v>0</v>
      </c>
    </row>
    <row r="1428" spans="1:1" x14ac:dyDescent="0.2">
      <c r="A1428" s="219">
        <v>0</v>
      </c>
    </row>
    <row r="1429" spans="1:1" x14ac:dyDescent="0.2">
      <c r="A1429" s="219">
        <v>0</v>
      </c>
    </row>
    <row r="1430" spans="1:1" x14ac:dyDescent="0.2">
      <c r="A1430" s="219">
        <v>0</v>
      </c>
    </row>
    <row r="1431" spans="1:1" x14ac:dyDescent="0.2">
      <c r="A1431" s="219">
        <v>0</v>
      </c>
    </row>
    <row r="1432" spans="1:1" x14ac:dyDescent="0.2">
      <c r="A1432" s="219">
        <v>0</v>
      </c>
    </row>
    <row r="1433" spans="1:1" x14ac:dyDescent="0.2">
      <c r="A1433" s="219">
        <v>0</v>
      </c>
    </row>
    <row r="1434" spans="1:1" x14ac:dyDescent="0.2">
      <c r="A1434" s="219">
        <v>0</v>
      </c>
    </row>
    <row r="1435" spans="1:1" x14ac:dyDescent="0.2">
      <c r="A1435" s="219">
        <v>0</v>
      </c>
    </row>
    <row r="1436" spans="1:1" x14ac:dyDescent="0.2">
      <c r="A1436" s="219">
        <v>0</v>
      </c>
    </row>
    <row r="1437" spans="1:1" x14ac:dyDescent="0.2">
      <c r="A1437" s="219">
        <v>0</v>
      </c>
    </row>
    <row r="1438" spans="1:1" x14ac:dyDescent="0.2">
      <c r="A1438" s="219">
        <v>0</v>
      </c>
    </row>
    <row r="1439" spans="1:1" x14ac:dyDescent="0.2">
      <c r="A1439" s="219">
        <v>0</v>
      </c>
    </row>
    <row r="1440" spans="1:1" x14ac:dyDescent="0.2">
      <c r="A1440" s="219">
        <v>0</v>
      </c>
    </row>
    <row r="1441" spans="1:1" x14ac:dyDescent="0.2">
      <c r="A1441" s="219">
        <v>0</v>
      </c>
    </row>
    <row r="1442" spans="1:1" x14ac:dyDescent="0.2">
      <c r="A1442" s="219">
        <v>0</v>
      </c>
    </row>
    <row r="1443" spans="1:1" x14ac:dyDescent="0.2">
      <c r="A1443" s="219">
        <v>0</v>
      </c>
    </row>
    <row r="1444" spans="1:1" x14ac:dyDescent="0.2">
      <c r="A1444" s="219">
        <v>0</v>
      </c>
    </row>
    <row r="1445" spans="1:1" x14ac:dyDescent="0.2">
      <c r="A1445" s="219">
        <v>0</v>
      </c>
    </row>
    <row r="1446" spans="1:1" x14ac:dyDescent="0.2">
      <c r="A1446" s="219">
        <v>0</v>
      </c>
    </row>
    <row r="1447" spans="1:1" x14ac:dyDescent="0.2">
      <c r="A1447" s="219">
        <v>0</v>
      </c>
    </row>
    <row r="1448" spans="1:1" x14ac:dyDescent="0.2">
      <c r="A1448" s="219">
        <v>0</v>
      </c>
    </row>
    <row r="1449" spans="1:1" x14ac:dyDescent="0.2">
      <c r="A1449" s="219">
        <v>0</v>
      </c>
    </row>
    <row r="1450" spans="1:1" x14ac:dyDescent="0.2">
      <c r="A1450" s="219">
        <v>0</v>
      </c>
    </row>
    <row r="1451" spans="1:1" x14ac:dyDescent="0.2">
      <c r="A1451" s="219">
        <v>0</v>
      </c>
    </row>
    <row r="1452" spans="1:1" x14ac:dyDescent="0.2">
      <c r="A1452" s="219">
        <v>0</v>
      </c>
    </row>
    <row r="1453" spans="1:1" x14ac:dyDescent="0.2">
      <c r="A1453" s="219">
        <v>0</v>
      </c>
    </row>
    <row r="1454" spans="1:1" x14ac:dyDescent="0.2">
      <c r="A1454" s="219">
        <v>0</v>
      </c>
    </row>
    <row r="1455" spans="1:1" x14ac:dyDescent="0.2">
      <c r="A1455" s="219">
        <v>0</v>
      </c>
    </row>
    <row r="1456" spans="1:1" x14ac:dyDescent="0.2">
      <c r="A1456" s="219">
        <v>0</v>
      </c>
    </row>
    <row r="1457" spans="1:1" x14ac:dyDescent="0.2">
      <c r="A1457" s="219">
        <v>0</v>
      </c>
    </row>
    <row r="1458" spans="1:1" x14ac:dyDescent="0.2">
      <c r="A1458" s="219">
        <v>0</v>
      </c>
    </row>
    <row r="1459" spans="1:1" x14ac:dyDescent="0.2">
      <c r="A1459" s="219">
        <v>0</v>
      </c>
    </row>
    <row r="1460" spans="1:1" x14ac:dyDescent="0.2">
      <c r="A1460" s="219">
        <v>0</v>
      </c>
    </row>
    <row r="1461" spans="1:1" x14ac:dyDescent="0.2">
      <c r="A1461" s="219">
        <v>0</v>
      </c>
    </row>
    <row r="1462" spans="1:1" x14ac:dyDescent="0.2">
      <c r="A1462" s="219">
        <v>0</v>
      </c>
    </row>
    <row r="1463" spans="1:1" x14ac:dyDescent="0.2">
      <c r="A1463" s="219">
        <v>0</v>
      </c>
    </row>
    <row r="1464" spans="1:1" x14ac:dyDescent="0.2">
      <c r="A1464" s="219">
        <v>0</v>
      </c>
    </row>
    <row r="1465" spans="1:1" x14ac:dyDescent="0.2">
      <c r="A1465" s="219">
        <v>0</v>
      </c>
    </row>
    <row r="1466" spans="1:1" x14ac:dyDescent="0.2">
      <c r="A1466" s="219">
        <v>0</v>
      </c>
    </row>
    <row r="1467" spans="1:1" x14ac:dyDescent="0.2">
      <c r="A1467" s="219">
        <v>0</v>
      </c>
    </row>
    <row r="1468" spans="1:1" x14ac:dyDescent="0.2">
      <c r="A1468" s="219">
        <v>0</v>
      </c>
    </row>
    <row r="1469" spans="1:1" x14ac:dyDescent="0.2">
      <c r="A1469" s="219">
        <v>0</v>
      </c>
    </row>
    <row r="1470" spans="1:1" x14ac:dyDescent="0.2">
      <c r="A1470" s="219">
        <v>0</v>
      </c>
    </row>
    <row r="1471" spans="1:1" x14ac:dyDescent="0.2">
      <c r="A1471" s="219">
        <v>0</v>
      </c>
    </row>
    <row r="1472" spans="1:1" x14ac:dyDescent="0.2">
      <c r="A1472" s="219">
        <v>0</v>
      </c>
    </row>
    <row r="1473" spans="1:1" x14ac:dyDescent="0.2">
      <c r="A1473" s="219">
        <v>0</v>
      </c>
    </row>
    <row r="1474" spans="1:1" x14ac:dyDescent="0.2">
      <c r="A1474" s="219">
        <v>0</v>
      </c>
    </row>
    <row r="1475" spans="1:1" x14ac:dyDescent="0.2">
      <c r="A1475" s="219">
        <v>0</v>
      </c>
    </row>
    <row r="1476" spans="1:1" x14ac:dyDescent="0.2">
      <c r="A1476" s="219">
        <v>0</v>
      </c>
    </row>
    <row r="1477" spans="1:1" x14ac:dyDescent="0.2">
      <c r="A1477" s="219">
        <v>0</v>
      </c>
    </row>
    <row r="1478" spans="1:1" x14ac:dyDescent="0.2">
      <c r="A1478" s="219">
        <v>0</v>
      </c>
    </row>
    <row r="1479" spans="1:1" x14ac:dyDescent="0.2">
      <c r="A1479" s="219">
        <v>0</v>
      </c>
    </row>
    <row r="1480" spans="1:1" x14ac:dyDescent="0.2">
      <c r="A1480" s="219">
        <v>0</v>
      </c>
    </row>
    <row r="1481" spans="1:1" x14ac:dyDescent="0.2">
      <c r="A1481" s="219">
        <v>0</v>
      </c>
    </row>
    <row r="1482" spans="1:1" x14ac:dyDescent="0.2">
      <c r="A1482" s="219">
        <v>0</v>
      </c>
    </row>
    <row r="1483" spans="1:1" x14ac:dyDescent="0.2">
      <c r="A1483" s="219">
        <v>0</v>
      </c>
    </row>
    <row r="1484" spans="1:1" x14ac:dyDescent="0.2">
      <c r="A1484" s="219">
        <v>0</v>
      </c>
    </row>
    <row r="1485" spans="1:1" x14ac:dyDescent="0.2">
      <c r="A1485" s="219">
        <v>0</v>
      </c>
    </row>
    <row r="1486" spans="1:1" x14ac:dyDescent="0.2">
      <c r="A1486" s="219">
        <v>0</v>
      </c>
    </row>
    <row r="1487" spans="1:1" x14ac:dyDescent="0.2">
      <c r="A1487" s="219">
        <v>0</v>
      </c>
    </row>
    <row r="1488" spans="1:1" x14ac:dyDescent="0.2">
      <c r="A1488" s="219">
        <v>0</v>
      </c>
    </row>
    <row r="1489" spans="1:1" x14ac:dyDescent="0.2">
      <c r="A1489" s="219">
        <v>0</v>
      </c>
    </row>
    <row r="1490" spans="1:1" x14ac:dyDescent="0.2">
      <c r="A1490" s="219">
        <v>0</v>
      </c>
    </row>
    <row r="1491" spans="1:1" x14ac:dyDescent="0.2">
      <c r="A1491" s="219">
        <v>0</v>
      </c>
    </row>
    <row r="1492" spans="1:1" x14ac:dyDescent="0.2">
      <c r="A1492" s="219">
        <v>0</v>
      </c>
    </row>
    <row r="1493" spans="1:1" x14ac:dyDescent="0.2">
      <c r="A1493" s="219">
        <v>0</v>
      </c>
    </row>
    <row r="1494" spans="1:1" x14ac:dyDescent="0.2">
      <c r="A1494" s="219">
        <v>0</v>
      </c>
    </row>
    <row r="1495" spans="1:1" x14ac:dyDescent="0.2">
      <c r="A1495" s="219">
        <v>0</v>
      </c>
    </row>
    <row r="1496" spans="1:1" x14ac:dyDescent="0.2">
      <c r="A1496" s="219">
        <v>0</v>
      </c>
    </row>
    <row r="1497" spans="1:1" x14ac:dyDescent="0.2">
      <c r="A1497" s="219">
        <v>0</v>
      </c>
    </row>
    <row r="1498" spans="1:1" x14ac:dyDescent="0.2">
      <c r="A1498" s="219">
        <v>0</v>
      </c>
    </row>
    <row r="1499" spans="1:1" x14ac:dyDescent="0.2">
      <c r="A1499" s="219">
        <v>0</v>
      </c>
    </row>
    <row r="1500" spans="1:1" x14ac:dyDescent="0.2">
      <c r="A1500" s="219">
        <v>0</v>
      </c>
    </row>
    <row r="1501" spans="1:1" x14ac:dyDescent="0.2">
      <c r="A1501" s="219">
        <v>0</v>
      </c>
    </row>
    <row r="1502" spans="1:1" x14ac:dyDescent="0.2">
      <c r="A1502" s="219">
        <v>0</v>
      </c>
    </row>
    <row r="1503" spans="1:1" x14ac:dyDescent="0.2">
      <c r="A1503" s="219">
        <v>0</v>
      </c>
    </row>
    <row r="1504" spans="1:1" x14ac:dyDescent="0.2">
      <c r="A1504" s="219">
        <v>0</v>
      </c>
    </row>
    <row r="1505" spans="1:1" x14ac:dyDescent="0.2">
      <c r="A1505" s="219">
        <v>0</v>
      </c>
    </row>
    <row r="1506" spans="1:1" x14ac:dyDescent="0.2">
      <c r="A1506" s="219">
        <v>0</v>
      </c>
    </row>
    <row r="1507" spans="1:1" x14ac:dyDescent="0.2">
      <c r="A1507" s="219">
        <v>0</v>
      </c>
    </row>
    <row r="1508" spans="1:1" x14ac:dyDescent="0.2">
      <c r="A1508" s="219">
        <v>0</v>
      </c>
    </row>
    <row r="1509" spans="1:1" x14ac:dyDescent="0.2">
      <c r="A1509" s="219">
        <v>0</v>
      </c>
    </row>
    <row r="1510" spans="1:1" x14ac:dyDescent="0.2">
      <c r="A1510" s="219">
        <v>0</v>
      </c>
    </row>
    <row r="1511" spans="1:1" x14ac:dyDescent="0.2">
      <c r="A1511" s="219">
        <v>0</v>
      </c>
    </row>
    <row r="1512" spans="1:1" x14ac:dyDescent="0.2">
      <c r="A1512" s="219">
        <v>0</v>
      </c>
    </row>
    <row r="1513" spans="1:1" x14ac:dyDescent="0.2">
      <c r="A1513" s="219">
        <v>0</v>
      </c>
    </row>
    <row r="1514" spans="1:1" x14ac:dyDescent="0.2">
      <c r="A1514" s="219">
        <v>0</v>
      </c>
    </row>
    <row r="1515" spans="1:1" x14ac:dyDescent="0.2">
      <c r="A1515" s="219">
        <v>0</v>
      </c>
    </row>
    <row r="1516" spans="1:1" x14ac:dyDescent="0.2">
      <c r="A1516" s="219">
        <v>0</v>
      </c>
    </row>
    <row r="1517" spans="1:1" x14ac:dyDescent="0.2">
      <c r="A1517" s="219">
        <v>0</v>
      </c>
    </row>
    <row r="1518" spans="1:1" x14ac:dyDescent="0.2">
      <c r="A1518" s="219">
        <v>0</v>
      </c>
    </row>
    <row r="1519" spans="1:1" x14ac:dyDescent="0.2">
      <c r="A1519" s="219">
        <v>0</v>
      </c>
    </row>
    <row r="1520" spans="1:1" x14ac:dyDescent="0.2">
      <c r="A1520" s="219">
        <v>0</v>
      </c>
    </row>
    <row r="1521" spans="1:1" x14ac:dyDescent="0.2">
      <c r="A1521" s="219">
        <v>0</v>
      </c>
    </row>
    <row r="1522" spans="1:1" x14ac:dyDescent="0.2">
      <c r="A1522" s="219">
        <v>0</v>
      </c>
    </row>
    <row r="1523" spans="1:1" x14ac:dyDescent="0.2">
      <c r="A1523" s="219">
        <v>0</v>
      </c>
    </row>
    <row r="1524" spans="1:1" x14ac:dyDescent="0.2">
      <c r="A1524" s="219">
        <v>0</v>
      </c>
    </row>
    <row r="1525" spans="1:1" x14ac:dyDescent="0.2">
      <c r="A1525" s="219">
        <v>0</v>
      </c>
    </row>
    <row r="1526" spans="1:1" x14ac:dyDescent="0.2">
      <c r="A1526" s="219">
        <v>0</v>
      </c>
    </row>
    <row r="1527" spans="1:1" x14ac:dyDescent="0.2">
      <c r="A1527" s="219">
        <v>0</v>
      </c>
    </row>
    <row r="1528" spans="1:1" x14ac:dyDescent="0.2">
      <c r="A1528" s="219">
        <v>0</v>
      </c>
    </row>
    <row r="1529" spans="1:1" x14ac:dyDescent="0.2">
      <c r="A1529" s="219">
        <v>0</v>
      </c>
    </row>
    <row r="1530" spans="1:1" x14ac:dyDescent="0.2">
      <c r="A1530" s="219">
        <v>0</v>
      </c>
    </row>
    <row r="1531" spans="1:1" x14ac:dyDescent="0.2">
      <c r="A1531" s="219">
        <v>0</v>
      </c>
    </row>
    <row r="1532" spans="1:1" x14ac:dyDescent="0.2">
      <c r="A1532" s="219">
        <v>0</v>
      </c>
    </row>
    <row r="1533" spans="1:1" x14ac:dyDescent="0.2">
      <c r="A1533" s="219">
        <v>0</v>
      </c>
    </row>
    <row r="1534" spans="1:1" x14ac:dyDescent="0.2">
      <c r="A1534" s="219">
        <v>0</v>
      </c>
    </row>
    <row r="1535" spans="1:1" x14ac:dyDescent="0.2">
      <c r="A1535" s="219">
        <v>0</v>
      </c>
    </row>
    <row r="1536" spans="1:1" x14ac:dyDescent="0.2">
      <c r="A1536" s="219">
        <v>0</v>
      </c>
    </row>
    <row r="1537" spans="1:1" x14ac:dyDescent="0.2">
      <c r="A1537" s="219">
        <v>0</v>
      </c>
    </row>
    <row r="1538" spans="1:1" x14ac:dyDescent="0.2">
      <c r="A1538" s="219">
        <v>0</v>
      </c>
    </row>
    <row r="1539" spans="1:1" x14ac:dyDescent="0.2">
      <c r="A1539" s="219">
        <v>0</v>
      </c>
    </row>
    <row r="1540" spans="1:1" x14ac:dyDescent="0.2">
      <c r="A1540" s="219">
        <v>0</v>
      </c>
    </row>
    <row r="1541" spans="1:1" x14ac:dyDescent="0.2">
      <c r="A1541" s="219">
        <v>0</v>
      </c>
    </row>
    <row r="1542" spans="1:1" x14ac:dyDescent="0.2">
      <c r="A1542" s="219">
        <v>0</v>
      </c>
    </row>
    <row r="1543" spans="1:1" x14ac:dyDescent="0.2">
      <c r="A1543" s="219">
        <v>0</v>
      </c>
    </row>
    <row r="1544" spans="1:1" x14ac:dyDescent="0.2">
      <c r="A1544" s="219">
        <v>0</v>
      </c>
    </row>
    <row r="1545" spans="1:1" x14ac:dyDescent="0.2">
      <c r="A1545" s="219">
        <v>0</v>
      </c>
    </row>
    <row r="1546" spans="1:1" x14ac:dyDescent="0.2">
      <c r="A1546" s="219">
        <v>0</v>
      </c>
    </row>
    <row r="1547" spans="1:1" x14ac:dyDescent="0.2">
      <c r="A1547" s="219">
        <v>0</v>
      </c>
    </row>
    <row r="1548" spans="1:1" x14ac:dyDescent="0.2">
      <c r="A1548" s="219">
        <v>0</v>
      </c>
    </row>
    <row r="1549" spans="1:1" x14ac:dyDescent="0.2">
      <c r="A1549" s="219">
        <v>0</v>
      </c>
    </row>
    <row r="1550" spans="1:1" x14ac:dyDescent="0.2">
      <c r="A1550" s="219">
        <v>0</v>
      </c>
    </row>
    <row r="1551" spans="1:1" x14ac:dyDescent="0.2">
      <c r="A1551" s="219">
        <v>0</v>
      </c>
    </row>
    <row r="1552" spans="1:1" x14ac:dyDescent="0.2">
      <c r="A1552" s="219">
        <v>0</v>
      </c>
    </row>
    <row r="1553" spans="1:1" x14ac:dyDescent="0.2">
      <c r="A1553" s="219">
        <v>0</v>
      </c>
    </row>
    <row r="1554" spans="1:1" x14ac:dyDescent="0.2">
      <c r="A1554" s="219">
        <v>0</v>
      </c>
    </row>
    <row r="1555" spans="1:1" x14ac:dyDescent="0.2">
      <c r="A1555" s="219">
        <v>0</v>
      </c>
    </row>
    <row r="1556" spans="1:1" x14ac:dyDescent="0.2">
      <c r="A1556" s="219">
        <v>0</v>
      </c>
    </row>
    <row r="1557" spans="1:1" x14ac:dyDescent="0.2">
      <c r="A1557" s="219">
        <v>0</v>
      </c>
    </row>
    <row r="1558" spans="1:1" x14ac:dyDescent="0.2">
      <c r="A1558" s="219">
        <v>0</v>
      </c>
    </row>
    <row r="1559" spans="1:1" x14ac:dyDescent="0.2">
      <c r="A1559" s="219">
        <v>0</v>
      </c>
    </row>
    <row r="1560" spans="1:1" x14ac:dyDescent="0.2">
      <c r="A1560" s="219">
        <v>0</v>
      </c>
    </row>
    <row r="1561" spans="1:1" x14ac:dyDescent="0.2">
      <c r="A1561" s="219">
        <v>0</v>
      </c>
    </row>
    <row r="1562" spans="1:1" x14ac:dyDescent="0.2">
      <c r="A1562" s="219">
        <v>0</v>
      </c>
    </row>
    <row r="1563" spans="1:1" x14ac:dyDescent="0.2">
      <c r="A1563" s="219">
        <v>0</v>
      </c>
    </row>
    <row r="1564" spans="1:1" x14ac:dyDescent="0.2">
      <c r="A1564" s="219">
        <v>0</v>
      </c>
    </row>
    <row r="1565" spans="1:1" x14ac:dyDescent="0.2">
      <c r="A1565" s="219">
        <v>0</v>
      </c>
    </row>
    <row r="1566" spans="1:1" x14ac:dyDescent="0.2">
      <c r="A1566" s="219">
        <v>0</v>
      </c>
    </row>
    <row r="1567" spans="1:1" x14ac:dyDescent="0.2">
      <c r="A1567" s="219">
        <v>0</v>
      </c>
    </row>
    <row r="1568" spans="1:1" x14ac:dyDescent="0.2">
      <c r="A1568" s="219">
        <v>0</v>
      </c>
    </row>
    <row r="1569" spans="1:1" x14ac:dyDescent="0.2">
      <c r="A1569" s="219">
        <v>0</v>
      </c>
    </row>
    <row r="1570" spans="1:1" x14ac:dyDescent="0.2">
      <c r="A1570" s="219">
        <v>0</v>
      </c>
    </row>
    <row r="1571" spans="1:1" x14ac:dyDescent="0.2">
      <c r="A1571" s="219">
        <v>0</v>
      </c>
    </row>
    <row r="1572" spans="1:1" x14ac:dyDescent="0.2">
      <c r="A1572" s="219">
        <v>0</v>
      </c>
    </row>
    <row r="1573" spans="1:1" x14ac:dyDescent="0.2">
      <c r="A1573" s="219">
        <v>0</v>
      </c>
    </row>
    <row r="1574" spans="1:1" x14ac:dyDescent="0.2">
      <c r="A1574" s="219">
        <v>0</v>
      </c>
    </row>
    <row r="1575" spans="1:1" x14ac:dyDescent="0.2">
      <c r="A1575" s="219">
        <v>0</v>
      </c>
    </row>
    <row r="1576" spans="1:1" x14ac:dyDescent="0.2">
      <c r="A1576" s="219">
        <v>0</v>
      </c>
    </row>
    <row r="1577" spans="1:1" x14ac:dyDescent="0.2">
      <c r="A1577" s="219">
        <v>0</v>
      </c>
    </row>
    <row r="1578" spans="1:1" x14ac:dyDescent="0.2">
      <c r="A1578" s="219">
        <v>0</v>
      </c>
    </row>
    <row r="1579" spans="1:1" x14ac:dyDescent="0.2">
      <c r="A1579" s="219">
        <v>0</v>
      </c>
    </row>
    <row r="1580" spans="1:1" x14ac:dyDescent="0.2">
      <c r="A1580" s="219">
        <v>0</v>
      </c>
    </row>
    <row r="1581" spans="1:1" x14ac:dyDescent="0.2">
      <c r="A1581" s="219">
        <v>0</v>
      </c>
    </row>
    <row r="1582" spans="1:1" x14ac:dyDescent="0.2">
      <c r="A1582" s="219">
        <v>0</v>
      </c>
    </row>
    <row r="1583" spans="1:1" x14ac:dyDescent="0.2">
      <c r="A1583" s="219">
        <v>0</v>
      </c>
    </row>
    <row r="1584" spans="1:1" x14ac:dyDescent="0.2">
      <c r="A1584" s="219">
        <v>0</v>
      </c>
    </row>
    <row r="1585" spans="1:1" x14ac:dyDescent="0.2">
      <c r="A1585" s="219">
        <v>0</v>
      </c>
    </row>
    <row r="1586" spans="1:1" x14ac:dyDescent="0.2">
      <c r="A1586" s="219">
        <v>0</v>
      </c>
    </row>
    <row r="1587" spans="1:1" x14ac:dyDescent="0.2">
      <c r="A1587" s="219">
        <v>0</v>
      </c>
    </row>
    <row r="1588" spans="1:1" x14ac:dyDescent="0.2">
      <c r="A1588" s="219">
        <v>0</v>
      </c>
    </row>
    <row r="1589" spans="1:1" x14ac:dyDescent="0.2">
      <c r="A1589" s="219">
        <v>0</v>
      </c>
    </row>
    <row r="1590" spans="1:1" x14ac:dyDescent="0.2">
      <c r="A1590" s="219">
        <v>0</v>
      </c>
    </row>
    <row r="1591" spans="1:1" x14ac:dyDescent="0.2">
      <c r="A1591" s="219">
        <v>0</v>
      </c>
    </row>
    <row r="1592" spans="1:1" x14ac:dyDescent="0.2">
      <c r="A1592" s="219">
        <v>0</v>
      </c>
    </row>
    <row r="1593" spans="1:1" x14ac:dyDescent="0.2">
      <c r="A1593" s="219">
        <v>0</v>
      </c>
    </row>
    <row r="1594" spans="1:1" x14ac:dyDescent="0.2">
      <c r="A1594" s="219">
        <v>0</v>
      </c>
    </row>
    <row r="1595" spans="1:1" x14ac:dyDescent="0.2">
      <c r="A1595" s="219">
        <v>0</v>
      </c>
    </row>
    <row r="1596" spans="1:1" x14ac:dyDescent="0.2">
      <c r="A1596" s="219">
        <v>0</v>
      </c>
    </row>
    <row r="1597" spans="1:1" x14ac:dyDescent="0.2">
      <c r="A1597" s="219">
        <v>0</v>
      </c>
    </row>
    <row r="1598" spans="1:1" x14ac:dyDescent="0.2">
      <c r="A1598" s="219">
        <v>0</v>
      </c>
    </row>
    <row r="1599" spans="1:1" x14ac:dyDescent="0.2">
      <c r="A1599" s="219">
        <v>0</v>
      </c>
    </row>
    <row r="1600" spans="1:1" x14ac:dyDescent="0.2">
      <c r="A1600" s="219">
        <v>0</v>
      </c>
    </row>
    <row r="1601" spans="1:1" x14ac:dyDescent="0.2">
      <c r="A1601" s="219">
        <v>0</v>
      </c>
    </row>
    <row r="1602" spans="1:1" x14ac:dyDescent="0.2">
      <c r="A1602" s="219">
        <v>0</v>
      </c>
    </row>
    <row r="1603" spans="1:1" x14ac:dyDescent="0.2">
      <c r="A1603" s="219">
        <v>0</v>
      </c>
    </row>
    <row r="1604" spans="1:1" x14ac:dyDescent="0.2">
      <c r="A1604" s="219">
        <v>0</v>
      </c>
    </row>
    <row r="1605" spans="1:1" x14ac:dyDescent="0.2">
      <c r="A1605" s="219">
        <v>0</v>
      </c>
    </row>
    <row r="1606" spans="1:1" x14ac:dyDescent="0.2">
      <c r="A1606" s="219">
        <v>0</v>
      </c>
    </row>
    <row r="1607" spans="1:1" x14ac:dyDescent="0.2">
      <c r="A1607" s="219">
        <v>0</v>
      </c>
    </row>
    <row r="1608" spans="1:1" x14ac:dyDescent="0.2">
      <c r="A1608" s="219">
        <v>0</v>
      </c>
    </row>
    <row r="1609" spans="1:1" x14ac:dyDescent="0.2">
      <c r="A1609" s="219">
        <v>0</v>
      </c>
    </row>
    <row r="1610" spans="1:1" x14ac:dyDescent="0.2">
      <c r="A1610" s="219">
        <v>0</v>
      </c>
    </row>
    <row r="1611" spans="1:1" x14ac:dyDescent="0.2">
      <c r="A1611" s="219">
        <v>0</v>
      </c>
    </row>
    <row r="1612" spans="1:1" x14ac:dyDescent="0.2">
      <c r="A1612" s="219">
        <v>0</v>
      </c>
    </row>
    <row r="1613" spans="1:1" x14ac:dyDescent="0.2">
      <c r="A1613" s="219">
        <v>0</v>
      </c>
    </row>
    <row r="1614" spans="1:1" x14ac:dyDescent="0.2">
      <c r="A1614" s="219">
        <v>0</v>
      </c>
    </row>
    <row r="1615" spans="1:1" x14ac:dyDescent="0.2">
      <c r="A1615" s="219">
        <v>0</v>
      </c>
    </row>
    <row r="1616" spans="1:1" x14ac:dyDescent="0.2">
      <c r="A1616" s="219">
        <v>0</v>
      </c>
    </row>
    <row r="1617" spans="1:1" x14ac:dyDescent="0.2">
      <c r="A1617" s="219">
        <v>0</v>
      </c>
    </row>
    <row r="1618" spans="1:1" x14ac:dyDescent="0.2">
      <c r="A1618" s="219">
        <v>0</v>
      </c>
    </row>
    <row r="1619" spans="1:1" x14ac:dyDescent="0.2">
      <c r="A1619" s="219">
        <v>0</v>
      </c>
    </row>
    <row r="1620" spans="1:1" x14ac:dyDescent="0.2">
      <c r="A1620" s="219">
        <v>0</v>
      </c>
    </row>
    <row r="1621" spans="1:1" x14ac:dyDescent="0.2">
      <c r="A1621" s="219">
        <v>0</v>
      </c>
    </row>
    <row r="1622" spans="1:1" x14ac:dyDescent="0.2">
      <c r="A1622" s="219">
        <v>0</v>
      </c>
    </row>
    <row r="1623" spans="1:1" x14ac:dyDescent="0.2">
      <c r="A1623" s="219">
        <v>0</v>
      </c>
    </row>
    <row r="1624" spans="1:1" x14ac:dyDescent="0.2">
      <c r="A1624" s="219">
        <v>0</v>
      </c>
    </row>
    <row r="1625" spans="1:1" x14ac:dyDescent="0.2">
      <c r="A1625" s="219">
        <v>0</v>
      </c>
    </row>
    <row r="1626" spans="1:1" x14ac:dyDescent="0.2">
      <c r="A1626" s="219">
        <v>0</v>
      </c>
    </row>
    <row r="1627" spans="1:1" x14ac:dyDescent="0.2">
      <c r="A1627" s="219">
        <v>0</v>
      </c>
    </row>
    <row r="1628" spans="1:1" x14ac:dyDescent="0.2">
      <c r="A1628" s="219">
        <v>0</v>
      </c>
    </row>
    <row r="1629" spans="1:1" x14ac:dyDescent="0.2">
      <c r="A1629" s="219">
        <v>0</v>
      </c>
    </row>
    <row r="1630" spans="1:1" x14ac:dyDescent="0.2">
      <c r="A1630" s="219">
        <v>0</v>
      </c>
    </row>
    <row r="1631" spans="1:1" x14ac:dyDescent="0.2">
      <c r="A1631" s="219">
        <v>0</v>
      </c>
    </row>
    <row r="1632" spans="1:1" x14ac:dyDescent="0.2">
      <c r="A1632" s="219">
        <v>0</v>
      </c>
    </row>
    <row r="1633" spans="1:1" x14ac:dyDescent="0.2">
      <c r="A1633" s="219">
        <v>0</v>
      </c>
    </row>
    <row r="1634" spans="1:1" x14ac:dyDescent="0.2">
      <c r="A1634" s="219">
        <v>0</v>
      </c>
    </row>
    <row r="1635" spans="1:1" x14ac:dyDescent="0.2">
      <c r="A1635" s="219">
        <v>0</v>
      </c>
    </row>
    <row r="1636" spans="1:1" x14ac:dyDescent="0.2">
      <c r="A1636" s="219">
        <v>0</v>
      </c>
    </row>
    <row r="1637" spans="1:1" x14ac:dyDescent="0.2">
      <c r="A1637" s="219">
        <v>0</v>
      </c>
    </row>
    <row r="1638" spans="1:1" x14ac:dyDescent="0.2">
      <c r="A1638" s="219">
        <v>0</v>
      </c>
    </row>
    <row r="1639" spans="1:1" x14ac:dyDescent="0.2">
      <c r="A1639" s="219">
        <v>0</v>
      </c>
    </row>
    <row r="1640" spans="1:1" x14ac:dyDescent="0.2">
      <c r="A1640" s="219">
        <v>0</v>
      </c>
    </row>
    <row r="1641" spans="1:1" x14ac:dyDescent="0.2">
      <c r="A1641" s="219">
        <v>0</v>
      </c>
    </row>
    <row r="1642" spans="1:1" x14ac:dyDescent="0.2">
      <c r="A1642" s="219">
        <v>0</v>
      </c>
    </row>
    <row r="1643" spans="1:1" x14ac:dyDescent="0.2">
      <c r="A1643" s="219">
        <v>0</v>
      </c>
    </row>
    <row r="1644" spans="1:1" x14ac:dyDescent="0.2">
      <c r="A1644" s="219">
        <v>0</v>
      </c>
    </row>
    <row r="1645" spans="1:1" x14ac:dyDescent="0.2">
      <c r="A1645" s="219">
        <v>0</v>
      </c>
    </row>
    <row r="1646" spans="1:1" x14ac:dyDescent="0.2">
      <c r="A1646" s="219">
        <v>0</v>
      </c>
    </row>
    <row r="1647" spans="1:1" x14ac:dyDescent="0.2">
      <c r="A1647" s="219">
        <v>0</v>
      </c>
    </row>
    <row r="1648" spans="1:1" x14ac:dyDescent="0.2">
      <c r="A1648" s="219">
        <v>0</v>
      </c>
    </row>
    <row r="1649" spans="1:1" x14ac:dyDescent="0.2">
      <c r="A1649" s="219">
        <v>0</v>
      </c>
    </row>
    <row r="1650" spans="1:1" x14ac:dyDescent="0.2">
      <c r="A1650" s="219">
        <v>0</v>
      </c>
    </row>
    <row r="1651" spans="1:1" x14ac:dyDescent="0.2">
      <c r="A1651" s="219">
        <v>0</v>
      </c>
    </row>
    <row r="1652" spans="1:1" x14ac:dyDescent="0.2">
      <c r="A1652" s="219">
        <v>0</v>
      </c>
    </row>
    <row r="1653" spans="1:1" x14ac:dyDescent="0.2">
      <c r="A1653" s="219">
        <v>0</v>
      </c>
    </row>
    <row r="1654" spans="1:1" x14ac:dyDescent="0.2">
      <c r="A1654" s="219">
        <v>0</v>
      </c>
    </row>
    <row r="1655" spans="1:1" x14ac:dyDescent="0.2">
      <c r="A1655" s="219">
        <v>0</v>
      </c>
    </row>
    <row r="1656" spans="1:1" x14ac:dyDescent="0.2">
      <c r="A1656" s="219">
        <v>0</v>
      </c>
    </row>
    <row r="1657" spans="1:1" x14ac:dyDescent="0.2">
      <c r="A1657" s="219">
        <v>0</v>
      </c>
    </row>
    <row r="1658" spans="1:1" x14ac:dyDescent="0.2">
      <c r="A1658" s="219">
        <v>0</v>
      </c>
    </row>
    <row r="1659" spans="1:1" x14ac:dyDescent="0.2">
      <c r="A1659" s="219">
        <v>0</v>
      </c>
    </row>
    <row r="1660" spans="1:1" x14ac:dyDescent="0.2">
      <c r="A1660" s="219">
        <v>0</v>
      </c>
    </row>
    <row r="1661" spans="1:1" x14ac:dyDescent="0.2">
      <c r="A1661" s="219">
        <v>0</v>
      </c>
    </row>
    <row r="1662" spans="1:1" x14ac:dyDescent="0.2">
      <c r="A1662" s="219">
        <v>0</v>
      </c>
    </row>
    <row r="1663" spans="1:1" x14ac:dyDescent="0.2">
      <c r="A1663" s="219">
        <v>0</v>
      </c>
    </row>
    <row r="1664" spans="1:1" x14ac:dyDescent="0.2">
      <c r="A1664" s="219">
        <v>0</v>
      </c>
    </row>
    <row r="1665" spans="1:1" x14ac:dyDescent="0.2">
      <c r="A1665" s="219">
        <v>0</v>
      </c>
    </row>
    <row r="1666" spans="1:1" x14ac:dyDescent="0.2">
      <c r="A1666" s="219">
        <v>0</v>
      </c>
    </row>
    <row r="1667" spans="1:1" x14ac:dyDescent="0.2">
      <c r="A1667" s="219">
        <v>0</v>
      </c>
    </row>
    <row r="1668" spans="1:1" x14ac:dyDescent="0.2">
      <c r="A1668" s="219">
        <v>0</v>
      </c>
    </row>
    <row r="1669" spans="1:1" x14ac:dyDescent="0.2">
      <c r="A1669" s="219">
        <v>0</v>
      </c>
    </row>
    <row r="1670" spans="1:1" x14ac:dyDescent="0.2">
      <c r="A1670" s="219">
        <v>0</v>
      </c>
    </row>
    <row r="1671" spans="1:1" x14ac:dyDescent="0.2">
      <c r="A1671" s="219">
        <v>0</v>
      </c>
    </row>
    <row r="1672" spans="1:1" x14ac:dyDescent="0.2">
      <c r="A1672" s="219">
        <v>0</v>
      </c>
    </row>
    <row r="1673" spans="1:1" x14ac:dyDescent="0.2">
      <c r="A1673" s="219">
        <v>0</v>
      </c>
    </row>
    <row r="1674" spans="1:1" x14ac:dyDescent="0.2">
      <c r="A1674" s="219">
        <v>0</v>
      </c>
    </row>
    <row r="1675" spans="1:1" x14ac:dyDescent="0.2">
      <c r="A1675" s="219">
        <v>0</v>
      </c>
    </row>
    <row r="1676" spans="1:1" x14ac:dyDescent="0.2">
      <c r="A1676" s="219">
        <v>0</v>
      </c>
    </row>
    <row r="1677" spans="1:1" x14ac:dyDescent="0.2">
      <c r="A1677" s="219">
        <v>0</v>
      </c>
    </row>
    <row r="1678" spans="1:1" x14ac:dyDescent="0.2">
      <c r="A1678" s="219">
        <v>0</v>
      </c>
    </row>
    <row r="1679" spans="1:1" x14ac:dyDescent="0.2">
      <c r="A1679" s="219">
        <v>0</v>
      </c>
    </row>
    <row r="1680" spans="1:1" x14ac:dyDescent="0.2">
      <c r="A1680" s="219">
        <v>0</v>
      </c>
    </row>
    <row r="1681" spans="1:1" x14ac:dyDescent="0.2">
      <c r="A1681" s="219">
        <v>0</v>
      </c>
    </row>
    <row r="1682" spans="1:1" x14ac:dyDescent="0.2">
      <c r="A1682" s="219">
        <v>0</v>
      </c>
    </row>
    <row r="1683" spans="1:1" x14ac:dyDescent="0.2">
      <c r="A1683" s="219">
        <v>0</v>
      </c>
    </row>
    <row r="1684" spans="1:1" x14ac:dyDescent="0.2">
      <c r="A1684" s="219">
        <v>0</v>
      </c>
    </row>
    <row r="1685" spans="1:1" x14ac:dyDescent="0.2">
      <c r="A1685" s="219">
        <v>0</v>
      </c>
    </row>
    <row r="1686" spans="1:1" x14ac:dyDescent="0.2">
      <c r="A1686" s="219">
        <v>0</v>
      </c>
    </row>
    <row r="1687" spans="1:1" x14ac:dyDescent="0.2">
      <c r="A1687" s="219">
        <v>0</v>
      </c>
    </row>
    <row r="1688" spans="1:1" x14ac:dyDescent="0.2">
      <c r="A1688" s="219">
        <v>0</v>
      </c>
    </row>
    <row r="1689" spans="1:1" x14ac:dyDescent="0.2">
      <c r="A1689" s="219">
        <v>0</v>
      </c>
    </row>
    <row r="1690" spans="1:1" x14ac:dyDescent="0.2">
      <c r="A1690" s="219">
        <v>0</v>
      </c>
    </row>
    <row r="1691" spans="1:1" x14ac:dyDescent="0.2">
      <c r="A1691" s="219">
        <v>0</v>
      </c>
    </row>
    <row r="1692" spans="1:1" x14ac:dyDescent="0.2">
      <c r="A1692" s="219">
        <v>0</v>
      </c>
    </row>
    <row r="1693" spans="1:1" x14ac:dyDescent="0.2">
      <c r="A1693" s="219">
        <v>0</v>
      </c>
    </row>
    <row r="1694" spans="1:1" x14ac:dyDescent="0.2">
      <c r="A1694" s="219">
        <v>0</v>
      </c>
    </row>
    <row r="1695" spans="1:1" x14ac:dyDescent="0.2">
      <c r="A1695" s="219">
        <v>0</v>
      </c>
    </row>
    <row r="1696" spans="1:1" x14ac:dyDescent="0.2">
      <c r="A1696" s="219">
        <v>0</v>
      </c>
    </row>
    <row r="1697" spans="1:1" x14ac:dyDescent="0.2">
      <c r="A1697" s="219">
        <v>0</v>
      </c>
    </row>
    <row r="1698" spans="1:1" x14ac:dyDescent="0.2">
      <c r="A1698" s="219">
        <v>0</v>
      </c>
    </row>
    <row r="1699" spans="1:1" x14ac:dyDescent="0.2">
      <c r="A1699" s="219">
        <v>0</v>
      </c>
    </row>
    <row r="1700" spans="1:1" x14ac:dyDescent="0.2">
      <c r="A1700" s="219">
        <v>0</v>
      </c>
    </row>
    <row r="1701" spans="1:1" x14ac:dyDescent="0.2">
      <c r="A1701" s="219">
        <v>0</v>
      </c>
    </row>
    <row r="1702" spans="1:1" x14ac:dyDescent="0.2">
      <c r="A1702" s="219">
        <v>0</v>
      </c>
    </row>
    <row r="1703" spans="1:1" x14ac:dyDescent="0.2">
      <c r="A1703" s="219">
        <v>0</v>
      </c>
    </row>
    <row r="1704" spans="1:1" x14ac:dyDescent="0.2">
      <c r="A1704" s="219">
        <v>0</v>
      </c>
    </row>
    <row r="1705" spans="1:1" x14ac:dyDescent="0.2">
      <c r="A1705" s="219">
        <v>0</v>
      </c>
    </row>
    <row r="1706" spans="1:1" x14ac:dyDescent="0.2">
      <c r="A1706" s="219">
        <v>0</v>
      </c>
    </row>
    <row r="1707" spans="1:1" x14ac:dyDescent="0.2">
      <c r="A1707" s="219">
        <v>0</v>
      </c>
    </row>
    <row r="1708" spans="1:1" x14ac:dyDescent="0.2">
      <c r="A1708" s="219">
        <v>0</v>
      </c>
    </row>
    <row r="1709" spans="1:1" x14ac:dyDescent="0.2">
      <c r="A1709" s="219">
        <v>0</v>
      </c>
    </row>
    <row r="1710" spans="1:1" x14ac:dyDescent="0.2">
      <c r="A1710" s="219">
        <v>0</v>
      </c>
    </row>
    <row r="1711" spans="1:1" x14ac:dyDescent="0.2">
      <c r="A1711" s="219">
        <v>0</v>
      </c>
    </row>
    <row r="1712" spans="1:1" x14ac:dyDescent="0.2">
      <c r="A1712" s="219">
        <v>0</v>
      </c>
    </row>
    <row r="1713" spans="1:1" x14ac:dyDescent="0.2">
      <c r="A1713" s="219">
        <v>0</v>
      </c>
    </row>
    <row r="1714" spans="1:1" x14ac:dyDescent="0.2">
      <c r="A1714" s="219">
        <v>0</v>
      </c>
    </row>
    <row r="1715" spans="1:1" x14ac:dyDescent="0.2">
      <c r="A1715" s="219">
        <v>0</v>
      </c>
    </row>
    <row r="1716" spans="1:1" x14ac:dyDescent="0.2">
      <c r="A1716" s="219">
        <v>0</v>
      </c>
    </row>
    <row r="1717" spans="1:1" x14ac:dyDescent="0.2">
      <c r="A1717" s="219">
        <v>0</v>
      </c>
    </row>
    <row r="1718" spans="1:1" x14ac:dyDescent="0.2">
      <c r="A1718" s="219">
        <v>0</v>
      </c>
    </row>
    <row r="1719" spans="1:1" x14ac:dyDescent="0.2">
      <c r="A1719" s="219">
        <v>0</v>
      </c>
    </row>
    <row r="1720" spans="1:1" x14ac:dyDescent="0.2">
      <c r="A1720" s="219">
        <v>0</v>
      </c>
    </row>
    <row r="1721" spans="1:1" x14ac:dyDescent="0.2">
      <c r="A1721" s="219">
        <v>0</v>
      </c>
    </row>
    <row r="1722" spans="1:1" x14ac:dyDescent="0.2">
      <c r="A1722" s="219">
        <v>0</v>
      </c>
    </row>
    <row r="1723" spans="1:1" x14ac:dyDescent="0.2">
      <c r="A1723" s="219">
        <v>0</v>
      </c>
    </row>
    <row r="1724" spans="1:1" x14ac:dyDescent="0.2">
      <c r="A1724" s="219">
        <v>0</v>
      </c>
    </row>
    <row r="1725" spans="1:1" x14ac:dyDescent="0.2">
      <c r="A1725" s="219">
        <v>0</v>
      </c>
    </row>
    <row r="1726" spans="1:1" x14ac:dyDescent="0.2">
      <c r="A1726" s="219">
        <v>0</v>
      </c>
    </row>
    <row r="1727" spans="1:1" x14ac:dyDescent="0.2">
      <c r="A1727" s="219">
        <v>0</v>
      </c>
    </row>
    <row r="1728" spans="1:1" x14ac:dyDescent="0.2">
      <c r="A1728" s="219">
        <v>0</v>
      </c>
    </row>
    <row r="1729" spans="1:1" x14ac:dyDescent="0.2">
      <c r="A1729" s="219">
        <v>0</v>
      </c>
    </row>
    <row r="1730" spans="1:1" x14ac:dyDescent="0.2">
      <c r="A1730" s="219">
        <v>0</v>
      </c>
    </row>
    <row r="1731" spans="1:1" x14ac:dyDescent="0.2">
      <c r="A1731" s="219">
        <v>0</v>
      </c>
    </row>
    <row r="1732" spans="1:1" x14ac:dyDescent="0.2">
      <c r="A1732" s="219">
        <v>0</v>
      </c>
    </row>
    <row r="1733" spans="1:1" x14ac:dyDescent="0.2">
      <c r="A1733" s="219">
        <v>0</v>
      </c>
    </row>
    <row r="1734" spans="1:1" x14ac:dyDescent="0.2">
      <c r="A1734" s="219">
        <v>0</v>
      </c>
    </row>
    <row r="1735" spans="1:1" x14ac:dyDescent="0.2">
      <c r="A1735" s="219">
        <v>0</v>
      </c>
    </row>
    <row r="1736" spans="1:1" x14ac:dyDescent="0.2">
      <c r="A1736" s="219">
        <v>0</v>
      </c>
    </row>
    <row r="1737" spans="1:1" x14ac:dyDescent="0.2">
      <c r="A1737" s="219">
        <v>0</v>
      </c>
    </row>
    <row r="1738" spans="1:1" x14ac:dyDescent="0.2">
      <c r="A1738" s="219">
        <v>0</v>
      </c>
    </row>
    <row r="1739" spans="1:1" x14ac:dyDescent="0.2">
      <c r="A1739" s="219">
        <v>0</v>
      </c>
    </row>
    <row r="1740" spans="1:1" x14ac:dyDescent="0.2">
      <c r="A1740" s="219">
        <v>0</v>
      </c>
    </row>
    <row r="1741" spans="1:1" x14ac:dyDescent="0.2">
      <c r="A1741" s="219">
        <v>0</v>
      </c>
    </row>
    <row r="1742" spans="1:1" x14ac:dyDescent="0.2">
      <c r="A1742" s="219">
        <v>0</v>
      </c>
    </row>
    <row r="1743" spans="1:1" x14ac:dyDescent="0.2">
      <c r="A1743" s="219">
        <v>0</v>
      </c>
    </row>
    <row r="1744" spans="1:1" x14ac:dyDescent="0.2">
      <c r="A1744" s="219">
        <v>0</v>
      </c>
    </row>
    <row r="1745" spans="1:1" x14ac:dyDescent="0.2">
      <c r="A1745" s="219">
        <v>0</v>
      </c>
    </row>
    <row r="1746" spans="1:1" x14ac:dyDescent="0.2">
      <c r="A1746" s="219">
        <v>0</v>
      </c>
    </row>
    <row r="1747" spans="1:1" x14ac:dyDescent="0.2">
      <c r="A1747" s="219">
        <v>0</v>
      </c>
    </row>
    <row r="1748" spans="1:1" x14ac:dyDescent="0.2">
      <c r="A1748" s="219">
        <v>0</v>
      </c>
    </row>
    <row r="1749" spans="1:1" x14ac:dyDescent="0.2">
      <c r="A1749" s="219">
        <v>0</v>
      </c>
    </row>
    <row r="1750" spans="1:1" x14ac:dyDescent="0.2">
      <c r="A1750" s="219">
        <v>0</v>
      </c>
    </row>
    <row r="1751" spans="1:1" x14ac:dyDescent="0.2">
      <c r="A1751" s="219">
        <v>0</v>
      </c>
    </row>
    <row r="1752" spans="1:1" x14ac:dyDescent="0.2">
      <c r="A1752" s="219">
        <v>0</v>
      </c>
    </row>
    <row r="1753" spans="1:1" x14ac:dyDescent="0.2">
      <c r="A1753" s="219">
        <v>0</v>
      </c>
    </row>
    <row r="1754" spans="1:1" x14ac:dyDescent="0.2">
      <c r="A1754" s="219">
        <v>0</v>
      </c>
    </row>
    <row r="1755" spans="1:1" x14ac:dyDescent="0.2">
      <c r="A1755" s="219">
        <v>0</v>
      </c>
    </row>
    <row r="1756" spans="1:1" x14ac:dyDescent="0.2">
      <c r="A1756" s="219">
        <v>0</v>
      </c>
    </row>
    <row r="1757" spans="1:1" x14ac:dyDescent="0.2">
      <c r="A1757" s="219">
        <v>0</v>
      </c>
    </row>
    <row r="1758" spans="1:1" x14ac:dyDescent="0.2">
      <c r="A1758" s="219">
        <v>0</v>
      </c>
    </row>
    <row r="1759" spans="1:1" x14ac:dyDescent="0.2">
      <c r="A1759" s="219">
        <v>0</v>
      </c>
    </row>
    <row r="1760" spans="1:1" x14ac:dyDescent="0.2">
      <c r="A1760" s="219">
        <v>0</v>
      </c>
    </row>
    <row r="1761" spans="1:1" x14ac:dyDescent="0.2">
      <c r="A1761" s="219">
        <v>0</v>
      </c>
    </row>
    <row r="1762" spans="1:1" x14ac:dyDescent="0.2">
      <c r="A1762" s="219">
        <v>0</v>
      </c>
    </row>
    <row r="1763" spans="1:1" x14ac:dyDescent="0.2">
      <c r="A1763" s="219">
        <v>0</v>
      </c>
    </row>
    <row r="1764" spans="1:1" x14ac:dyDescent="0.2">
      <c r="A1764" s="219">
        <v>0</v>
      </c>
    </row>
    <row r="1765" spans="1:1" x14ac:dyDescent="0.2">
      <c r="A1765" s="219">
        <v>0</v>
      </c>
    </row>
    <row r="1766" spans="1:1" x14ac:dyDescent="0.2">
      <c r="A1766" s="219">
        <v>0</v>
      </c>
    </row>
    <row r="1767" spans="1:1" x14ac:dyDescent="0.2">
      <c r="A1767" s="219">
        <v>0</v>
      </c>
    </row>
    <row r="1768" spans="1:1" x14ac:dyDescent="0.2">
      <c r="A1768" s="219">
        <v>0</v>
      </c>
    </row>
    <row r="1769" spans="1:1" x14ac:dyDescent="0.2">
      <c r="A1769" s="219">
        <v>0</v>
      </c>
    </row>
    <row r="1770" spans="1:1" x14ac:dyDescent="0.2">
      <c r="A1770" s="219">
        <v>0</v>
      </c>
    </row>
    <row r="1771" spans="1:1" x14ac:dyDescent="0.2">
      <c r="A1771" s="219">
        <v>0</v>
      </c>
    </row>
    <row r="1772" spans="1:1" x14ac:dyDescent="0.2">
      <c r="A1772" s="219">
        <v>0</v>
      </c>
    </row>
    <row r="1773" spans="1:1" x14ac:dyDescent="0.2">
      <c r="A1773" s="219">
        <v>0</v>
      </c>
    </row>
    <row r="1774" spans="1:1" x14ac:dyDescent="0.2">
      <c r="A1774" s="219">
        <v>0</v>
      </c>
    </row>
    <row r="1775" spans="1:1" x14ac:dyDescent="0.2">
      <c r="A1775" s="219">
        <v>0</v>
      </c>
    </row>
    <row r="1776" spans="1:1" x14ac:dyDescent="0.2">
      <c r="A1776" s="219">
        <v>0</v>
      </c>
    </row>
    <row r="1777" spans="1:1" x14ac:dyDescent="0.2">
      <c r="A1777" s="219">
        <v>0</v>
      </c>
    </row>
    <row r="1778" spans="1:1" x14ac:dyDescent="0.2">
      <c r="A1778" s="219">
        <v>0</v>
      </c>
    </row>
    <row r="1779" spans="1:1" x14ac:dyDescent="0.2">
      <c r="A1779" s="219">
        <v>0</v>
      </c>
    </row>
    <row r="1780" spans="1:1" x14ac:dyDescent="0.2">
      <c r="A1780" s="219">
        <v>0</v>
      </c>
    </row>
    <row r="1781" spans="1:1" x14ac:dyDescent="0.2">
      <c r="A1781" s="219">
        <v>0</v>
      </c>
    </row>
    <row r="1782" spans="1:1" x14ac:dyDescent="0.2">
      <c r="A1782" s="219">
        <v>0</v>
      </c>
    </row>
    <row r="1783" spans="1:1" x14ac:dyDescent="0.2">
      <c r="A1783" s="219">
        <v>0</v>
      </c>
    </row>
    <row r="1784" spans="1:1" x14ac:dyDescent="0.2">
      <c r="A1784" s="219">
        <v>0</v>
      </c>
    </row>
    <row r="1785" spans="1:1" x14ac:dyDescent="0.2">
      <c r="A1785" s="219">
        <v>0</v>
      </c>
    </row>
    <row r="1786" spans="1:1" x14ac:dyDescent="0.2">
      <c r="A1786" s="219">
        <v>0</v>
      </c>
    </row>
    <row r="1787" spans="1:1" x14ac:dyDescent="0.2">
      <c r="A1787" s="219">
        <v>0</v>
      </c>
    </row>
    <row r="1788" spans="1:1" x14ac:dyDescent="0.2">
      <c r="A1788" s="219">
        <v>0</v>
      </c>
    </row>
    <row r="1789" spans="1:1" x14ac:dyDescent="0.2">
      <c r="A1789" s="219">
        <v>0</v>
      </c>
    </row>
    <row r="1790" spans="1:1" x14ac:dyDescent="0.2">
      <c r="A1790" s="219">
        <v>0</v>
      </c>
    </row>
    <row r="1791" spans="1:1" x14ac:dyDescent="0.2">
      <c r="A1791" s="219">
        <v>0</v>
      </c>
    </row>
    <row r="1792" spans="1:1" x14ac:dyDescent="0.2">
      <c r="A1792" s="219">
        <v>0</v>
      </c>
    </row>
    <row r="1793" spans="1:1" x14ac:dyDescent="0.2">
      <c r="A1793" s="219">
        <v>0</v>
      </c>
    </row>
    <row r="1794" spans="1:1" x14ac:dyDescent="0.2">
      <c r="A1794" s="219">
        <v>0</v>
      </c>
    </row>
    <row r="1795" spans="1:1" x14ac:dyDescent="0.2">
      <c r="A1795" s="219">
        <v>0</v>
      </c>
    </row>
    <row r="1796" spans="1:1" x14ac:dyDescent="0.2">
      <c r="A1796" s="219">
        <v>0</v>
      </c>
    </row>
    <row r="1797" spans="1:1" x14ac:dyDescent="0.2">
      <c r="A1797" s="219">
        <v>0</v>
      </c>
    </row>
    <row r="1798" spans="1:1" x14ac:dyDescent="0.2">
      <c r="A1798" s="219">
        <v>0</v>
      </c>
    </row>
    <row r="1799" spans="1:1" x14ac:dyDescent="0.2">
      <c r="A1799" s="219">
        <v>0</v>
      </c>
    </row>
    <row r="1800" spans="1:1" x14ac:dyDescent="0.2">
      <c r="A1800" s="219">
        <v>0</v>
      </c>
    </row>
    <row r="1801" spans="1:1" x14ac:dyDescent="0.2">
      <c r="A1801" s="219">
        <v>0</v>
      </c>
    </row>
    <row r="1802" spans="1:1" x14ac:dyDescent="0.2">
      <c r="A1802" s="219">
        <v>0</v>
      </c>
    </row>
    <row r="1803" spans="1:1" x14ac:dyDescent="0.2">
      <c r="A1803" s="219">
        <v>0</v>
      </c>
    </row>
    <row r="1804" spans="1:1" x14ac:dyDescent="0.2">
      <c r="A1804" s="219">
        <v>0</v>
      </c>
    </row>
    <row r="1805" spans="1:1" x14ac:dyDescent="0.2">
      <c r="A1805" s="219">
        <v>0</v>
      </c>
    </row>
    <row r="1806" spans="1:1" x14ac:dyDescent="0.2">
      <c r="A1806" s="219">
        <v>0</v>
      </c>
    </row>
    <row r="1807" spans="1:1" x14ac:dyDescent="0.2">
      <c r="A1807" s="219">
        <v>0</v>
      </c>
    </row>
    <row r="1808" spans="1:1" x14ac:dyDescent="0.2">
      <c r="A1808" s="219">
        <v>0</v>
      </c>
    </row>
    <row r="1809" spans="1:1" x14ac:dyDescent="0.2">
      <c r="A1809" s="219">
        <v>0</v>
      </c>
    </row>
    <row r="1810" spans="1:1" x14ac:dyDescent="0.2">
      <c r="A1810" s="219">
        <v>0</v>
      </c>
    </row>
    <row r="1811" spans="1:1" x14ac:dyDescent="0.2">
      <c r="A1811" s="219">
        <v>0</v>
      </c>
    </row>
    <row r="1812" spans="1:1" x14ac:dyDescent="0.2">
      <c r="A1812" s="219">
        <v>0</v>
      </c>
    </row>
    <row r="1813" spans="1:1" x14ac:dyDescent="0.2">
      <c r="A1813" s="219">
        <v>0</v>
      </c>
    </row>
    <row r="1814" spans="1:1" x14ac:dyDescent="0.2">
      <c r="A1814" s="219">
        <v>0</v>
      </c>
    </row>
    <row r="1815" spans="1:1" x14ac:dyDescent="0.2">
      <c r="A1815" s="219">
        <v>0</v>
      </c>
    </row>
    <row r="1816" spans="1:1" x14ac:dyDescent="0.2">
      <c r="A1816" s="219">
        <v>0</v>
      </c>
    </row>
    <row r="1817" spans="1:1" x14ac:dyDescent="0.2">
      <c r="A1817" s="219">
        <v>0</v>
      </c>
    </row>
    <row r="1818" spans="1:1" x14ac:dyDescent="0.2">
      <c r="A1818" s="219">
        <v>0</v>
      </c>
    </row>
    <row r="1819" spans="1:1" x14ac:dyDescent="0.2">
      <c r="A1819" s="219">
        <v>0</v>
      </c>
    </row>
    <row r="1820" spans="1:1" x14ac:dyDescent="0.2">
      <c r="A1820" s="219">
        <v>0</v>
      </c>
    </row>
    <row r="1821" spans="1:1" x14ac:dyDescent="0.2">
      <c r="A1821" s="219">
        <v>0</v>
      </c>
    </row>
    <row r="1822" spans="1:1" x14ac:dyDescent="0.2">
      <c r="A1822" s="219">
        <v>0</v>
      </c>
    </row>
    <row r="1823" spans="1:1" x14ac:dyDescent="0.2">
      <c r="A1823" s="219">
        <v>0</v>
      </c>
    </row>
    <row r="1824" spans="1:1" x14ac:dyDescent="0.2">
      <c r="A1824" s="219">
        <v>0</v>
      </c>
    </row>
    <row r="1825" spans="1:1" x14ac:dyDescent="0.2">
      <c r="A1825" s="219">
        <v>0</v>
      </c>
    </row>
    <row r="1826" spans="1:1" x14ac:dyDescent="0.2">
      <c r="A1826" s="219">
        <v>0</v>
      </c>
    </row>
    <row r="1827" spans="1:1" x14ac:dyDescent="0.2">
      <c r="A1827" s="219">
        <v>0</v>
      </c>
    </row>
    <row r="1828" spans="1:1" x14ac:dyDescent="0.2">
      <c r="A1828" s="219">
        <v>0</v>
      </c>
    </row>
    <row r="1829" spans="1:1" x14ac:dyDescent="0.2">
      <c r="A1829" s="219">
        <v>0</v>
      </c>
    </row>
    <row r="1830" spans="1:1" x14ac:dyDescent="0.2">
      <c r="A1830" s="219">
        <v>0</v>
      </c>
    </row>
    <row r="1831" spans="1:1" x14ac:dyDescent="0.2">
      <c r="A1831" s="219">
        <v>0</v>
      </c>
    </row>
    <row r="1832" spans="1:1" x14ac:dyDescent="0.2">
      <c r="A1832" s="219">
        <v>0</v>
      </c>
    </row>
    <row r="1833" spans="1:1" x14ac:dyDescent="0.2">
      <c r="A1833" s="219">
        <v>0</v>
      </c>
    </row>
    <row r="1834" spans="1:1" x14ac:dyDescent="0.2">
      <c r="A1834" s="219">
        <v>0</v>
      </c>
    </row>
    <row r="1835" spans="1:1" x14ac:dyDescent="0.2">
      <c r="A1835" s="219">
        <v>0</v>
      </c>
    </row>
    <row r="1836" spans="1:1" x14ac:dyDescent="0.2">
      <c r="A1836" s="219">
        <v>0</v>
      </c>
    </row>
    <row r="1837" spans="1:1" x14ac:dyDescent="0.2">
      <c r="A1837" s="219">
        <v>0</v>
      </c>
    </row>
    <row r="1838" spans="1:1" x14ac:dyDescent="0.2">
      <c r="A1838" s="219">
        <v>0</v>
      </c>
    </row>
    <row r="1839" spans="1:1" x14ac:dyDescent="0.2">
      <c r="A1839" s="219">
        <v>0</v>
      </c>
    </row>
    <row r="1840" spans="1:1" x14ac:dyDescent="0.2">
      <c r="A1840" s="219">
        <v>0</v>
      </c>
    </row>
    <row r="1841" spans="1:1" x14ac:dyDescent="0.2">
      <c r="A1841" s="219">
        <v>0</v>
      </c>
    </row>
    <row r="1842" spans="1:1" x14ac:dyDescent="0.2">
      <c r="A1842" s="219">
        <v>0</v>
      </c>
    </row>
    <row r="1843" spans="1:1" x14ac:dyDescent="0.2">
      <c r="A1843" s="219">
        <v>0</v>
      </c>
    </row>
    <row r="1844" spans="1:1" x14ac:dyDescent="0.2">
      <c r="A1844" s="219">
        <v>0</v>
      </c>
    </row>
    <row r="1845" spans="1:1" x14ac:dyDescent="0.2">
      <c r="A1845" s="219">
        <v>0</v>
      </c>
    </row>
    <row r="1846" spans="1:1" x14ac:dyDescent="0.2">
      <c r="A1846" s="219">
        <v>0</v>
      </c>
    </row>
    <row r="1847" spans="1:1" x14ac:dyDescent="0.2">
      <c r="A1847" s="219">
        <v>0</v>
      </c>
    </row>
    <row r="1848" spans="1:1" x14ac:dyDescent="0.2">
      <c r="A1848" s="219">
        <v>0</v>
      </c>
    </row>
    <row r="1849" spans="1:1" x14ac:dyDescent="0.2">
      <c r="A1849" s="219">
        <v>0</v>
      </c>
    </row>
    <row r="1850" spans="1:1" x14ac:dyDescent="0.2">
      <c r="A1850" s="219">
        <v>0</v>
      </c>
    </row>
    <row r="1851" spans="1:1" x14ac:dyDescent="0.2">
      <c r="A1851" s="219">
        <v>0</v>
      </c>
    </row>
    <row r="1852" spans="1:1" x14ac:dyDescent="0.2">
      <c r="A1852" s="219">
        <v>0</v>
      </c>
    </row>
    <row r="1853" spans="1:1" x14ac:dyDescent="0.2">
      <c r="A1853" s="219">
        <v>0</v>
      </c>
    </row>
    <row r="1854" spans="1:1" x14ac:dyDescent="0.2">
      <c r="A1854" s="219">
        <v>0</v>
      </c>
    </row>
    <row r="1855" spans="1:1" x14ac:dyDescent="0.2">
      <c r="A1855" s="219">
        <v>0</v>
      </c>
    </row>
    <row r="1856" spans="1:1" x14ac:dyDescent="0.2">
      <c r="A1856" s="219">
        <v>0</v>
      </c>
    </row>
    <row r="1857" spans="1:1" x14ac:dyDescent="0.2">
      <c r="A1857" s="219">
        <v>0</v>
      </c>
    </row>
    <row r="1858" spans="1:1" x14ac:dyDescent="0.2">
      <c r="A1858" s="219">
        <v>0</v>
      </c>
    </row>
    <row r="1859" spans="1:1" x14ac:dyDescent="0.2">
      <c r="A1859" s="219">
        <v>0</v>
      </c>
    </row>
    <row r="1860" spans="1:1" x14ac:dyDescent="0.2">
      <c r="A1860" s="219">
        <v>0</v>
      </c>
    </row>
    <row r="1861" spans="1:1" x14ac:dyDescent="0.2">
      <c r="A1861" s="219">
        <v>0</v>
      </c>
    </row>
    <row r="1862" spans="1:1" x14ac:dyDescent="0.2">
      <c r="A1862" s="219">
        <v>0</v>
      </c>
    </row>
    <row r="1863" spans="1:1" x14ac:dyDescent="0.2">
      <c r="A1863" s="219">
        <v>0</v>
      </c>
    </row>
    <row r="1864" spans="1:1" x14ac:dyDescent="0.2">
      <c r="A1864" s="219">
        <v>0</v>
      </c>
    </row>
    <row r="1865" spans="1:1" x14ac:dyDescent="0.2">
      <c r="A1865" s="219">
        <v>0</v>
      </c>
    </row>
    <row r="1866" spans="1:1" x14ac:dyDescent="0.2">
      <c r="A1866" s="219">
        <v>0</v>
      </c>
    </row>
    <row r="1867" spans="1:1" x14ac:dyDescent="0.2">
      <c r="A1867" s="219">
        <v>0</v>
      </c>
    </row>
    <row r="1868" spans="1:1" x14ac:dyDescent="0.2">
      <c r="A1868" s="219">
        <v>0</v>
      </c>
    </row>
    <row r="1869" spans="1:1" x14ac:dyDescent="0.2">
      <c r="A1869" s="219">
        <v>0</v>
      </c>
    </row>
    <row r="1870" spans="1:1" x14ac:dyDescent="0.2">
      <c r="A1870" s="219">
        <v>0</v>
      </c>
    </row>
    <row r="1871" spans="1:1" x14ac:dyDescent="0.2">
      <c r="A1871" s="219">
        <v>0</v>
      </c>
    </row>
    <row r="1872" spans="1:1" x14ac:dyDescent="0.2">
      <c r="A1872" s="219">
        <v>0</v>
      </c>
    </row>
    <row r="1873" spans="1:1" x14ac:dyDescent="0.2">
      <c r="A1873" s="219">
        <v>0</v>
      </c>
    </row>
    <row r="1874" spans="1:1" x14ac:dyDescent="0.2">
      <c r="A1874" s="219">
        <v>0</v>
      </c>
    </row>
    <row r="1875" spans="1:1" x14ac:dyDescent="0.2">
      <c r="A1875" s="219">
        <v>0</v>
      </c>
    </row>
    <row r="1876" spans="1:1" x14ac:dyDescent="0.2">
      <c r="A1876" s="219">
        <v>0</v>
      </c>
    </row>
    <row r="1877" spans="1:1" x14ac:dyDescent="0.2">
      <c r="A1877" s="219">
        <v>0</v>
      </c>
    </row>
    <row r="1878" spans="1:1" x14ac:dyDescent="0.2">
      <c r="A1878" s="219">
        <v>0</v>
      </c>
    </row>
    <row r="1879" spans="1:1" x14ac:dyDescent="0.2">
      <c r="A1879" s="219">
        <v>0</v>
      </c>
    </row>
    <row r="1880" spans="1:1" x14ac:dyDescent="0.2">
      <c r="A1880" s="219">
        <v>0</v>
      </c>
    </row>
    <row r="1881" spans="1:1" x14ac:dyDescent="0.2">
      <c r="A1881" s="219">
        <v>0</v>
      </c>
    </row>
    <row r="1882" spans="1:1" x14ac:dyDescent="0.2">
      <c r="A1882" s="219">
        <v>0</v>
      </c>
    </row>
    <row r="1883" spans="1:1" x14ac:dyDescent="0.2">
      <c r="A1883" s="219">
        <v>0</v>
      </c>
    </row>
    <row r="1884" spans="1:1" x14ac:dyDescent="0.2">
      <c r="A1884" s="219">
        <v>0</v>
      </c>
    </row>
    <row r="1885" spans="1:1" x14ac:dyDescent="0.2">
      <c r="A1885" s="219">
        <v>0</v>
      </c>
    </row>
    <row r="1886" spans="1:1" x14ac:dyDescent="0.2">
      <c r="A1886" s="219">
        <v>0</v>
      </c>
    </row>
    <row r="1887" spans="1:1" x14ac:dyDescent="0.2">
      <c r="A1887" s="219">
        <v>0</v>
      </c>
    </row>
    <row r="1888" spans="1:1" x14ac:dyDescent="0.2">
      <c r="A1888" s="219">
        <v>0</v>
      </c>
    </row>
    <row r="1889" spans="1:1" x14ac:dyDescent="0.2">
      <c r="A1889" s="219">
        <v>0</v>
      </c>
    </row>
    <row r="1890" spans="1:1" x14ac:dyDescent="0.2">
      <c r="A1890" s="219">
        <v>0</v>
      </c>
    </row>
    <row r="1891" spans="1:1" x14ac:dyDescent="0.2">
      <c r="A1891" s="219">
        <v>0</v>
      </c>
    </row>
    <row r="1892" spans="1:1" x14ac:dyDescent="0.2">
      <c r="A1892" s="219">
        <v>0</v>
      </c>
    </row>
    <row r="1893" spans="1:1" x14ac:dyDescent="0.2">
      <c r="A1893" s="219">
        <v>0</v>
      </c>
    </row>
    <row r="1894" spans="1:1" x14ac:dyDescent="0.2">
      <c r="A1894" s="219">
        <v>0</v>
      </c>
    </row>
    <row r="1895" spans="1:1" x14ac:dyDescent="0.2">
      <c r="A1895" s="219">
        <v>0</v>
      </c>
    </row>
    <row r="1896" spans="1:1" x14ac:dyDescent="0.2">
      <c r="A1896" s="219">
        <v>0</v>
      </c>
    </row>
    <row r="1897" spans="1:1" x14ac:dyDescent="0.2">
      <c r="A1897" s="219">
        <v>0</v>
      </c>
    </row>
    <row r="1898" spans="1:1" x14ac:dyDescent="0.2">
      <c r="A1898" s="219">
        <v>0</v>
      </c>
    </row>
    <row r="1899" spans="1:1" x14ac:dyDescent="0.2">
      <c r="A1899" s="219">
        <v>0</v>
      </c>
    </row>
    <row r="1900" spans="1:1" x14ac:dyDescent="0.2">
      <c r="A1900" s="219">
        <v>0</v>
      </c>
    </row>
    <row r="1901" spans="1:1" x14ac:dyDescent="0.2">
      <c r="A1901" s="219">
        <v>0</v>
      </c>
    </row>
    <row r="1902" spans="1:1" x14ac:dyDescent="0.2">
      <c r="A1902" s="219">
        <v>0</v>
      </c>
    </row>
    <row r="1903" spans="1:1" x14ac:dyDescent="0.2">
      <c r="A1903" s="219">
        <v>0</v>
      </c>
    </row>
    <row r="1904" spans="1:1" x14ac:dyDescent="0.2">
      <c r="A1904" s="219">
        <v>0</v>
      </c>
    </row>
    <row r="1905" spans="1:1" x14ac:dyDescent="0.2">
      <c r="A1905" s="219">
        <v>0</v>
      </c>
    </row>
    <row r="1906" spans="1:1" x14ac:dyDescent="0.2">
      <c r="A1906" s="219">
        <v>0</v>
      </c>
    </row>
    <row r="1907" spans="1:1" x14ac:dyDescent="0.2">
      <c r="A1907" s="219">
        <v>0</v>
      </c>
    </row>
    <row r="1908" spans="1:1" x14ac:dyDescent="0.2">
      <c r="A1908" s="219">
        <v>0</v>
      </c>
    </row>
    <row r="1909" spans="1:1" x14ac:dyDescent="0.2">
      <c r="A1909" s="219">
        <v>0</v>
      </c>
    </row>
    <row r="1910" spans="1:1" x14ac:dyDescent="0.2">
      <c r="A1910" s="219">
        <v>0</v>
      </c>
    </row>
    <row r="1911" spans="1:1" x14ac:dyDescent="0.2">
      <c r="A1911" s="219">
        <v>0</v>
      </c>
    </row>
    <row r="1912" spans="1:1" x14ac:dyDescent="0.2">
      <c r="A1912" s="219">
        <v>0</v>
      </c>
    </row>
    <row r="1913" spans="1:1" x14ac:dyDescent="0.2">
      <c r="A1913" s="219">
        <v>0</v>
      </c>
    </row>
    <row r="1914" spans="1:1" x14ac:dyDescent="0.2">
      <c r="A1914" s="219">
        <v>0</v>
      </c>
    </row>
    <row r="1915" spans="1:1" x14ac:dyDescent="0.2">
      <c r="A1915" s="219">
        <v>0</v>
      </c>
    </row>
    <row r="1916" spans="1:1" x14ac:dyDescent="0.2">
      <c r="A1916" s="219">
        <v>0</v>
      </c>
    </row>
    <row r="1917" spans="1:1" x14ac:dyDescent="0.2">
      <c r="A1917" s="219">
        <v>0</v>
      </c>
    </row>
    <row r="1918" spans="1:1" x14ac:dyDescent="0.2">
      <c r="A1918" s="219">
        <v>0</v>
      </c>
    </row>
    <row r="1919" spans="1:1" x14ac:dyDescent="0.2">
      <c r="A1919" s="219">
        <v>0</v>
      </c>
    </row>
    <row r="1920" spans="1:1" x14ac:dyDescent="0.2">
      <c r="A1920" s="219">
        <v>0</v>
      </c>
    </row>
    <row r="1921" spans="1:1" x14ac:dyDescent="0.2">
      <c r="A1921" s="219">
        <v>0</v>
      </c>
    </row>
    <row r="1922" spans="1:1" x14ac:dyDescent="0.2">
      <c r="A1922" s="219">
        <v>0</v>
      </c>
    </row>
    <row r="1923" spans="1:1" x14ac:dyDescent="0.2">
      <c r="A1923" s="219">
        <v>0</v>
      </c>
    </row>
    <row r="1924" spans="1:1" x14ac:dyDescent="0.2">
      <c r="A1924" s="219">
        <v>0</v>
      </c>
    </row>
    <row r="1925" spans="1:1" x14ac:dyDescent="0.2">
      <c r="A1925" s="219">
        <v>0</v>
      </c>
    </row>
    <row r="1926" spans="1:1" x14ac:dyDescent="0.2">
      <c r="A1926" s="219">
        <v>0</v>
      </c>
    </row>
    <row r="1927" spans="1:1" x14ac:dyDescent="0.2">
      <c r="A1927" s="219">
        <v>0</v>
      </c>
    </row>
    <row r="1928" spans="1:1" x14ac:dyDescent="0.2">
      <c r="A1928" s="219">
        <v>0</v>
      </c>
    </row>
    <row r="1929" spans="1:1" x14ac:dyDescent="0.2">
      <c r="A1929" s="219">
        <v>0</v>
      </c>
    </row>
    <row r="1930" spans="1:1" x14ac:dyDescent="0.2">
      <c r="A1930" s="219">
        <v>0</v>
      </c>
    </row>
    <row r="1931" spans="1:1" x14ac:dyDescent="0.2">
      <c r="A1931" s="219">
        <v>0</v>
      </c>
    </row>
    <row r="1932" spans="1:1" x14ac:dyDescent="0.2">
      <c r="A1932" s="219">
        <v>0</v>
      </c>
    </row>
    <row r="1933" spans="1:1" x14ac:dyDescent="0.2">
      <c r="A1933" s="219">
        <v>0</v>
      </c>
    </row>
    <row r="1934" spans="1:1" x14ac:dyDescent="0.2">
      <c r="A1934" s="219">
        <v>0</v>
      </c>
    </row>
    <row r="1935" spans="1:1" x14ac:dyDescent="0.2">
      <c r="A1935" s="219">
        <v>0</v>
      </c>
    </row>
    <row r="1936" spans="1:1" x14ac:dyDescent="0.2">
      <c r="A1936" s="219">
        <v>0</v>
      </c>
    </row>
    <row r="1937" spans="1:1" x14ac:dyDescent="0.2">
      <c r="A1937" s="219">
        <v>0</v>
      </c>
    </row>
    <row r="1938" spans="1:1" x14ac:dyDescent="0.2">
      <c r="A1938" s="219">
        <v>0</v>
      </c>
    </row>
    <row r="1939" spans="1:1" x14ac:dyDescent="0.2">
      <c r="A1939" s="219">
        <v>0</v>
      </c>
    </row>
    <row r="1940" spans="1:1" x14ac:dyDescent="0.2">
      <c r="A1940" s="219">
        <v>0</v>
      </c>
    </row>
    <row r="1941" spans="1:1" x14ac:dyDescent="0.2">
      <c r="A1941" s="219">
        <v>0</v>
      </c>
    </row>
    <row r="1942" spans="1:1" x14ac:dyDescent="0.2">
      <c r="A1942" s="219">
        <v>0</v>
      </c>
    </row>
    <row r="1943" spans="1:1" x14ac:dyDescent="0.2">
      <c r="A1943" s="219">
        <v>0</v>
      </c>
    </row>
    <row r="1944" spans="1:1" x14ac:dyDescent="0.2">
      <c r="A1944" s="219">
        <v>0</v>
      </c>
    </row>
    <row r="1945" spans="1:1" x14ac:dyDescent="0.2">
      <c r="A1945" s="219">
        <v>0</v>
      </c>
    </row>
    <row r="1946" spans="1:1" x14ac:dyDescent="0.2">
      <c r="A1946" s="219">
        <v>0</v>
      </c>
    </row>
    <row r="1947" spans="1:1" x14ac:dyDescent="0.2">
      <c r="A1947" s="219">
        <v>0</v>
      </c>
    </row>
    <row r="1948" spans="1:1" x14ac:dyDescent="0.2">
      <c r="A1948" s="219">
        <v>0</v>
      </c>
    </row>
    <row r="1949" spans="1:1" x14ac:dyDescent="0.2">
      <c r="A1949" s="219">
        <v>0</v>
      </c>
    </row>
    <row r="1950" spans="1:1" x14ac:dyDescent="0.2">
      <c r="A1950" s="219">
        <v>0</v>
      </c>
    </row>
    <row r="1951" spans="1:1" x14ac:dyDescent="0.2">
      <c r="A1951" s="219">
        <v>0</v>
      </c>
    </row>
    <row r="1952" spans="1:1" x14ac:dyDescent="0.2">
      <c r="A1952" s="219">
        <v>0</v>
      </c>
    </row>
    <row r="1953" spans="1:1" x14ac:dyDescent="0.2">
      <c r="A1953" s="219">
        <v>0</v>
      </c>
    </row>
    <row r="1954" spans="1:1" x14ac:dyDescent="0.2">
      <c r="A1954" s="219">
        <v>0</v>
      </c>
    </row>
    <row r="1955" spans="1:1" x14ac:dyDescent="0.2">
      <c r="A1955" s="219">
        <v>0</v>
      </c>
    </row>
    <row r="1956" spans="1:1" x14ac:dyDescent="0.2">
      <c r="A1956" s="219">
        <v>0</v>
      </c>
    </row>
    <row r="1957" spans="1:1" x14ac:dyDescent="0.2">
      <c r="A1957" s="219">
        <v>0</v>
      </c>
    </row>
    <row r="1958" spans="1:1" x14ac:dyDescent="0.2">
      <c r="A1958" s="219">
        <v>0</v>
      </c>
    </row>
    <row r="1959" spans="1:1" x14ac:dyDescent="0.2">
      <c r="A1959" s="219">
        <v>0</v>
      </c>
    </row>
    <row r="1960" spans="1:1" x14ac:dyDescent="0.2">
      <c r="A1960" s="219">
        <v>0</v>
      </c>
    </row>
    <row r="1961" spans="1:1" x14ac:dyDescent="0.2">
      <c r="A1961" s="219">
        <v>0</v>
      </c>
    </row>
    <row r="1962" spans="1:1" x14ac:dyDescent="0.2">
      <c r="A1962" s="219">
        <v>0</v>
      </c>
    </row>
    <row r="1963" spans="1:1" x14ac:dyDescent="0.2">
      <c r="A1963" s="219">
        <v>0</v>
      </c>
    </row>
    <row r="1964" spans="1:1" x14ac:dyDescent="0.2">
      <c r="A1964" s="219">
        <v>0</v>
      </c>
    </row>
    <row r="1965" spans="1:1" x14ac:dyDescent="0.2">
      <c r="A1965" s="219">
        <v>0</v>
      </c>
    </row>
    <row r="1966" spans="1:1" x14ac:dyDescent="0.2">
      <c r="A1966" s="219">
        <v>0</v>
      </c>
    </row>
    <row r="1967" spans="1:1" x14ac:dyDescent="0.2">
      <c r="A1967" s="219">
        <v>0</v>
      </c>
    </row>
    <row r="1968" spans="1:1" x14ac:dyDescent="0.2">
      <c r="A1968" s="219">
        <v>0</v>
      </c>
    </row>
    <row r="1969" spans="1:1" x14ac:dyDescent="0.2">
      <c r="A1969" s="219">
        <v>0</v>
      </c>
    </row>
    <row r="1970" spans="1:1" x14ac:dyDescent="0.2">
      <c r="A1970" s="219">
        <v>0</v>
      </c>
    </row>
    <row r="1971" spans="1:1" x14ac:dyDescent="0.2">
      <c r="A1971" s="219">
        <v>0</v>
      </c>
    </row>
    <row r="1972" spans="1:1" x14ac:dyDescent="0.2">
      <c r="A1972" s="219">
        <v>0</v>
      </c>
    </row>
    <row r="1973" spans="1:1" x14ac:dyDescent="0.2">
      <c r="A1973" s="219">
        <v>0</v>
      </c>
    </row>
    <row r="1974" spans="1:1" x14ac:dyDescent="0.2">
      <c r="A1974" s="219">
        <v>0</v>
      </c>
    </row>
    <row r="1975" spans="1:1" x14ac:dyDescent="0.2">
      <c r="A1975" s="219">
        <v>0</v>
      </c>
    </row>
    <row r="1976" spans="1:1" x14ac:dyDescent="0.2">
      <c r="A1976" s="219">
        <v>0</v>
      </c>
    </row>
    <row r="1977" spans="1:1" x14ac:dyDescent="0.2">
      <c r="A1977" s="219">
        <v>0</v>
      </c>
    </row>
    <row r="1978" spans="1:1" x14ac:dyDescent="0.2">
      <c r="A1978" s="219">
        <v>0</v>
      </c>
    </row>
    <row r="1979" spans="1:1" x14ac:dyDescent="0.2">
      <c r="A1979" s="219">
        <v>0</v>
      </c>
    </row>
    <row r="1980" spans="1:1" x14ac:dyDescent="0.2">
      <c r="A1980" s="219">
        <v>0</v>
      </c>
    </row>
    <row r="1981" spans="1:1" x14ac:dyDescent="0.2">
      <c r="A1981" s="219">
        <v>0</v>
      </c>
    </row>
    <row r="1982" spans="1:1" x14ac:dyDescent="0.2">
      <c r="A1982" s="219">
        <v>0</v>
      </c>
    </row>
    <row r="1983" spans="1:1" x14ac:dyDescent="0.2">
      <c r="A1983" s="219">
        <v>0</v>
      </c>
    </row>
    <row r="1984" spans="1:1" x14ac:dyDescent="0.2">
      <c r="A1984" s="219">
        <v>0</v>
      </c>
    </row>
    <row r="1985" spans="1:1" x14ac:dyDescent="0.2">
      <c r="A1985" s="219">
        <v>0</v>
      </c>
    </row>
    <row r="1986" spans="1:1" x14ac:dyDescent="0.2">
      <c r="A1986" s="219">
        <v>0</v>
      </c>
    </row>
    <row r="1987" spans="1:1" x14ac:dyDescent="0.2">
      <c r="A1987" s="219">
        <v>0</v>
      </c>
    </row>
    <row r="1988" spans="1:1" x14ac:dyDescent="0.2">
      <c r="A1988" s="219">
        <v>0</v>
      </c>
    </row>
    <row r="1989" spans="1:1" x14ac:dyDescent="0.2">
      <c r="A1989" s="219">
        <v>0</v>
      </c>
    </row>
    <row r="1990" spans="1:1" x14ac:dyDescent="0.2">
      <c r="A1990" s="219">
        <v>0</v>
      </c>
    </row>
    <row r="1991" spans="1:1" x14ac:dyDescent="0.2">
      <c r="A1991" s="219">
        <v>0</v>
      </c>
    </row>
    <row r="1992" spans="1:1" x14ac:dyDescent="0.2">
      <c r="A1992" s="219">
        <v>0</v>
      </c>
    </row>
    <row r="1993" spans="1:1" x14ac:dyDescent="0.2">
      <c r="A1993" s="219">
        <v>0</v>
      </c>
    </row>
    <row r="1994" spans="1:1" x14ac:dyDescent="0.2">
      <c r="A1994" s="219">
        <v>0</v>
      </c>
    </row>
    <row r="1995" spans="1:1" x14ac:dyDescent="0.2">
      <c r="A1995" s="219">
        <v>0</v>
      </c>
    </row>
    <row r="1996" spans="1:1" x14ac:dyDescent="0.2">
      <c r="A1996" s="219">
        <v>0</v>
      </c>
    </row>
    <row r="1997" spans="1:1" x14ac:dyDescent="0.2">
      <c r="A1997" s="219">
        <v>0</v>
      </c>
    </row>
    <row r="1998" spans="1:1" x14ac:dyDescent="0.2">
      <c r="A1998" s="219">
        <v>0</v>
      </c>
    </row>
    <row r="1999" spans="1:1" x14ac:dyDescent="0.2">
      <c r="A1999" s="219">
        <v>0</v>
      </c>
    </row>
    <row r="2000" spans="1:1" x14ac:dyDescent="0.2">
      <c r="A2000" s="219">
        <v>0</v>
      </c>
    </row>
    <row r="2001" spans="1:1" x14ac:dyDescent="0.2">
      <c r="A2001" s="219">
        <v>0</v>
      </c>
    </row>
    <row r="2002" spans="1:1" x14ac:dyDescent="0.2">
      <c r="A2002" s="219">
        <v>0</v>
      </c>
    </row>
    <row r="2003" spans="1:1" x14ac:dyDescent="0.2">
      <c r="A2003" s="219">
        <v>0</v>
      </c>
    </row>
    <row r="2004" spans="1:1" x14ac:dyDescent="0.2">
      <c r="A2004" s="219">
        <v>0</v>
      </c>
    </row>
    <row r="2005" spans="1:1" x14ac:dyDescent="0.2">
      <c r="A2005" s="219">
        <v>0</v>
      </c>
    </row>
    <row r="2006" spans="1:1" x14ac:dyDescent="0.2">
      <c r="A2006" s="219">
        <v>0</v>
      </c>
    </row>
    <row r="2007" spans="1:1" x14ac:dyDescent="0.2">
      <c r="A2007" s="219">
        <v>0</v>
      </c>
    </row>
    <row r="2008" spans="1:1" x14ac:dyDescent="0.2">
      <c r="A2008" s="219">
        <v>0</v>
      </c>
    </row>
    <row r="2009" spans="1:1" x14ac:dyDescent="0.2">
      <c r="A2009" s="219">
        <v>0</v>
      </c>
    </row>
    <row r="2010" spans="1:1" x14ac:dyDescent="0.2">
      <c r="A2010" s="219">
        <v>0</v>
      </c>
    </row>
    <row r="2011" spans="1:1" x14ac:dyDescent="0.2">
      <c r="A2011" s="219">
        <v>0</v>
      </c>
    </row>
    <row r="2012" spans="1:1" x14ac:dyDescent="0.2">
      <c r="A2012" s="219">
        <v>0</v>
      </c>
    </row>
    <row r="2013" spans="1:1" x14ac:dyDescent="0.2">
      <c r="A2013" s="219">
        <v>0</v>
      </c>
    </row>
    <row r="2014" spans="1:1" x14ac:dyDescent="0.2">
      <c r="A2014" s="219">
        <v>0</v>
      </c>
    </row>
    <row r="2015" spans="1:1" x14ac:dyDescent="0.2">
      <c r="A2015" s="219">
        <v>0</v>
      </c>
    </row>
    <row r="2016" spans="1:1" x14ac:dyDescent="0.2">
      <c r="A2016" s="219">
        <v>0</v>
      </c>
    </row>
    <row r="2017" spans="1:1" x14ac:dyDescent="0.2">
      <c r="A2017" s="219">
        <v>0</v>
      </c>
    </row>
    <row r="2018" spans="1:1" x14ac:dyDescent="0.2">
      <c r="A2018" s="219">
        <v>0</v>
      </c>
    </row>
    <row r="2019" spans="1:1" x14ac:dyDescent="0.2">
      <c r="A2019" s="219">
        <v>0</v>
      </c>
    </row>
    <row r="2020" spans="1:1" x14ac:dyDescent="0.2">
      <c r="A2020" s="219">
        <v>0</v>
      </c>
    </row>
    <row r="2021" spans="1:1" x14ac:dyDescent="0.2">
      <c r="A2021" s="219">
        <v>0</v>
      </c>
    </row>
    <row r="2022" spans="1:1" x14ac:dyDescent="0.2">
      <c r="A2022" s="219">
        <v>0</v>
      </c>
    </row>
    <row r="2023" spans="1:1" x14ac:dyDescent="0.2">
      <c r="A2023" s="219">
        <v>0</v>
      </c>
    </row>
    <row r="2024" spans="1:1" x14ac:dyDescent="0.2">
      <c r="A2024" s="219">
        <v>0</v>
      </c>
    </row>
    <row r="2025" spans="1:1" x14ac:dyDescent="0.2">
      <c r="A2025" s="219">
        <v>0</v>
      </c>
    </row>
    <row r="2026" spans="1:1" x14ac:dyDescent="0.2">
      <c r="A2026" s="219">
        <v>0</v>
      </c>
    </row>
    <row r="2027" spans="1:1" x14ac:dyDescent="0.2">
      <c r="A2027" s="219">
        <v>0</v>
      </c>
    </row>
    <row r="2028" spans="1:1" x14ac:dyDescent="0.2">
      <c r="A2028" s="219">
        <v>0</v>
      </c>
    </row>
    <row r="2029" spans="1:1" x14ac:dyDescent="0.2">
      <c r="A2029" s="219">
        <v>0</v>
      </c>
    </row>
    <row r="2030" spans="1:1" x14ac:dyDescent="0.2">
      <c r="A2030" s="219">
        <v>0</v>
      </c>
    </row>
    <row r="2031" spans="1:1" x14ac:dyDescent="0.2">
      <c r="A2031" s="219">
        <v>0</v>
      </c>
    </row>
    <row r="2032" spans="1:1" x14ac:dyDescent="0.2">
      <c r="A2032" s="219">
        <v>0</v>
      </c>
    </row>
    <row r="2033" spans="1:1" x14ac:dyDescent="0.2">
      <c r="A2033" s="219">
        <v>0</v>
      </c>
    </row>
    <row r="2034" spans="1:1" x14ac:dyDescent="0.2">
      <c r="A2034" s="219">
        <v>0</v>
      </c>
    </row>
    <row r="2035" spans="1:1" x14ac:dyDescent="0.2">
      <c r="A2035" s="219">
        <v>0</v>
      </c>
    </row>
    <row r="2036" spans="1:1" x14ac:dyDescent="0.2">
      <c r="A2036" s="219">
        <v>0</v>
      </c>
    </row>
    <row r="2037" spans="1:1" x14ac:dyDescent="0.2">
      <c r="A2037" s="219">
        <v>0</v>
      </c>
    </row>
    <row r="2038" spans="1:1" x14ac:dyDescent="0.2">
      <c r="A2038" s="219">
        <v>0</v>
      </c>
    </row>
    <row r="2039" spans="1:1" x14ac:dyDescent="0.2">
      <c r="A2039" s="219">
        <v>0</v>
      </c>
    </row>
    <row r="2040" spans="1:1" x14ac:dyDescent="0.2">
      <c r="A2040" s="219">
        <v>0</v>
      </c>
    </row>
    <row r="2041" spans="1:1" x14ac:dyDescent="0.2">
      <c r="A2041" s="219">
        <v>0</v>
      </c>
    </row>
    <row r="2042" spans="1:1" x14ac:dyDescent="0.2">
      <c r="A2042" s="219">
        <v>0</v>
      </c>
    </row>
    <row r="2043" spans="1:1" x14ac:dyDescent="0.2">
      <c r="A2043" s="219">
        <v>0</v>
      </c>
    </row>
    <row r="2044" spans="1:1" x14ac:dyDescent="0.2">
      <c r="A2044" s="219">
        <v>0</v>
      </c>
    </row>
    <row r="2045" spans="1:1" x14ac:dyDescent="0.2">
      <c r="A2045" s="219">
        <v>0</v>
      </c>
    </row>
    <row r="2046" spans="1:1" x14ac:dyDescent="0.2">
      <c r="A2046" s="219">
        <v>0</v>
      </c>
    </row>
    <row r="2047" spans="1:1" x14ac:dyDescent="0.2">
      <c r="A2047" s="219">
        <v>0</v>
      </c>
    </row>
    <row r="2048" spans="1:1" x14ac:dyDescent="0.2">
      <c r="A2048" s="219">
        <v>0</v>
      </c>
    </row>
    <row r="2049" spans="1:1" x14ac:dyDescent="0.2">
      <c r="A2049" s="219">
        <v>0</v>
      </c>
    </row>
    <row r="2050" spans="1:1" x14ac:dyDescent="0.2">
      <c r="A2050" s="219">
        <v>0</v>
      </c>
    </row>
    <row r="2051" spans="1:1" x14ac:dyDescent="0.2">
      <c r="A2051" s="219">
        <v>0</v>
      </c>
    </row>
    <row r="2052" spans="1:1" x14ac:dyDescent="0.2">
      <c r="A2052" s="219">
        <v>0</v>
      </c>
    </row>
    <row r="2053" spans="1:1" x14ac:dyDescent="0.2">
      <c r="A2053" s="219">
        <v>0</v>
      </c>
    </row>
    <row r="2054" spans="1:1" x14ac:dyDescent="0.2">
      <c r="A2054" s="219">
        <v>0</v>
      </c>
    </row>
    <row r="2055" spans="1:1" x14ac:dyDescent="0.2">
      <c r="A2055" s="219">
        <v>0</v>
      </c>
    </row>
    <row r="2056" spans="1:1" x14ac:dyDescent="0.2">
      <c r="A2056" s="219">
        <v>0</v>
      </c>
    </row>
    <row r="2057" spans="1:1" x14ac:dyDescent="0.2">
      <c r="A2057" s="219">
        <v>0</v>
      </c>
    </row>
    <row r="2058" spans="1:1" x14ac:dyDescent="0.2">
      <c r="A2058" s="219">
        <v>0</v>
      </c>
    </row>
    <row r="2059" spans="1:1" x14ac:dyDescent="0.2">
      <c r="A2059" s="219">
        <v>0</v>
      </c>
    </row>
    <row r="2060" spans="1:1" x14ac:dyDescent="0.2">
      <c r="A2060" s="219">
        <v>0</v>
      </c>
    </row>
    <row r="2061" spans="1:1" x14ac:dyDescent="0.2">
      <c r="A2061" s="219">
        <v>0</v>
      </c>
    </row>
    <row r="2062" spans="1:1" x14ac:dyDescent="0.2">
      <c r="A2062" s="219">
        <v>0</v>
      </c>
    </row>
    <row r="2063" spans="1:1" x14ac:dyDescent="0.2">
      <c r="A2063" s="219">
        <v>0</v>
      </c>
    </row>
    <row r="2064" spans="1:1" x14ac:dyDescent="0.2">
      <c r="A2064" s="219">
        <v>0</v>
      </c>
    </row>
    <row r="2065" spans="1:1" x14ac:dyDescent="0.2">
      <c r="A2065" s="219">
        <v>0</v>
      </c>
    </row>
    <row r="2066" spans="1:1" x14ac:dyDescent="0.2">
      <c r="A2066" s="219">
        <v>0</v>
      </c>
    </row>
    <row r="2067" spans="1:1" x14ac:dyDescent="0.2">
      <c r="A2067" s="219">
        <v>0</v>
      </c>
    </row>
    <row r="2068" spans="1:1" x14ac:dyDescent="0.2">
      <c r="A2068" s="219">
        <v>0</v>
      </c>
    </row>
    <row r="2069" spans="1:1" x14ac:dyDescent="0.2">
      <c r="A2069" s="219">
        <v>0</v>
      </c>
    </row>
    <row r="2070" spans="1:1" x14ac:dyDescent="0.2">
      <c r="A2070" s="219">
        <v>0</v>
      </c>
    </row>
    <row r="2071" spans="1:1" x14ac:dyDescent="0.2">
      <c r="A2071" s="219">
        <v>0</v>
      </c>
    </row>
    <row r="2072" spans="1:1" x14ac:dyDescent="0.2">
      <c r="A2072" s="219">
        <v>0</v>
      </c>
    </row>
    <row r="2073" spans="1:1" x14ac:dyDescent="0.2">
      <c r="A2073" s="219">
        <v>0</v>
      </c>
    </row>
    <row r="2074" spans="1:1" x14ac:dyDescent="0.2">
      <c r="A2074" s="219">
        <v>0</v>
      </c>
    </row>
    <row r="2075" spans="1:1" x14ac:dyDescent="0.2">
      <c r="A2075" s="219">
        <v>0</v>
      </c>
    </row>
    <row r="2076" spans="1:1" x14ac:dyDescent="0.2">
      <c r="A2076" s="219">
        <v>0</v>
      </c>
    </row>
    <row r="2077" spans="1:1" x14ac:dyDescent="0.2">
      <c r="A2077" s="219">
        <v>0</v>
      </c>
    </row>
    <row r="2078" spans="1:1" x14ac:dyDescent="0.2">
      <c r="A2078" s="219">
        <v>0</v>
      </c>
    </row>
    <row r="2079" spans="1:1" x14ac:dyDescent="0.2">
      <c r="A2079" s="219">
        <v>0</v>
      </c>
    </row>
    <row r="2080" spans="1:1" x14ac:dyDescent="0.2">
      <c r="A2080" s="219">
        <v>0</v>
      </c>
    </row>
    <row r="2081" spans="1:1" x14ac:dyDescent="0.2">
      <c r="A2081" s="219">
        <v>0</v>
      </c>
    </row>
    <row r="2082" spans="1:1" x14ac:dyDescent="0.2">
      <c r="A2082" s="219">
        <v>0</v>
      </c>
    </row>
    <row r="2083" spans="1:1" x14ac:dyDescent="0.2">
      <c r="A2083" s="219">
        <v>0</v>
      </c>
    </row>
    <row r="2084" spans="1:1" x14ac:dyDescent="0.2">
      <c r="A2084" s="219">
        <v>0</v>
      </c>
    </row>
    <row r="2085" spans="1:1" x14ac:dyDescent="0.2">
      <c r="A2085" s="219">
        <v>0</v>
      </c>
    </row>
    <row r="2086" spans="1:1" x14ac:dyDescent="0.2">
      <c r="A2086" s="219">
        <v>0</v>
      </c>
    </row>
    <row r="2087" spans="1:1" x14ac:dyDescent="0.2">
      <c r="A2087" s="219">
        <v>0</v>
      </c>
    </row>
    <row r="2088" spans="1:1" x14ac:dyDescent="0.2">
      <c r="A2088" s="219">
        <v>0</v>
      </c>
    </row>
    <row r="2089" spans="1:1" x14ac:dyDescent="0.2">
      <c r="A2089" s="219">
        <v>0</v>
      </c>
    </row>
    <row r="2090" spans="1:1" x14ac:dyDescent="0.2">
      <c r="A2090" s="219">
        <v>0</v>
      </c>
    </row>
    <row r="2091" spans="1:1" x14ac:dyDescent="0.2">
      <c r="A2091" s="219">
        <v>0</v>
      </c>
    </row>
    <row r="2092" spans="1:1" x14ac:dyDescent="0.2">
      <c r="A2092" s="219">
        <v>0</v>
      </c>
    </row>
    <row r="2093" spans="1:1" x14ac:dyDescent="0.2">
      <c r="A2093" s="219">
        <v>0</v>
      </c>
    </row>
    <row r="2094" spans="1:1" x14ac:dyDescent="0.2">
      <c r="A2094" s="219">
        <v>0</v>
      </c>
    </row>
    <row r="2095" spans="1:1" x14ac:dyDescent="0.2">
      <c r="A2095" s="219">
        <v>0</v>
      </c>
    </row>
    <row r="2096" spans="1:1" x14ac:dyDescent="0.2">
      <c r="A2096" s="219">
        <v>0</v>
      </c>
    </row>
    <row r="2097" spans="1:1" x14ac:dyDescent="0.2">
      <c r="A2097" s="219">
        <v>0</v>
      </c>
    </row>
    <row r="2098" spans="1:1" x14ac:dyDescent="0.2">
      <c r="A2098" s="219">
        <v>0</v>
      </c>
    </row>
    <row r="2099" spans="1:1" x14ac:dyDescent="0.2">
      <c r="A2099" s="219">
        <v>0</v>
      </c>
    </row>
    <row r="2100" spans="1:1" x14ac:dyDescent="0.2">
      <c r="A2100" s="219">
        <v>0</v>
      </c>
    </row>
    <row r="2101" spans="1:1" x14ac:dyDescent="0.2">
      <c r="A2101" s="219">
        <v>0</v>
      </c>
    </row>
    <row r="2102" spans="1:1" x14ac:dyDescent="0.2">
      <c r="A2102" s="219">
        <v>0</v>
      </c>
    </row>
    <row r="2103" spans="1:1" x14ac:dyDescent="0.2">
      <c r="A2103" s="219">
        <v>0</v>
      </c>
    </row>
    <row r="2104" spans="1:1" x14ac:dyDescent="0.2">
      <c r="A2104" s="219">
        <v>0</v>
      </c>
    </row>
    <row r="2105" spans="1:1" x14ac:dyDescent="0.2">
      <c r="A2105" s="219">
        <v>0</v>
      </c>
    </row>
    <row r="2106" spans="1:1" x14ac:dyDescent="0.2">
      <c r="A2106" s="219">
        <v>0</v>
      </c>
    </row>
    <row r="2107" spans="1:1" x14ac:dyDescent="0.2">
      <c r="A2107" s="219">
        <v>0</v>
      </c>
    </row>
    <row r="2108" spans="1:1" x14ac:dyDescent="0.2">
      <c r="A2108" s="219">
        <v>0</v>
      </c>
    </row>
    <row r="2109" spans="1:1" x14ac:dyDescent="0.2">
      <c r="A2109" s="219">
        <v>0</v>
      </c>
    </row>
    <row r="2110" spans="1:1" x14ac:dyDescent="0.2">
      <c r="A2110" s="219">
        <v>0</v>
      </c>
    </row>
    <row r="2111" spans="1:1" x14ac:dyDescent="0.2">
      <c r="A2111" s="219">
        <v>0</v>
      </c>
    </row>
    <row r="2112" spans="1:1" x14ac:dyDescent="0.2">
      <c r="A2112" s="219">
        <v>0</v>
      </c>
    </row>
    <row r="2113" spans="1:1" x14ac:dyDescent="0.2">
      <c r="A2113" s="219">
        <v>0</v>
      </c>
    </row>
    <row r="2114" spans="1:1" x14ac:dyDescent="0.2">
      <c r="A2114" s="219">
        <v>0</v>
      </c>
    </row>
    <row r="2115" spans="1:1" x14ac:dyDescent="0.2">
      <c r="A2115" s="219">
        <v>0</v>
      </c>
    </row>
    <row r="2116" spans="1:1" x14ac:dyDescent="0.2">
      <c r="A2116" s="219">
        <v>0</v>
      </c>
    </row>
    <row r="2117" spans="1:1" x14ac:dyDescent="0.2">
      <c r="A2117" s="219">
        <v>0</v>
      </c>
    </row>
    <row r="2118" spans="1:1" x14ac:dyDescent="0.2">
      <c r="A2118" s="219">
        <v>0</v>
      </c>
    </row>
    <row r="2119" spans="1:1" x14ac:dyDescent="0.2">
      <c r="A2119" s="219">
        <v>0</v>
      </c>
    </row>
    <row r="2120" spans="1:1" x14ac:dyDescent="0.2">
      <c r="A2120" s="219">
        <v>0</v>
      </c>
    </row>
    <row r="2121" spans="1:1" x14ac:dyDescent="0.2">
      <c r="A2121" s="219">
        <v>0</v>
      </c>
    </row>
    <row r="2122" spans="1:1" x14ac:dyDescent="0.2">
      <c r="A2122" s="219">
        <v>0</v>
      </c>
    </row>
    <row r="2123" spans="1:1" x14ac:dyDescent="0.2">
      <c r="A2123" s="219">
        <v>0</v>
      </c>
    </row>
    <row r="2124" spans="1:1" x14ac:dyDescent="0.2">
      <c r="A2124" s="219">
        <v>0</v>
      </c>
    </row>
    <row r="2125" spans="1:1" x14ac:dyDescent="0.2">
      <c r="A2125" s="219">
        <v>0</v>
      </c>
    </row>
    <row r="2126" spans="1:1" x14ac:dyDescent="0.2">
      <c r="A2126" s="219">
        <v>0</v>
      </c>
    </row>
    <row r="2127" spans="1:1" x14ac:dyDescent="0.2">
      <c r="A2127" s="219">
        <v>0</v>
      </c>
    </row>
    <row r="2128" spans="1:1" x14ac:dyDescent="0.2">
      <c r="A2128" s="219">
        <v>0</v>
      </c>
    </row>
    <row r="2129" spans="1:1" x14ac:dyDescent="0.2">
      <c r="A2129" s="219">
        <v>0</v>
      </c>
    </row>
    <row r="2130" spans="1:1" x14ac:dyDescent="0.2">
      <c r="A2130" s="219">
        <v>0</v>
      </c>
    </row>
    <row r="2131" spans="1:1" x14ac:dyDescent="0.2">
      <c r="A2131" s="219">
        <v>0</v>
      </c>
    </row>
    <row r="2132" spans="1:1" x14ac:dyDescent="0.2">
      <c r="A2132" s="219">
        <v>0</v>
      </c>
    </row>
    <row r="2133" spans="1:1" x14ac:dyDescent="0.2">
      <c r="A2133" s="219">
        <v>0</v>
      </c>
    </row>
    <row r="2134" spans="1:1" x14ac:dyDescent="0.2">
      <c r="A2134" s="219">
        <v>0</v>
      </c>
    </row>
    <row r="2135" spans="1:1" x14ac:dyDescent="0.2">
      <c r="A2135" s="219">
        <v>0</v>
      </c>
    </row>
    <row r="2136" spans="1:1" x14ac:dyDescent="0.2">
      <c r="A2136" s="219">
        <v>0</v>
      </c>
    </row>
    <row r="2137" spans="1:1" x14ac:dyDescent="0.2">
      <c r="A2137" s="219">
        <v>0</v>
      </c>
    </row>
    <row r="2138" spans="1:1" x14ac:dyDescent="0.2">
      <c r="A2138" s="219">
        <v>0</v>
      </c>
    </row>
    <row r="2139" spans="1:1" x14ac:dyDescent="0.2">
      <c r="A2139" s="219">
        <v>0</v>
      </c>
    </row>
    <row r="2140" spans="1:1" x14ac:dyDescent="0.2">
      <c r="A2140" s="219">
        <v>0</v>
      </c>
    </row>
    <row r="2141" spans="1:1" x14ac:dyDescent="0.2">
      <c r="A2141" s="219">
        <v>0</v>
      </c>
    </row>
    <row r="2142" spans="1:1" x14ac:dyDescent="0.2">
      <c r="A2142" s="219">
        <v>0</v>
      </c>
    </row>
    <row r="2143" spans="1:1" x14ac:dyDescent="0.2">
      <c r="A2143" s="219">
        <v>0</v>
      </c>
    </row>
    <row r="2144" spans="1:1" x14ac:dyDescent="0.2">
      <c r="A2144" s="219">
        <v>0</v>
      </c>
    </row>
    <row r="2145" spans="1:1" x14ac:dyDescent="0.2">
      <c r="A2145" s="219">
        <v>0</v>
      </c>
    </row>
    <row r="2146" spans="1:1" x14ac:dyDescent="0.2">
      <c r="A2146" s="219">
        <v>0</v>
      </c>
    </row>
    <row r="2147" spans="1:1" x14ac:dyDescent="0.2">
      <c r="A2147" s="219">
        <v>0</v>
      </c>
    </row>
    <row r="2148" spans="1:1" x14ac:dyDescent="0.2">
      <c r="A2148" s="219">
        <v>0</v>
      </c>
    </row>
    <row r="2149" spans="1:1" x14ac:dyDescent="0.2">
      <c r="A2149" s="219">
        <v>0</v>
      </c>
    </row>
    <row r="2150" spans="1:1" x14ac:dyDescent="0.2">
      <c r="A2150" s="219">
        <v>0</v>
      </c>
    </row>
    <row r="2151" spans="1:1" x14ac:dyDescent="0.2">
      <c r="A2151" s="219">
        <v>0</v>
      </c>
    </row>
    <row r="2152" spans="1:1" x14ac:dyDescent="0.2">
      <c r="A2152" s="219">
        <v>0</v>
      </c>
    </row>
    <row r="2153" spans="1:1" x14ac:dyDescent="0.2">
      <c r="A2153" s="219">
        <v>0</v>
      </c>
    </row>
    <row r="2154" spans="1:1" x14ac:dyDescent="0.2">
      <c r="A2154" s="219">
        <v>0</v>
      </c>
    </row>
    <row r="2155" spans="1:1" x14ac:dyDescent="0.2">
      <c r="A2155" s="219">
        <v>0</v>
      </c>
    </row>
    <row r="2156" spans="1:1" x14ac:dyDescent="0.2">
      <c r="A2156" s="219">
        <v>0</v>
      </c>
    </row>
    <row r="2157" spans="1:1" x14ac:dyDescent="0.2">
      <c r="A2157" s="219">
        <v>0</v>
      </c>
    </row>
    <row r="2158" spans="1:1" x14ac:dyDescent="0.2">
      <c r="A2158" s="219">
        <v>0</v>
      </c>
    </row>
    <row r="2159" spans="1:1" x14ac:dyDescent="0.2">
      <c r="A2159" s="219">
        <v>0</v>
      </c>
    </row>
    <row r="2160" spans="1:1" x14ac:dyDescent="0.2">
      <c r="A2160" s="219">
        <v>0</v>
      </c>
    </row>
    <row r="2161" spans="1:1" x14ac:dyDescent="0.2">
      <c r="A2161" s="219">
        <v>0</v>
      </c>
    </row>
    <row r="2162" spans="1:1" x14ac:dyDescent="0.2">
      <c r="A2162" s="219">
        <v>0</v>
      </c>
    </row>
    <row r="2163" spans="1:1" x14ac:dyDescent="0.2">
      <c r="A2163" s="219">
        <v>0</v>
      </c>
    </row>
    <row r="2164" spans="1:1" x14ac:dyDescent="0.2">
      <c r="A2164" s="219">
        <v>0</v>
      </c>
    </row>
    <row r="2165" spans="1:1" x14ac:dyDescent="0.2">
      <c r="A2165" s="219">
        <v>0</v>
      </c>
    </row>
    <row r="2166" spans="1:1" x14ac:dyDescent="0.2">
      <c r="A2166" s="219">
        <v>0</v>
      </c>
    </row>
    <row r="2167" spans="1:1" x14ac:dyDescent="0.2">
      <c r="A2167" s="219">
        <v>0</v>
      </c>
    </row>
    <row r="2168" spans="1:1" x14ac:dyDescent="0.2">
      <c r="A2168" s="219">
        <v>0</v>
      </c>
    </row>
    <row r="2169" spans="1:1" x14ac:dyDescent="0.2">
      <c r="A2169" s="219">
        <v>0</v>
      </c>
    </row>
    <row r="2170" spans="1:1" x14ac:dyDescent="0.2">
      <c r="A2170" s="219">
        <v>0</v>
      </c>
    </row>
    <row r="2171" spans="1:1" x14ac:dyDescent="0.2">
      <c r="A2171" s="219">
        <v>0</v>
      </c>
    </row>
    <row r="2172" spans="1:1" x14ac:dyDescent="0.2">
      <c r="A2172" s="219">
        <v>0</v>
      </c>
    </row>
    <row r="2173" spans="1:1" x14ac:dyDescent="0.2">
      <c r="A2173" s="219">
        <v>0</v>
      </c>
    </row>
    <row r="2174" spans="1:1" x14ac:dyDescent="0.2">
      <c r="A2174" s="219">
        <v>0</v>
      </c>
    </row>
    <row r="2175" spans="1:1" x14ac:dyDescent="0.2">
      <c r="A2175" s="219">
        <v>0</v>
      </c>
    </row>
    <row r="2176" spans="1:1" x14ac:dyDescent="0.2">
      <c r="A2176" s="219">
        <v>0</v>
      </c>
    </row>
    <row r="2177" spans="1:1" x14ac:dyDescent="0.2">
      <c r="A2177" s="219">
        <v>0</v>
      </c>
    </row>
    <row r="2178" spans="1:1" x14ac:dyDescent="0.2">
      <c r="A2178" s="219">
        <v>0</v>
      </c>
    </row>
    <row r="2179" spans="1:1" x14ac:dyDescent="0.2">
      <c r="A2179" s="219">
        <v>0</v>
      </c>
    </row>
    <row r="2180" spans="1:1" x14ac:dyDescent="0.2">
      <c r="A2180" s="219">
        <v>0</v>
      </c>
    </row>
    <row r="2181" spans="1:1" x14ac:dyDescent="0.2">
      <c r="A2181" s="219">
        <v>0</v>
      </c>
    </row>
    <row r="2182" spans="1:1" x14ac:dyDescent="0.2">
      <c r="A2182" s="219">
        <v>0</v>
      </c>
    </row>
    <row r="2183" spans="1:1" x14ac:dyDescent="0.2">
      <c r="A2183" s="219">
        <v>0</v>
      </c>
    </row>
    <row r="2184" spans="1:1" x14ac:dyDescent="0.2">
      <c r="A2184" s="219">
        <v>0</v>
      </c>
    </row>
    <row r="2185" spans="1:1" x14ac:dyDescent="0.2">
      <c r="A2185" s="219">
        <v>0</v>
      </c>
    </row>
    <row r="2186" spans="1:1" x14ac:dyDescent="0.2">
      <c r="A2186" s="219">
        <v>0</v>
      </c>
    </row>
    <row r="2187" spans="1:1" x14ac:dyDescent="0.2">
      <c r="A2187" s="219">
        <v>0</v>
      </c>
    </row>
    <row r="2188" spans="1:1" x14ac:dyDescent="0.2">
      <c r="A2188" s="219">
        <v>0</v>
      </c>
    </row>
    <row r="2189" spans="1:1" x14ac:dyDescent="0.2">
      <c r="A2189" s="219">
        <v>0</v>
      </c>
    </row>
    <row r="2190" spans="1:1" x14ac:dyDescent="0.2">
      <c r="A2190" s="219">
        <v>0</v>
      </c>
    </row>
    <row r="2191" spans="1:1" x14ac:dyDescent="0.2">
      <c r="A2191" s="219">
        <v>0</v>
      </c>
    </row>
    <row r="2192" spans="1:1" x14ac:dyDescent="0.2">
      <c r="A2192" s="219">
        <v>0</v>
      </c>
    </row>
    <row r="2193" spans="1:1" x14ac:dyDescent="0.2">
      <c r="A2193" s="219">
        <v>0</v>
      </c>
    </row>
    <row r="2194" spans="1:1" x14ac:dyDescent="0.2">
      <c r="A2194" s="219">
        <v>0</v>
      </c>
    </row>
    <row r="2195" spans="1:1" x14ac:dyDescent="0.2">
      <c r="A2195" s="219">
        <v>0</v>
      </c>
    </row>
    <row r="2196" spans="1:1" x14ac:dyDescent="0.2">
      <c r="A2196" s="219">
        <v>0</v>
      </c>
    </row>
    <row r="2197" spans="1:1" x14ac:dyDescent="0.2">
      <c r="A2197" s="219">
        <v>0</v>
      </c>
    </row>
    <row r="2198" spans="1:1" x14ac:dyDescent="0.2">
      <c r="A2198" s="219">
        <v>0</v>
      </c>
    </row>
    <row r="2199" spans="1:1" x14ac:dyDescent="0.2">
      <c r="A2199" s="219">
        <v>0</v>
      </c>
    </row>
    <row r="2200" spans="1:1" x14ac:dyDescent="0.2">
      <c r="A2200" s="219">
        <v>0</v>
      </c>
    </row>
    <row r="2201" spans="1:1" x14ac:dyDescent="0.2">
      <c r="A2201" s="219">
        <v>0</v>
      </c>
    </row>
    <row r="2202" spans="1:1" x14ac:dyDescent="0.2">
      <c r="A2202" s="219">
        <v>0</v>
      </c>
    </row>
    <row r="2203" spans="1:1" x14ac:dyDescent="0.2">
      <c r="A2203" s="219">
        <v>0</v>
      </c>
    </row>
    <row r="2204" spans="1:1" x14ac:dyDescent="0.2">
      <c r="A2204" s="219">
        <v>0</v>
      </c>
    </row>
    <row r="2205" spans="1:1" x14ac:dyDescent="0.2">
      <c r="A2205" s="219">
        <v>0</v>
      </c>
    </row>
    <row r="2206" spans="1:1" x14ac:dyDescent="0.2">
      <c r="A2206" s="219">
        <v>0</v>
      </c>
    </row>
    <row r="2207" spans="1:1" x14ac:dyDescent="0.2">
      <c r="A2207" s="219">
        <v>0</v>
      </c>
    </row>
    <row r="2208" spans="1:1" x14ac:dyDescent="0.2">
      <c r="A2208" s="219">
        <v>0</v>
      </c>
    </row>
    <row r="2209" spans="1:1" x14ac:dyDescent="0.2">
      <c r="A2209" s="219">
        <v>0</v>
      </c>
    </row>
    <row r="2210" spans="1:1" x14ac:dyDescent="0.2">
      <c r="A2210" s="219">
        <v>0</v>
      </c>
    </row>
    <row r="2211" spans="1:1" x14ac:dyDescent="0.2">
      <c r="A2211" s="219">
        <v>0</v>
      </c>
    </row>
    <row r="2212" spans="1:1" x14ac:dyDescent="0.2">
      <c r="A2212" s="219">
        <v>0</v>
      </c>
    </row>
    <row r="2213" spans="1:1" x14ac:dyDescent="0.2">
      <c r="A2213" s="219">
        <v>0</v>
      </c>
    </row>
    <row r="2214" spans="1:1" x14ac:dyDescent="0.2">
      <c r="A2214" s="219">
        <v>0</v>
      </c>
    </row>
    <row r="2215" spans="1:1" x14ac:dyDescent="0.2">
      <c r="A2215" s="219">
        <v>0</v>
      </c>
    </row>
    <row r="2216" spans="1:1" x14ac:dyDescent="0.2">
      <c r="A2216" s="219">
        <v>0</v>
      </c>
    </row>
    <row r="2217" spans="1:1" x14ac:dyDescent="0.2">
      <c r="A2217" s="219">
        <v>0</v>
      </c>
    </row>
    <row r="2218" spans="1:1" x14ac:dyDescent="0.2">
      <c r="A2218" s="219">
        <v>0</v>
      </c>
    </row>
    <row r="2219" spans="1:1" x14ac:dyDescent="0.2">
      <c r="A2219" s="219">
        <v>0</v>
      </c>
    </row>
    <row r="2220" spans="1:1" x14ac:dyDescent="0.2">
      <c r="A2220" s="219">
        <v>0</v>
      </c>
    </row>
    <row r="2221" spans="1:1" x14ac:dyDescent="0.2">
      <c r="A2221" s="219">
        <v>0</v>
      </c>
    </row>
    <row r="2222" spans="1:1" x14ac:dyDescent="0.2">
      <c r="A2222" s="219">
        <v>0</v>
      </c>
    </row>
    <row r="2223" spans="1:1" x14ac:dyDescent="0.2">
      <c r="A2223" s="219">
        <v>0</v>
      </c>
    </row>
    <row r="2224" spans="1:1" x14ac:dyDescent="0.2">
      <c r="A2224" s="219">
        <v>0</v>
      </c>
    </row>
    <row r="2225" spans="1:1" x14ac:dyDescent="0.2">
      <c r="A2225" s="219">
        <v>0</v>
      </c>
    </row>
    <row r="2226" spans="1:1" x14ac:dyDescent="0.2">
      <c r="A2226" s="219">
        <v>0</v>
      </c>
    </row>
    <row r="2227" spans="1:1" x14ac:dyDescent="0.2">
      <c r="A2227" s="219">
        <v>0</v>
      </c>
    </row>
    <row r="2228" spans="1:1" x14ac:dyDescent="0.2">
      <c r="A2228" s="219">
        <v>0</v>
      </c>
    </row>
    <row r="2229" spans="1:1" x14ac:dyDescent="0.2">
      <c r="A2229" s="219">
        <v>0</v>
      </c>
    </row>
    <row r="2230" spans="1:1" x14ac:dyDescent="0.2">
      <c r="A2230" s="219">
        <v>0</v>
      </c>
    </row>
    <row r="2231" spans="1:1" x14ac:dyDescent="0.2">
      <c r="A2231" s="219">
        <v>0</v>
      </c>
    </row>
    <row r="2232" spans="1:1" x14ac:dyDescent="0.2">
      <c r="A2232" s="219">
        <v>0</v>
      </c>
    </row>
    <row r="2233" spans="1:1" x14ac:dyDescent="0.2">
      <c r="A2233" s="219">
        <v>0</v>
      </c>
    </row>
    <row r="2234" spans="1:1" x14ac:dyDescent="0.2">
      <c r="A2234" s="219">
        <v>0</v>
      </c>
    </row>
    <row r="2235" spans="1:1" x14ac:dyDescent="0.2">
      <c r="A2235" s="219">
        <v>0</v>
      </c>
    </row>
    <row r="2236" spans="1:1" x14ac:dyDescent="0.2">
      <c r="A2236" s="219">
        <v>0</v>
      </c>
    </row>
    <row r="2237" spans="1:1" x14ac:dyDescent="0.2">
      <c r="A2237" s="219">
        <v>0</v>
      </c>
    </row>
    <row r="2238" spans="1:1" x14ac:dyDescent="0.2">
      <c r="A2238" s="219">
        <v>0</v>
      </c>
    </row>
    <row r="2239" spans="1:1" x14ac:dyDescent="0.2">
      <c r="A2239" s="219">
        <v>0</v>
      </c>
    </row>
    <row r="2240" spans="1:1" x14ac:dyDescent="0.2">
      <c r="A2240" s="219">
        <v>0</v>
      </c>
    </row>
    <row r="2241" spans="1:1" x14ac:dyDescent="0.2">
      <c r="A2241" s="219">
        <v>0</v>
      </c>
    </row>
    <row r="2242" spans="1:1" x14ac:dyDescent="0.2">
      <c r="A2242" s="219">
        <v>0</v>
      </c>
    </row>
    <row r="2243" spans="1:1" x14ac:dyDescent="0.2">
      <c r="A2243" s="219">
        <v>0</v>
      </c>
    </row>
    <row r="2244" spans="1:1" x14ac:dyDescent="0.2">
      <c r="A2244" s="219">
        <v>0</v>
      </c>
    </row>
    <row r="2245" spans="1:1" x14ac:dyDescent="0.2">
      <c r="A2245" s="219">
        <v>0</v>
      </c>
    </row>
    <row r="2246" spans="1:1" x14ac:dyDescent="0.2">
      <c r="A2246" s="219">
        <v>0</v>
      </c>
    </row>
    <row r="2247" spans="1:1" x14ac:dyDescent="0.2">
      <c r="A2247" s="219">
        <v>0</v>
      </c>
    </row>
    <row r="2248" spans="1:1" x14ac:dyDescent="0.2">
      <c r="A2248" s="219">
        <v>0</v>
      </c>
    </row>
    <row r="2249" spans="1:1" x14ac:dyDescent="0.2">
      <c r="A2249" s="219">
        <v>0</v>
      </c>
    </row>
    <row r="2250" spans="1:1" x14ac:dyDescent="0.2">
      <c r="A2250" s="219">
        <v>0</v>
      </c>
    </row>
    <row r="2251" spans="1:1" x14ac:dyDescent="0.2">
      <c r="A2251" s="219">
        <v>0</v>
      </c>
    </row>
    <row r="2252" spans="1:1" x14ac:dyDescent="0.2">
      <c r="A2252" s="219">
        <v>0</v>
      </c>
    </row>
    <row r="2253" spans="1:1" x14ac:dyDescent="0.2">
      <c r="A2253" s="219">
        <v>0</v>
      </c>
    </row>
    <row r="2254" spans="1:1" x14ac:dyDescent="0.2">
      <c r="A2254" s="219">
        <v>0</v>
      </c>
    </row>
    <row r="2255" spans="1:1" x14ac:dyDescent="0.2">
      <c r="A2255" s="219">
        <v>0</v>
      </c>
    </row>
    <row r="2256" spans="1:1" x14ac:dyDescent="0.2">
      <c r="A2256" s="219">
        <v>0</v>
      </c>
    </row>
    <row r="2257" spans="1:1" x14ac:dyDescent="0.2">
      <c r="A2257" s="219">
        <v>0</v>
      </c>
    </row>
    <row r="2258" spans="1:1" x14ac:dyDescent="0.2">
      <c r="A2258" s="219">
        <v>0</v>
      </c>
    </row>
    <row r="2259" spans="1:1" x14ac:dyDescent="0.2">
      <c r="A2259" s="219">
        <v>0</v>
      </c>
    </row>
    <row r="2260" spans="1:1" x14ac:dyDescent="0.2">
      <c r="A2260" s="219">
        <v>0</v>
      </c>
    </row>
    <row r="2261" spans="1:1" x14ac:dyDescent="0.2">
      <c r="A2261" s="219">
        <v>0</v>
      </c>
    </row>
    <row r="2262" spans="1:1" x14ac:dyDescent="0.2">
      <c r="A2262" s="219">
        <v>0</v>
      </c>
    </row>
    <row r="2263" spans="1:1" x14ac:dyDescent="0.2">
      <c r="A2263" s="219">
        <v>0</v>
      </c>
    </row>
    <row r="2264" spans="1:1" x14ac:dyDescent="0.2">
      <c r="A2264" s="219">
        <v>0</v>
      </c>
    </row>
    <row r="2265" spans="1:1" x14ac:dyDescent="0.2">
      <c r="A2265" s="219">
        <v>0</v>
      </c>
    </row>
    <row r="2266" spans="1:1" x14ac:dyDescent="0.2">
      <c r="A2266" s="219">
        <v>0</v>
      </c>
    </row>
    <row r="2267" spans="1:1" x14ac:dyDescent="0.2">
      <c r="A2267" s="219">
        <v>0</v>
      </c>
    </row>
    <row r="2268" spans="1:1" x14ac:dyDescent="0.2">
      <c r="A2268" s="219">
        <v>0</v>
      </c>
    </row>
    <row r="2269" spans="1:1" x14ac:dyDescent="0.2">
      <c r="A2269" s="219">
        <v>0</v>
      </c>
    </row>
    <row r="2270" spans="1:1" x14ac:dyDescent="0.2">
      <c r="A2270" s="219">
        <v>0</v>
      </c>
    </row>
    <row r="2271" spans="1:1" x14ac:dyDescent="0.2">
      <c r="A2271" s="219">
        <v>0</v>
      </c>
    </row>
    <row r="2272" spans="1:1" x14ac:dyDescent="0.2">
      <c r="A2272" s="219">
        <v>0</v>
      </c>
    </row>
    <row r="2273" spans="1:1" x14ac:dyDescent="0.2">
      <c r="A2273" s="219">
        <v>0</v>
      </c>
    </row>
    <row r="2274" spans="1:1" x14ac:dyDescent="0.2">
      <c r="A2274" s="219">
        <v>0</v>
      </c>
    </row>
    <row r="2275" spans="1:1" x14ac:dyDescent="0.2">
      <c r="A2275" s="219">
        <v>0</v>
      </c>
    </row>
    <row r="2276" spans="1:1" x14ac:dyDescent="0.2">
      <c r="A2276" s="219">
        <v>0</v>
      </c>
    </row>
    <row r="2277" spans="1:1" x14ac:dyDescent="0.2">
      <c r="A2277" s="219">
        <v>0</v>
      </c>
    </row>
    <row r="2278" spans="1:1" x14ac:dyDescent="0.2">
      <c r="A2278" s="219">
        <v>0</v>
      </c>
    </row>
    <row r="2279" spans="1:1" x14ac:dyDescent="0.2">
      <c r="A2279" s="219">
        <v>0</v>
      </c>
    </row>
    <row r="2280" spans="1:1" x14ac:dyDescent="0.2">
      <c r="A2280" s="219">
        <v>0</v>
      </c>
    </row>
    <row r="2281" spans="1:1" x14ac:dyDescent="0.2">
      <c r="A2281" s="219">
        <v>0</v>
      </c>
    </row>
    <row r="2282" spans="1:1" x14ac:dyDescent="0.2">
      <c r="A2282" s="219">
        <v>0</v>
      </c>
    </row>
    <row r="2283" spans="1:1" x14ac:dyDescent="0.2">
      <c r="A2283" s="219">
        <v>0</v>
      </c>
    </row>
    <row r="2284" spans="1:1" x14ac:dyDescent="0.2">
      <c r="A2284" s="219">
        <v>0</v>
      </c>
    </row>
    <row r="2285" spans="1:1" x14ac:dyDescent="0.2">
      <c r="A2285" s="219">
        <v>0</v>
      </c>
    </row>
    <row r="2286" spans="1:1" x14ac:dyDescent="0.2">
      <c r="A2286" s="219">
        <v>0</v>
      </c>
    </row>
    <row r="2287" spans="1:1" x14ac:dyDescent="0.2">
      <c r="A2287" s="219">
        <v>0</v>
      </c>
    </row>
    <row r="2288" spans="1:1" x14ac:dyDescent="0.2">
      <c r="A2288" s="219">
        <v>0</v>
      </c>
    </row>
    <row r="2289" spans="1:1" x14ac:dyDescent="0.2">
      <c r="A2289" s="219">
        <v>0</v>
      </c>
    </row>
    <row r="2290" spans="1:1" x14ac:dyDescent="0.2">
      <c r="A2290" s="219">
        <v>0</v>
      </c>
    </row>
    <row r="2291" spans="1:1" x14ac:dyDescent="0.2">
      <c r="A2291" s="219">
        <v>0</v>
      </c>
    </row>
    <row r="2292" spans="1:1" x14ac:dyDescent="0.2">
      <c r="A2292" s="219">
        <v>0</v>
      </c>
    </row>
    <row r="2293" spans="1:1" x14ac:dyDescent="0.2">
      <c r="A2293" s="219">
        <v>0</v>
      </c>
    </row>
    <row r="2294" spans="1:1" x14ac:dyDescent="0.2">
      <c r="A2294" s="219">
        <v>0</v>
      </c>
    </row>
    <row r="2295" spans="1:1" x14ac:dyDescent="0.2">
      <c r="A2295" s="219">
        <v>0</v>
      </c>
    </row>
    <row r="2296" spans="1:1" x14ac:dyDescent="0.2">
      <c r="A2296" s="219">
        <v>0</v>
      </c>
    </row>
    <row r="2297" spans="1:1" x14ac:dyDescent="0.2">
      <c r="A2297" s="219">
        <v>0</v>
      </c>
    </row>
    <row r="2298" spans="1:1" x14ac:dyDescent="0.2">
      <c r="A2298" s="219">
        <v>0</v>
      </c>
    </row>
    <row r="2299" spans="1:1" x14ac:dyDescent="0.2">
      <c r="A2299" s="219">
        <v>0</v>
      </c>
    </row>
    <row r="2300" spans="1:1" x14ac:dyDescent="0.2">
      <c r="A2300" s="219">
        <v>0</v>
      </c>
    </row>
    <row r="2301" spans="1:1" x14ac:dyDescent="0.2">
      <c r="A2301" s="219">
        <v>0</v>
      </c>
    </row>
    <row r="2302" spans="1:1" x14ac:dyDescent="0.2">
      <c r="A2302" s="219">
        <v>0</v>
      </c>
    </row>
    <row r="2303" spans="1:1" x14ac:dyDescent="0.2">
      <c r="A2303" s="219">
        <v>0</v>
      </c>
    </row>
    <row r="2304" spans="1:1" x14ac:dyDescent="0.2">
      <c r="A2304" s="219">
        <v>0</v>
      </c>
    </row>
    <row r="2305" spans="1:1" x14ac:dyDescent="0.2">
      <c r="A2305" s="219">
        <v>0</v>
      </c>
    </row>
    <row r="2306" spans="1:1" x14ac:dyDescent="0.2">
      <c r="A2306" s="219">
        <v>0</v>
      </c>
    </row>
    <row r="2307" spans="1:1" x14ac:dyDescent="0.2">
      <c r="A2307" s="219">
        <v>0</v>
      </c>
    </row>
    <row r="2308" spans="1:1" x14ac:dyDescent="0.2">
      <c r="A2308" s="219">
        <v>0</v>
      </c>
    </row>
    <row r="2309" spans="1:1" x14ac:dyDescent="0.2">
      <c r="A2309" s="219">
        <v>0</v>
      </c>
    </row>
    <row r="2310" spans="1:1" x14ac:dyDescent="0.2">
      <c r="A2310" s="219">
        <v>0</v>
      </c>
    </row>
    <row r="2311" spans="1:1" x14ac:dyDescent="0.2">
      <c r="A2311" s="219">
        <v>0</v>
      </c>
    </row>
    <row r="2312" spans="1:1" x14ac:dyDescent="0.2">
      <c r="A2312" s="219">
        <v>0</v>
      </c>
    </row>
    <row r="2313" spans="1:1" x14ac:dyDescent="0.2">
      <c r="A2313" s="219">
        <v>0</v>
      </c>
    </row>
    <row r="2314" spans="1:1" x14ac:dyDescent="0.2">
      <c r="A2314" s="219">
        <v>0</v>
      </c>
    </row>
    <row r="2315" spans="1:1" x14ac:dyDescent="0.2">
      <c r="A2315" s="219">
        <v>0</v>
      </c>
    </row>
    <row r="2316" spans="1:1" x14ac:dyDescent="0.2">
      <c r="A2316" s="219">
        <v>0</v>
      </c>
    </row>
    <row r="2317" spans="1:1" x14ac:dyDescent="0.2">
      <c r="A2317" s="219">
        <v>0</v>
      </c>
    </row>
    <row r="2318" spans="1:1" x14ac:dyDescent="0.2">
      <c r="A2318" s="219">
        <v>0</v>
      </c>
    </row>
    <row r="2319" spans="1:1" x14ac:dyDescent="0.2">
      <c r="A2319" s="219">
        <v>0</v>
      </c>
    </row>
    <row r="2320" spans="1:1" x14ac:dyDescent="0.2">
      <c r="A2320" s="219">
        <v>0</v>
      </c>
    </row>
    <row r="2321" spans="1:1" x14ac:dyDescent="0.2">
      <c r="A2321" s="219">
        <v>0</v>
      </c>
    </row>
    <row r="2322" spans="1:1" x14ac:dyDescent="0.2">
      <c r="A2322" s="219">
        <v>0</v>
      </c>
    </row>
    <row r="2323" spans="1:1" x14ac:dyDescent="0.2">
      <c r="A2323" s="219">
        <v>0</v>
      </c>
    </row>
    <row r="2324" spans="1:1" x14ac:dyDescent="0.2">
      <c r="A2324" s="219">
        <v>0</v>
      </c>
    </row>
    <row r="2325" spans="1:1" x14ac:dyDescent="0.2">
      <c r="A2325" s="219">
        <v>0</v>
      </c>
    </row>
    <row r="2326" spans="1:1" x14ac:dyDescent="0.2">
      <c r="A2326" s="219">
        <v>0</v>
      </c>
    </row>
    <row r="2327" spans="1:1" x14ac:dyDescent="0.2">
      <c r="A2327" s="219">
        <v>0</v>
      </c>
    </row>
    <row r="2328" spans="1:1" x14ac:dyDescent="0.2">
      <c r="A2328" s="219">
        <v>0</v>
      </c>
    </row>
    <row r="2329" spans="1:1" x14ac:dyDescent="0.2">
      <c r="A2329" s="219">
        <v>0</v>
      </c>
    </row>
    <row r="2330" spans="1:1" x14ac:dyDescent="0.2">
      <c r="A2330" s="219">
        <v>0</v>
      </c>
    </row>
    <row r="2331" spans="1:1" x14ac:dyDescent="0.2">
      <c r="A2331" s="219">
        <v>0</v>
      </c>
    </row>
    <row r="2332" spans="1:1" x14ac:dyDescent="0.2">
      <c r="A2332" s="219">
        <v>0</v>
      </c>
    </row>
    <row r="2333" spans="1:1" x14ac:dyDescent="0.2">
      <c r="A2333" s="219">
        <v>0</v>
      </c>
    </row>
    <row r="2334" spans="1:1" x14ac:dyDescent="0.2">
      <c r="A2334" s="219">
        <v>0</v>
      </c>
    </row>
    <row r="2335" spans="1:1" x14ac:dyDescent="0.2">
      <c r="A2335" s="219">
        <v>0</v>
      </c>
    </row>
    <row r="2336" spans="1:1" x14ac:dyDescent="0.2">
      <c r="A2336" s="219">
        <v>0</v>
      </c>
    </row>
    <row r="2337" spans="1:1" x14ac:dyDescent="0.2">
      <c r="A2337" s="219">
        <v>0</v>
      </c>
    </row>
    <row r="2338" spans="1:1" x14ac:dyDescent="0.2">
      <c r="A2338" s="219">
        <v>0</v>
      </c>
    </row>
    <row r="2339" spans="1:1" x14ac:dyDescent="0.2">
      <c r="A2339" s="219">
        <v>0</v>
      </c>
    </row>
    <row r="2340" spans="1:1" x14ac:dyDescent="0.2">
      <c r="A2340" s="219">
        <v>0</v>
      </c>
    </row>
    <row r="2341" spans="1:1" x14ac:dyDescent="0.2">
      <c r="A2341" s="219">
        <v>0</v>
      </c>
    </row>
    <row r="2342" spans="1:1" x14ac:dyDescent="0.2">
      <c r="A2342" s="219">
        <v>0</v>
      </c>
    </row>
    <row r="2343" spans="1:1" x14ac:dyDescent="0.2">
      <c r="A2343" s="219">
        <v>0</v>
      </c>
    </row>
    <row r="2344" spans="1:1" x14ac:dyDescent="0.2">
      <c r="A2344" s="219">
        <v>0</v>
      </c>
    </row>
    <row r="2345" spans="1:1" x14ac:dyDescent="0.2">
      <c r="A2345" s="219">
        <v>0</v>
      </c>
    </row>
    <row r="2346" spans="1:1" x14ac:dyDescent="0.2">
      <c r="A2346" s="219">
        <v>0</v>
      </c>
    </row>
    <row r="2347" spans="1:1" x14ac:dyDescent="0.2">
      <c r="A2347" s="219">
        <v>0</v>
      </c>
    </row>
    <row r="2348" spans="1:1" x14ac:dyDescent="0.2">
      <c r="A2348" s="219">
        <v>0</v>
      </c>
    </row>
    <row r="2349" spans="1:1" x14ac:dyDescent="0.2">
      <c r="A2349" s="219">
        <v>0</v>
      </c>
    </row>
    <row r="2350" spans="1:1" x14ac:dyDescent="0.2">
      <c r="A2350" s="219">
        <v>0</v>
      </c>
    </row>
    <row r="2351" spans="1:1" x14ac:dyDescent="0.2">
      <c r="A2351" s="219">
        <v>0</v>
      </c>
    </row>
    <row r="2352" spans="1:1" x14ac:dyDescent="0.2">
      <c r="A2352" s="219">
        <v>0</v>
      </c>
    </row>
    <row r="2353" spans="1:1" x14ac:dyDescent="0.2">
      <c r="A2353" s="219">
        <v>0</v>
      </c>
    </row>
    <row r="2354" spans="1:1" x14ac:dyDescent="0.2">
      <c r="A2354" s="219">
        <v>0</v>
      </c>
    </row>
    <row r="2355" spans="1:1" x14ac:dyDescent="0.2">
      <c r="A2355" s="219">
        <v>0</v>
      </c>
    </row>
    <row r="2356" spans="1:1" x14ac:dyDescent="0.2">
      <c r="A2356" s="219">
        <v>0</v>
      </c>
    </row>
    <row r="2357" spans="1:1" x14ac:dyDescent="0.2">
      <c r="A2357" s="219">
        <v>0</v>
      </c>
    </row>
    <row r="2358" spans="1:1" x14ac:dyDescent="0.2">
      <c r="A2358" s="219">
        <v>0</v>
      </c>
    </row>
    <row r="2359" spans="1:1" x14ac:dyDescent="0.2">
      <c r="A2359" s="219">
        <v>0</v>
      </c>
    </row>
    <row r="2360" spans="1:1" x14ac:dyDescent="0.2">
      <c r="A2360" s="219">
        <v>0</v>
      </c>
    </row>
    <row r="2361" spans="1:1" x14ac:dyDescent="0.2">
      <c r="A2361" s="219">
        <v>0</v>
      </c>
    </row>
    <row r="2362" spans="1:1" x14ac:dyDescent="0.2">
      <c r="A2362" s="219">
        <v>0</v>
      </c>
    </row>
    <row r="2363" spans="1:1" x14ac:dyDescent="0.2">
      <c r="A2363" s="219">
        <v>0</v>
      </c>
    </row>
    <row r="2364" spans="1:1" x14ac:dyDescent="0.2">
      <c r="A2364" s="219">
        <v>0</v>
      </c>
    </row>
    <row r="2365" spans="1:1" x14ac:dyDescent="0.2">
      <c r="A2365" s="219">
        <v>0</v>
      </c>
    </row>
    <row r="2366" spans="1:1" x14ac:dyDescent="0.2">
      <c r="A2366" s="219">
        <v>0</v>
      </c>
    </row>
    <row r="2367" spans="1:1" x14ac:dyDescent="0.2">
      <c r="A2367" s="219">
        <v>0</v>
      </c>
    </row>
    <row r="2368" spans="1:1" x14ac:dyDescent="0.2">
      <c r="A2368" s="219">
        <v>0</v>
      </c>
    </row>
    <row r="2369" spans="1:1" x14ac:dyDescent="0.2">
      <c r="A2369" s="219">
        <v>0</v>
      </c>
    </row>
    <row r="2370" spans="1:1" x14ac:dyDescent="0.2">
      <c r="A2370" s="219">
        <v>0</v>
      </c>
    </row>
    <row r="2371" spans="1:1" x14ac:dyDescent="0.2">
      <c r="A2371" s="219">
        <v>0</v>
      </c>
    </row>
    <row r="2372" spans="1:1" x14ac:dyDescent="0.2">
      <c r="A2372" s="219">
        <v>0</v>
      </c>
    </row>
    <row r="2373" spans="1:1" x14ac:dyDescent="0.2">
      <c r="A2373" s="219">
        <v>0</v>
      </c>
    </row>
    <row r="2374" spans="1:1" x14ac:dyDescent="0.2">
      <c r="A2374" s="219">
        <v>0</v>
      </c>
    </row>
    <row r="2375" spans="1:1" x14ac:dyDescent="0.2">
      <c r="A2375" s="219">
        <v>0</v>
      </c>
    </row>
    <row r="2376" spans="1:1" x14ac:dyDescent="0.2">
      <c r="A2376" s="219">
        <v>0</v>
      </c>
    </row>
    <row r="2377" spans="1:1" x14ac:dyDescent="0.2">
      <c r="A2377" s="219">
        <v>0</v>
      </c>
    </row>
    <row r="2378" spans="1:1" x14ac:dyDescent="0.2">
      <c r="A2378" s="219">
        <v>0</v>
      </c>
    </row>
    <row r="2379" spans="1:1" x14ac:dyDescent="0.2">
      <c r="A2379" s="219">
        <v>0</v>
      </c>
    </row>
    <row r="2380" spans="1:1" x14ac:dyDescent="0.2">
      <c r="A2380" s="219">
        <v>0</v>
      </c>
    </row>
    <row r="2381" spans="1:1" x14ac:dyDescent="0.2">
      <c r="A2381" s="219">
        <v>0</v>
      </c>
    </row>
    <row r="2382" spans="1:1" x14ac:dyDescent="0.2">
      <c r="A2382" s="219">
        <v>0</v>
      </c>
    </row>
    <row r="2383" spans="1:1" x14ac:dyDescent="0.2">
      <c r="A2383" s="219">
        <v>0</v>
      </c>
    </row>
    <row r="2384" spans="1:1" x14ac:dyDescent="0.2">
      <c r="A2384" s="219">
        <v>0</v>
      </c>
    </row>
    <row r="2385" spans="1:1" x14ac:dyDescent="0.2">
      <c r="A2385" s="219">
        <v>0</v>
      </c>
    </row>
    <row r="2386" spans="1:1" x14ac:dyDescent="0.2">
      <c r="A2386" s="219">
        <v>0</v>
      </c>
    </row>
    <row r="2387" spans="1:1" x14ac:dyDescent="0.2">
      <c r="A2387" s="219">
        <v>0</v>
      </c>
    </row>
    <row r="2388" spans="1:1" x14ac:dyDescent="0.2">
      <c r="A2388" s="219">
        <v>0</v>
      </c>
    </row>
    <row r="2389" spans="1:1" x14ac:dyDescent="0.2">
      <c r="A2389" s="219">
        <v>0</v>
      </c>
    </row>
    <row r="2390" spans="1:1" x14ac:dyDescent="0.2">
      <c r="A2390" s="219">
        <v>0</v>
      </c>
    </row>
    <row r="2391" spans="1:1" x14ac:dyDescent="0.2">
      <c r="A2391" s="219">
        <v>0</v>
      </c>
    </row>
    <row r="2392" spans="1:1" x14ac:dyDescent="0.2">
      <c r="A2392" s="219">
        <v>0</v>
      </c>
    </row>
    <row r="2393" spans="1:1" x14ac:dyDescent="0.2">
      <c r="A2393" s="219">
        <v>0</v>
      </c>
    </row>
    <row r="2394" spans="1:1" x14ac:dyDescent="0.2">
      <c r="A2394" s="219">
        <v>0</v>
      </c>
    </row>
    <row r="2395" spans="1:1" x14ac:dyDescent="0.2">
      <c r="A2395" s="219">
        <v>0</v>
      </c>
    </row>
    <row r="2396" spans="1:1" x14ac:dyDescent="0.2">
      <c r="A2396" s="219">
        <v>0</v>
      </c>
    </row>
    <row r="2397" spans="1:1" x14ac:dyDescent="0.2">
      <c r="A2397" s="219">
        <v>0</v>
      </c>
    </row>
    <row r="2398" spans="1:1" x14ac:dyDescent="0.2">
      <c r="A2398" s="219">
        <v>0</v>
      </c>
    </row>
    <row r="2399" spans="1:1" x14ac:dyDescent="0.2">
      <c r="A2399" s="219">
        <v>0</v>
      </c>
    </row>
    <row r="2400" spans="1:1" x14ac:dyDescent="0.2">
      <c r="A2400" s="219">
        <v>0</v>
      </c>
    </row>
    <row r="2401" spans="1:1" x14ac:dyDescent="0.2">
      <c r="A2401" s="219">
        <v>0</v>
      </c>
    </row>
    <row r="2402" spans="1:1" x14ac:dyDescent="0.2">
      <c r="A2402" s="219">
        <v>0</v>
      </c>
    </row>
    <row r="2403" spans="1:1" x14ac:dyDescent="0.2">
      <c r="A2403" s="219">
        <v>0</v>
      </c>
    </row>
    <row r="2404" spans="1:1" x14ac:dyDescent="0.2">
      <c r="A2404" s="219">
        <v>0</v>
      </c>
    </row>
    <row r="2405" spans="1:1" x14ac:dyDescent="0.2">
      <c r="A2405" s="219">
        <v>0</v>
      </c>
    </row>
    <row r="2406" spans="1:1" x14ac:dyDescent="0.2">
      <c r="A2406" s="219">
        <v>0</v>
      </c>
    </row>
    <row r="2407" spans="1:1" x14ac:dyDescent="0.2">
      <c r="A2407" s="219">
        <v>0</v>
      </c>
    </row>
    <row r="2408" spans="1:1" x14ac:dyDescent="0.2">
      <c r="A2408" s="219">
        <v>0</v>
      </c>
    </row>
    <row r="2409" spans="1:1" x14ac:dyDescent="0.2">
      <c r="A2409" s="219">
        <v>0</v>
      </c>
    </row>
    <row r="2410" spans="1:1" x14ac:dyDescent="0.2">
      <c r="A2410" s="219">
        <v>0</v>
      </c>
    </row>
    <row r="2411" spans="1:1" x14ac:dyDescent="0.2">
      <c r="A2411" s="219">
        <v>0</v>
      </c>
    </row>
    <row r="2412" spans="1:1" x14ac:dyDescent="0.2">
      <c r="A2412" s="219">
        <v>0</v>
      </c>
    </row>
    <row r="2413" spans="1:1" x14ac:dyDescent="0.2">
      <c r="A2413" s="219">
        <v>0</v>
      </c>
    </row>
    <row r="2414" spans="1:1" x14ac:dyDescent="0.2">
      <c r="A2414" s="219">
        <v>0</v>
      </c>
    </row>
    <row r="2415" spans="1:1" x14ac:dyDescent="0.2">
      <c r="A2415" s="219">
        <v>0</v>
      </c>
    </row>
    <row r="2416" spans="1:1" x14ac:dyDescent="0.2">
      <c r="A2416" s="219">
        <v>0</v>
      </c>
    </row>
    <row r="2417" spans="1:1" x14ac:dyDescent="0.2">
      <c r="A2417" s="219">
        <v>0</v>
      </c>
    </row>
    <row r="2418" spans="1:1" x14ac:dyDescent="0.2">
      <c r="A2418" s="219">
        <v>0</v>
      </c>
    </row>
    <row r="2419" spans="1:1" x14ac:dyDescent="0.2">
      <c r="A2419" s="219">
        <v>0</v>
      </c>
    </row>
    <row r="2420" spans="1:1" x14ac:dyDescent="0.2">
      <c r="A2420" s="219">
        <v>0</v>
      </c>
    </row>
    <row r="2421" spans="1:1" x14ac:dyDescent="0.2">
      <c r="A2421" s="219">
        <v>0</v>
      </c>
    </row>
    <row r="2422" spans="1:1" x14ac:dyDescent="0.2">
      <c r="A2422" s="219">
        <v>0</v>
      </c>
    </row>
    <row r="2423" spans="1:1" x14ac:dyDescent="0.2">
      <c r="A2423" s="219">
        <v>0</v>
      </c>
    </row>
    <row r="2424" spans="1:1" x14ac:dyDescent="0.2">
      <c r="A2424" s="219">
        <v>0</v>
      </c>
    </row>
    <row r="2425" spans="1:1" x14ac:dyDescent="0.2">
      <c r="A2425" s="219">
        <v>0</v>
      </c>
    </row>
    <row r="2426" spans="1:1" x14ac:dyDescent="0.2">
      <c r="A2426" s="219">
        <v>0</v>
      </c>
    </row>
    <row r="2427" spans="1:1" x14ac:dyDescent="0.2">
      <c r="A2427" s="219">
        <v>0</v>
      </c>
    </row>
    <row r="2428" spans="1:1" x14ac:dyDescent="0.2">
      <c r="A2428" s="219">
        <v>0</v>
      </c>
    </row>
    <row r="2429" spans="1:1" x14ac:dyDescent="0.2">
      <c r="A2429" s="219">
        <v>0</v>
      </c>
    </row>
    <row r="2430" spans="1:1" x14ac:dyDescent="0.2">
      <c r="A2430" s="219">
        <v>0</v>
      </c>
    </row>
    <row r="2431" spans="1:1" x14ac:dyDescent="0.2">
      <c r="A2431" s="219">
        <v>0</v>
      </c>
    </row>
    <row r="2432" spans="1:1" x14ac:dyDescent="0.2">
      <c r="A2432" s="219">
        <v>0</v>
      </c>
    </row>
    <row r="2433" spans="1:1" x14ac:dyDescent="0.2">
      <c r="A2433" s="219">
        <v>0</v>
      </c>
    </row>
    <row r="2434" spans="1:1" x14ac:dyDescent="0.2">
      <c r="A2434" s="219">
        <v>0</v>
      </c>
    </row>
    <row r="2435" spans="1:1" x14ac:dyDescent="0.2">
      <c r="A2435" s="219">
        <v>0</v>
      </c>
    </row>
    <row r="2436" spans="1:1" x14ac:dyDescent="0.2">
      <c r="A2436" s="219">
        <v>0</v>
      </c>
    </row>
    <row r="2437" spans="1:1" x14ac:dyDescent="0.2">
      <c r="A2437" s="219">
        <v>0</v>
      </c>
    </row>
    <row r="2438" spans="1:1" x14ac:dyDescent="0.2">
      <c r="A2438" s="219">
        <v>0</v>
      </c>
    </row>
    <row r="2439" spans="1:1" x14ac:dyDescent="0.2">
      <c r="A2439" s="219">
        <v>0</v>
      </c>
    </row>
    <row r="2440" spans="1:1" x14ac:dyDescent="0.2">
      <c r="A2440" s="219">
        <v>0</v>
      </c>
    </row>
    <row r="2441" spans="1:1" x14ac:dyDescent="0.2">
      <c r="A2441" s="219">
        <v>0</v>
      </c>
    </row>
    <row r="2442" spans="1:1" x14ac:dyDescent="0.2">
      <c r="A2442" s="219">
        <v>0</v>
      </c>
    </row>
    <row r="2443" spans="1:1" x14ac:dyDescent="0.2">
      <c r="A2443" s="219">
        <v>0</v>
      </c>
    </row>
    <row r="2444" spans="1:1" x14ac:dyDescent="0.2">
      <c r="A2444" s="219">
        <v>0</v>
      </c>
    </row>
    <row r="2445" spans="1:1" x14ac:dyDescent="0.2">
      <c r="A2445" s="219">
        <v>0</v>
      </c>
    </row>
    <row r="2446" spans="1:1" x14ac:dyDescent="0.2">
      <c r="A2446" s="219">
        <v>0</v>
      </c>
    </row>
    <row r="2447" spans="1:1" x14ac:dyDescent="0.2">
      <c r="A2447" s="219">
        <v>0</v>
      </c>
    </row>
    <row r="2448" spans="1:1" x14ac:dyDescent="0.2">
      <c r="A2448" s="219">
        <v>0</v>
      </c>
    </row>
    <row r="2449" spans="1:1" x14ac:dyDescent="0.2">
      <c r="A2449" s="219">
        <v>0</v>
      </c>
    </row>
    <row r="2450" spans="1:1" x14ac:dyDescent="0.2">
      <c r="A2450" s="219">
        <v>0</v>
      </c>
    </row>
    <row r="2451" spans="1:1" x14ac:dyDescent="0.2">
      <c r="A2451" s="219">
        <v>0</v>
      </c>
    </row>
    <row r="2452" spans="1:1" x14ac:dyDescent="0.2">
      <c r="A2452" s="219">
        <v>0</v>
      </c>
    </row>
    <row r="2453" spans="1:1" x14ac:dyDescent="0.2">
      <c r="A2453" s="219">
        <v>0</v>
      </c>
    </row>
    <row r="2454" spans="1:1" x14ac:dyDescent="0.2">
      <c r="A2454" s="219">
        <v>0</v>
      </c>
    </row>
    <row r="2455" spans="1:1" x14ac:dyDescent="0.2">
      <c r="A2455" s="219">
        <v>0</v>
      </c>
    </row>
    <row r="2456" spans="1:1" x14ac:dyDescent="0.2">
      <c r="A2456" s="219">
        <v>0</v>
      </c>
    </row>
    <row r="2457" spans="1:1" x14ac:dyDescent="0.2">
      <c r="A2457" s="219">
        <v>0</v>
      </c>
    </row>
    <row r="2458" spans="1:1" x14ac:dyDescent="0.2">
      <c r="A2458" s="219">
        <v>0</v>
      </c>
    </row>
    <row r="2459" spans="1:1" x14ac:dyDescent="0.2">
      <c r="A2459" s="219">
        <v>0</v>
      </c>
    </row>
    <row r="2460" spans="1:1" x14ac:dyDescent="0.2">
      <c r="A2460" s="219">
        <v>0</v>
      </c>
    </row>
    <row r="2461" spans="1:1" x14ac:dyDescent="0.2">
      <c r="A2461" s="219">
        <v>0</v>
      </c>
    </row>
    <row r="2462" spans="1:1" x14ac:dyDescent="0.2">
      <c r="A2462" s="219">
        <v>0</v>
      </c>
    </row>
    <row r="2463" spans="1:1" x14ac:dyDescent="0.2">
      <c r="A2463" s="219">
        <v>0</v>
      </c>
    </row>
    <row r="2464" spans="1:1" x14ac:dyDescent="0.2">
      <c r="A2464" s="219">
        <v>0</v>
      </c>
    </row>
    <row r="2465" spans="1:1" x14ac:dyDescent="0.2">
      <c r="A2465" s="219">
        <v>0</v>
      </c>
    </row>
    <row r="2466" spans="1:1" x14ac:dyDescent="0.2">
      <c r="A2466" s="219">
        <v>0</v>
      </c>
    </row>
    <row r="2467" spans="1:1" x14ac:dyDescent="0.2">
      <c r="A2467" s="219">
        <v>0</v>
      </c>
    </row>
    <row r="2468" spans="1:1" x14ac:dyDescent="0.2">
      <c r="A2468" s="219">
        <v>0</v>
      </c>
    </row>
    <row r="2469" spans="1:1" x14ac:dyDescent="0.2">
      <c r="A2469" s="219">
        <v>0</v>
      </c>
    </row>
    <row r="2470" spans="1:1" x14ac:dyDescent="0.2">
      <c r="A2470" s="219">
        <v>0</v>
      </c>
    </row>
    <row r="2471" spans="1:1" x14ac:dyDescent="0.2">
      <c r="A2471" s="219">
        <v>0</v>
      </c>
    </row>
    <row r="2472" spans="1:1" x14ac:dyDescent="0.2">
      <c r="A2472" s="219">
        <v>0</v>
      </c>
    </row>
    <row r="2473" spans="1:1" x14ac:dyDescent="0.2">
      <c r="A2473" s="219">
        <v>0</v>
      </c>
    </row>
    <row r="2474" spans="1:1" x14ac:dyDescent="0.2">
      <c r="A2474" s="219">
        <v>0</v>
      </c>
    </row>
    <row r="2475" spans="1:1" x14ac:dyDescent="0.2">
      <c r="A2475" s="219">
        <v>0</v>
      </c>
    </row>
    <row r="2476" spans="1:1" x14ac:dyDescent="0.2">
      <c r="A2476" s="219">
        <v>0</v>
      </c>
    </row>
    <row r="2477" spans="1:1" x14ac:dyDescent="0.2">
      <c r="A2477" s="219">
        <v>0</v>
      </c>
    </row>
    <row r="2478" spans="1:1" x14ac:dyDescent="0.2">
      <c r="A2478" s="219">
        <v>0</v>
      </c>
    </row>
    <row r="2479" spans="1:1" x14ac:dyDescent="0.2">
      <c r="A2479" s="219">
        <v>0</v>
      </c>
    </row>
    <row r="2480" spans="1:1" x14ac:dyDescent="0.2">
      <c r="A2480" s="219">
        <v>0</v>
      </c>
    </row>
    <row r="2481" spans="1:1" x14ac:dyDescent="0.2">
      <c r="A2481" s="219">
        <v>0</v>
      </c>
    </row>
    <row r="2482" spans="1:1" x14ac:dyDescent="0.2">
      <c r="A2482" s="219">
        <v>0</v>
      </c>
    </row>
    <row r="2483" spans="1:1" x14ac:dyDescent="0.2">
      <c r="A2483" s="219">
        <v>0</v>
      </c>
    </row>
    <row r="2484" spans="1:1" x14ac:dyDescent="0.2">
      <c r="A2484" s="219">
        <v>0</v>
      </c>
    </row>
    <row r="2485" spans="1:1" x14ac:dyDescent="0.2">
      <c r="A2485" s="219">
        <v>0</v>
      </c>
    </row>
    <row r="2486" spans="1:1" x14ac:dyDescent="0.2">
      <c r="A2486" s="219">
        <v>0</v>
      </c>
    </row>
    <row r="2487" spans="1:1" x14ac:dyDescent="0.2">
      <c r="A2487" s="219">
        <v>0</v>
      </c>
    </row>
    <row r="2488" spans="1:1" x14ac:dyDescent="0.2">
      <c r="A2488" s="219">
        <v>0</v>
      </c>
    </row>
    <row r="2489" spans="1:1" x14ac:dyDescent="0.2">
      <c r="A2489" s="219">
        <v>0</v>
      </c>
    </row>
    <row r="2490" spans="1:1" x14ac:dyDescent="0.2">
      <c r="A2490" s="219">
        <v>0</v>
      </c>
    </row>
    <row r="2491" spans="1:1" x14ac:dyDescent="0.2">
      <c r="A2491" s="219">
        <v>0</v>
      </c>
    </row>
    <row r="2492" spans="1:1" x14ac:dyDescent="0.2">
      <c r="A2492" s="219">
        <v>0</v>
      </c>
    </row>
    <row r="2493" spans="1:1" x14ac:dyDescent="0.2">
      <c r="A2493" s="219">
        <v>0</v>
      </c>
    </row>
    <row r="2494" spans="1:1" x14ac:dyDescent="0.2">
      <c r="A2494" s="219">
        <v>0</v>
      </c>
    </row>
    <row r="2495" spans="1:1" x14ac:dyDescent="0.2">
      <c r="A2495" s="219">
        <v>0</v>
      </c>
    </row>
    <row r="2496" spans="1:1" x14ac:dyDescent="0.2">
      <c r="A2496" s="219">
        <v>0</v>
      </c>
    </row>
    <row r="2497" spans="1:1" x14ac:dyDescent="0.2">
      <c r="A2497" s="219">
        <v>0</v>
      </c>
    </row>
    <row r="2498" spans="1:1" x14ac:dyDescent="0.2">
      <c r="A2498" s="219">
        <v>0</v>
      </c>
    </row>
    <row r="2499" spans="1:1" x14ac:dyDescent="0.2">
      <c r="A2499" s="219">
        <v>0</v>
      </c>
    </row>
    <row r="2500" spans="1:1" x14ac:dyDescent="0.2">
      <c r="A2500" s="219">
        <v>0</v>
      </c>
    </row>
    <row r="2501" spans="1:1" x14ac:dyDescent="0.2">
      <c r="A2501" s="219">
        <v>0</v>
      </c>
    </row>
    <row r="2502" spans="1:1" x14ac:dyDescent="0.2">
      <c r="A2502" s="219">
        <v>0</v>
      </c>
    </row>
    <row r="2503" spans="1:1" x14ac:dyDescent="0.2">
      <c r="A2503" s="219">
        <v>0</v>
      </c>
    </row>
    <row r="2504" spans="1:1" x14ac:dyDescent="0.2">
      <c r="A2504" s="219">
        <v>0</v>
      </c>
    </row>
    <row r="2505" spans="1:1" x14ac:dyDescent="0.2">
      <c r="A2505" s="219">
        <v>0</v>
      </c>
    </row>
    <row r="2506" spans="1:1" x14ac:dyDescent="0.2">
      <c r="A2506" s="219">
        <v>0</v>
      </c>
    </row>
    <row r="2507" spans="1:1" x14ac:dyDescent="0.2">
      <c r="A2507" s="219">
        <v>0</v>
      </c>
    </row>
    <row r="2508" spans="1:1" x14ac:dyDescent="0.2">
      <c r="A2508" s="219">
        <v>0</v>
      </c>
    </row>
    <row r="2509" spans="1:1" x14ac:dyDescent="0.2">
      <c r="A2509" s="219">
        <v>0</v>
      </c>
    </row>
    <row r="2510" spans="1:1" x14ac:dyDescent="0.2">
      <c r="A2510" s="219">
        <v>0</v>
      </c>
    </row>
    <row r="2511" spans="1:1" x14ac:dyDescent="0.2">
      <c r="A2511" s="219">
        <v>0</v>
      </c>
    </row>
    <row r="2512" spans="1:1" x14ac:dyDescent="0.2">
      <c r="A2512" s="219">
        <v>0</v>
      </c>
    </row>
    <row r="2513" spans="1:1" x14ac:dyDescent="0.2">
      <c r="A2513" s="219">
        <v>0</v>
      </c>
    </row>
    <row r="2514" spans="1:1" x14ac:dyDescent="0.2">
      <c r="A2514" s="219">
        <v>0</v>
      </c>
    </row>
    <row r="2515" spans="1:1" x14ac:dyDescent="0.2">
      <c r="A2515" s="219">
        <v>0</v>
      </c>
    </row>
    <row r="2516" spans="1:1" x14ac:dyDescent="0.2">
      <c r="A2516" s="219">
        <v>0</v>
      </c>
    </row>
    <row r="2517" spans="1:1" x14ac:dyDescent="0.2">
      <c r="A2517" s="219">
        <v>0</v>
      </c>
    </row>
    <row r="2518" spans="1:1" x14ac:dyDescent="0.2">
      <c r="A2518" s="219">
        <v>0</v>
      </c>
    </row>
    <row r="2519" spans="1:1" x14ac:dyDescent="0.2">
      <c r="A2519" s="219">
        <v>0</v>
      </c>
    </row>
    <row r="2520" spans="1:1" x14ac:dyDescent="0.2">
      <c r="A2520" s="219">
        <v>0</v>
      </c>
    </row>
    <row r="2521" spans="1:1" x14ac:dyDescent="0.2">
      <c r="A2521" s="219">
        <v>0</v>
      </c>
    </row>
    <row r="2522" spans="1:1" x14ac:dyDescent="0.2">
      <c r="A2522" s="219">
        <v>0</v>
      </c>
    </row>
    <row r="2523" spans="1:1" x14ac:dyDescent="0.2">
      <c r="A2523" s="219">
        <v>0</v>
      </c>
    </row>
    <row r="2524" spans="1:1" x14ac:dyDescent="0.2">
      <c r="A2524" s="219">
        <v>0</v>
      </c>
    </row>
    <row r="2525" spans="1:1" x14ac:dyDescent="0.2">
      <c r="A2525" s="219">
        <v>0</v>
      </c>
    </row>
    <row r="2526" spans="1:1" x14ac:dyDescent="0.2">
      <c r="A2526" s="219">
        <v>0</v>
      </c>
    </row>
    <row r="2527" spans="1:1" x14ac:dyDescent="0.2">
      <c r="A2527" s="219">
        <v>0</v>
      </c>
    </row>
    <row r="2528" spans="1:1" x14ac:dyDescent="0.2">
      <c r="A2528" s="219">
        <v>0</v>
      </c>
    </row>
    <row r="2529" spans="1:1" x14ac:dyDescent="0.2">
      <c r="A2529" s="219">
        <v>0</v>
      </c>
    </row>
    <row r="2530" spans="1:1" x14ac:dyDescent="0.2">
      <c r="A2530" s="219">
        <v>0</v>
      </c>
    </row>
    <row r="2531" spans="1:1" x14ac:dyDescent="0.2">
      <c r="A2531" s="219">
        <v>0</v>
      </c>
    </row>
    <row r="2532" spans="1:1" x14ac:dyDescent="0.2">
      <c r="A2532" s="219">
        <v>0</v>
      </c>
    </row>
    <row r="2533" spans="1:1" x14ac:dyDescent="0.2">
      <c r="A2533" s="219">
        <v>0</v>
      </c>
    </row>
    <row r="2534" spans="1:1" x14ac:dyDescent="0.2">
      <c r="A2534" s="219">
        <v>0</v>
      </c>
    </row>
    <row r="2535" spans="1:1" x14ac:dyDescent="0.2">
      <c r="A2535" s="219">
        <v>0</v>
      </c>
    </row>
    <row r="2536" spans="1:1" x14ac:dyDescent="0.2">
      <c r="A2536" s="219">
        <v>0</v>
      </c>
    </row>
    <row r="2537" spans="1:1" x14ac:dyDescent="0.2">
      <c r="A2537" s="219">
        <v>0</v>
      </c>
    </row>
    <row r="2538" spans="1:1" x14ac:dyDescent="0.2">
      <c r="A2538" s="219">
        <v>0</v>
      </c>
    </row>
    <row r="2539" spans="1:1" x14ac:dyDescent="0.2">
      <c r="A2539" s="219">
        <v>0</v>
      </c>
    </row>
    <row r="2540" spans="1:1" x14ac:dyDescent="0.2">
      <c r="A2540" s="219">
        <v>0</v>
      </c>
    </row>
    <row r="2541" spans="1:1" x14ac:dyDescent="0.2">
      <c r="A2541" s="219">
        <v>0</v>
      </c>
    </row>
    <row r="2542" spans="1:1" x14ac:dyDescent="0.2">
      <c r="A2542" s="219">
        <v>0</v>
      </c>
    </row>
    <row r="2543" spans="1:1" x14ac:dyDescent="0.2">
      <c r="A2543" s="219">
        <v>0</v>
      </c>
    </row>
    <row r="2544" spans="1:1" x14ac:dyDescent="0.2">
      <c r="A2544" s="219">
        <v>0</v>
      </c>
    </row>
    <row r="2545" spans="1:1" x14ac:dyDescent="0.2">
      <c r="A2545" s="219">
        <v>0</v>
      </c>
    </row>
    <row r="2546" spans="1:1" x14ac:dyDescent="0.2">
      <c r="A2546" s="219">
        <v>0</v>
      </c>
    </row>
    <row r="2547" spans="1:1" x14ac:dyDescent="0.2">
      <c r="A2547" s="219">
        <v>0</v>
      </c>
    </row>
    <row r="2548" spans="1:1" x14ac:dyDescent="0.2">
      <c r="A2548" s="219">
        <v>0</v>
      </c>
    </row>
    <row r="2549" spans="1:1" x14ac:dyDescent="0.2">
      <c r="A2549" s="219">
        <v>0</v>
      </c>
    </row>
    <row r="2550" spans="1:1" x14ac:dyDescent="0.2">
      <c r="A2550" s="219">
        <v>0</v>
      </c>
    </row>
    <row r="2551" spans="1:1" x14ac:dyDescent="0.2">
      <c r="A2551" s="219">
        <v>0</v>
      </c>
    </row>
    <row r="2552" spans="1:1" x14ac:dyDescent="0.2">
      <c r="A2552" s="219">
        <v>0</v>
      </c>
    </row>
    <row r="2553" spans="1:1" x14ac:dyDescent="0.2">
      <c r="A2553" s="219">
        <v>0</v>
      </c>
    </row>
    <row r="2554" spans="1:1" x14ac:dyDescent="0.2">
      <c r="A2554" s="219">
        <v>0</v>
      </c>
    </row>
    <row r="2555" spans="1:1" x14ac:dyDescent="0.2">
      <c r="A2555" s="219">
        <v>0</v>
      </c>
    </row>
    <row r="2556" spans="1:1" x14ac:dyDescent="0.2">
      <c r="A2556" s="219">
        <v>0</v>
      </c>
    </row>
    <row r="2557" spans="1:1" x14ac:dyDescent="0.2">
      <c r="A2557" s="219">
        <v>0</v>
      </c>
    </row>
    <row r="2558" spans="1:1" x14ac:dyDescent="0.2">
      <c r="A2558" s="219">
        <v>0</v>
      </c>
    </row>
    <row r="2559" spans="1:1" x14ac:dyDescent="0.2">
      <c r="A2559" s="219">
        <v>0</v>
      </c>
    </row>
    <row r="2560" spans="1:1" x14ac:dyDescent="0.2">
      <c r="A2560" s="219">
        <v>0</v>
      </c>
    </row>
    <row r="2561" spans="1:1" x14ac:dyDescent="0.2">
      <c r="A2561" s="219">
        <v>0</v>
      </c>
    </row>
    <row r="2562" spans="1:1" x14ac:dyDescent="0.2">
      <c r="A2562" s="219">
        <v>0</v>
      </c>
    </row>
    <row r="2563" spans="1:1" x14ac:dyDescent="0.2">
      <c r="A2563" s="219">
        <v>0</v>
      </c>
    </row>
    <row r="2564" spans="1:1" x14ac:dyDescent="0.2">
      <c r="A2564" s="219">
        <v>0</v>
      </c>
    </row>
    <row r="2565" spans="1:1" x14ac:dyDescent="0.2">
      <c r="A2565" s="219">
        <v>0</v>
      </c>
    </row>
    <row r="2566" spans="1:1" x14ac:dyDescent="0.2">
      <c r="A2566" s="219">
        <v>0</v>
      </c>
    </row>
    <row r="2567" spans="1:1" x14ac:dyDescent="0.2">
      <c r="A2567" s="219">
        <v>0</v>
      </c>
    </row>
    <row r="2568" spans="1:1" x14ac:dyDescent="0.2">
      <c r="A2568" s="219">
        <v>0</v>
      </c>
    </row>
    <row r="2569" spans="1:1" x14ac:dyDescent="0.2">
      <c r="A2569" s="219">
        <v>0</v>
      </c>
    </row>
    <row r="2570" spans="1:1" x14ac:dyDescent="0.2">
      <c r="A2570" s="219">
        <v>0</v>
      </c>
    </row>
    <row r="2571" spans="1:1" x14ac:dyDescent="0.2">
      <c r="A2571" s="219">
        <v>0</v>
      </c>
    </row>
    <row r="2572" spans="1:1" x14ac:dyDescent="0.2">
      <c r="A2572" s="219">
        <v>0</v>
      </c>
    </row>
    <row r="2573" spans="1:1" x14ac:dyDescent="0.2">
      <c r="A2573" s="219">
        <v>0</v>
      </c>
    </row>
    <row r="2574" spans="1:1" x14ac:dyDescent="0.2">
      <c r="A2574" s="219">
        <v>0</v>
      </c>
    </row>
    <row r="2575" spans="1:1" x14ac:dyDescent="0.2">
      <c r="A2575" s="219">
        <v>0</v>
      </c>
    </row>
    <row r="2576" spans="1:1" x14ac:dyDescent="0.2">
      <c r="A2576" s="219">
        <v>0</v>
      </c>
    </row>
    <row r="2577" spans="1:1" x14ac:dyDescent="0.2">
      <c r="A2577" s="219">
        <v>0</v>
      </c>
    </row>
    <row r="2578" spans="1:1" x14ac:dyDescent="0.2">
      <c r="A2578" s="219">
        <v>0</v>
      </c>
    </row>
    <row r="2579" spans="1:1" x14ac:dyDescent="0.2">
      <c r="A2579" s="219">
        <v>0</v>
      </c>
    </row>
    <row r="2580" spans="1:1" x14ac:dyDescent="0.2">
      <c r="A2580" s="219">
        <v>0</v>
      </c>
    </row>
    <row r="2581" spans="1:1" x14ac:dyDescent="0.2">
      <c r="A2581" s="219">
        <v>0</v>
      </c>
    </row>
    <row r="2582" spans="1:1" x14ac:dyDescent="0.2">
      <c r="A2582" s="219">
        <v>0</v>
      </c>
    </row>
    <row r="2583" spans="1:1" x14ac:dyDescent="0.2">
      <c r="A2583" s="219">
        <v>0</v>
      </c>
    </row>
    <row r="2584" spans="1:1" x14ac:dyDescent="0.2">
      <c r="A2584" s="219">
        <v>0</v>
      </c>
    </row>
    <row r="2585" spans="1:1" x14ac:dyDescent="0.2">
      <c r="A2585" s="219">
        <v>0</v>
      </c>
    </row>
    <row r="2586" spans="1:1" x14ac:dyDescent="0.2">
      <c r="A2586" s="219">
        <v>0</v>
      </c>
    </row>
    <row r="2587" spans="1:1" x14ac:dyDescent="0.2">
      <c r="A2587" s="219">
        <v>0</v>
      </c>
    </row>
    <row r="2588" spans="1:1" x14ac:dyDescent="0.2">
      <c r="A2588" s="219">
        <v>0</v>
      </c>
    </row>
    <row r="2589" spans="1:1" x14ac:dyDescent="0.2">
      <c r="A2589" s="219">
        <v>0</v>
      </c>
    </row>
    <row r="2590" spans="1:1" x14ac:dyDescent="0.2">
      <c r="A2590" s="219">
        <v>0</v>
      </c>
    </row>
    <row r="2591" spans="1:1" x14ac:dyDescent="0.2">
      <c r="A2591" s="219">
        <v>0</v>
      </c>
    </row>
    <row r="2592" spans="1:1" x14ac:dyDescent="0.2">
      <c r="A2592" s="219">
        <v>0</v>
      </c>
    </row>
    <row r="2593" spans="1:1" x14ac:dyDescent="0.2">
      <c r="A2593" s="219">
        <v>0</v>
      </c>
    </row>
    <row r="2594" spans="1:1" x14ac:dyDescent="0.2">
      <c r="A2594" s="219">
        <v>0</v>
      </c>
    </row>
    <row r="2595" spans="1:1" x14ac:dyDescent="0.2">
      <c r="A2595" s="219">
        <v>0</v>
      </c>
    </row>
    <row r="2596" spans="1:1" x14ac:dyDescent="0.2">
      <c r="A2596" s="219">
        <v>0</v>
      </c>
    </row>
    <row r="2597" spans="1:1" x14ac:dyDescent="0.2">
      <c r="A2597" s="219">
        <v>0</v>
      </c>
    </row>
    <row r="2598" spans="1:1" x14ac:dyDescent="0.2">
      <c r="A2598" s="219">
        <v>0</v>
      </c>
    </row>
    <row r="2599" spans="1:1" x14ac:dyDescent="0.2">
      <c r="A2599" s="219">
        <v>0</v>
      </c>
    </row>
    <row r="2600" spans="1:1" x14ac:dyDescent="0.2">
      <c r="A2600" s="219">
        <v>0</v>
      </c>
    </row>
    <row r="2601" spans="1:1" x14ac:dyDescent="0.2">
      <c r="A2601" s="219">
        <v>0</v>
      </c>
    </row>
    <row r="2602" spans="1:1" x14ac:dyDescent="0.2">
      <c r="A2602" s="219">
        <v>0</v>
      </c>
    </row>
    <row r="2603" spans="1:1" x14ac:dyDescent="0.2">
      <c r="A2603" s="219">
        <v>0</v>
      </c>
    </row>
    <row r="2604" spans="1:1" x14ac:dyDescent="0.2">
      <c r="A2604" s="219">
        <v>0</v>
      </c>
    </row>
    <row r="2605" spans="1:1" x14ac:dyDescent="0.2">
      <c r="A2605" s="219">
        <v>0</v>
      </c>
    </row>
    <row r="2606" spans="1:1" x14ac:dyDescent="0.2">
      <c r="A2606" s="219">
        <v>0</v>
      </c>
    </row>
    <row r="2607" spans="1:1" x14ac:dyDescent="0.2">
      <c r="A2607" s="219">
        <v>0</v>
      </c>
    </row>
    <row r="2608" spans="1:1" x14ac:dyDescent="0.2">
      <c r="A2608" s="219">
        <v>0</v>
      </c>
    </row>
    <row r="2609" spans="1:1" x14ac:dyDescent="0.2">
      <c r="A2609" s="219">
        <v>0</v>
      </c>
    </row>
    <row r="2610" spans="1:1" x14ac:dyDescent="0.2">
      <c r="A2610" s="219">
        <v>0</v>
      </c>
    </row>
    <row r="2611" spans="1:1" x14ac:dyDescent="0.2">
      <c r="A2611" s="219">
        <v>0</v>
      </c>
    </row>
    <row r="2612" spans="1:1" x14ac:dyDescent="0.2">
      <c r="A2612" s="219">
        <v>0</v>
      </c>
    </row>
    <row r="2613" spans="1:1" x14ac:dyDescent="0.2">
      <c r="A2613" s="219">
        <v>0</v>
      </c>
    </row>
    <row r="2614" spans="1:1" x14ac:dyDescent="0.2">
      <c r="A2614" s="219">
        <v>0</v>
      </c>
    </row>
    <row r="2615" spans="1:1" x14ac:dyDescent="0.2">
      <c r="A2615" s="219">
        <v>0</v>
      </c>
    </row>
    <row r="2616" spans="1:1" x14ac:dyDescent="0.2">
      <c r="A2616" s="219">
        <v>0</v>
      </c>
    </row>
    <row r="2617" spans="1:1" x14ac:dyDescent="0.2">
      <c r="A2617" s="219">
        <v>0</v>
      </c>
    </row>
    <row r="2618" spans="1:1" x14ac:dyDescent="0.2">
      <c r="A2618" s="219">
        <v>0</v>
      </c>
    </row>
    <row r="2619" spans="1:1" x14ac:dyDescent="0.2">
      <c r="A2619" s="219">
        <v>0</v>
      </c>
    </row>
    <row r="2620" spans="1:1" x14ac:dyDescent="0.2">
      <c r="A2620" s="219">
        <v>0</v>
      </c>
    </row>
    <row r="2621" spans="1:1" x14ac:dyDescent="0.2">
      <c r="A2621" s="219">
        <v>0</v>
      </c>
    </row>
    <row r="2622" spans="1:1" x14ac:dyDescent="0.2">
      <c r="A2622" s="219">
        <v>0</v>
      </c>
    </row>
    <row r="2623" spans="1:1" x14ac:dyDescent="0.2">
      <c r="A2623" s="219">
        <v>0</v>
      </c>
    </row>
    <row r="2624" spans="1:1" x14ac:dyDescent="0.2">
      <c r="A2624" s="219">
        <v>0</v>
      </c>
    </row>
    <row r="2625" spans="1:1" x14ac:dyDescent="0.2">
      <c r="A2625" s="219">
        <v>0</v>
      </c>
    </row>
    <row r="2626" spans="1:1" x14ac:dyDescent="0.2">
      <c r="A2626" s="219">
        <v>0</v>
      </c>
    </row>
    <row r="2627" spans="1:1" x14ac:dyDescent="0.2">
      <c r="A2627" s="219">
        <v>0</v>
      </c>
    </row>
    <row r="2628" spans="1:1" x14ac:dyDescent="0.2">
      <c r="A2628" s="219">
        <v>0</v>
      </c>
    </row>
    <row r="2629" spans="1:1" x14ac:dyDescent="0.2">
      <c r="A2629" s="219">
        <v>0</v>
      </c>
    </row>
    <row r="2630" spans="1:1" x14ac:dyDescent="0.2">
      <c r="A2630" s="219">
        <v>0</v>
      </c>
    </row>
    <row r="2631" spans="1:1" x14ac:dyDescent="0.2">
      <c r="A2631" s="219">
        <v>0</v>
      </c>
    </row>
    <row r="2632" spans="1:1" x14ac:dyDescent="0.2">
      <c r="A2632" s="219">
        <v>0</v>
      </c>
    </row>
    <row r="2633" spans="1:1" x14ac:dyDescent="0.2">
      <c r="A2633" s="219">
        <v>0</v>
      </c>
    </row>
    <row r="2634" spans="1:1" x14ac:dyDescent="0.2">
      <c r="A2634" s="219">
        <v>0</v>
      </c>
    </row>
    <row r="2635" spans="1:1" x14ac:dyDescent="0.2">
      <c r="A2635" s="219">
        <v>0</v>
      </c>
    </row>
    <row r="2636" spans="1:1" x14ac:dyDescent="0.2">
      <c r="A2636" s="219">
        <v>0</v>
      </c>
    </row>
    <row r="2637" spans="1:1" x14ac:dyDescent="0.2">
      <c r="A2637" s="219">
        <v>0</v>
      </c>
    </row>
    <row r="2638" spans="1:1" x14ac:dyDescent="0.2">
      <c r="A2638" s="219">
        <v>0</v>
      </c>
    </row>
    <row r="2639" spans="1:1" x14ac:dyDescent="0.2">
      <c r="A2639" s="219">
        <v>0</v>
      </c>
    </row>
    <row r="2640" spans="1:1" x14ac:dyDescent="0.2">
      <c r="A2640" s="219">
        <v>0</v>
      </c>
    </row>
    <row r="2641" spans="1:1" x14ac:dyDescent="0.2">
      <c r="A2641" s="219">
        <v>0</v>
      </c>
    </row>
    <row r="2642" spans="1:1" x14ac:dyDescent="0.2">
      <c r="A2642" s="219">
        <v>0</v>
      </c>
    </row>
    <row r="2643" spans="1:1" x14ac:dyDescent="0.2">
      <c r="A2643" s="219">
        <v>0</v>
      </c>
    </row>
    <row r="2644" spans="1:1" x14ac:dyDescent="0.2">
      <c r="A2644" s="219">
        <v>0</v>
      </c>
    </row>
    <row r="2645" spans="1:1" x14ac:dyDescent="0.2">
      <c r="A2645" s="219">
        <v>0</v>
      </c>
    </row>
    <row r="2646" spans="1:1" x14ac:dyDescent="0.2">
      <c r="A2646" s="219">
        <v>0</v>
      </c>
    </row>
    <row r="2647" spans="1:1" x14ac:dyDescent="0.2">
      <c r="A2647" s="219">
        <v>0</v>
      </c>
    </row>
    <row r="2648" spans="1:1" x14ac:dyDescent="0.2">
      <c r="A2648" s="219">
        <v>0</v>
      </c>
    </row>
    <row r="2649" spans="1:1" x14ac:dyDescent="0.2">
      <c r="A2649" s="219">
        <v>0</v>
      </c>
    </row>
    <row r="2650" spans="1:1" x14ac:dyDescent="0.2">
      <c r="A2650" s="219">
        <v>0</v>
      </c>
    </row>
    <row r="2651" spans="1:1" x14ac:dyDescent="0.2">
      <c r="A2651" s="219">
        <v>0</v>
      </c>
    </row>
    <row r="2652" spans="1:1" x14ac:dyDescent="0.2">
      <c r="A2652" s="219">
        <v>0</v>
      </c>
    </row>
    <row r="2653" spans="1:1" x14ac:dyDescent="0.2">
      <c r="A2653" s="219">
        <v>0</v>
      </c>
    </row>
    <row r="2654" spans="1:1" x14ac:dyDescent="0.2">
      <c r="A2654" s="219">
        <v>0</v>
      </c>
    </row>
    <row r="2655" spans="1:1" x14ac:dyDescent="0.2">
      <c r="A2655" s="219">
        <v>0</v>
      </c>
    </row>
    <row r="2656" spans="1:1" x14ac:dyDescent="0.2">
      <c r="A2656" s="219">
        <v>0</v>
      </c>
    </row>
    <row r="2657" spans="1:1" x14ac:dyDescent="0.2">
      <c r="A2657" s="219">
        <v>0</v>
      </c>
    </row>
    <row r="2658" spans="1:1" x14ac:dyDescent="0.2">
      <c r="A2658" s="219">
        <v>0</v>
      </c>
    </row>
    <row r="2659" spans="1:1" x14ac:dyDescent="0.2">
      <c r="A2659" s="219">
        <v>0</v>
      </c>
    </row>
    <row r="2660" spans="1:1" x14ac:dyDescent="0.2">
      <c r="A2660" s="219">
        <v>0</v>
      </c>
    </row>
    <row r="2661" spans="1:1" x14ac:dyDescent="0.2">
      <c r="A2661" s="219">
        <v>0</v>
      </c>
    </row>
    <row r="2662" spans="1:1" x14ac:dyDescent="0.2">
      <c r="A2662" s="219">
        <v>0</v>
      </c>
    </row>
    <row r="2663" spans="1:1" x14ac:dyDescent="0.2">
      <c r="A2663" s="219">
        <v>0</v>
      </c>
    </row>
    <row r="2664" spans="1:1" x14ac:dyDescent="0.2">
      <c r="A2664" s="219">
        <v>0</v>
      </c>
    </row>
    <row r="2665" spans="1:1" x14ac:dyDescent="0.2">
      <c r="A2665" s="219">
        <v>0</v>
      </c>
    </row>
    <row r="2666" spans="1:1" x14ac:dyDescent="0.2">
      <c r="A2666" s="219">
        <v>0</v>
      </c>
    </row>
    <row r="2667" spans="1:1" x14ac:dyDescent="0.2">
      <c r="A2667" s="219">
        <v>0</v>
      </c>
    </row>
    <row r="2668" spans="1:1" x14ac:dyDescent="0.2">
      <c r="A2668" s="219">
        <v>0</v>
      </c>
    </row>
    <row r="2669" spans="1:1" x14ac:dyDescent="0.2">
      <c r="A2669" s="219">
        <v>0</v>
      </c>
    </row>
    <row r="2670" spans="1:1" x14ac:dyDescent="0.2">
      <c r="A2670" s="219">
        <v>0</v>
      </c>
    </row>
    <row r="2671" spans="1:1" x14ac:dyDescent="0.2">
      <c r="A2671" s="219">
        <v>0</v>
      </c>
    </row>
    <row r="2672" spans="1:1" x14ac:dyDescent="0.2">
      <c r="A2672" s="219">
        <v>0</v>
      </c>
    </row>
    <row r="2673" spans="1:1" x14ac:dyDescent="0.2">
      <c r="A2673" s="219">
        <v>0</v>
      </c>
    </row>
    <row r="2674" spans="1:1" x14ac:dyDescent="0.2">
      <c r="A2674" s="219">
        <v>0</v>
      </c>
    </row>
    <row r="2675" spans="1:1" x14ac:dyDescent="0.2">
      <c r="A2675" s="219">
        <v>0</v>
      </c>
    </row>
    <row r="2676" spans="1:1" x14ac:dyDescent="0.2">
      <c r="A2676" s="219">
        <v>0</v>
      </c>
    </row>
    <row r="2677" spans="1:1" x14ac:dyDescent="0.2">
      <c r="A2677" s="219">
        <v>0</v>
      </c>
    </row>
    <row r="2678" spans="1:1" x14ac:dyDescent="0.2">
      <c r="A2678" s="219">
        <v>0</v>
      </c>
    </row>
    <row r="2679" spans="1:1" x14ac:dyDescent="0.2">
      <c r="A2679" s="219">
        <v>0</v>
      </c>
    </row>
    <row r="2680" spans="1:1" x14ac:dyDescent="0.2">
      <c r="A2680" s="219">
        <v>0</v>
      </c>
    </row>
    <row r="2681" spans="1:1" x14ac:dyDescent="0.2">
      <c r="A2681" s="219">
        <v>0</v>
      </c>
    </row>
    <row r="2682" spans="1:1" x14ac:dyDescent="0.2">
      <c r="A2682" s="219">
        <v>0</v>
      </c>
    </row>
    <row r="2683" spans="1:1" x14ac:dyDescent="0.2">
      <c r="A2683" s="219">
        <v>0</v>
      </c>
    </row>
    <row r="2684" spans="1:1" x14ac:dyDescent="0.2">
      <c r="A2684" s="219">
        <v>0</v>
      </c>
    </row>
    <row r="2685" spans="1:1" x14ac:dyDescent="0.2">
      <c r="A2685" s="219">
        <v>0</v>
      </c>
    </row>
    <row r="2686" spans="1:1" x14ac:dyDescent="0.2">
      <c r="A2686" s="219">
        <v>0</v>
      </c>
    </row>
    <row r="2687" spans="1:1" x14ac:dyDescent="0.2">
      <c r="A2687" s="219">
        <v>0</v>
      </c>
    </row>
    <row r="2688" spans="1:1" x14ac:dyDescent="0.2">
      <c r="A2688" s="219">
        <v>0</v>
      </c>
    </row>
    <row r="2689" spans="1:1" x14ac:dyDescent="0.2">
      <c r="A2689" s="219">
        <v>0</v>
      </c>
    </row>
    <row r="2690" spans="1:1" x14ac:dyDescent="0.2">
      <c r="A2690" s="219">
        <v>0</v>
      </c>
    </row>
    <row r="2691" spans="1:1" x14ac:dyDescent="0.2">
      <c r="A2691" s="219">
        <v>0</v>
      </c>
    </row>
    <row r="2692" spans="1:1" x14ac:dyDescent="0.2">
      <c r="A2692" s="219">
        <v>0</v>
      </c>
    </row>
    <row r="2693" spans="1:1" x14ac:dyDescent="0.2">
      <c r="A2693" s="219">
        <v>0</v>
      </c>
    </row>
    <row r="2694" spans="1:1" x14ac:dyDescent="0.2">
      <c r="A2694" s="219">
        <v>0</v>
      </c>
    </row>
    <row r="2695" spans="1:1" x14ac:dyDescent="0.2">
      <c r="A2695" s="219">
        <v>0</v>
      </c>
    </row>
    <row r="2696" spans="1:1" x14ac:dyDescent="0.2">
      <c r="A2696" s="219">
        <v>0</v>
      </c>
    </row>
    <row r="2697" spans="1:1" x14ac:dyDescent="0.2">
      <c r="A2697" s="219">
        <v>0</v>
      </c>
    </row>
    <row r="2698" spans="1:1" x14ac:dyDescent="0.2">
      <c r="A2698" s="219">
        <v>0</v>
      </c>
    </row>
    <row r="2699" spans="1:1" x14ac:dyDescent="0.2">
      <c r="A2699" s="219">
        <v>0</v>
      </c>
    </row>
    <row r="2700" spans="1:1" x14ac:dyDescent="0.2">
      <c r="A2700" s="219">
        <v>0</v>
      </c>
    </row>
    <row r="2701" spans="1:1" x14ac:dyDescent="0.2">
      <c r="A2701" s="219">
        <v>0</v>
      </c>
    </row>
    <row r="2702" spans="1:1" x14ac:dyDescent="0.2">
      <c r="A2702" s="219">
        <v>0</v>
      </c>
    </row>
    <row r="2703" spans="1:1" x14ac:dyDescent="0.2">
      <c r="A2703" s="219">
        <v>0</v>
      </c>
    </row>
    <row r="2704" spans="1:1" x14ac:dyDescent="0.2">
      <c r="A2704" s="219">
        <v>0</v>
      </c>
    </row>
    <row r="2705" spans="1:1" x14ac:dyDescent="0.2">
      <c r="A2705" s="219">
        <v>0</v>
      </c>
    </row>
    <row r="2706" spans="1:1" x14ac:dyDescent="0.2">
      <c r="A2706" s="219">
        <v>0</v>
      </c>
    </row>
    <row r="2707" spans="1:1" x14ac:dyDescent="0.2">
      <c r="A2707" s="219">
        <v>0</v>
      </c>
    </row>
    <row r="2708" spans="1:1" x14ac:dyDescent="0.2">
      <c r="A2708" s="219">
        <v>0</v>
      </c>
    </row>
    <row r="2709" spans="1:1" x14ac:dyDescent="0.2">
      <c r="A2709" s="219">
        <v>0</v>
      </c>
    </row>
    <row r="2710" spans="1:1" x14ac:dyDescent="0.2">
      <c r="A2710" s="219">
        <v>0</v>
      </c>
    </row>
    <row r="2711" spans="1:1" x14ac:dyDescent="0.2">
      <c r="A2711" s="219">
        <v>0</v>
      </c>
    </row>
    <row r="2712" spans="1:1" x14ac:dyDescent="0.2">
      <c r="A2712" s="219">
        <v>0</v>
      </c>
    </row>
    <row r="2713" spans="1:1" x14ac:dyDescent="0.2">
      <c r="A2713" s="219">
        <v>0</v>
      </c>
    </row>
    <row r="2714" spans="1:1" x14ac:dyDescent="0.2">
      <c r="A2714" s="219">
        <v>0</v>
      </c>
    </row>
    <row r="2715" spans="1:1" x14ac:dyDescent="0.2">
      <c r="A2715" s="219">
        <v>0</v>
      </c>
    </row>
    <row r="2716" spans="1:1" x14ac:dyDescent="0.2">
      <c r="A2716" s="219">
        <v>0</v>
      </c>
    </row>
    <row r="2717" spans="1:1" x14ac:dyDescent="0.2">
      <c r="A2717" s="219">
        <v>0</v>
      </c>
    </row>
    <row r="2718" spans="1:1" x14ac:dyDescent="0.2">
      <c r="A2718" s="219">
        <v>0</v>
      </c>
    </row>
    <row r="2719" spans="1:1" x14ac:dyDescent="0.2">
      <c r="A2719" s="219">
        <v>0</v>
      </c>
    </row>
    <row r="2720" spans="1:1" x14ac:dyDescent="0.2">
      <c r="A2720" s="219">
        <v>0</v>
      </c>
    </row>
    <row r="2721" spans="1:1" x14ac:dyDescent="0.2">
      <c r="A2721" s="219">
        <v>0</v>
      </c>
    </row>
    <row r="2722" spans="1:1" x14ac:dyDescent="0.2">
      <c r="A2722" s="219">
        <v>0</v>
      </c>
    </row>
    <row r="2723" spans="1:1" x14ac:dyDescent="0.2">
      <c r="A2723" s="219">
        <v>0</v>
      </c>
    </row>
    <row r="2724" spans="1:1" x14ac:dyDescent="0.2">
      <c r="A2724" s="219">
        <v>0</v>
      </c>
    </row>
    <row r="2725" spans="1:1" x14ac:dyDescent="0.2">
      <c r="A2725" s="219">
        <v>0</v>
      </c>
    </row>
    <row r="2726" spans="1:1" x14ac:dyDescent="0.2">
      <c r="A2726" s="219">
        <v>0</v>
      </c>
    </row>
    <row r="2727" spans="1:1" x14ac:dyDescent="0.2">
      <c r="A2727" s="219">
        <v>0</v>
      </c>
    </row>
    <row r="2728" spans="1:1" x14ac:dyDescent="0.2">
      <c r="A2728" s="219">
        <v>0</v>
      </c>
    </row>
    <row r="2729" spans="1:1" x14ac:dyDescent="0.2">
      <c r="A2729" s="219">
        <v>0</v>
      </c>
    </row>
    <row r="2730" spans="1:1" x14ac:dyDescent="0.2">
      <c r="A2730" s="219">
        <v>0</v>
      </c>
    </row>
    <row r="2731" spans="1:1" x14ac:dyDescent="0.2">
      <c r="A2731" s="219">
        <v>0</v>
      </c>
    </row>
    <row r="2732" spans="1:1" x14ac:dyDescent="0.2">
      <c r="A2732" s="219">
        <v>0</v>
      </c>
    </row>
    <row r="2733" spans="1:1" x14ac:dyDescent="0.2">
      <c r="A2733" s="219">
        <v>0</v>
      </c>
    </row>
    <row r="2734" spans="1:1" x14ac:dyDescent="0.2">
      <c r="A2734" s="219">
        <v>0</v>
      </c>
    </row>
    <row r="2735" spans="1:1" x14ac:dyDescent="0.2">
      <c r="A2735" s="219">
        <v>0</v>
      </c>
    </row>
    <row r="2736" spans="1:1" x14ac:dyDescent="0.2">
      <c r="A2736" s="219">
        <v>0</v>
      </c>
    </row>
    <row r="2737" spans="1:1" x14ac:dyDescent="0.2">
      <c r="A2737" s="219">
        <v>0</v>
      </c>
    </row>
    <row r="2738" spans="1:1" x14ac:dyDescent="0.2">
      <c r="A2738" s="219">
        <v>0</v>
      </c>
    </row>
    <row r="2739" spans="1:1" x14ac:dyDescent="0.2">
      <c r="A2739" s="219">
        <v>0</v>
      </c>
    </row>
    <row r="2740" spans="1:1" x14ac:dyDescent="0.2">
      <c r="A2740" s="219">
        <v>0</v>
      </c>
    </row>
    <row r="2741" spans="1:1" x14ac:dyDescent="0.2">
      <c r="A2741" s="219">
        <v>0</v>
      </c>
    </row>
    <row r="2742" spans="1:1" x14ac:dyDescent="0.2">
      <c r="A2742" s="219">
        <v>0</v>
      </c>
    </row>
    <row r="2743" spans="1:1" x14ac:dyDescent="0.2">
      <c r="A2743" s="219">
        <v>0</v>
      </c>
    </row>
    <row r="2744" spans="1:1" x14ac:dyDescent="0.2">
      <c r="A2744" s="219">
        <v>0</v>
      </c>
    </row>
    <row r="2745" spans="1:1" x14ac:dyDescent="0.2">
      <c r="A2745" s="219">
        <v>0</v>
      </c>
    </row>
    <row r="2746" spans="1:1" x14ac:dyDescent="0.2">
      <c r="A2746" s="219">
        <v>0</v>
      </c>
    </row>
    <row r="2747" spans="1:1" x14ac:dyDescent="0.2">
      <c r="A2747" s="219">
        <v>0</v>
      </c>
    </row>
    <row r="2748" spans="1:1" x14ac:dyDescent="0.2">
      <c r="A2748" s="219">
        <v>0</v>
      </c>
    </row>
    <row r="2749" spans="1:1" x14ac:dyDescent="0.2">
      <c r="A2749" s="219">
        <v>0</v>
      </c>
    </row>
    <row r="2750" spans="1:1" x14ac:dyDescent="0.2">
      <c r="A2750" s="219">
        <v>0</v>
      </c>
    </row>
    <row r="2751" spans="1:1" x14ac:dyDescent="0.2">
      <c r="A2751" s="219">
        <v>0</v>
      </c>
    </row>
    <row r="2752" spans="1:1" x14ac:dyDescent="0.2">
      <c r="A2752" s="219">
        <v>0</v>
      </c>
    </row>
    <row r="2753" spans="1:1" x14ac:dyDescent="0.2">
      <c r="A2753" s="219">
        <v>0</v>
      </c>
    </row>
    <row r="2754" spans="1:1" x14ac:dyDescent="0.2">
      <c r="A2754" s="219">
        <v>0</v>
      </c>
    </row>
    <row r="2755" spans="1:1" x14ac:dyDescent="0.2">
      <c r="A2755" s="219">
        <v>0</v>
      </c>
    </row>
    <row r="2756" spans="1:1" x14ac:dyDescent="0.2">
      <c r="A2756" s="219">
        <v>0</v>
      </c>
    </row>
    <row r="2757" spans="1:1" x14ac:dyDescent="0.2">
      <c r="A2757" s="219">
        <v>0</v>
      </c>
    </row>
    <row r="2758" spans="1:1" x14ac:dyDescent="0.2">
      <c r="A2758" s="219">
        <v>0</v>
      </c>
    </row>
    <row r="2759" spans="1:1" x14ac:dyDescent="0.2">
      <c r="A2759" s="219">
        <v>0</v>
      </c>
    </row>
    <row r="2760" spans="1:1" x14ac:dyDescent="0.2">
      <c r="A2760" s="219">
        <v>0</v>
      </c>
    </row>
    <row r="2761" spans="1:1" x14ac:dyDescent="0.2">
      <c r="A2761" s="219">
        <v>0</v>
      </c>
    </row>
    <row r="2762" spans="1:1" x14ac:dyDescent="0.2">
      <c r="A2762" s="219">
        <v>0</v>
      </c>
    </row>
    <row r="2763" spans="1:1" x14ac:dyDescent="0.2">
      <c r="A2763" s="219">
        <v>0</v>
      </c>
    </row>
    <row r="2764" spans="1:1" x14ac:dyDescent="0.2">
      <c r="A2764" s="219">
        <v>0</v>
      </c>
    </row>
    <row r="2765" spans="1:1" x14ac:dyDescent="0.2">
      <c r="A2765" s="219">
        <v>0</v>
      </c>
    </row>
    <row r="2766" spans="1:1" x14ac:dyDescent="0.2">
      <c r="A2766" s="219">
        <v>0</v>
      </c>
    </row>
    <row r="2767" spans="1:1" x14ac:dyDescent="0.2">
      <c r="A2767" s="219">
        <v>0</v>
      </c>
    </row>
    <row r="2768" spans="1:1" x14ac:dyDescent="0.2">
      <c r="A2768" s="219">
        <v>0</v>
      </c>
    </row>
    <row r="2769" spans="1:1" x14ac:dyDescent="0.2">
      <c r="A2769" s="219">
        <v>0</v>
      </c>
    </row>
    <row r="2770" spans="1:1" x14ac:dyDescent="0.2">
      <c r="A2770" s="219">
        <v>0</v>
      </c>
    </row>
    <row r="2771" spans="1:1" x14ac:dyDescent="0.2">
      <c r="A2771" s="219">
        <v>0</v>
      </c>
    </row>
    <row r="2772" spans="1:1" x14ac:dyDescent="0.2">
      <c r="A2772" s="219">
        <v>0</v>
      </c>
    </row>
    <row r="2773" spans="1:1" x14ac:dyDescent="0.2">
      <c r="A2773" s="219">
        <v>0</v>
      </c>
    </row>
    <row r="2774" spans="1:1" x14ac:dyDescent="0.2">
      <c r="A2774" s="219">
        <v>0</v>
      </c>
    </row>
    <row r="2775" spans="1:1" x14ac:dyDescent="0.2">
      <c r="A2775" s="219">
        <v>0</v>
      </c>
    </row>
    <row r="2776" spans="1:1" x14ac:dyDescent="0.2">
      <c r="A2776" s="219">
        <v>0</v>
      </c>
    </row>
    <row r="2777" spans="1:1" x14ac:dyDescent="0.2">
      <c r="A2777" s="219">
        <v>0</v>
      </c>
    </row>
    <row r="2778" spans="1:1" x14ac:dyDescent="0.2">
      <c r="A2778" s="219">
        <v>0</v>
      </c>
    </row>
    <row r="2779" spans="1:1" x14ac:dyDescent="0.2">
      <c r="A2779" s="219">
        <v>0</v>
      </c>
    </row>
    <row r="2780" spans="1:1" x14ac:dyDescent="0.2">
      <c r="A2780" s="219">
        <v>0</v>
      </c>
    </row>
    <row r="2781" spans="1:1" x14ac:dyDescent="0.2">
      <c r="A2781" s="219">
        <v>0</v>
      </c>
    </row>
    <row r="2782" spans="1:1" x14ac:dyDescent="0.2">
      <c r="A2782" s="219">
        <v>0</v>
      </c>
    </row>
    <row r="2783" spans="1:1" x14ac:dyDescent="0.2">
      <c r="A2783" s="219">
        <v>0</v>
      </c>
    </row>
    <row r="2784" spans="1:1" x14ac:dyDescent="0.2">
      <c r="A2784" s="219">
        <v>0</v>
      </c>
    </row>
    <row r="2785" spans="1:1" x14ac:dyDescent="0.2">
      <c r="A2785" s="219">
        <v>0</v>
      </c>
    </row>
    <row r="2786" spans="1:1" x14ac:dyDescent="0.2">
      <c r="A2786" s="219">
        <v>0</v>
      </c>
    </row>
    <row r="2787" spans="1:1" x14ac:dyDescent="0.2">
      <c r="A2787" s="219">
        <v>0</v>
      </c>
    </row>
    <row r="2788" spans="1:1" x14ac:dyDescent="0.2">
      <c r="A2788" s="219">
        <v>0</v>
      </c>
    </row>
    <row r="2789" spans="1:1" x14ac:dyDescent="0.2">
      <c r="A2789" s="219">
        <v>0</v>
      </c>
    </row>
    <row r="2790" spans="1:1" x14ac:dyDescent="0.2">
      <c r="A2790" s="219">
        <v>0</v>
      </c>
    </row>
    <row r="2791" spans="1:1" x14ac:dyDescent="0.2">
      <c r="A2791" s="219">
        <v>0</v>
      </c>
    </row>
    <row r="2792" spans="1:1" x14ac:dyDescent="0.2">
      <c r="A2792" s="219">
        <v>0</v>
      </c>
    </row>
    <row r="2793" spans="1:1" x14ac:dyDescent="0.2">
      <c r="A2793" s="219">
        <v>0</v>
      </c>
    </row>
    <row r="2794" spans="1:1" x14ac:dyDescent="0.2">
      <c r="A2794" s="219">
        <v>0</v>
      </c>
    </row>
    <row r="2795" spans="1:1" x14ac:dyDescent="0.2">
      <c r="A2795" s="219">
        <v>0</v>
      </c>
    </row>
    <row r="2796" spans="1:1" x14ac:dyDescent="0.2">
      <c r="A2796" s="219">
        <v>0</v>
      </c>
    </row>
    <row r="2797" spans="1:1" x14ac:dyDescent="0.2">
      <c r="A2797" s="219">
        <v>0</v>
      </c>
    </row>
    <row r="2798" spans="1:1" x14ac:dyDescent="0.2">
      <c r="A2798" s="219">
        <v>0</v>
      </c>
    </row>
    <row r="2799" spans="1:1" x14ac:dyDescent="0.2">
      <c r="A2799" s="219">
        <v>0</v>
      </c>
    </row>
    <row r="2800" spans="1:1" x14ac:dyDescent="0.2">
      <c r="A2800" s="219">
        <v>0</v>
      </c>
    </row>
    <row r="2801" spans="1:1" x14ac:dyDescent="0.2">
      <c r="A2801" s="219">
        <v>0</v>
      </c>
    </row>
    <row r="2802" spans="1:1" x14ac:dyDescent="0.2">
      <c r="A2802" s="219">
        <v>0</v>
      </c>
    </row>
    <row r="2803" spans="1:1" x14ac:dyDescent="0.2">
      <c r="A2803" s="219">
        <v>0</v>
      </c>
    </row>
    <row r="2804" spans="1:1" x14ac:dyDescent="0.2">
      <c r="A2804" s="219">
        <v>0</v>
      </c>
    </row>
    <row r="2805" spans="1:1" x14ac:dyDescent="0.2">
      <c r="A2805" s="219">
        <v>0</v>
      </c>
    </row>
    <row r="2806" spans="1:1" x14ac:dyDescent="0.2">
      <c r="A2806" s="219">
        <v>0</v>
      </c>
    </row>
    <row r="2807" spans="1:1" x14ac:dyDescent="0.2">
      <c r="A2807" s="219">
        <v>0</v>
      </c>
    </row>
    <row r="2808" spans="1:1" x14ac:dyDescent="0.2">
      <c r="A2808" s="219">
        <v>0</v>
      </c>
    </row>
    <row r="2809" spans="1:1" x14ac:dyDescent="0.2">
      <c r="A2809" s="219">
        <v>0</v>
      </c>
    </row>
    <row r="2810" spans="1:1" x14ac:dyDescent="0.2">
      <c r="A2810" s="219">
        <v>0</v>
      </c>
    </row>
    <row r="2811" spans="1:1" x14ac:dyDescent="0.2">
      <c r="A2811" s="219">
        <v>0</v>
      </c>
    </row>
    <row r="2812" spans="1:1" x14ac:dyDescent="0.2">
      <c r="A2812" s="219">
        <v>0</v>
      </c>
    </row>
    <row r="2813" spans="1:1" x14ac:dyDescent="0.2">
      <c r="A2813" s="219">
        <v>0</v>
      </c>
    </row>
    <row r="2814" spans="1:1" x14ac:dyDescent="0.2">
      <c r="A2814" s="219">
        <v>0</v>
      </c>
    </row>
    <row r="2815" spans="1:1" x14ac:dyDescent="0.2">
      <c r="A2815" s="219">
        <v>0</v>
      </c>
    </row>
    <row r="2816" spans="1:1" x14ac:dyDescent="0.2">
      <c r="A2816" s="219">
        <v>0</v>
      </c>
    </row>
    <row r="2817" spans="1:1" x14ac:dyDescent="0.2">
      <c r="A2817" s="219">
        <v>0</v>
      </c>
    </row>
    <row r="2818" spans="1:1" x14ac:dyDescent="0.2">
      <c r="A2818" s="219">
        <v>0</v>
      </c>
    </row>
    <row r="2819" spans="1:1" x14ac:dyDescent="0.2">
      <c r="A2819" s="219">
        <v>0</v>
      </c>
    </row>
    <row r="2820" spans="1:1" x14ac:dyDescent="0.2">
      <c r="A2820" s="219">
        <v>0</v>
      </c>
    </row>
    <row r="2821" spans="1:1" x14ac:dyDescent="0.2">
      <c r="A2821" s="219">
        <v>0</v>
      </c>
    </row>
    <row r="2822" spans="1:1" x14ac:dyDescent="0.2">
      <c r="A2822" s="219">
        <v>0</v>
      </c>
    </row>
    <row r="2823" spans="1:1" x14ac:dyDescent="0.2">
      <c r="A2823" s="219">
        <v>0</v>
      </c>
    </row>
    <row r="2824" spans="1:1" x14ac:dyDescent="0.2">
      <c r="A2824" s="219">
        <v>0</v>
      </c>
    </row>
    <row r="2825" spans="1:1" x14ac:dyDescent="0.2">
      <c r="A2825" s="219">
        <v>0</v>
      </c>
    </row>
    <row r="2826" spans="1:1" x14ac:dyDescent="0.2">
      <c r="A2826" s="219">
        <v>0</v>
      </c>
    </row>
    <row r="2827" spans="1:1" x14ac:dyDescent="0.2">
      <c r="A2827" s="219">
        <v>0</v>
      </c>
    </row>
    <row r="2828" spans="1:1" x14ac:dyDescent="0.2">
      <c r="A2828" s="219">
        <v>0</v>
      </c>
    </row>
    <row r="2829" spans="1:1" x14ac:dyDescent="0.2">
      <c r="A2829" s="219">
        <v>0</v>
      </c>
    </row>
    <row r="2830" spans="1:1" x14ac:dyDescent="0.2">
      <c r="A2830" s="219">
        <v>0</v>
      </c>
    </row>
    <row r="2831" spans="1:1" x14ac:dyDescent="0.2">
      <c r="A2831" s="219">
        <v>0</v>
      </c>
    </row>
    <row r="2832" spans="1:1" x14ac:dyDescent="0.2">
      <c r="A2832" s="219">
        <v>0</v>
      </c>
    </row>
    <row r="2833" spans="1:1" x14ac:dyDescent="0.2">
      <c r="A2833" s="219">
        <v>0</v>
      </c>
    </row>
    <row r="2834" spans="1:1" x14ac:dyDescent="0.2">
      <c r="A2834" s="219">
        <v>0</v>
      </c>
    </row>
    <row r="2835" spans="1:1" x14ac:dyDescent="0.2">
      <c r="A2835" s="219">
        <v>0</v>
      </c>
    </row>
    <row r="2836" spans="1:1" x14ac:dyDescent="0.2">
      <c r="A2836" s="219">
        <v>0</v>
      </c>
    </row>
    <row r="2837" spans="1:1" x14ac:dyDescent="0.2">
      <c r="A2837" s="219">
        <v>0</v>
      </c>
    </row>
    <row r="2838" spans="1:1" x14ac:dyDescent="0.2">
      <c r="A2838" s="219">
        <v>0</v>
      </c>
    </row>
    <row r="2839" spans="1:1" x14ac:dyDescent="0.2">
      <c r="A2839" s="219">
        <v>0</v>
      </c>
    </row>
    <row r="2840" spans="1:1" x14ac:dyDescent="0.2">
      <c r="A2840" s="219">
        <v>0</v>
      </c>
    </row>
    <row r="2841" spans="1:1" x14ac:dyDescent="0.2">
      <c r="A2841" s="219">
        <v>0</v>
      </c>
    </row>
    <row r="2842" spans="1:1" x14ac:dyDescent="0.2">
      <c r="A2842" s="219">
        <v>0</v>
      </c>
    </row>
    <row r="2843" spans="1:1" x14ac:dyDescent="0.2">
      <c r="A2843" s="219">
        <v>0</v>
      </c>
    </row>
    <row r="2844" spans="1:1" x14ac:dyDescent="0.2">
      <c r="A2844" s="219">
        <v>0</v>
      </c>
    </row>
    <row r="2845" spans="1:1" x14ac:dyDescent="0.2">
      <c r="A2845" s="219">
        <v>0</v>
      </c>
    </row>
    <row r="2846" spans="1:1" x14ac:dyDescent="0.2">
      <c r="A2846" s="219">
        <v>0</v>
      </c>
    </row>
    <row r="2847" spans="1:1" x14ac:dyDescent="0.2">
      <c r="A2847" s="219">
        <v>0</v>
      </c>
    </row>
    <row r="2848" spans="1:1" x14ac:dyDescent="0.2">
      <c r="A2848" s="219">
        <v>0</v>
      </c>
    </row>
    <row r="2849" spans="1:1" x14ac:dyDescent="0.2">
      <c r="A2849" s="219">
        <v>0</v>
      </c>
    </row>
    <row r="2850" spans="1:1" x14ac:dyDescent="0.2">
      <c r="A2850" s="219">
        <v>0</v>
      </c>
    </row>
    <row r="2851" spans="1:1" x14ac:dyDescent="0.2">
      <c r="A2851" s="219">
        <v>0</v>
      </c>
    </row>
    <row r="2852" spans="1:1" x14ac:dyDescent="0.2">
      <c r="A2852" s="219">
        <v>0</v>
      </c>
    </row>
    <row r="2853" spans="1:1" x14ac:dyDescent="0.2">
      <c r="A2853" s="219">
        <v>0</v>
      </c>
    </row>
    <row r="2854" spans="1:1" x14ac:dyDescent="0.2">
      <c r="A2854" s="219">
        <v>0</v>
      </c>
    </row>
    <row r="2855" spans="1:1" x14ac:dyDescent="0.2">
      <c r="A2855" s="219">
        <v>0</v>
      </c>
    </row>
    <row r="2856" spans="1:1" x14ac:dyDescent="0.2">
      <c r="A2856" s="219">
        <v>0</v>
      </c>
    </row>
    <row r="2857" spans="1:1" x14ac:dyDescent="0.2">
      <c r="A2857" s="219">
        <v>0</v>
      </c>
    </row>
    <row r="2858" spans="1:1" x14ac:dyDescent="0.2">
      <c r="A2858" s="219">
        <v>0</v>
      </c>
    </row>
    <row r="2859" spans="1:1" x14ac:dyDescent="0.2">
      <c r="A2859" s="219">
        <v>0</v>
      </c>
    </row>
    <row r="2860" spans="1:1" x14ac:dyDescent="0.2">
      <c r="A2860" s="219">
        <v>0</v>
      </c>
    </row>
    <row r="2861" spans="1:1" x14ac:dyDescent="0.2">
      <c r="A2861" s="219">
        <v>0</v>
      </c>
    </row>
    <row r="2862" spans="1:1" x14ac:dyDescent="0.2">
      <c r="A2862" s="219">
        <v>0</v>
      </c>
    </row>
    <row r="2863" spans="1:1" x14ac:dyDescent="0.2">
      <c r="A2863" s="219">
        <v>0</v>
      </c>
    </row>
    <row r="2864" spans="1:1" x14ac:dyDescent="0.2">
      <c r="A2864" s="219">
        <v>0</v>
      </c>
    </row>
    <row r="2865" spans="1:1" x14ac:dyDescent="0.2">
      <c r="A2865" s="219">
        <v>0</v>
      </c>
    </row>
    <row r="2866" spans="1:1" x14ac:dyDescent="0.2">
      <c r="A2866" s="219">
        <v>0</v>
      </c>
    </row>
    <row r="2867" spans="1:1" x14ac:dyDescent="0.2">
      <c r="A2867" s="219">
        <v>0</v>
      </c>
    </row>
    <row r="2868" spans="1:1" x14ac:dyDescent="0.2">
      <c r="A2868" s="219">
        <v>0</v>
      </c>
    </row>
    <row r="2869" spans="1:1" x14ac:dyDescent="0.2">
      <c r="A2869" s="219">
        <v>0</v>
      </c>
    </row>
    <row r="2870" spans="1:1" x14ac:dyDescent="0.2">
      <c r="A2870" s="219">
        <v>0</v>
      </c>
    </row>
    <row r="2871" spans="1:1" x14ac:dyDescent="0.2">
      <c r="A2871" s="219">
        <v>0</v>
      </c>
    </row>
    <row r="2872" spans="1:1" x14ac:dyDescent="0.2">
      <c r="A2872" s="219">
        <v>0</v>
      </c>
    </row>
    <row r="2873" spans="1:1" x14ac:dyDescent="0.2">
      <c r="A2873" s="219">
        <v>0</v>
      </c>
    </row>
    <row r="2874" spans="1:1" x14ac:dyDescent="0.2">
      <c r="A2874" s="219">
        <v>0</v>
      </c>
    </row>
    <row r="2875" spans="1:1" x14ac:dyDescent="0.2">
      <c r="A2875" s="219">
        <v>0</v>
      </c>
    </row>
    <row r="2876" spans="1:1" x14ac:dyDescent="0.2">
      <c r="A2876" s="219">
        <v>0</v>
      </c>
    </row>
    <row r="2877" spans="1:1" x14ac:dyDescent="0.2">
      <c r="A2877" s="219">
        <v>0</v>
      </c>
    </row>
    <row r="2878" spans="1:1" x14ac:dyDescent="0.2">
      <c r="A2878" s="219">
        <v>0</v>
      </c>
    </row>
    <row r="2879" spans="1:1" x14ac:dyDescent="0.2">
      <c r="A2879" s="219">
        <v>0</v>
      </c>
    </row>
    <row r="2880" spans="1:1" x14ac:dyDescent="0.2">
      <c r="A2880" s="219">
        <v>0</v>
      </c>
    </row>
    <row r="2881" spans="1:1" x14ac:dyDescent="0.2">
      <c r="A2881" s="219">
        <v>0</v>
      </c>
    </row>
    <row r="2882" spans="1:1" x14ac:dyDescent="0.2">
      <c r="A2882" s="219">
        <v>0</v>
      </c>
    </row>
    <row r="2883" spans="1:1" x14ac:dyDescent="0.2">
      <c r="A2883" s="219">
        <v>0</v>
      </c>
    </row>
    <row r="2884" spans="1:1" x14ac:dyDescent="0.2">
      <c r="A2884" s="219">
        <v>0</v>
      </c>
    </row>
    <row r="2885" spans="1:1" x14ac:dyDescent="0.2">
      <c r="A2885" s="219">
        <v>0</v>
      </c>
    </row>
    <row r="2886" spans="1:1" x14ac:dyDescent="0.2">
      <c r="A2886" s="219">
        <v>0</v>
      </c>
    </row>
    <row r="2887" spans="1:1" x14ac:dyDescent="0.2">
      <c r="A2887" s="219">
        <v>0</v>
      </c>
    </row>
    <row r="2888" spans="1:1" x14ac:dyDescent="0.2">
      <c r="A2888" s="219">
        <v>0</v>
      </c>
    </row>
    <row r="2889" spans="1:1" x14ac:dyDescent="0.2">
      <c r="A2889" s="219">
        <v>0</v>
      </c>
    </row>
    <row r="2890" spans="1:1" x14ac:dyDescent="0.2">
      <c r="A2890" s="219">
        <v>0</v>
      </c>
    </row>
    <row r="2891" spans="1:1" x14ac:dyDescent="0.2">
      <c r="A2891" s="219">
        <v>0</v>
      </c>
    </row>
    <row r="2892" spans="1:1" x14ac:dyDescent="0.2">
      <c r="A2892" s="219">
        <v>0</v>
      </c>
    </row>
    <row r="2893" spans="1:1" x14ac:dyDescent="0.2">
      <c r="A2893" s="219">
        <v>0</v>
      </c>
    </row>
    <row r="2894" spans="1:1" x14ac:dyDescent="0.2">
      <c r="A2894" s="219">
        <v>0</v>
      </c>
    </row>
    <row r="2895" spans="1:1" x14ac:dyDescent="0.2">
      <c r="A2895" s="219">
        <v>0</v>
      </c>
    </row>
    <row r="2896" spans="1:1" x14ac:dyDescent="0.2">
      <c r="A2896" s="219">
        <v>0</v>
      </c>
    </row>
    <row r="2897" spans="1:1" x14ac:dyDescent="0.2">
      <c r="A2897" s="219">
        <v>0</v>
      </c>
    </row>
    <row r="2898" spans="1:1" x14ac:dyDescent="0.2">
      <c r="A2898" s="219">
        <v>0</v>
      </c>
    </row>
    <row r="2899" spans="1:1" x14ac:dyDescent="0.2">
      <c r="A2899" s="219">
        <v>0</v>
      </c>
    </row>
    <row r="2900" spans="1:1" x14ac:dyDescent="0.2">
      <c r="A2900" s="219">
        <v>0</v>
      </c>
    </row>
    <row r="2901" spans="1:1" x14ac:dyDescent="0.2">
      <c r="A2901" s="219">
        <v>0</v>
      </c>
    </row>
    <row r="2902" spans="1:1" x14ac:dyDescent="0.2">
      <c r="A2902" s="219">
        <v>0</v>
      </c>
    </row>
    <row r="2903" spans="1:1" x14ac:dyDescent="0.2">
      <c r="A2903" s="219">
        <v>0</v>
      </c>
    </row>
    <row r="2904" spans="1:1" x14ac:dyDescent="0.2">
      <c r="A2904" s="219">
        <v>0</v>
      </c>
    </row>
    <row r="2905" spans="1:1" x14ac:dyDescent="0.2">
      <c r="A2905" s="219">
        <v>0</v>
      </c>
    </row>
    <row r="2906" spans="1:1" x14ac:dyDescent="0.2">
      <c r="A2906" s="219">
        <v>0</v>
      </c>
    </row>
    <row r="2907" spans="1:1" x14ac:dyDescent="0.2">
      <c r="A2907" s="219">
        <v>0</v>
      </c>
    </row>
    <row r="2908" spans="1:1" x14ac:dyDescent="0.2">
      <c r="A2908" s="219">
        <v>0</v>
      </c>
    </row>
    <row r="2909" spans="1:1" x14ac:dyDescent="0.2">
      <c r="A2909" s="219">
        <v>0</v>
      </c>
    </row>
    <row r="2910" spans="1:1" x14ac:dyDescent="0.2">
      <c r="A2910" s="219">
        <v>0</v>
      </c>
    </row>
    <row r="2911" spans="1:1" x14ac:dyDescent="0.2">
      <c r="A2911" s="219">
        <v>0</v>
      </c>
    </row>
    <row r="2912" spans="1:1" x14ac:dyDescent="0.2">
      <c r="A2912" s="219">
        <v>0</v>
      </c>
    </row>
    <row r="2913" spans="1:1" x14ac:dyDescent="0.2">
      <c r="A2913" s="219">
        <v>0</v>
      </c>
    </row>
    <row r="2914" spans="1:1" x14ac:dyDescent="0.2">
      <c r="A2914" s="219">
        <v>0</v>
      </c>
    </row>
    <row r="2915" spans="1:1" x14ac:dyDescent="0.2">
      <c r="A2915" s="219">
        <v>0</v>
      </c>
    </row>
    <row r="2916" spans="1:1" x14ac:dyDescent="0.2">
      <c r="A2916" s="219">
        <v>0</v>
      </c>
    </row>
    <row r="2917" spans="1:1" x14ac:dyDescent="0.2">
      <c r="A2917" s="219">
        <v>0</v>
      </c>
    </row>
    <row r="2918" spans="1:1" x14ac:dyDescent="0.2">
      <c r="A2918" s="219">
        <v>0</v>
      </c>
    </row>
    <row r="2919" spans="1:1" x14ac:dyDescent="0.2">
      <c r="A2919" s="219">
        <v>0</v>
      </c>
    </row>
    <row r="2920" spans="1:1" x14ac:dyDescent="0.2">
      <c r="A2920" s="219">
        <v>0</v>
      </c>
    </row>
    <row r="2921" spans="1:1" x14ac:dyDescent="0.2">
      <c r="A2921" s="219">
        <v>0</v>
      </c>
    </row>
    <row r="2922" spans="1:1" x14ac:dyDescent="0.2">
      <c r="A2922" s="219">
        <v>0</v>
      </c>
    </row>
    <row r="2923" spans="1:1" x14ac:dyDescent="0.2">
      <c r="A2923" s="219">
        <v>0</v>
      </c>
    </row>
    <row r="2924" spans="1:1" x14ac:dyDescent="0.2">
      <c r="A2924" s="219">
        <v>0</v>
      </c>
    </row>
    <row r="2925" spans="1:1" x14ac:dyDescent="0.2">
      <c r="A2925" s="219">
        <v>0</v>
      </c>
    </row>
    <row r="2926" spans="1:1" x14ac:dyDescent="0.2">
      <c r="A2926" s="219">
        <v>0</v>
      </c>
    </row>
    <row r="2927" spans="1:1" x14ac:dyDescent="0.2">
      <c r="A2927" s="219">
        <v>0</v>
      </c>
    </row>
    <row r="2928" spans="1:1" x14ac:dyDescent="0.2">
      <c r="A2928" s="219">
        <v>0</v>
      </c>
    </row>
    <row r="2929" spans="1:1" x14ac:dyDescent="0.2">
      <c r="A2929" s="219">
        <v>0</v>
      </c>
    </row>
    <row r="2930" spans="1:1" x14ac:dyDescent="0.2">
      <c r="A2930" s="219">
        <v>0</v>
      </c>
    </row>
    <row r="2931" spans="1:1" x14ac:dyDescent="0.2">
      <c r="A2931" s="219">
        <v>0</v>
      </c>
    </row>
    <row r="2932" spans="1:1" x14ac:dyDescent="0.2">
      <c r="A2932" s="219">
        <v>0</v>
      </c>
    </row>
    <row r="2933" spans="1:1" x14ac:dyDescent="0.2">
      <c r="A2933" s="219">
        <v>0</v>
      </c>
    </row>
    <row r="2934" spans="1:1" x14ac:dyDescent="0.2">
      <c r="A2934" s="219">
        <v>0</v>
      </c>
    </row>
    <row r="2935" spans="1:1" x14ac:dyDescent="0.2">
      <c r="A2935" s="219">
        <v>0</v>
      </c>
    </row>
    <row r="2936" spans="1:1" x14ac:dyDescent="0.2">
      <c r="A2936" s="219">
        <v>0</v>
      </c>
    </row>
    <row r="2937" spans="1:1" x14ac:dyDescent="0.2">
      <c r="A2937" s="219">
        <v>0</v>
      </c>
    </row>
    <row r="2938" spans="1:1" x14ac:dyDescent="0.2">
      <c r="A2938" s="219">
        <v>0</v>
      </c>
    </row>
    <row r="2939" spans="1:1" x14ac:dyDescent="0.2">
      <c r="A2939" s="219">
        <v>0</v>
      </c>
    </row>
    <row r="2940" spans="1:1" x14ac:dyDescent="0.2">
      <c r="A2940" s="219">
        <v>0</v>
      </c>
    </row>
    <row r="2941" spans="1:1" x14ac:dyDescent="0.2">
      <c r="A2941" s="219">
        <v>0</v>
      </c>
    </row>
    <row r="2942" spans="1:1" x14ac:dyDescent="0.2">
      <c r="A2942" s="219">
        <v>0</v>
      </c>
    </row>
    <row r="2943" spans="1:1" x14ac:dyDescent="0.2">
      <c r="A2943" s="219">
        <v>0</v>
      </c>
    </row>
    <row r="2944" spans="1:1" x14ac:dyDescent="0.2">
      <c r="A2944" s="219">
        <v>0</v>
      </c>
    </row>
    <row r="2945" spans="1:1" x14ac:dyDescent="0.2">
      <c r="A2945" s="219">
        <v>0</v>
      </c>
    </row>
    <row r="2946" spans="1:1" x14ac:dyDescent="0.2">
      <c r="A2946" s="219">
        <v>0</v>
      </c>
    </row>
    <row r="2947" spans="1:1" x14ac:dyDescent="0.2">
      <c r="A2947" s="219">
        <v>0</v>
      </c>
    </row>
    <row r="2948" spans="1:1" x14ac:dyDescent="0.2">
      <c r="A2948" s="219">
        <v>0</v>
      </c>
    </row>
    <row r="2949" spans="1:1" x14ac:dyDescent="0.2">
      <c r="A2949" s="219">
        <v>0</v>
      </c>
    </row>
    <row r="2950" spans="1:1" x14ac:dyDescent="0.2">
      <c r="A2950" s="219">
        <v>0</v>
      </c>
    </row>
    <row r="2951" spans="1:1" x14ac:dyDescent="0.2">
      <c r="A2951" s="219">
        <v>0</v>
      </c>
    </row>
    <row r="2952" spans="1:1" x14ac:dyDescent="0.2">
      <c r="A2952" s="219">
        <v>0</v>
      </c>
    </row>
    <row r="2953" spans="1:1" x14ac:dyDescent="0.2">
      <c r="A2953" s="219">
        <v>0</v>
      </c>
    </row>
    <row r="2954" spans="1:1" x14ac:dyDescent="0.2">
      <c r="A2954" s="219">
        <v>0</v>
      </c>
    </row>
    <row r="2955" spans="1:1" x14ac:dyDescent="0.2">
      <c r="A2955" s="219">
        <v>0</v>
      </c>
    </row>
    <row r="2956" spans="1:1" x14ac:dyDescent="0.2">
      <c r="A2956" s="219">
        <v>0</v>
      </c>
    </row>
    <row r="2957" spans="1:1" x14ac:dyDescent="0.2">
      <c r="A2957" s="219">
        <v>0</v>
      </c>
    </row>
    <row r="2958" spans="1:1" x14ac:dyDescent="0.2">
      <c r="A2958" s="219">
        <v>0</v>
      </c>
    </row>
    <row r="2959" spans="1:1" x14ac:dyDescent="0.2">
      <c r="A2959" s="219">
        <v>0</v>
      </c>
    </row>
    <row r="2960" spans="1:1" x14ac:dyDescent="0.2">
      <c r="A2960" s="219">
        <v>0</v>
      </c>
    </row>
    <row r="2961" spans="1:1" x14ac:dyDescent="0.2">
      <c r="A2961" s="219">
        <v>0</v>
      </c>
    </row>
    <row r="2962" spans="1:1" x14ac:dyDescent="0.2">
      <c r="A2962" s="219">
        <v>0</v>
      </c>
    </row>
    <row r="2963" spans="1:1" x14ac:dyDescent="0.2">
      <c r="A2963" s="219">
        <v>0</v>
      </c>
    </row>
    <row r="2964" spans="1:1" x14ac:dyDescent="0.2">
      <c r="A2964" s="219">
        <v>0</v>
      </c>
    </row>
    <row r="2965" spans="1:1" x14ac:dyDescent="0.2">
      <c r="A2965" s="219">
        <v>0</v>
      </c>
    </row>
    <row r="2966" spans="1:1" x14ac:dyDescent="0.2">
      <c r="A2966" s="219">
        <v>0</v>
      </c>
    </row>
    <row r="2967" spans="1:1" x14ac:dyDescent="0.2">
      <c r="A2967" s="219">
        <v>0</v>
      </c>
    </row>
    <row r="2968" spans="1:1" x14ac:dyDescent="0.2">
      <c r="A2968" s="219">
        <v>0</v>
      </c>
    </row>
    <row r="2969" spans="1:1" x14ac:dyDescent="0.2">
      <c r="A2969" s="219">
        <v>0</v>
      </c>
    </row>
    <row r="2970" spans="1:1" x14ac:dyDescent="0.2">
      <c r="A2970" s="219">
        <v>0</v>
      </c>
    </row>
    <row r="2971" spans="1:1" x14ac:dyDescent="0.2">
      <c r="A2971" s="219">
        <v>0</v>
      </c>
    </row>
    <row r="2972" spans="1:1" x14ac:dyDescent="0.2">
      <c r="A2972" s="219">
        <v>0</v>
      </c>
    </row>
    <row r="2973" spans="1:1" x14ac:dyDescent="0.2">
      <c r="A2973" s="219">
        <v>0</v>
      </c>
    </row>
    <row r="2974" spans="1:1" x14ac:dyDescent="0.2">
      <c r="A2974" s="219">
        <v>0</v>
      </c>
    </row>
    <row r="2975" spans="1:1" x14ac:dyDescent="0.2">
      <c r="A2975" s="219">
        <v>0</v>
      </c>
    </row>
    <row r="2976" spans="1:1" x14ac:dyDescent="0.2">
      <c r="A2976" s="219">
        <v>0</v>
      </c>
    </row>
    <row r="2977" spans="1:1" x14ac:dyDescent="0.2">
      <c r="A2977" s="219">
        <v>0</v>
      </c>
    </row>
    <row r="2978" spans="1:1" x14ac:dyDescent="0.2">
      <c r="A2978" s="219">
        <v>0</v>
      </c>
    </row>
    <row r="2979" spans="1:1" x14ac:dyDescent="0.2">
      <c r="A2979" s="219">
        <v>0</v>
      </c>
    </row>
    <row r="2980" spans="1:1" x14ac:dyDescent="0.2">
      <c r="A2980" s="219">
        <v>0</v>
      </c>
    </row>
    <row r="2981" spans="1:1" x14ac:dyDescent="0.2">
      <c r="A2981" s="219">
        <v>0</v>
      </c>
    </row>
    <row r="2982" spans="1:1" x14ac:dyDescent="0.2">
      <c r="A2982" s="219">
        <v>0</v>
      </c>
    </row>
    <row r="2983" spans="1:1" x14ac:dyDescent="0.2">
      <c r="A2983" s="219">
        <v>0</v>
      </c>
    </row>
    <row r="2984" spans="1:1" x14ac:dyDescent="0.2">
      <c r="A2984" s="219">
        <v>0</v>
      </c>
    </row>
    <row r="2985" spans="1:1" x14ac:dyDescent="0.2">
      <c r="A2985" s="219">
        <v>0</v>
      </c>
    </row>
    <row r="2986" spans="1:1" x14ac:dyDescent="0.2">
      <c r="A2986" s="219">
        <v>0</v>
      </c>
    </row>
    <row r="2987" spans="1:1" x14ac:dyDescent="0.2">
      <c r="A2987" s="219">
        <v>0</v>
      </c>
    </row>
    <row r="2988" spans="1:1" x14ac:dyDescent="0.2">
      <c r="A2988" s="219">
        <v>0</v>
      </c>
    </row>
    <row r="2989" spans="1:1" x14ac:dyDescent="0.2">
      <c r="A2989" s="219">
        <v>0</v>
      </c>
    </row>
    <row r="2990" spans="1:1" x14ac:dyDescent="0.2">
      <c r="A2990" s="219">
        <v>0</v>
      </c>
    </row>
    <row r="2991" spans="1:1" x14ac:dyDescent="0.2">
      <c r="A2991" s="219">
        <v>0</v>
      </c>
    </row>
    <row r="2992" spans="1:1" x14ac:dyDescent="0.2">
      <c r="A2992" s="219">
        <v>0</v>
      </c>
    </row>
    <row r="2993" spans="1:1" x14ac:dyDescent="0.2">
      <c r="A2993" s="219">
        <v>0</v>
      </c>
    </row>
    <row r="2994" spans="1:1" x14ac:dyDescent="0.2">
      <c r="A2994" s="219">
        <v>0</v>
      </c>
    </row>
    <row r="2995" spans="1:1" x14ac:dyDescent="0.2">
      <c r="A2995" s="219">
        <v>0</v>
      </c>
    </row>
    <row r="2996" spans="1:1" x14ac:dyDescent="0.2">
      <c r="A2996" s="219">
        <v>0</v>
      </c>
    </row>
    <row r="2997" spans="1:1" x14ac:dyDescent="0.2">
      <c r="A2997" s="219">
        <v>0</v>
      </c>
    </row>
    <row r="2998" spans="1:1" x14ac:dyDescent="0.2">
      <c r="A2998" s="219">
        <v>0</v>
      </c>
    </row>
    <row r="2999" spans="1:1" x14ac:dyDescent="0.2">
      <c r="A2999" s="219">
        <v>0</v>
      </c>
    </row>
    <row r="3000" spans="1:1" x14ac:dyDescent="0.2">
      <c r="A3000" s="219">
        <v>0</v>
      </c>
    </row>
    <row r="3001" spans="1:1" x14ac:dyDescent="0.2">
      <c r="A3001" s="219">
        <v>0</v>
      </c>
    </row>
    <row r="3002" spans="1:1" x14ac:dyDescent="0.2">
      <c r="A3002" s="219">
        <v>0</v>
      </c>
    </row>
    <row r="3003" spans="1:1" x14ac:dyDescent="0.2">
      <c r="A3003" s="219">
        <v>0</v>
      </c>
    </row>
    <row r="3004" spans="1:1" x14ac:dyDescent="0.2">
      <c r="A3004" s="219">
        <v>0</v>
      </c>
    </row>
    <row r="3005" spans="1:1" x14ac:dyDescent="0.2">
      <c r="A3005" s="219">
        <v>0</v>
      </c>
    </row>
    <row r="3006" spans="1:1" x14ac:dyDescent="0.2">
      <c r="A3006" s="219">
        <v>0</v>
      </c>
    </row>
    <row r="3007" spans="1:1" x14ac:dyDescent="0.2">
      <c r="A3007" s="219">
        <v>0</v>
      </c>
    </row>
    <row r="3008" spans="1:1" x14ac:dyDescent="0.2">
      <c r="A3008" s="219">
        <v>0</v>
      </c>
    </row>
    <row r="3009" spans="1:1" x14ac:dyDescent="0.2">
      <c r="A3009" s="219">
        <v>0</v>
      </c>
    </row>
    <row r="3010" spans="1:1" x14ac:dyDescent="0.2">
      <c r="A3010" s="219">
        <v>0</v>
      </c>
    </row>
    <row r="3011" spans="1:1" x14ac:dyDescent="0.2">
      <c r="A3011" s="219">
        <v>0</v>
      </c>
    </row>
    <row r="3012" spans="1:1" x14ac:dyDescent="0.2">
      <c r="A3012" s="219">
        <v>0</v>
      </c>
    </row>
    <row r="3013" spans="1:1" x14ac:dyDescent="0.2">
      <c r="A3013" s="219">
        <v>0</v>
      </c>
    </row>
    <row r="3014" spans="1:1" x14ac:dyDescent="0.2">
      <c r="A3014" s="219">
        <v>0</v>
      </c>
    </row>
    <row r="3015" spans="1:1" x14ac:dyDescent="0.2">
      <c r="A3015" s="219">
        <v>0</v>
      </c>
    </row>
    <row r="3016" spans="1:1" x14ac:dyDescent="0.2">
      <c r="A3016" s="219">
        <v>0</v>
      </c>
    </row>
    <row r="3017" spans="1:1" x14ac:dyDescent="0.2">
      <c r="A3017" s="219">
        <v>0</v>
      </c>
    </row>
    <row r="3018" spans="1:1" x14ac:dyDescent="0.2">
      <c r="A3018" s="219">
        <v>0</v>
      </c>
    </row>
    <row r="3019" spans="1:1" x14ac:dyDescent="0.2">
      <c r="A3019" s="219">
        <v>0</v>
      </c>
    </row>
    <row r="3020" spans="1:1" x14ac:dyDescent="0.2">
      <c r="A3020" s="219">
        <v>0</v>
      </c>
    </row>
    <row r="3021" spans="1:1" x14ac:dyDescent="0.2">
      <c r="A3021" s="219">
        <v>0</v>
      </c>
    </row>
    <row r="3022" spans="1:1" x14ac:dyDescent="0.2">
      <c r="A3022" s="219">
        <v>0</v>
      </c>
    </row>
    <row r="3023" spans="1:1" x14ac:dyDescent="0.2">
      <c r="A3023" s="219">
        <v>0</v>
      </c>
    </row>
    <row r="3024" spans="1:1" x14ac:dyDescent="0.2">
      <c r="A3024" s="219">
        <v>0</v>
      </c>
    </row>
    <row r="3025" spans="1:1" x14ac:dyDescent="0.2">
      <c r="A3025" s="219">
        <v>0</v>
      </c>
    </row>
    <row r="3026" spans="1:1" x14ac:dyDescent="0.2">
      <c r="A3026" s="219">
        <v>0</v>
      </c>
    </row>
    <row r="3027" spans="1:1" x14ac:dyDescent="0.2">
      <c r="A3027" s="219">
        <v>0</v>
      </c>
    </row>
    <row r="3028" spans="1:1" x14ac:dyDescent="0.2">
      <c r="A3028" s="219">
        <v>0</v>
      </c>
    </row>
    <row r="3029" spans="1:1" x14ac:dyDescent="0.2">
      <c r="A3029" s="219">
        <v>0</v>
      </c>
    </row>
    <row r="3030" spans="1:1" x14ac:dyDescent="0.2">
      <c r="A3030" s="219">
        <v>0</v>
      </c>
    </row>
    <row r="3031" spans="1:1" x14ac:dyDescent="0.2">
      <c r="A3031" s="219">
        <v>0</v>
      </c>
    </row>
    <row r="3032" spans="1:1" x14ac:dyDescent="0.2">
      <c r="A3032" s="219">
        <v>0</v>
      </c>
    </row>
    <row r="3033" spans="1:1" x14ac:dyDescent="0.2">
      <c r="A3033" s="219">
        <v>0</v>
      </c>
    </row>
    <row r="3034" spans="1:1" x14ac:dyDescent="0.2">
      <c r="A3034" s="219">
        <v>0</v>
      </c>
    </row>
    <row r="3035" spans="1:1" x14ac:dyDescent="0.2">
      <c r="A3035" s="219">
        <v>0</v>
      </c>
    </row>
    <row r="3036" spans="1:1" x14ac:dyDescent="0.2">
      <c r="A3036" s="219">
        <v>0</v>
      </c>
    </row>
    <row r="3037" spans="1:1" x14ac:dyDescent="0.2">
      <c r="A3037" s="219">
        <v>0</v>
      </c>
    </row>
    <row r="3038" spans="1:1" x14ac:dyDescent="0.2">
      <c r="A3038" s="219">
        <v>0</v>
      </c>
    </row>
    <row r="3039" spans="1:1" x14ac:dyDescent="0.2">
      <c r="A3039" s="219">
        <v>0</v>
      </c>
    </row>
    <row r="3040" spans="1:1" x14ac:dyDescent="0.2">
      <c r="A3040" s="219">
        <v>0</v>
      </c>
    </row>
    <row r="3041" spans="1:1" x14ac:dyDescent="0.2">
      <c r="A3041" s="219">
        <v>0</v>
      </c>
    </row>
    <row r="3042" spans="1:1" x14ac:dyDescent="0.2">
      <c r="A3042" s="219">
        <v>0</v>
      </c>
    </row>
    <row r="3043" spans="1:1" x14ac:dyDescent="0.2">
      <c r="A3043" s="219">
        <v>0</v>
      </c>
    </row>
    <row r="3044" spans="1:1" x14ac:dyDescent="0.2">
      <c r="A3044" s="219">
        <v>0</v>
      </c>
    </row>
    <row r="3045" spans="1:1" x14ac:dyDescent="0.2">
      <c r="A3045" s="219">
        <v>0</v>
      </c>
    </row>
    <row r="3046" spans="1:1" x14ac:dyDescent="0.2">
      <c r="A3046" s="219">
        <v>0</v>
      </c>
    </row>
    <row r="3047" spans="1:1" x14ac:dyDescent="0.2">
      <c r="A3047" s="219">
        <v>0</v>
      </c>
    </row>
    <row r="3048" spans="1:1" x14ac:dyDescent="0.2">
      <c r="A3048" s="219">
        <v>0</v>
      </c>
    </row>
    <row r="3049" spans="1:1" x14ac:dyDescent="0.2">
      <c r="A3049" s="219">
        <v>0</v>
      </c>
    </row>
    <row r="3050" spans="1:1" x14ac:dyDescent="0.2">
      <c r="A3050" s="219">
        <v>0</v>
      </c>
    </row>
    <row r="3051" spans="1:1" x14ac:dyDescent="0.2">
      <c r="A3051" s="219">
        <v>0</v>
      </c>
    </row>
    <row r="3052" spans="1:1" x14ac:dyDescent="0.2">
      <c r="A3052" s="219">
        <v>0</v>
      </c>
    </row>
    <row r="3053" spans="1:1" x14ac:dyDescent="0.2">
      <c r="A3053" s="219">
        <v>0</v>
      </c>
    </row>
    <row r="3054" spans="1:1" x14ac:dyDescent="0.2">
      <c r="A3054" s="219">
        <v>0</v>
      </c>
    </row>
    <row r="3055" spans="1:1" x14ac:dyDescent="0.2">
      <c r="A3055" s="219">
        <v>0</v>
      </c>
    </row>
    <row r="3056" spans="1:1" x14ac:dyDescent="0.2">
      <c r="A3056" s="219">
        <v>0</v>
      </c>
    </row>
    <row r="3057" spans="1:1" x14ac:dyDescent="0.2">
      <c r="A3057" s="219">
        <v>0</v>
      </c>
    </row>
    <row r="3058" spans="1:1" x14ac:dyDescent="0.2">
      <c r="A3058" s="219">
        <v>0</v>
      </c>
    </row>
    <row r="3059" spans="1:1" x14ac:dyDescent="0.2">
      <c r="A3059" s="219">
        <v>0</v>
      </c>
    </row>
    <row r="3060" spans="1:1" x14ac:dyDescent="0.2">
      <c r="A3060" s="219">
        <v>0</v>
      </c>
    </row>
    <row r="3061" spans="1:1" x14ac:dyDescent="0.2">
      <c r="A3061" s="219">
        <v>0</v>
      </c>
    </row>
    <row r="3062" spans="1:1" x14ac:dyDescent="0.2">
      <c r="A3062" s="219">
        <v>0</v>
      </c>
    </row>
    <row r="3063" spans="1:1" x14ac:dyDescent="0.2">
      <c r="A3063" s="219">
        <v>0</v>
      </c>
    </row>
    <row r="3064" spans="1:1" x14ac:dyDescent="0.2">
      <c r="A3064" s="219">
        <v>0</v>
      </c>
    </row>
    <row r="3065" spans="1:1" x14ac:dyDescent="0.2">
      <c r="A3065" s="219">
        <v>0</v>
      </c>
    </row>
    <row r="3066" spans="1:1" x14ac:dyDescent="0.2">
      <c r="A3066" s="219">
        <v>0</v>
      </c>
    </row>
    <row r="3067" spans="1:1" x14ac:dyDescent="0.2">
      <c r="A3067" s="219">
        <v>0</v>
      </c>
    </row>
    <row r="3068" spans="1:1" x14ac:dyDescent="0.2">
      <c r="A3068" s="219">
        <v>0</v>
      </c>
    </row>
    <row r="3069" spans="1:1" x14ac:dyDescent="0.2">
      <c r="A3069" s="219">
        <v>0</v>
      </c>
    </row>
    <row r="3070" spans="1:1" x14ac:dyDescent="0.2">
      <c r="A3070" s="219">
        <v>0</v>
      </c>
    </row>
    <row r="3071" spans="1:1" x14ac:dyDescent="0.2">
      <c r="A3071" s="219">
        <v>0</v>
      </c>
    </row>
    <row r="3072" spans="1:1" x14ac:dyDescent="0.2">
      <c r="A3072" s="219">
        <v>0</v>
      </c>
    </row>
    <row r="3073" spans="1:1" x14ac:dyDescent="0.2">
      <c r="A3073" s="219">
        <v>0</v>
      </c>
    </row>
    <row r="3074" spans="1:1" x14ac:dyDescent="0.2">
      <c r="A3074" s="219">
        <v>0</v>
      </c>
    </row>
    <row r="3075" spans="1:1" x14ac:dyDescent="0.2">
      <c r="A3075" s="219">
        <v>0</v>
      </c>
    </row>
    <row r="3076" spans="1:1" x14ac:dyDescent="0.2">
      <c r="A3076" s="219">
        <v>0</v>
      </c>
    </row>
    <row r="3077" spans="1:1" x14ac:dyDescent="0.2">
      <c r="A3077" s="219">
        <v>0</v>
      </c>
    </row>
    <row r="3078" spans="1:1" x14ac:dyDescent="0.2">
      <c r="A3078" s="219">
        <v>0</v>
      </c>
    </row>
    <row r="3079" spans="1:1" x14ac:dyDescent="0.2">
      <c r="A3079" s="219">
        <v>0</v>
      </c>
    </row>
    <row r="3080" spans="1:1" x14ac:dyDescent="0.2">
      <c r="A3080" s="219">
        <v>0</v>
      </c>
    </row>
    <row r="3081" spans="1:1" x14ac:dyDescent="0.2">
      <c r="A3081" s="219">
        <v>0</v>
      </c>
    </row>
    <row r="3082" spans="1:1" x14ac:dyDescent="0.2">
      <c r="A3082" s="219">
        <v>0</v>
      </c>
    </row>
    <row r="3083" spans="1:1" x14ac:dyDescent="0.2">
      <c r="A3083" s="219">
        <v>0</v>
      </c>
    </row>
    <row r="3084" spans="1:1" x14ac:dyDescent="0.2">
      <c r="A3084" s="219">
        <v>0</v>
      </c>
    </row>
    <row r="3085" spans="1:1" x14ac:dyDescent="0.2">
      <c r="A3085" s="219">
        <v>0</v>
      </c>
    </row>
    <row r="3086" spans="1:1" x14ac:dyDescent="0.2">
      <c r="A3086" s="219">
        <v>0</v>
      </c>
    </row>
    <row r="3087" spans="1:1" x14ac:dyDescent="0.2">
      <c r="A3087" s="219">
        <v>0</v>
      </c>
    </row>
    <row r="3088" spans="1:1" x14ac:dyDescent="0.2">
      <c r="A3088" s="219">
        <v>0</v>
      </c>
    </row>
    <row r="3089" spans="1:1" x14ac:dyDescent="0.2">
      <c r="A3089" s="219">
        <v>0</v>
      </c>
    </row>
    <row r="3090" spans="1:1" x14ac:dyDescent="0.2">
      <c r="A3090" s="219">
        <v>0</v>
      </c>
    </row>
    <row r="3091" spans="1:1" x14ac:dyDescent="0.2">
      <c r="A3091" s="219">
        <v>0</v>
      </c>
    </row>
    <row r="3092" spans="1:1" x14ac:dyDescent="0.2">
      <c r="A3092" s="219">
        <v>0</v>
      </c>
    </row>
    <row r="3093" spans="1:1" x14ac:dyDescent="0.2">
      <c r="A3093" s="219">
        <v>0</v>
      </c>
    </row>
    <row r="3094" spans="1:1" x14ac:dyDescent="0.2">
      <c r="A3094" s="219">
        <v>0</v>
      </c>
    </row>
    <row r="3095" spans="1:1" x14ac:dyDescent="0.2">
      <c r="A3095" s="219">
        <v>0</v>
      </c>
    </row>
    <row r="3096" spans="1:1" x14ac:dyDescent="0.2">
      <c r="A3096" s="219">
        <v>0</v>
      </c>
    </row>
    <row r="3097" spans="1:1" x14ac:dyDescent="0.2">
      <c r="A3097" s="219">
        <v>0</v>
      </c>
    </row>
    <row r="3098" spans="1:1" x14ac:dyDescent="0.2">
      <c r="A3098" s="219">
        <v>0</v>
      </c>
    </row>
    <row r="3099" spans="1:1" x14ac:dyDescent="0.2">
      <c r="A3099" s="219">
        <v>0</v>
      </c>
    </row>
    <row r="3100" spans="1:1" x14ac:dyDescent="0.2">
      <c r="A3100" s="219">
        <v>0</v>
      </c>
    </row>
    <row r="3101" spans="1:1" x14ac:dyDescent="0.2">
      <c r="A3101" s="219">
        <v>0</v>
      </c>
    </row>
    <row r="3102" spans="1:1" x14ac:dyDescent="0.2">
      <c r="A3102" s="219">
        <v>0</v>
      </c>
    </row>
    <row r="3103" spans="1:1" x14ac:dyDescent="0.2">
      <c r="A3103" s="219">
        <v>0</v>
      </c>
    </row>
    <row r="3104" spans="1:1" x14ac:dyDescent="0.2">
      <c r="A3104" s="219">
        <v>0</v>
      </c>
    </row>
    <row r="3105" spans="1:1" x14ac:dyDescent="0.2">
      <c r="A3105" s="219">
        <v>0</v>
      </c>
    </row>
    <row r="3106" spans="1:1" x14ac:dyDescent="0.2">
      <c r="A3106" s="219">
        <v>0</v>
      </c>
    </row>
    <row r="3107" spans="1:1" x14ac:dyDescent="0.2">
      <c r="A3107" s="219">
        <v>0</v>
      </c>
    </row>
    <row r="3108" spans="1:1" x14ac:dyDescent="0.2">
      <c r="A3108" s="219">
        <v>0</v>
      </c>
    </row>
    <row r="3109" spans="1:1" x14ac:dyDescent="0.2">
      <c r="A3109" s="219">
        <v>0</v>
      </c>
    </row>
    <row r="3110" spans="1:1" x14ac:dyDescent="0.2">
      <c r="A3110" s="219">
        <v>0</v>
      </c>
    </row>
    <row r="3111" spans="1:1" x14ac:dyDescent="0.2">
      <c r="A3111" s="219">
        <v>0</v>
      </c>
    </row>
    <row r="3112" spans="1:1" x14ac:dyDescent="0.2">
      <c r="A3112" s="219">
        <v>0</v>
      </c>
    </row>
    <row r="3113" spans="1:1" x14ac:dyDescent="0.2">
      <c r="A3113" s="219">
        <v>0</v>
      </c>
    </row>
    <row r="3114" spans="1:1" x14ac:dyDescent="0.2">
      <c r="A3114" s="219">
        <v>0</v>
      </c>
    </row>
    <row r="3115" spans="1:1" x14ac:dyDescent="0.2">
      <c r="A3115" s="219">
        <v>0</v>
      </c>
    </row>
    <row r="3116" spans="1:1" x14ac:dyDescent="0.2">
      <c r="A3116" s="219">
        <v>0</v>
      </c>
    </row>
    <row r="3117" spans="1:1" x14ac:dyDescent="0.2">
      <c r="A3117" s="219">
        <v>0</v>
      </c>
    </row>
    <row r="3118" spans="1:1" x14ac:dyDescent="0.2">
      <c r="A3118" s="219">
        <v>0</v>
      </c>
    </row>
    <row r="3119" spans="1:1" x14ac:dyDescent="0.2">
      <c r="A3119" s="219">
        <v>0</v>
      </c>
    </row>
    <row r="3120" spans="1:1" x14ac:dyDescent="0.2">
      <c r="A3120" s="219">
        <v>0</v>
      </c>
    </row>
    <row r="3121" spans="1:1" x14ac:dyDescent="0.2">
      <c r="A3121" s="219">
        <v>0</v>
      </c>
    </row>
    <row r="3122" spans="1:1" x14ac:dyDescent="0.2">
      <c r="A3122" s="219">
        <v>0</v>
      </c>
    </row>
    <row r="3123" spans="1:1" x14ac:dyDescent="0.2">
      <c r="A3123" s="219">
        <v>0</v>
      </c>
    </row>
    <row r="3124" spans="1:1" x14ac:dyDescent="0.2">
      <c r="A3124" s="219">
        <v>0</v>
      </c>
    </row>
    <row r="3125" spans="1:1" x14ac:dyDescent="0.2">
      <c r="A3125" s="219">
        <v>0</v>
      </c>
    </row>
    <row r="3126" spans="1:1" x14ac:dyDescent="0.2">
      <c r="A3126" s="219">
        <v>0</v>
      </c>
    </row>
    <row r="3127" spans="1:1" x14ac:dyDescent="0.2">
      <c r="A3127" s="219">
        <v>0</v>
      </c>
    </row>
    <row r="3128" spans="1:1" x14ac:dyDescent="0.2">
      <c r="A3128" s="219">
        <v>0</v>
      </c>
    </row>
    <row r="3129" spans="1:1" x14ac:dyDescent="0.2">
      <c r="A3129" s="219">
        <v>0</v>
      </c>
    </row>
    <row r="3130" spans="1:1" x14ac:dyDescent="0.2">
      <c r="A3130" s="219">
        <v>0</v>
      </c>
    </row>
    <row r="3131" spans="1:1" x14ac:dyDescent="0.2">
      <c r="A3131" s="219">
        <v>0</v>
      </c>
    </row>
    <row r="3132" spans="1:1" x14ac:dyDescent="0.2">
      <c r="A3132" s="219">
        <v>0</v>
      </c>
    </row>
    <row r="3133" spans="1:1" x14ac:dyDescent="0.2">
      <c r="A3133" s="219">
        <v>0</v>
      </c>
    </row>
    <row r="3134" spans="1:1" x14ac:dyDescent="0.2">
      <c r="A3134" s="219">
        <v>0</v>
      </c>
    </row>
    <row r="3135" spans="1:1" x14ac:dyDescent="0.2">
      <c r="A3135" s="219">
        <v>0</v>
      </c>
    </row>
    <row r="3136" spans="1:1" x14ac:dyDescent="0.2">
      <c r="A3136" s="219">
        <v>0</v>
      </c>
    </row>
    <row r="3137" spans="1:1" x14ac:dyDescent="0.2">
      <c r="A3137" s="219">
        <v>0</v>
      </c>
    </row>
    <row r="3138" spans="1:1" x14ac:dyDescent="0.2">
      <c r="A3138" s="219">
        <v>0</v>
      </c>
    </row>
    <row r="3139" spans="1:1" x14ac:dyDescent="0.2">
      <c r="A3139" s="219">
        <v>0</v>
      </c>
    </row>
    <row r="3140" spans="1:1" x14ac:dyDescent="0.2">
      <c r="A3140" s="219">
        <v>0</v>
      </c>
    </row>
    <row r="3141" spans="1:1" x14ac:dyDescent="0.2">
      <c r="A3141" s="219">
        <v>0</v>
      </c>
    </row>
    <row r="3142" spans="1:1" x14ac:dyDescent="0.2">
      <c r="A3142" s="219">
        <v>0</v>
      </c>
    </row>
    <row r="3143" spans="1:1" x14ac:dyDescent="0.2">
      <c r="A3143" s="219">
        <v>0</v>
      </c>
    </row>
    <row r="3144" spans="1:1" x14ac:dyDescent="0.2">
      <c r="A3144" s="219">
        <v>0</v>
      </c>
    </row>
    <row r="3145" spans="1:1" x14ac:dyDescent="0.2">
      <c r="A3145" s="219">
        <v>0</v>
      </c>
    </row>
    <row r="3146" spans="1:1" x14ac:dyDescent="0.2">
      <c r="A3146" s="219">
        <v>0</v>
      </c>
    </row>
    <row r="3147" spans="1:1" x14ac:dyDescent="0.2">
      <c r="A3147" s="219">
        <v>0</v>
      </c>
    </row>
    <row r="3148" spans="1:1" x14ac:dyDescent="0.2">
      <c r="A3148" s="219">
        <v>0</v>
      </c>
    </row>
    <row r="3149" spans="1:1" x14ac:dyDescent="0.2">
      <c r="A3149" s="219">
        <v>0</v>
      </c>
    </row>
    <row r="3150" spans="1:1" x14ac:dyDescent="0.2">
      <c r="A3150" s="219">
        <v>0</v>
      </c>
    </row>
    <row r="3151" spans="1:1" x14ac:dyDescent="0.2">
      <c r="A3151" s="219">
        <v>0</v>
      </c>
    </row>
    <row r="3152" spans="1:1" x14ac:dyDescent="0.2">
      <c r="A3152" s="219">
        <v>0</v>
      </c>
    </row>
    <row r="3153" spans="1:1" x14ac:dyDescent="0.2">
      <c r="A3153" s="219">
        <v>0</v>
      </c>
    </row>
    <row r="3154" spans="1:1" x14ac:dyDescent="0.2">
      <c r="A3154" s="219">
        <v>0</v>
      </c>
    </row>
    <row r="3155" spans="1:1" x14ac:dyDescent="0.2">
      <c r="A3155" s="219">
        <v>0</v>
      </c>
    </row>
    <row r="3156" spans="1:1" x14ac:dyDescent="0.2">
      <c r="A3156" s="219">
        <v>0</v>
      </c>
    </row>
    <row r="3157" spans="1:1" x14ac:dyDescent="0.2">
      <c r="A3157" s="219">
        <v>0</v>
      </c>
    </row>
    <row r="3158" spans="1:1" x14ac:dyDescent="0.2">
      <c r="A3158" s="219">
        <v>0</v>
      </c>
    </row>
    <row r="3159" spans="1:1" x14ac:dyDescent="0.2">
      <c r="A3159" s="219">
        <v>0</v>
      </c>
    </row>
    <row r="3160" spans="1:1" x14ac:dyDescent="0.2">
      <c r="A3160" s="219">
        <v>0</v>
      </c>
    </row>
    <row r="3161" spans="1:1" x14ac:dyDescent="0.2">
      <c r="A3161" s="219">
        <v>0</v>
      </c>
    </row>
    <row r="3162" spans="1:1" x14ac:dyDescent="0.2">
      <c r="A3162" s="219">
        <v>0</v>
      </c>
    </row>
    <row r="3163" spans="1:1" x14ac:dyDescent="0.2">
      <c r="A3163" s="219">
        <v>0</v>
      </c>
    </row>
    <row r="3164" spans="1:1" x14ac:dyDescent="0.2">
      <c r="A3164" s="219">
        <v>0</v>
      </c>
    </row>
    <row r="3165" spans="1:1" x14ac:dyDescent="0.2">
      <c r="A3165" s="219">
        <v>0</v>
      </c>
    </row>
    <row r="3166" spans="1:1" x14ac:dyDescent="0.2">
      <c r="A3166" s="219">
        <v>0</v>
      </c>
    </row>
    <row r="3167" spans="1:1" x14ac:dyDescent="0.2">
      <c r="A3167" s="219">
        <v>0</v>
      </c>
    </row>
    <row r="3168" spans="1:1" x14ac:dyDescent="0.2">
      <c r="A3168" s="219">
        <v>0</v>
      </c>
    </row>
    <row r="3169" spans="1:1" x14ac:dyDescent="0.2">
      <c r="A3169" s="219">
        <v>0</v>
      </c>
    </row>
    <row r="3170" spans="1:1" x14ac:dyDescent="0.2">
      <c r="A3170" s="219">
        <v>0</v>
      </c>
    </row>
    <row r="3171" spans="1:1" x14ac:dyDescent="0.2">
      <c r="A3171" s="219">
        <v>0</v>
      </c>
    </row>
    <row r="3172" spans="1:1" x14ac:dyDescent="0.2">
      <c r="A3172" s="219">
        <v>0</v>
      </c>
    </row>
    <row r="3173" spans="1:1" x14ac:dyDescent="0.2">
      <c r="A3173" s="219">
        <v>0</v>
      </c>
    </row>
    <row r="3174" spans="1:1" x14ac:dyDescent="0.2">
      <c r="A3174" s="219">
        <v>0</v>
      </c>
    </row>
    <row r="3175" spans="1:1" x14ac:dyDescent="0.2">
      <c r="A3175" s="219">
        <v>0</v>
      </c>
    </row>
    <row r="3176" spans="1:1" x14ac:dyDescent="0.2">
      <c r="A3176" s="219">
        <v>0</v>
      </c>
    </row>
    <row r="3177" spans="1:1" x14ac:dyDescent="0.2">
      <c r="A3177" s="219">
        <v>0</v>
      </c>
    </row>
    <row r="3178" spans="1:1" x14ac:dyDescent="0.2">
      <c r="A3178" s="219">
        <v>0</v>
      </c>
    </row>
    <row r="3179" spans="1:1" x14ac:dyDescent="0.2">
      <c r="A3179" s="219">
        <v>0</v>
      </c>
    </row>
    <row r="3180" spans="1:1" x14ac:dyDescent="0.2">
      <c r="A3180" s="219">
        <v>0</v>
      </c>
    </row>
    <row r="3181" spans="1:1" x14ac:dyDescent="0.2">
      <c r="A3181" s="219">
        <v>0</v>
      </c>
    </row>
    <row r="3182" spans="1:1" x14ac:dyDescent="0.2">
      <c r="A3182" s="219">
        <v>0</v>
      </c>
    </row>
    <row r="3183" spans="1:1" x14ac:dyDescent="0.2">
      <c r="A3183" s="219">
        <v>0</v>
      </c>
    </row>
    <row r="3184" spans="1:1" x14ac:dyDescent="0.2">
      <c r="A3184" s="219">
        <v>0</v>
      </c>
    </row>
    <row r="3185" spans="1:1" x14ac:dyDescent="0.2">
      <c r="A3185" s="219">
        <v>0</v>
      </c>
    </row>
    <row r="3186" spans="1:1" x14ac:dyDescent="0.2">
      <c r="A3186" s="219">
        <v>0</v>
      </c>
    </row>
    <row r="3187" spans="1:1" x14ac:dyDescent="0.2">
      <c r="A3187" s="219">
        <v>0</v>
      </c>
    </row>
    <row r="3188" spans="1:1" x14ac:dyDescent="0.2">
      <c r="A3188" s="219">
        <v>0</v>
      </c>
    </row>
    <row r="3189" spans="1:1" x14ac:dyDescent="0.2">
      <c r="A3189" s="219">
        <v>0</v>
      </c>
    </row>
    <row r="3190" spans="1:1" x14ac:dyDescent="0.2">
      <c r="A3190" s="219">
        <v>0</v>
      </c>
    </row>
    <row r="3191" spans="1:1" x14ac:dyDescent="0.2">
      <c r="A3191" s="219">
        <v>0</v>
      </c>
    </row>
    <row r="3192" spans="1:1" x14ac:dyDescent="0.2">
      <c r="A3192" s="219">
        <v>0</v>
      </c>
    </row>
    <row r="3193" spans="1:1" x14ac:dyDescent="0.2">
      <c r="A3193" s="219">
        <v>0</v>
      </c>
    </row>
    <row r="3194" spans="1:1" x14ac:dyDescent="0.2">
      <c r="A3194" s="219">
        <v>0</v>
      </c>
    </row>
    <row r="3195" spans="1:1" x14ac:dyDescent="0.2">
      <c r="A3195" s="219">
        <v>0</v>
      </c>
    </row>
    <row r="3196" spans="1:1" x14ac:dyDescent="0.2">
      <c r="A3196" s="219">
        <v>0</v>
      </c>
    </row>
    <row r="3197" spans="1:1" x14ac:dyDescent="0.2">
      <c r="A3197" s="219">
        <v>0</v>
      </c>
    </row>
    <row r="3198" spans="1:1" x14ac:dyDescent="0.2">
      <c r="A3198" s="219">
        <v>0</v>
      </c>
    </row>
    <row r="3199" spans="1:1" x14ac:dyDescent="0.2">
      <c r="A3199" s="219">
        <v>0</v>
      </c>
    </row>
    <row r="3200" spans="1:1" x14ac:dyDescent="0.2">
      <c r="A3200" s="219">
        <v>0</v>
      </c>
    </row>
    <row r="3201" spans="1:1" x14ac:dyDescent="0.2">
      <c r="A3201" s="219">
        <v>0</v>
      </c>
    </row>
    <row r="3202" spans="1:1" x14ac:dyDescent="0.2">
      <c r="A3202" s="219">
        <v>0</v>
      </c>
    </row>
    <row r="3203" spans="1:1" x14ac:dyDescent="0.2">
      <c r="A3203" s="219">
        <v>0</v>
      </c>
    </row>
    <row r="3204" spans="1:1" x14ac:dyDescent="0.2">
      <c r="A3204" s="219">
        <v>0</v>
      </c>
    </row>
    <row r="3205" spans="1:1" x14ac:dyDescent="0.2">
      <c r="A3205" s="219">
        <v>0</v>
      </c>
    </row>
    <row r="3206" spans="1:1" x14ac:dyDescent="0.2">
      <c r="A3206" s="219">
        <v>0</v>
      </c>
    </row>
    <row r="3207" spans="1:1" x14ac:dyDescent="0.2">
      <c r="A3207" s="219">
        <v>0</v>
      </c>
    </row>
    <row r="3208" spans="1:1" x14ac:dyDescent="0.2">
      <c r="A3208" s="219">
        <v>0</v>
      </c>
    </row>
    <row r="3209" spans="1:1" x14ac:dyDescent="0.2">
      <c r="A3209" s="219">
        <v>0</v>
      </c>
    </row>
    <row r="3210" spans="1:1" x14ac:dyDescent="0.2">
      <c r="A3210" s="219">
        <v>0</v>
      </c>
    </row>
    <row r="3211" spans="1:1" x14ac:dyDescent="0.2">
      <c r="A3211" s="219">
        <v>0</v>
      </c>
    </row>
    <row r="3212" spans="1:1" x14ac:dyDescent="0.2">
      <c r="A3212" s="219">
        <v>0</v>
      </c>
    </row>
    <row r="3213" spans="1:1" x14ac:dyDescent="0.2">
      <c r="A3213" s="219">
        <v>0</v>
      </c>
    </row>
    <row r="3214" spans="1:1" x14ac:dyDescent="0.2">
      <c r="A3214" s="219">
        <v>0</v>
      </c>
    </row>
    <row r="3215" spans="1:1" x14ac:dyDescent="0.2">
      <c r="A3215" s="219">
        <v>0</v>
      </c>
    </row>
    <row r="3216" spans="1:1" x14ac:dyDescent="0.2">
      <c r="A3216" s="219">
        <v>0</v>
      </c>
    </row>
    <row r="3217" spans="1:1" x14ac:dyDescent="0.2">
      <c r="A3217" s="219">
        <v>0</v>
      </c>
    </row>
    <row r="3218" spans="1:1" x14ac:dyDescent="0.2">
      <c r="A3218" s="219">
        <v>0</v>
      </c>
    </row>
    <row r="3219" spans="1:1" x14ac:dyDescent="0.2">
      <c r="A3219" s="219">
        <v>0</v>
      </c>
    </row>
    <row r="3220" spans="1:1" x14ac:dyDescent="0.2">
      <c r="A3220" s="219">
        <v>0</v>
      </c>
    </row>
    <row r="3221" spans="1:1" x14ac:dyDescent="0.2">
      <c r="A3221" s="219">
        <v>0</v>
      </c>
    </row>
    <row r="3222" spans="1:1" x14ac:dyDescent="0.2">
      <c r="A3222" s="219">
        <v>0</v>
      </c>
    </row>
    <row r="3223" spans="1:1" x14ac:dyDescent="0.2">
      <c r="A3223" s="219">
        <v>0</v>
      </c>
    </row>
    <row r="3224" spans="1:1" x14ac:dyDescent="0.2">
      <c r="A3224" s="219">
        <v>0</v>
      </c>
    </row>
    <row r="3225" spans="1:1" x14ac:dyDescent="0.2">
      <c r="A3225" s="219">
        <v>0</v>
      </c>
    </row>
    <row r="3226" spans="1:1" x14ac:dyDescent="0.2">
      <c r="A3226" s="219">
        <v>0</v>
      </c>
    </row>
    <row r="3227" spans="1:1" x14ac:dyDescent="0.2">
      <c r="A3227" s="219">
        <v>0</v>
      </c>
    </row>
    <row r="3228" spans="1:1" x14ac:dyDescent="0.2">
      <c r="A3228" s="219">
        <v>0</v>
      </c>
    </row>
    <row r="3229" spans="1:1" x14ac:dyDescent="0.2">
      <c r="A3229" s="219">
        <v>0</v>
      </c>
    </row>
    <row r="3230" spans="1:1" x14ac:dyDescent="0.2">
      <c r="A3230" s="219">
        <v>0</v>
      </c>
    </row>
    <row r="3231" spans="1:1" x14ac:dyDescent="0.2">
      <c r="A3231" s="219">
        <v>0</v>
      </c>
    </row>
    <row r="3232" spans="1:1" x14ac:dyDescent="0.2">
      <c r="A3232" s="219">
        <v>0</v>
      </c>
    </row>
    <row r="3233" spans="1:1" x14ac:dyDescent="0.2">
      <c r="A3233" s="219">
        <v>0</v>
      </c>
    </row>
    <row r="3234" spans="1:1" x14ac:dyDescent="0.2">
      <c r="A3234" s="219">
        <v>0</v>
      </c>
    </row>
    <row r="3235" spans="1:1" x14ac:dyDescent="0.2">
      <c r="A3235" s="219">
        <v>0</v>
      </c>
    </row>
    <row r="3236" spans="1:1" x14ac:dyDescent="0.2">
      <c r="A3236" s="219">
        <v>0</v>
      </c>
    </row>
    <row r="3237" spans="1:1" x14ac:dyDescent="0.2">
      <c r="A3237" s="219">
        <v>0</v>
      </c>
    </row>
    <row r="3238" spans="1:1" x14ac:dyDescent="0.2">
      <c r="A3238" s="219">
        <v>0</v>
      </c>
    </row>
    <row r="3239" spans="1:1" x14ac:dyDescent="0.2">
      <c r="A3239" s="219">
        <v>0</v>
      </c>
    </row>
    <row r="3240" spans="1:1" x14ac:dyDescent="0.2">
      <c r="A3240" s="219">
        <v>0</v>
      </c>
    </row>
    <row r="3241" spans="1:1" x14ac:dyDescent="0.2">
      <c r="A3241" s="219">
        <v>0</v>
      </c>
    </row>
    <row r="3242" spans="1:1" x14ac:dyDescent="0.2">
      <c r="A3242" s="219">
        <v>0</v>
      </c>
    </row>
    <row r="3243" spans="1:1" x14ac:dyDescent="0.2">
      <c r="A3243" s="219">
        <v>0</v>
      </c>
    </row>
    <row r="3244" spans="1:1" x14ac:dyDescent="0.2">
      <c r="A3244" s="219">
        <v>0</v>
      </c>
    </row>
    <row r="3245" spans="1:1" x14ac:dyDescent="0.2">
      <c r="A3245" s="219">
        <v>0</v>
      </c>
    </row>
    <row r="3246" spans="1:1" x14ac:dyDescent="0.2">
      <c r="A3246" s="219">
        <v>0</v>
      </c>
    </row>
    <row r="3247" spans="1:1" x14ac:dyDescent="0.2">
      <c r="A3247" s="219">
        <v>0</v>
      </c>
    </row>
    <row r="3248" spans="1:1" x14ac:dyDescent="0.2">
      <c r="A3248" s="219">
        <v>0</v>
      </c>
    </row>
    <row r="3249" spans="1:1" x14ac:dyDescent="0.2">
      <c r="A3249" s="219">
        <v>0</v>
      </c>
    </row>
    <row r="3250" spans="1:1" x14ac:dyDescent="0.2">
      <c r="A3250" s="219">
        <v>0</v>
      </c>
    </row>
    <row r="3251" spans="1:1" x14ac:dyDescent="0.2">
      <c r="A3251" s="219">
        <v>0</v>
      </c>
    </row>
    <row r="3252" spans="1:1" x14ac:dyDescent="0.2">
      <c r="A3252" s="219">
        <v>0</v>
      </c>
    </row>
    <row r="3253" spans="1:1" x14ac:dyDescent="0.2">
      <c r="A3253" s="219">
        <v>0</v>
      </c>
    </row>
    <row r="3254" spans="1:1" x14ac:dyDescent="0.2">
      <c r="A3254" s="219">
        <v>0</v>
      </c>
    </row>
    <row r="3255" spans="1:1" x14ac:dyDescent="0.2">
      <c r="A3255" s="219">
        <v>0</v>
      </c>
    </row>
    <row r="3256" spans="1:1" x14ac:dyDescent="0.2">
      <c r="A3256" s="219">
        <v>0</v>
      </c>
    </row>
    <row r="3257" spans="1:1" x14ac:dyDescent="0.2">
      <c r="A3257" s="219">
        <v>0</v>
      </c>
    </row>
    <row r="3258" spans="1:1" x14ac:dyDescent="0.2">
      <c r="A3258" s="219">
        <v>0</v>
      </c>
    </row>
    <row r="3259" spans="1:1" x14ac:dyDescent="0.2">
      <c r="A3259" s="219">
        <v>0</v>
      </c>
    </row>
    <row r="3260" spans="1:1" x14ac:dyDescent="0.2">
      <c r="A3260" s="219">
        <v>0</v>
      </c>
    </row>
    <row r="3261" spans="1:1" x14ac:dyDescent="0.2">
      <c r="A3261" s="219">
        <v>0</v>
      </c>
    </row>
    <row r="3262" spans="1:1" x14ac:dyDescent="0.2">
      <c r="A3262" s="219">
        <v>0</v>
      </c>
    </row>
    <row r="3263" spans="1:1" x14ac:dyDescent="0.2">
      <c r="A3263" s="219">
        <v>0</v>
      </c>
    </row>
    <row r="3264" spans="1:1" x14ac:dyDescent="0.2">
      <c r="A3264" s="219">
        <v>0</v>
      </c>
    </row>
    <row r="3265" spans="1:1" x14ac:dyDescent="0.2">
      <c r="A3265" s="219">
        <v>0</v>
      </c>
    </row>
    <row r="3266" spans="1:1" x14ac:dyDescent="0.2">
      <c r="A3266" s="219">
        <v>0</v>
      </c>
    </row>
    <row r="3267" spans="1:1" x14ac:dyDescent="0.2">
      <c r="A3267" s="219">
        <v>0</v>
      </c>
    </row>
    <row r="3268" spans="1:1" x14ac:dyDescent="0.2">
      <c r="A3268" s="219">
        <v>0</v>
      </c>
    </row>
    <row r="3269" spans="1:1" x14ac:dyDescent="0.2">
      <c r="A3269" s="219">
        <v>0</v>
      </c>
    </row>
    <row r="3270" spans="1:1" x14ac:dyDescent="0.2">
      <c r="A3270" s="219">
        <v>0</v>
      </c>
    </row>
    <row r="3271" spans="1:1" x14ac:dyDescent="0.2">
      <c r="A3271" s="219">
        <v>0</v>
      </c>
    </row>
    <row r="3272" spans="1:1" x14ac:dyDescent="0.2">
      <c r="A3272" s="219">
        <v>0</v>
      </c>
    </row>
    <row r="3273" spans="1:1" x14ac:dyDescent="0.2">
      <c r="A3273" s="219">
        <v>0</v>
      </c>
    </row>
    <row r="3274" spans="1:1" x14ac:dyDescent="0.2">
      <c r="A3274" s="219">
        <v>0</v>
      </c>
    </row>
    <row r="3275" spans="1:1" x14ac:dyDescent="0.2">
      <c r="A3275" s="219">
        <v>0</v>
      </c>
    </row>
    <row r="3276" spans="1:1" x14ac:dyDescent="0.2">
      <c r="A3276" s="219">
        <v>0</v>
      </c>
    </row>
    <row r="3277" spans="1:1" x14ac:dyDescent="0.2">
      <c r="A3277" s="219">
        <v>0</v>
      </c>
    </row>
    <row r="3278" spans="1:1" x14ac:dyDescent="0.2">
      <c r="A3278" s="219">
        <v>0</v>
      </c>
    </row>
    <row r="3279" spans="1:1" x14ac:dyDescent="0.2">
      <c r="A3279" s="219">
        <v>0</v>
      </c>
    </row>
    <row r="3280" spans="1:1" x14ac:dyDescent="0.2">
      <c r="A3280" s="219">
        <v>0</v>
      </c>
    </row>
    <row r="3281" spans="1:1" x14ac:dyDescent="0.2">
      <c r="A3281" s="219">
        <v>0</v>
      </c>
    </row>
    <row r="3282" spans="1:1" x14ac:dyDescent="0.2">
      <c r="A3282" s="219">
        <v>0</v>
      </c>
    </row>
    <row r="3283" spans="1:1" x14ac:dyDescent="0.2">
      <c r="A3283" s="219">
        <v>0</v>
      </c>
    </row>
    <row r="3284" spans="1:1" x14ac:dyDescent="0.2">
      <c r="A3284" s="219">
        <v>0</v>
      </c>
    </row>
    <row r="3285" spans="1:1" x14ac:dyDescent="0.2">
      <c r="A3285" s="219">
        <v>0</v>
      </c>
    </row>
    <row r="3286" spans="1:1" x14ac:dyDescent="0.2">
      <c r="A3286" s="219">
        <v>0</v>
      </c>
    </row>
    <row r="3287" spans="1:1" x14ac:dyDescent="0.2">
      <c r="A3287" s="219">
        <v>0</v>
      </c>
    </row>
    <row r="3288" spans="1:1" x14ac:dyDescent="0.2">
      <c r="A3288" s="219">
        <v>0</v>
      </c>
    </row>
    <row r="3289" spans="1:1" x14ac:dyDescent="0.2">
      <c r="A3289" s="219">
        <v>0</v>
      </c>
    </row>
    <row r="3290" spans="1:1" x14ac:dyDescent="0.2">
      <c r="A3290" s="219">
        <v>0</v>
      </c>
    </row>
    <row r="3291" spans="1:1" x14ac:dyDescent="0.2">
      <c r="A3291" s="219">
        <v>0</v>
      </c>
    </row>
    <row r="3292" spans="1:1" x14ac:dyDescent="0.2">
      <c r="A3292" s="219">
        <v>0</v>
      </c>
    </row>
    <row r="3293" spans="1:1" x14ac:dyDescent="0.2">
      <c r="A3293" s="219">
        <v>0</v>
      </c>
    </row>
    <row r="3294" spans="1:1" x14ac:dyDescent="0.2">
      <c r="A3294" s="219">
        <v>0</v>
      </c>
    </row>
    <row r="3295" spans="1:1" x14ac:dyDescent="0.2">
      <c r="A3295" s="219">
        <v>0</v>
      </c>
    </row>
    <row r="3296" spans="1:1" x14ac:dyDescent="0.2">
      <c r="A3296" s="219">
        <v>0</v>
      </c>
    </row>
    <row r="3297" spans="1:1" x14ac:dyDescent="0.2">
      <c r="A3297" s="219">
        <v>0</v>
      </c>
    </row>
    <row r="3298" spans="1:1" x14ac:dyDescent="0.2">
      <c r="A3298" s="219">
        <v>0</v>
      </c>
    </row>
    <row r="3299" spans="1:1" x14ac:dyDescent="0.2">
      <c r="A3299" s="219">
        <v>0</v>
      </c>
    </row>
    <row r="3300" spans="1:1" x14ac:dyDescent="0.2">
      <c r="A3300" s="219">
        <v>0</v>
      </c>
    </row>
    <row r="3301" spans="1:1" x14ac:dyDescent="0.2">
      <c r="A3301" s="219">
        <v>0</v>
      </c>
    </row>
    <row r="3302" spans="1:1" x14ac:dyDescent="0.2">
      <c r="A3302" s="219">
        <v>0</v>
      </c>
    </row>
    <row r="3303" spans="1:1" x14ac:dyDescent="0.2">
      <c r="A3303" s="219">
        <v>0</v>
      </c>
    </row>
    <row r="3304" spans="1:1" x14ac:dyDescent="0.2">
      <c r="A3304" s="219">
        <v>0</v>
      </c>
    </row>
    <row r="3305" spans="1:1" x14ac:dyDescent="0.2">
      <c r="A3305" s="219">
        <v>0</v>
      </c>
    </row>
    <row r="3306" spans="1:1" x14ac:dyDescent="0.2">
      <c r="A3306" s="219">
        <v>0</v>
      </c>
    </row>
    <row r="3307" spans="1:1" x14ac:dyDescent="0.2">
      <c r="A3307" s="219">
        <v>0</v>
      </c>
    </row>
    <row r="3308" spans="1:1" x14ac:dyDescent="0.2">
      <c r="A3308" s="219">
        <v>0</v>
      </c>
    </row>
    <row r="3309" spans="1:1" x14ac:dyDescent="0.2">
      <c r="A3309" s="219">
        <v>0</v>
      </c>
    </row>
    <row r="3310" spans="1:1" x14ac:dyDescent="0.2">
      <c r="A3310" s="219">
        <v>0</v>
      </c>
    </row>
    <row r="3311" spans="1:1" x14ac:dyDescent="0.2">
      <c r="A3311" s="219">
        <v>0</v>
      </c>
    </row>
    <row r="3312" spans="1:1" x14ac:dyDescent="0.2">
      <c r="A3312" s="219">
        <v>0</v>
      </c>
    </row>
    <row r="3313" spans="1:1" x14ac:dyDescent="0.2">
      <c r="A3313" s="219">
        <v>0</v>
      </c>
    </row>
    <row r="3314" spans="1:1" x14ac:dyDescent="0.2">
      <c r="A3314" s="219">
        <v>0</v>
      </c>
    </row>
    <row r="3315" spans="1:1" x14ac:dyDescent="0.2">
      <c r="A3315" s="219">
        <v>0</v>
      </c>
    </row>
    <row r="3316" spans="1:1" x14ac:dyDescent="0.2">
      <c r="A3316" s="219">
        <v>0</v>
      </c>
    </row>
    <row r="3317" spans="1:1" x14ac:dyDescent="0.2">
      <c r="A3317" s="219">
        <v>0</v>
      </c>
    </row>
    <row r="3318" spans="1:1" x14ac:dyDescent="0.2">
      <c r="A3318" s="219">
        <v>0</v>
      </c>
    </row>
    <row r="3319" spans="1:1" x14ac:dyDescent="0.2">
      <c r="A3319" s="219">
        <v>0</v>
      </c>
    </row>
    <row r="3320" spans="1:1" x14ac:dyDescent="0.2">
      <c r="A3320" s="219">
        <v>0</v>
      </c>
    </row>
    <row r="3321" spans="1:1" x14ac:dyDescent="0.2">
      <c r="A3321" s="219">
        <v>0</v>
      </c>
    </row>
    <row r="3322" spans="1:1" x14ac:dyDescent="0.2">
      <c r="A3322" s="219">
        <v>0</v>
      </c>
    </row>
    <row r="3323" spans="1:1" x14ac:dyDescent="0.2">
      <c r="A3323" s="219">
        <v>0</v>
      </c>
    </row>
    <row r="3324" spans="1:1" x14ac:dyDescent="0.2">
      <c r="A3324" s="219">
        <v>0</v>
      </c>
    </row>
    <row r="3325" spans="1:1" x14ac:dyDescent="0.2">
      <c r="A3325" s="219">
        <v>0</v>
      </c>
    </row>
    <row r="3326" spans="1:1" x14ac:dyDescent="0.2">
      <c r="A3326" s="219">
        <v>0</v>
      </c>
    </row>
    <row r="3327" spans="1:1" x14ac:dyDescent="0.2">
      <c r="A3327" s="219">
        <v>0</v>
      </c>
    </row>
    <row r="3328" spans="1:1" x14ac:dyDescent="0.2">
      <c r="A3328" s="219">
        <v>0</v>
      </c>
    </row>
    <row r="3329" spans="1:1" x14ac:dyDescent="0.2">
      <c r="A3329" s="219">
        <v>0</v>
      </c>
    </row>
    <row r="3330" spans="1:1" x14ac:dyDescent="0.2">
      <c r="A3330" s="219">
        <v>0</v>
      </c>
    </row>
    <row r="3331" spans="1:1" x14ac:dyDescent="0.2">
      <c r="A3331" s="219">
        <v>0</v>
      </c>
    </row>
    <row r="3332" spans="1:1" x14ac:dyDescent="0.2">
      <c r="A3332" s="219">
        <v>0</v>
      </c>
    </row>
    <row r="3333" spans="1:1" x14ac:dyDescent="0.2">
      <c r="A3333" s="219">
        <v>0</v>
      </c>
    </row>
    <row r="3334" spans="1:1" x14ac:dyDescent="0.2">
      <c r="A3334" s="219">
        <v>0</v>
      </c>
    </row>
    <row r="3335" spans="1:1" x14ac:dyDescent="0.2">
      <c r="A3335" s="219">
        <v>0</v>
      </c>
    </row>
    <row r="3336" spans="1:1" x14ac:dyDescent="0.2">
      <c r="A3336" s="219">
        <v>0</v>
      </c>
    </row>
    <row r="3337" spans="1:1" x14ac:dyDescent="0.2">
      <c r="A3337" s="219">
        <v>0</v>
      </c>
    </row>
    <row r="3338" spans="1:1" x14ac:dyDescent="0.2">
      <c r="A3338" s="219">
        <v>0</v>
      </c>
    </row>
    <row r="3339" spans="1:1" x14ac:dyDescent="0.2">
      <c r="A3339" s="219">
        <v>0</v>
      </c>
    </row>
    <row r="3340" spans="1:1" x14ac:dyDescent="0.2">
      <c r="A3340" s="219">
        <v>0</v>
      </c>
    </row>
    <row r="3341" spans="1:1" x14ac:dyDescent="0.2">
      <c r="A3341" s="219">
        <v>0</v>
      </c>
    </row>
    <row r="3342" spans="1:1" x14ac:dyDescent="0.2">
      <c r="A3342" s="219">
        <v>0</v>
      </c>
    </row>
    <row r="3343" spans="1:1" x14ac:dyDescent="0.2">
      <c r="A3343" s="219">
        <v>0</v>
      </c>
    </row>
    <row r="3344" spans="1:1" x14ac:dyDescent="0.2">
      <c r="A3344" s="219">
        <v>0</v>
      </c>
    </row>
    <row r="3345" spans="1:1" x14ac:dyDescent="0.2">
      <c r="A3345" s="219">
        <v>0</v>
      </c>
    </row>
    <row r="3346" spans="1:1" x14ac:dyDescent="0.2">
      <c r="A3346" s="219">
        <v>0</v>
      </c>
    </row>
    <row r="3347" spans="1:1" x14ac:dyDescent="0.2">
      <c r="A3347" s="219">
        <v>0</v>
      </c>
    </row>
    <row r="3348" spans="1:1" x14ac:dyDescent="0.2">
      <c r="A3348" s="219">
        <v>0</v>
      </c>
    </row>
    <row r="3349" spans="1:1" x14ac:dyDescent="0.2">
      <c r="A3349" s="219">
        <v>0</v>
      </c>
    </row>
    <row r="3350" spans="1:1" x14ac:dyDescent="0.2">
      <c r="A3350" s="219">
        <v>0</v>
      </c>
    </row>
    <row r="3351" spans="1:1" x14ac:dyDescent="0.2">
      <c r="A3351" s="219">
        <v>0</v>
      </c>
    </row>
    <row r="3352" spans="1:1" x14ac:dyDescent="0.2">
      <c r="A3352" s="219">
        <v>0</v>
      </c>
    </row>
    <row r="3353" spans="1:1" x14ac:dyDescent="0.2">
      <c r="A3353" s="219">
        <v>0</v>
      </c>
    </row>
    <row r="3354" spans="1:1" x14ac:dyDescent="0.2">
      <c r="A3354" s="219">
        <v>0</v>
      </c>
    </row>
    <row r="3355" spans="1:1" x14ac:dyDescent="0.2">
      <c r="A3355" s="219">
        <v>0</v>
      </c>
    </row>
    <row r="3356" spans="1:1" x14ac:dyDescent="0.2">
      <c r="A3356" s="219">
        <v>0</v>
      </c>
    </row>
    <row r="3357" spans="1:1" x14ac:dyDescent="0.2">
      <c r="A3357" s="219">
        <v>0</v>
      </c>
    </row>
    <row r="3358" spans="1:1" x14ac:dyDescent="0.2">
      <c r="A3358" s="219">
        <v>0</v>
      </c>
    </row>
    <row r="3359" spans="1:1" x14ac:dyDescent="0.2">
      <c r="A3359" s="219">
        <v>0</v>
      </c>
    </row>
    <row r="3360" spans="1:1" x14ac:dyDescent="0.2">
      <c r="A3360" s="219">
        <v>0</v>
      </c>
    </row>
    <row r="3361" spans="1:1" x14ac:dyDescent="0.2">
      <c r="A3361" s="219">
        <v>0</v>
      </c>
    </row>
    <row r="3362" spans="1:1" x14ac:dyDescent="0.2">
      <c r="A3362" s="219">
        <v>0</v>
      </c>
    </row>
    <row r="3363" spans="1:1" x14ac:dyDescent="0.2">
      <c r="A3363" s="219">
        <v>0</v>
      </c>
    </row>
    <row r="3364" spans="1:1" x14ac:dyDescent="0.2">
      <c r="A3364" s="219">
        <v>0</v>
      </c>
    </row>
    <row r="3365" spans="1:1" x14ac:dyDescent="0.2">
      <c r="A3365" s="219">
        <v>0</v>
      </c>
    </row>
    <row r="3366" spans="1:1" x14ac:dyDescent="0.2">
      <c r="A3366" s="219">
        <v>0</v>
      </c>
    </row>
    <row r="3367" spans="1:1" x14ac:dyDescent="0.2">
      <c r="A3367" s="219">
        <v>0</v>
      </c>
    </row>
    <row r="3368" spans="1:1" x14ac:dyDescent="0.2">
      <c r="A3368" s="219">
        <v>0</v>
      </c>
    </row>
    <row r="3369" spans="1:1" x14ac:dyDescent="0.2">
      <c r="A3369" s="219">
        <v>0</v>
      </c>
    </row>
    <row r="3370" spans="1:1" x14ac:dyDescent="0.2">
      <c r="A3370" s="219">
        <v>0</v>
      </c>
    </row>
    <row r="3371" spans="1:1" x14ac:dyDescent="0.2">
      <c r="A3371" s="219">
        <v>0</v>
      </c>
    </row>
    <row r="3372" spans="1:1" x14ac:dyDescent="0.2">
      <c r="A3372" s="219">
        <v>0</v>
      </c>
    </row>
    <row r="3373" spans="1:1" x14ac:dyDescent="0.2">
      <c r="A3373" s="219">
        <v>0</v>
      </c>
    </row>
    <row r="3374" spans="1:1" x14ac:dyDescent="0.2">
      <c r="A3374" s="219">
        <v>0</v>
      </c>
    </row>
    <row r="3375" spans="1:1" x14ac:dyDescent="0.2">
      <c r="A3375" s="219">
        <v>0</v>
      </c>
    </row>
    <row r="3376" spans="1:1" x14ac:dyDescent="0.2">
      <c r="A3376" s="219">
        <v>0</v>
      </c>
    </row>
    <row r="3377" spans="1:1" x14ac:dyDescent="0.2">
      <c r="A3377" s="219">
        <v>0</v>
      </c>
    </row>
    <row r="3378" spans="1:1" x14ac:dyDescent="0.2">
      <c r="A3378" s="219">
        <v>0</v>
      </c>
    </row>
    <row r="3379" spans="1:1" x14ac:dyDescent="0.2">
      <c r="A3379" s="219">
        <v>0</v>
      </c>
    </row>
    <row r="3380" spans="1:1" x14ac:dyDescent="0.2">
      <c r="A3380" s="219">
        <v>0</v>
      </c>
    </row>
    <row r="3381" spans="1:1" x14ac:dyDescent="0.2">
      <c r="A3381" s="219">
        <v>0</v>
      </c>
    </row>
    <row r="3382" spans="1:1" x14ac:dyDescent="0.2">
      <c r="A3382" s="219">
        <v>0</v>
      </c>
    </row>
    <row r="3383" spans="1:1" x14ac:dyDescent="0.2">
      <c r="A3383" s="219">
        <v>0</v>
      </c>
    </row>
    <row r="3384" spans="1:1" x14ac:dyDescent="0.2">
      <c r="A3384" s="219">
        <v>0</v>
      </c>
    </row>
    <row r="3385" spans="1:1" x14ac:dyDescent="0.2">
      <c r="A3385" s="219">
        <v>0</v>
      </c>
    </row>
    <row r="3386" spans="1:1" x14ac:dyDescent="0.2">
      <c r="A3386" s="219">
        <v>0</v>
      </c>
    </row>
    <row r="3387" spans="1:1" x14ac:dyDescent="0.2">
      <c r="A3387" s="219">
        <v>0</v>
      </c>
    </row>
    <row r="3388" spans="1:1" x14ac:dyDescent="0.2">
      <c r="A3388" s="219">
        <v>0</v>
      </c>
    </row>
    <row r="3389" spans="1:1" x14ac:dyDescent="0.2">
      <c r="A3389" s="219">
        <v>0</v>
      </c>
    </row>
    <row r="3390" spans="1:1" x14ac:dyDescent="0.2">
      <c r="A3390" s="219">
        <v>0</v>
      </c>
    </row>
    <row r="3391" spans="1:1" x14ac:dyDescent="0.2">
      <c r="A3391" s="219">
        <v>0</v>
      </c>
    </row>
    <row r="3392" spans="1:1" x14ac:dyDescent="0.2">
      <c r="A3392" s="219">
        <v>0</v>
      </c>
    </row>
    <row r="3393" spans="1:1" x14ac:dyDescent="0.2">
      <c r="A3393" s="219">
        <v>0</v>
      </c>
    </row>
    <row r="3394" spans="1:1" x14ac:dyDescent="0.2">
      <c r="A3394" s="219">
        <v>0</v>
      </c>
    </row>
    <row r="3395" spans="1:1" x14ac:dyDescent="0.2">
      <c r="A3395" s="219">
        <v>0</v>
      </c>
    </row>
    <row r="3396" spans="1:1" x14ac:dyDescent="0.2">
      <c r="A3396" s="219">
        <v>0</v>
      </c>
    </row>
    <row r="3397" spans="1:1" x14ac:dyDescent="0.2">
      <c r="A3397" s="219">
        <v>0</v>
      </c>
    </row>
    <row r="3398" spans="1:1" x14ac:dyDescent="0.2">
      <c r="A3398" s="219">
        <v>0</v>
      </c>
    </row>
    <row r="3399" spans="1:1" x14ac:dyDescent="0.2">
      <c r="A3399" s="219">
        <v>0</v>
      </c>
    </row>
    <row r="3400" spans="1:1" x14ac:dyDescent="0.2">
      <c r="A3400" s="219">
        <v>0</v>
      </c>
    </row>
    <row r="3401" spans="1:1" x14ac:dyDescent="0.2">
      <c r="A3401" s="219">
        <v>0</v>
      </c>
    </row>
    <row r="3402" spans="1:1" x14ac:dyDescent="0.2">
      <c r="A3402" s="219">
        <v>0</v>
      </c>
    </row>
    <row r="3403" spans="1:1" x14ac:dyDescent="0.2">
      <c r="A3403" s="219">
        <v>0</v>
      </c>
    </row>
    <row r="3404" spans="1:1" x14ac:dyDescent="0.2">
      <c r="A3404" s="219">
        <v>0</v>
      </c>
    </row>
    <row r="3405" spans="1:1" x14ac:dyDescent="0.2">
      <c r="A3405" s="219">
        <v>0</v>
      </c>
    </row>
    <row r="3406" spans="1:1" x14ac:dyDescent="0.2">
      <c r="A3406" s="219">
        <v>0</v>
      </c>
    </row>
    <row r="3407" spans="1:1" x14ac:dyDescent="0.2">
      <c r="A3407" s="219">
        <v>0</v>
      </c>
    </row>
    <row r="3408" spans="1:1" x14ac:dyDescent="0.2">
      <c r="A3408" s="219">
        <v>0</v>
      </c>
    </row>
    <row r="3409" spans="1:1" x14ac:dyDescent="0.2">
      <c r="A3409" s="219">
        <v>0</v>
      </c>
    </row>
    <row r="3410" spans="1:1" x14ac:dyDescent="0.2">
      <c r="A3410" s="219">
        <v>0</v>
      </c>
    </row>
    <row r="3411" spans="1:1" x14ac:dyDescent="0.2">
      <c r="A3411" s="219">
        <v>0</v>
      </c>
    </row>
    <row r="3412" spans="1:1" x14ac:dyDescent="0.2">
      <c r="A3412" s="219">
        <v>0</v>
      </c>
    </row>
    <row r="3413" spans="1:1" x14ac:dyDescent="0.2">
      <c r="A3413" s="219">
        <v>0</v>
      </c>
    </row>
    <row r="3414" spans="1:1" x14ac:dyDescent="0.2">
      <c r="A3414" s="219">
        <v>0</v>
      </c>
    </row>
    <row r="3415" spans="1:1" x14ac:dyDescent="0.2">
      <c r="A3415" s="219">
        <v>0</v>
      </c>
    </row>
    <row r="3416" spans="1:1" x14ac:dyDescent="0.2">
      <c r="A3416" s="219">
        <v>0</v>
      </c>
    </row>
    <row r="3417" spans="1:1" x14ac:dyDescent="0.2">
      <c r="A3417" s="219">
        <v>0</v>
      </c>
    </row>
    <row r="3418" spans="1:1" x14ac:dyDescent="0.2">
      <c r="A3418" s="219">
        <v>0</v>
      </c>
    </row>
    <row r="3419" spans="1:1" x14ac:dyDescent="0.2">
      <c r="A3419" s="219">
        <v>0</v>
      </c>
    </row>
    <row r="3420" spans="1:1" x14ac:dyDescent="0.2">
      <c r="A3420" s="219">
        <v>0</v>
      </c>
    </row>
    <row r="3421" spans="1:1" x14ac:dyDescent="0.2">
      <c r="A3421" s="219">
        <v>0</v>
      </c>
    </row>
    <row r="3422" spans="1:1" x14ac:dyDescent="0.2">
      <c r="A3422" s="219">
        <v>0</v>
      </c>
    </row>
    <row r="3423" spans="1:1" x14ac:dyDescent="0.2">
      <c r="A3423" s="219">
        <v>0</v>
      </c>
    </row>
    <row r="3424" spans="1:1" x14ac:dyDescent="0.2">
      <c r="A3424" s="219">
        <v>0</v>
      </c>
    </row>
    <row r="3425" spans="1:1" x14ac:dyDescent="0.2">
      <c r="A3425" s="219">
        <v>0</v>
      </c>
    </row>
    <row r="3426" spans="1:1" x14ac:dyDescent="0.2">
      <c r="A3426" s="219">
        <v>0</v>
      </c>
    </row>
    <row r="3427" spans="1:1" x14ac:dyDescent="0.2">
      <c r="A3427" s="219">
        <v>0</v>
      </c>
    </row>
    <row r="3428" spans="1:1" x14ac:dyDescent="0.2">
      <c r="A3428" s="219">
        <v>0</v>
      </c>
    </row>
    <row r="3429" spans="1:1" x14ac:dyDescent="0.2">
      <c r="A3429" s="219">
        <v>0</v>
      </c>
    </row>
    <row r="3430" spans="1:1" x14ac:dyDescent="0.2">
      <c r="A3430" s="219">
        <v>0</v>
      </c>
    </row>
    <row r="3431" spans="1:1" x14ac:dyDescent="0.2">
      <c r="A3431" s="219">
        <v>0</v>
      </c>
    </row>
    <row r="3432" spans="1:1" x14ac:dyDescent="0.2">
      <c r="A3432" s="219">
        <v>0</v>
      </c>
    </row>
    <row r="3433" spans="1:1" x14ac:dyDescent="0.2">
      <c r="A3433" s="219">
        <v>0</v>
      </c>
    </row>
    <row r="3434" spans="1:1" x14ac:dyDescent="0.2">
      <c r="A3434" s="219">
        <v>0</v>
      </c>
    </row>
    <row r="3435" spans="1:1" x14ac:dyDescent="0.2">
      <c r="A3435" s="219">
        <v>0</v>
      </c>
    </row>
    <row r="3436" spans="1:1" x14ac:dyDescent="0.2">
      <c r="A3436" s="219">
        <v>0</v>
      </c>
    </row>
    <row r="3437" spans="1:1" x14ac:dyDescent="0.2">
      <c r="A3437" s="219">
        <v>0</v>
      </c>
    </row>
    <row r="3438" spans="1:1" x14ac:dyDescent="0.2">
      <c r="A3438" s="219">
        <v>0</v>
      </c>
    </row>
    <row r="3439" spans="1:1" x14ac:dyDescent="0.2">
      <c r="A3439" s="219">
        <v>0</v>
      </c>
    </row>
    <row r="3440" spans="1:1" x14ac:dyDescent="0.2">
      <c r="A3440" s="219">
        <v>0</v>
      </c>
    </row>
    <row r="3441" spans="1:1" x14ac:dyDescent="0.2">
      <c r="A3441" s="219">
        <v>0</v>
      </c>
    </row>
    <row r="3442" spans="1:1" x14ac:dyDescent="0.2">
      <c r="A3442" s="219">
        <v>0</v>
      </c>
    </row>
    <row r="3443" spans="1:1" x14ac:dyDescent="0.2">
      <c r="A3443" s="219">
        <v>0</v>
      </c>
    </row>
    <row r="3444" spans="1:1" x14ac:dyDescent="0.2">
      <c r="A3444" s="219">
        <v>0</v>
      </c>
    </row>
    <row r="3445" spans="1:1" x14ac:dyDescent="0.2">
      <c r="A3445" s="219">
        <v>0</v>
      </c>
    </row>
    <row r="3446" spans="1:1" x14ac:dyDescent="0.2">
      <c r="A3446" s="219">
        <v>0</v>
      </c>
    </row>
    <row r="3447" spans="1:1" x14ac:dyDescent="0.2">
      <c r="A3447" s="219">
        <v>0</v>
      </c>
    </row>
    <row r="3448" spans="1:1" x14ac:dyDescent="0.2">
      <c r="A3448" s="219">
        <v>0</v>
      </c>
    </row>
    <row r="3449" spans="1:1" x14ac:dyDescent="0.2">
      <c r="A3449" s="219">
        <v>0</v>
      </c>
    </row>
    <row r="3450" spans="1:1" x14ac:dyDescent="0.2">
      <c r="A3450" s="219">
        <v>0</v>
      </c>
    </row>
    <row r="3451" spans="1:1" x14ac:dyDescent="0.2">
      <c r="A3451" s="219">
        <v>0</v>
      </c>
    </row>
    <row r="3452" spans="1:1" x14ac:dyDescent="0.2">
      <c r="A3452" s="219">
        <v>0</v>
      </c>
    </row>
    <row r="3453" spans="1:1" x14ac:dyDescent="0.2">
      <c r="A3453" s="219">
        <v>0</v>
      </c>
    </row>
    <row r="3454" spans="1:1" x14ac:dyDescent="0.2">
      <c r="A3454" s="219">
        <v>0</v>
      </c>
    </row>
    <row r="3455" spans="1:1" x14ac:dyDescent="0.2">
      <c r="A3455" s="219">
        <v>0</v>
      </c>
    </row>
    <row r="3456" spans="1:1" x14ac:dyDescent="0.2">
      <c r="A3456" s="219">
        <v>0</v>
      </c>
    </row>
    <row r="3457" spans="1:1" x14ac:dyDescent="0.2">
      <c r="A3457" s="219">
        <v>0</v>
      </c>
    </row>
    <row r="3458" spans="1:1" x14ac:dyDescent="0.2">
      <c r="A3458" s="219">
        <v>0</v>
      </c>
    </row>
    <row r="3459" spans="1:1" x14ac:dyDescent="0.2">
      <c r="A3459" s="219">
        <v>0</v>
      </c>
    </row>
    <row r="3460" spans="1:1" x14ac:dyDescent="0.2">
      <c r="A3460" s="219">
        <v>0</v>
      </c>
    </row>
    <row r="3461" spans="1:1" x14ac:dyDescent="0.2">
      <c r="A3461" s="219">
        <v>0</v>
      </c>
    </row>
    <row r="3462" spans="1:1" x14ac:dyDescent="0.2">
      <c r="A3462" s="219">
        <v>0</v>
      </c>
    </row>
    <row r="3463" spans="1:1" x14ac:dyDescent="0.2">
      <c r="A3463" s="219">
        <v>0</v>
      </c>
    </row>
    <row r="3464" spans="1:1" x14ac:dyDescent="0.2">
      <c r="A3464" s="219">
        <v>0</v>
      </c>
    </row>
    <row r="3465" spans="1:1" x14ac:dyDescent="0.2">
      <c r="A3465" s="219">
        <v>0</v>
      </c>
    </row>
    <row r="3466" spans="1:1" x14ac:dyDescent="0.2">
      <c r="A3466" s="219">
        <v>0</v>
      </c>
    </row>
    <row r="3467" spans="1:1" x14ac:dyDescent="0.2">
      <c r="A3467" s="219">
        <v>0</v>
      </c>
    </row>
    <row r="3468" spans="1:1" x14ac:dyDescent="0.2">
      <c r="A3468" s="219">
        <v>0</v>
      </c>
    </row>
    <row r="3469" spans="1:1" x14ac:dyDescent="0.2">
      <c r="A3469" s="219">
        <v>0</v>
      </c>
    </row>
    <row r="3470" spans="1:1" x14ac:dyDescent="0.2">
      <c r="A3470" s="219">
        <v>0</v>
      </c>
    </row>
    <row r="3471" spans="1:1" x14ac:dyDescent="0.2">
      <c r="A3471" s="219">
        <v>0</v>
      </c>
    </row>
    <row r="3472" spans="1:1" x14ac:dyDescent="0.2">
      <c r="A3472" s="219">
        <v>0</v>
      </c>
    </row>
    <row r="3473" spans="1:1" x14ac:dyDescent="0.2">
      <c r="A3473" s="219">
        <v>0</v>
      </c>
    </row>
    <row r="3474" spans="1:1" x14ac:dyDescent="0.2">
      <c r="A3474" s="219">
        <v>0</v>
      </c>
    </row>
    <row r="3475" spans="1:1" x14ac:dyDescent="0.2">
      <c r="A3475" s="219">
        <v>0</v>
      </c>
    </row>
    <row r="3476" spans="1:1" x14ac:dyDescent="0.2">
      <c r="A3476" s="219">
        <v>0</v>
      </c>
    </row>
    <row r="3477" spans="1:1" x14ac:dyDescent="0.2">
      <c r="A3477" s="219">
        <v>0</v>
      </c>
    </row>
    <row r="3478" spans="1:1" x14ac:dyDescent="0.2">
      <c r="A3478" s="219">
        <v>0</v>
      </c>
    </row>
    <row r="3479" spans="1:1" x14ac:dyDescent="0.2">
      <c r="A3479" s="219">
        <v>0</v>
      </c>
    </row>
    <row r="3480" spans="1:1" x14ac:dyDescent="0.2">
      <c r="A3480" s="219">
        <v>0</v>
      </c>
    </row>
    <row r="3481" spans="1:1" x14ac:dyDescent="0.2">
      <c r="A3481" s="219">
        <v>0</v>
      </c>
    </row>
    <row r="3482" spans="1:1" x14ac:dyDescent="0.2">
      <c r="A3482" s="219">
        <v>0</v>
      </c>
    </row>
    <row r="3483" spans="1:1" x14ac:dyDescent="0.2">
      <c r="A3483" s="219">
        <v>0</v>
      </c>
    </row>
    <row r="3484" spans="1:1" x14ac:dyDescent="0.2">
      <c r="A3484" s="219">
        <v>0</v>
      </c>
    </row>
    <row r="3485" spans="1:1" x14ac:dyDescent="0.2">
      <c r="A3485" s="219">
        <v>0</v>
      </c>
    </row>
    <row r="3486" spans="1:1" x14ac:dyDescent="0.2">
      <c r="A3486" s="219">
        <v>0</v>
      </c>
    </row>
    <row r="3487" spans="1:1" x14ac:dyDescent="0.2">
      <c r="A3487" s="219">
        <v>0</v>
      </c>
    </row>
    <row r="3488" spans="1:1" x14ac:dyDescent="0.2">
      <c r="A3488" s="219">
        <v>0</v>
      </c>
    </row>
    <row r="3489" spans="1:1" x14ac:dyDescent="0.2">
      <c r="A3489" s="219">
        <v>0</v>
      </c>
    </row>
    <row r="3490" spans="1:1" x14ac:dyDescent="0.2">
      <c r="A3490" s="219">
        <v>0</v>
      </c>
    </row>
    <row r="3491" spans="1:1" x14ac:dyDescent="0.2">
      <c r="A3491" s="219">
        <v>0</v>
      </c>
    </row>
    <row r="3492" spans="1:1" x14ac:dyDescent="0.2">
      <c r="A3492" s="219">
        <v>0</v>
      </c>
    </row>
    <row r="3493" spans="1:1" x14ac:dyDescent="0.2">
      <c r="A3493" s="219">
        <v>0</v>
      </c>
    </row>
    <row r="3494" spans="1:1" x14ac:dyDescent="0.2">
      <c r="A3494" s="219">
        <v>0</v>
      </c>
    </row>
    <row r="3495" spans="1:1" x14ac:dyDescent="0.2">
      <c r="A3495" s="219">
        <v>0</v>
      </c>
    </row>
    <row r="3496" spans="1:1" x14ac:dyDescent="0.2">
      <c r="A3496" s="219">
        <v>0</v>
      </c>
    </row>
    <row r="3497" spans="1:1" x14ac:dyDescent="0.2">
      <c r="A3497" s="219">
        <v>0</v>
      </c>
    </row>
    <row r="3498" spans="1:1" x14ac:dyDescent="0.2">
      <c r="A3498" s="219">
        <v>0</v>
      </c>
    </row>
    <row r="3499" spans="1:1" x14ac:dyDescent="0.2">
      <c r="A3499" s="219">
        <v>0</v>
      </c>
    </row>
    <row r="3500" spans="1:1" x14ac:dyDescent="0.2">
      <c r="A3500" s="219">
        <v>0</v>
      </c>
    </row>
    <row r="3501" spans="1:1" x14ac:dyDescent="0.2">
      <c r="A3501" s="219">
        <v>0</v>
      </c>
    </row>
    <row r="3502" spans="1:1" x14ac:dyDescent="0.2">
      <c r="A3502" s="219">
        <v>0</v>
      </c>
    </row>
    <row r="3503" spans="1:1" x14ac:dyDescent="0.2">
      <c r="A3503" s="219">
        <v>0</v>
      </c>
    </row>
    <row r="3504" spans="1:1" x14ac:dyDescent="0.2">
      <c r="A3504" s="219">
        <v>0</v>
      </c>
    </row>
    <row r="3505" spans="1:1" x14ac:dyDescent="0.2">
      <c r="A3505" s="219">
        <v>0</v>
      </c>
    </row>
    <row r="3506" spans="1:1" x14ac:dyDescent="0.2">
      <c r="A3506" s="219">
        <v>0</v>
      </c>
    </row>
    <row r="3507" spans="1:1" x14ac:dyDescent="0.2">
      <c r="A3507" s="219">
        <v>0</v>
      </c>
    </row>
    <row r="3508" spans="1:1" x14ac:dyDescent="0.2">
      <c r="A3508" s="219">
        <v>0</v>
      </c>
    </row>
    <row r="3509" spans="1:1" x14ac:dyDescent="0.2">
      <c r="A3509" s="219">
        <v>0</v>
      </c>
    </row>
    <row r="3510" spans="1:1" x14ac:dyDescent="0.2">
      <c r="A3510" s="219">
        <v>0</v>
      </c>
    </row>
    <row r="3511" spans="1:1" x14ac:dyDescent="0.2">
      <c r="A3511" s="219">
        <v>0</v>
      </c>
    </row>
    <row r="3512" spans="1:1" x14ac:dyDescent="0.2">
      <c r="A3512" s="219">
        <v>0</v>
      </c>
    </row>
    <row r="3513" spans="1:1" x14ac:dyDescent="0.2">
      <c r="A3513" s="219">
        <v>0</v>
      </c>
    </row>
    <row r="3514" spans="1:1" x14ac:dyDescent="0.2">
      <c r="A3514" s="219">
        <v>0</v>
      </c>
    </row>
    <row r="3515" spans="1:1" x14ac:dyDescent="0.2">
      <c r="A3515" s="219">
        <v>0</v>
      </c>
    </row>
    <row r="3516" spans="1:1" x14ac:dyDescent="0.2">
      <c r="A3516" s="219">
        <v>0</v>
      </c>
    </row>
    <row r="3517" spans="1:1" x14ac:dyDescent="0.2">
      <c r="A3517" s="219">
        <v>0</v>
      </c>
    </row>
    <row r="3518" spans="1:1" x14ac:dyDescent="0.2">
      <c r="A3518" s="219">
        <v>0</v>
      </c>
    </row>
    <row r="3519" spans="1:1" x14ac:dyDescent="0.2">
      <c r="A3519" s="219">
        <v>0</v>
      </c>
    </row>
    <row r="3520" spans="1:1" x14ac:dyDescent="0.2">
      <c r="A3520" s="219">
        <v>0</v>
      </c>
    </row>
    <row r="3521" spans="1:1" x14ac:dyDescent="0.2">
      <c r="A3521" s="219">
        <v>0</v>
      </c>
    </row>
    <row r="3522" spans="1:1" x14ac:dyDescent="0.2">
      <c r="A3522" s="219">
        <v>0</v>
      </c>
    </row>
    <row r="3523" spans="1:1" x14ac:dyDescent="0.2">
      <c r="A3523" s="219">
        <v>0</v>
      </c>
    </row>
    <row r="3524" spans="1:1" x14ac:dyDescent="0.2">
      <c r="A3524" s="219">
        <v>0</v>
      </c>
    </row>
    <row r="3525" spans="1:1" x14ac:dyDescent="0.2">
      <c r="A3525" s="219">
        <v>0</v>
      </c>
    </row>
    <row r="3526" spans="1:1" x14ac:dyDescent="0.2">
      <c r="A3526" s="219">
        <v>0</v>
      </c>
    </row>
    <row r="3527" spans="1:1" x14ac:dyDescent="0.2">
      <c r="A3527" s="219">
        <v>0</v>
      </c>
    </row>
    <row r="3528" spans="1:1" x14ac:dyDescent="0.2">
      <c r="A3528" s="219">
        <v>0</v>
      </c>
    </row>
    <row r="3529" spans="1:1" x14ac:dyDescent="0.2">
      <c r="A3529" s="219">
        <v>0</v>
      </c>
    </row>
    <row r="3530" spans="1:1" x14ac:dyDescent="0.2">
      <c r="A3530" s="219">
        <v>0</v>
      </c>
    </row>
    <row r="3531" spans="1:1" x14ac:dyDescent="0.2">
      <c r="A3531" s="219">
        <v>0</v>
      </c>
    </row>
    <row r="3532" spans="1:1" x14ac:dyDescent="0.2">
      <c r="A3532" s="219">
        <v>0</v>
      </c>
    </row>
    <row r="3533" spans="1:1" x14ac:dyDescent="0.2">
      <c r="A3533" s="219">
        <v>0</v>
      </c>
    </row>
    <row r="3534" spans="1:1" x14ac:dyDescent="0.2">
      <c r="A3534" s="219">
        <v>0</v>
      </c>
    </row>
    <row r="3535" spans="1:1" x14ac:dyDescent="0.2">
      <c r="A3535" s="219">
        <v>0</v>
      </c>
    </row>
    <row r="3536" spans="1:1" x14ac:dyDescent="0.2">
      <c r="A3536" s="219">
        <v>0</v>
      </c>
    </row>
    <row r="3537" spans="1:1" x14ac:dyDescent="0.2">
      <c r="A3537" s="219">
        <v>0</v>
      </c>
    </row>
    <row r="3538" spans="1:1" x14ac:dyDescent="0.2">
      <c r="A3538" s="219">
        <v>0</v>
      </c>
    </row>
    <row r="3539" spans="1:1" x14ac:dyDescent="0.2">
      <c r="A3539" s="219">
        <v>0</v>
      </c>
    </row>
    <row r="3540" spans="1:1" x14ac:dyDescent="0.2">
      <c r="A3540" s="219">
        <v>0</v>
      </c>
    </row>
    <row r="3541" spans="1:1" x14ac:dyDescent="0.2">
      <c r="A3541" s="219">
        <v>0</v>
      </c>
    </row>
    <row r="3542" spans="1:1" x14ac:dyDescent="0.2">
      <c r="A3542" s="219">
        <v>0</v>
      </c>
    </row>
    <row r="3543" spans="1:1" x14ac:dyDescent="0.2">
      <c r="A3543" s="219">
        <v>0</v>
      </c>
    </row>
    <row r="3544" spans="1:1" x14ac:dyDescent="0.2">
      <c r="A3544" s="219">
        <v>0</v>
      </c>
    </row>
    <row r="3545" spans="1:1" x14ac:dyDescent="0.2">
      <c r="A3545" s="219">
        <v>0</v>
      </c>
    </row>
    <row r="3546" spans="1:1" x14ac:dyDescent="0.2">
      <c r="A3546" s="219">
        <v>0</v>
      </c>
    </row>
    <row r="3547" spans="1:1" x14ac:dyDescent="0.2">
      <c r="A3547" s="219">
        <v>0</v>
      </c>
    </row>
    <row r="3548" spans="1:1" x14ac:dyDescent="0.2">
      <c r="A3548" s="219">
        <v>0</v>
      </c>
    </row>
    <row r="3549" spans="1:1" x14ac:dyDescent="0.2">
      <c r="A3549" s="219">
        <v>0</v>
      </c>
    </row>
    <row r="3550" spans="1:1" x14ac:dyDescent="0.2">
      <c r="A3550" s="219">
        <v>0</v>
      </c>
    </row>
    <row r="3551" spans="1:1" x14ac:dyDescent="0.2">
      <c r="A3551" s="219">
        <v>0</v>
      </c>
    </row>
    <row r="3552" spans="1:1" x14ac:dyDescent="0.2">
      <c r="A3552" s="219">
        <v>0</v>
      </c>
    </row>
    <row r="3553" spans="1:1" x14ac:dyDescent="0.2">
      <c r="A3553" s="219">
        <v>0</v>
      </c>
    </row>
    <row r="3554" spans="1:1" x14ac:dyDescent="0.2">
      <c r="A3554" s="219">
        <v>0</v>
      </c>
    </row>
    <row r="3555" spans="1:1" x14ac:dyDescent="0.2">
      <c r="A3555" s="219">
        <v>0</v>
      </c>
    </row>
    <row r="3556" spans="1:1" x14ac:dyDescent="0.2">
      <c r="A3556" s="219">
        <v>0</v>
      </c>
    </row>
    <row r="3557" spans="1:1" x14ac:dyDescent="0.2">
      <c r="A3557" s="219">
        <v>0</v>
      </c>
    </row>
    <row r="3558" spans="1:1" x14ac:dyDescent="0.2">
      <c r="A3558" s="219">
        <v>0</v>
      </c>
    </row>
    <row r="3559" spans="1:1" x14ac:dyDescent="0.2">
      <c r="A3559" s="219">
        <v>0</v>
      </c>
    </row>
    <row r="3560" spans="1:1" x14ac:dyDescent="0.2">
      <c r="A3560" s="219">
        <v>0</v>
      </c>
    </row>
    <row r="3561" spans="1:1" x14ac:dyDescent="0.2">
      <c r="A3561" s="219">
        <v>0</v>
      </c>
    </row>
    <row r="3562" spans="1:1" x14ac:dyDescent="0.2">
      <c r="A3562" s="219">
        <v>0</v>
      </c>
    </row>
    <row r="3563" spans="1:1" x14ac:dyDescent="0.2">
      <c r="A3563" s="219">
        <v>0</v>
      </c>
    </row>
    <row r="3564" spans="1:1" x14ac:dyDescent="0.2">
      <c r="A3564" s="219">
        <v>0</v>
      </c>
    </row>
    <row r="3565" spans="1:1" x14ac:dyDescent="0.2">
      <c r="A3565" s="219">
        <v>0</v>
      </c>
    </row>
    <row r="3566" spans="1:1" x14ac:dyDescent="0.2">
      <c r="A3566" s="219">
        <v>0</v>
      </c>
    </row>
    <row r="3567" spans="1:1" x14ac:dyDescent="0.2">
      <c r="A3567" s="219">
        <v>0</v>
      </c>
    </row>
    <row r="3568" spans="1:1" x14ac:dyDescent="0.2">
      <c r="A3568" s="219">
        <v>0</v>
      </c>
    </row>
    <row r="3569" spans="1:1" x14ac:dyDescent="0.2">
      <c r="A3569" s="219">
        <v>0</v>
      </c>
    </row>
    <row r="3570" spans="1:1" x14ac:dyDescent="0.2">
      <c r="A3570" s="219">
        <v>0</v>
      </c>
    </row>
    <row r="3571" spans="1:1" x14ac:dyDescent="0.2">
      <c r="A3571" s="219">
        <v>0</v>
      </c>
    </row>
    <row r="3572" spans="1:1" x14ac:dyDescent="0.2">
      <c r="A3572" s="219">
        <v>0</v>
      </c>
    </row>
    <row r="3573" spans="1:1" x14ac:dyDescent="0.2">
      <c r="A3573" s="219">
        <v>0</v>
      </c>
    </row>
    <row r="3574" spans="1:1" x14ac:dyDescent="0.2">
      <c r="A3574" s="219">
        <v>0</v>
      </c>
    </row>
    <row r="3575" spans="1:1" x14ac:dyDescent="0.2">
      <c r="A3575" s="219">
        <v>0</v>
      </c>
    </row>
    <row r="3576" spans="1:1" x14ac:dyDescent="0.2">
      <c r="A3576" s="219">
        <v>0</v>
      </c>
    </row>
    <row r="3577" spans="1:1" x14ac:dyDescent="0.2">
      <c r="A3577" s="219">
        <v>0</v>
      </c>
    </row>
    <row r="3578" spans="1:1" x14ac:dyDescent="0.2">
      <c r="A3578" s="219">
        <v>0</v>
      </c>
    </row>
    <row r="3579" spans="1:1" x14ac:dyDescent="0.2">
      <c r="A3579" s="219">
        <v>0</v>
      </c>
    </row>
    <row r="3580" spans="1:1" x14ac:dyDescent="0.2">
      <c r="A3580" s="219">
        <v>0</v>
      </c>
    </row>
    <row r="3581" spans="1:1" x14ac:dyDescent="0.2">
      <c r="A3581" s="219">
        <v>0</v>
      </c>
    </row>
    <row r="3582" spans="1:1" x14ac:dyDescent="0.2">
      <c r="A3582" s="219">
        <v>0</v>
      </c>
    </row>
    <row r="3583" spans="1:1" x14ac:dyDescent="0.2">
      <c r="A3583" s="219">
        <v>0</v>
      </c>
    </row>
    <row r="3584" spans="1:1" x14ac:dyDescent="0.2">
      <c r="A3584" s="219">
        <v>0</v>
      </c>
    </row>
    <row r="3585" spans="1:1" x14ac:dyDescent="0.2">
      <c r="A3585" s="219">
        <v>0</v>
      </c>
    </row>
    <row r="3586" spans="1:1" x14ac:dyDescent="0.2">
      <c r="A3586" s="219">
        <v>0</v>
      </c>
    </row>
    <row r="3587" spans="1:1" x14ac:dyDescent="0.2">
      <c r="A3587" s="219">
        <v>0</v>
      </c>
    </row>
    <row r="3588" spans="1:1" x14ac:dyDescent="0.2">
      <c r="A3588" s="219">
        <v>0</v>
      </c>
    </row>
    <row r="3589" spans="1:1" x14ac:dyDescent="0.2">
      <c r="A3589" s="219">
        <v>0</v>
      </c>
    </row>
    <row r="3590" spans="1:1" x14ac:dyDescent="0.2">
      <c r="A3590" s="219">
        <v>0</v>
      </c>
    </row>
    <row r="3591" spans="1:1" x14ac:dyDescent="0.2">
      <c r="A3591" s="219">
        <v>0</v>
      </c>
    </row>
    <row r="3592" spans="1:1" x14ac:dyDescent="0.2">
      <c r="A3592" s="219">
        <v>0</v>
      </c>
    </row>
    <row r="3593" spans="1:1" x14ac:dyDescent="0.2">
      <c r="A3593" s="219">
        <v>0</v>
      </c>
    </row>
    <row r="3594" spans="1:1" x14ac:dyDescent="0.2">
      <c r="A3594" s="219">
        <v>0</v>
      </c>
    </row>
    <row r="3595" spans="1:1" x14ac:dyDescent="0.2">
      <c r="A3595" s="219">
        <v>0</v>
      </c>
    </row>
    <row r="3596" spans="1:1" x14ac:dyDescent="0.2">
      <c r="A3596" s="219">
        <v>0</v>
      </c>
    </row>
    <row r="3597" spans="1:1" x14ac:dyDescent="0.2">
      <c r="A3597" s="219">
        <v>0</v>
      </c>
    </row>
    <row r="3598" spans="1:1" x14ac:dyDescent="0.2">
      <c r="A3598" s="219">
        <v>0</v>
      </c>
    </row>
    <row r="3599" spans="1:1" x14ac:dyDescent="0.2">
      <c r="A3599" s="219">
        <v>0</v>
      </c>
    </row>
    <row r="3600" spans="1:1" x14ac:dyDescent="0.2">
      <c r="A3600" s="219">
        <v>0</v>
      </c>
    </row>
    <row r="3601" spans="1:1" x14ac:dyDescent="0.2">
      <c r="A3601" s="219">
        <v>0</v>
      </c>
    </row>
    <row r="3602" spans="1:1" x14ac:dyDescent="0.2">
      <c r="A3602" s="219">
        <v>0</v>
      </c>
    </row>
    <row r="3603" spans="1:1" x14ac:dyDescent="0.2">
      <c r="A3603" s="219">
        <v>0</v>
      </c>
    </row>
    <row r="3604" spans="1:1" x14ac:dyDescent="0.2">
      <c r="A3604" s="219">
        <v>0</v>
      </c>
    </row>
    <row r="3605" spans="1:1" x14ac:dyDescent="0.2">
      <c r="A3605" s="219">
        <v>0</v>
      </c>
    </row>
    <row r="3606" spans="1:1" x14ac:dyDescent="0.2">
      <c r="A3606" s="219">
        <v>0</v>
      </c>
    </row>
    <row r="3607" spans="1:1" x14ac:dyDescent="0.2">
      <c r="A3607" s="219">
        <v>0</v>
      </c>
    </row>
    <row r="3608" spans="1:1" x14ac:dyDescent="0.2">
      <c r="A3608" s="219">
        <v>0</v>
      </c>
    </row>
    <row r="3609" spans="1:1" x14ac:dyDescent="0.2">
      <c r="A3609" s="219">
        <v>0</v>
      </c>
    </row>
    <row r="3610" spans="1:1" x14ac:dyDescent="0.2">
      <c r="A3610" s="219">
        <v>0</v>
      </c>
    </row>
    <row r="3611" spans="1:1" x14ac:dyDescent="0.2">
      <c r="A3611" s="219">
        <v>0</v>
      </c>
    </row>
    <row r="3612" spans="1:1" x14ac:dyDescent="0.2">
      <c r="A3612" s="219">
        <v>0</v>
      </c>
    </row>
    <row r="3613" spans="1:1" x14ac:dyDescent="0.2">
      <c r="A3613" s="219">
        <v>0</v>
      </c>
    </row>
    <row r="3614" spans="1:1" x14ac:dyDescent="0.2">
      <c r="A3614" s="219">
        <v>0</v>
      </c>
    </row>
    <row r="3615" spans="1:1" x14ac:dyDescent="0.2">
      <c r="A3615" s="219">
        <v>0</v>
      </c>
    </row>
    <row r="3616" spans="1:1" x14ac:dyDescent="0.2">
      <c r="A3616" s="219">
        <v>0</v>
      </c>
    </row>
    <row r="3617" spans="1:1" x14ac:dyDescent="0.2">
      <c r="A3617" s="219">
        <v>0</v>
      </c>
    </row>
    <row r="3618" spans="1:1" x14ac:dyDescent="0.2">
      <c r="A3618" s="219">
        <v>0</v>
      </c>
    </row>
    <row r="3619" spans="1:1" x14ac:dyDescent="0.2">
      <c r="A3619" s="219">
        <v>0</v>
      </c>
    </row>
    <row r="3620" spans="1:1" x14ac:dyDescent="0.2">
      <c r="A3620" s="219">
        <v>0</v>
      </c>
    </row>
    <row r="3621" spans="1:1" x14ac:dyDescent="0.2">
      <c r="A3621" s="219">
        <v>0</v>
      </c>
    </row>
    <row r="3622" spans="1:1" x14ac:dyDescent="0.2">
      <c r="A3622" s="219">
        <v>0</v>
      </c>
    </row>
    <row r="3623" spans="1:1" x14ac:dyDescent="0.2">
      <c r="A3623" s="219">
        <v>0</v>
      </c>
    </row>
    <row r="3624" spans="1:1" x14ac:dyDescent="0.2">
      <c r="A3624" s="219">
        <v>0</v>
      </c>
    </row>
    <row r="3625" spans="1:1" x14ac:dyDescent="0.2">
      <c r="A3625" s="219">
        <v>0</v>
      </c>
    </row>
    <row r="3626" spans="1:1" x14ac:dyDescent="0.2">
      <c r="A3626" s="219">
        <v>0</v>
      </c>
    </row>
    <row r="3627" spans="1:1" x14ac:dyDescent="0.2">
      <c r="A3627" s="219">
        <v>0</v>
      </c>
    </row>
    <row r="3628" spans="1:1" x14ac:dyDescent="0.2">
      <c r="A3628" s="219">
        <v>0</v>
      </c>
    </row>
    <row r="3629" spans="1:1" x14ac:dyDescent="0.2">
      <c r="A3629" s="219">
        <v>0</v>
      </c>
    </row>
    <row r="3630" spans="1:1" x14ac:dyDescent="0.2">
      <c r="A3630" s="219">
        <v>0</v>
      </c>
    </row>
    <row r="3631" spans="1:1" x14ac:dyDescent="0.2">
      <c r="A3631" s="219">
        <v>0</v>
      </c>
    </row>
    <row r="3632" spans="1:1" x14ac:dyDescent="0.2">
      <c r="A3632" s="219">
        <v>0</v>
      </c>
    </row>
    <row r="3633" spans="1:1" x14ac:dyDescent="0.2">
      <c r="A3633" s="219">
        <v>0</v>
      </c>
    </row>
    <row r="3634" spans="1:1" x14ac:dyDescent="0.2">
      <c r="A3634" s="219">
        <v>0</v>
      </c>
    </row>
    <row r="3635" spans="1:1" x14ac:dyDescent="0.2">
      <c r="A3635" s="219">
        <v>0</v>
      </c>
    </row>
    <row r="3636" spans="1:1" x14ac:dyDescent="0.2">
      <c r="A3636" s="219">
        <v>0</v>
      </c>
    </row>
    <row r="3637" spans="1:1" x14ac:dyDescent="0.2">
      <c r="A3637" s="219">
        <v>0</v>
      </c>
    </row>
    <row r="3638" spans="1:1" x14ac:dyDescent="0.2">
      <c r="A3638" s="219">
        <v>0</v>
      </c>
    </row>
    <row r="3639" spans="1:1" x14ac:dyDescent="0.2">
      <c r="A3639" s="219">
        <v>0</v>
      </c>
    </row>
    <row r="3640" spans="1:1" x14ac:dyDescent="0.2">
      <c r="A3640" s="219">
        <v>0</v>
      </c>
    </row>
    <row r="3641" spans="1:1" x14ac:dyDescent="0.2">
      <c r="A3641" s="219">
        <v>0</v>
      </c>
    </row>
    <row r="3642" spans="1:1" x14ac:dyDescent="0.2">
      <c r="A3642" s="219">
        <v>0</v>
      </c>
    </row>
    <row r="3643" spans="1:1" x14ac:dyDescent="0.2">
      <c r="A3643" s="219">
        <v>0</v>
      </c>
    </row>
    <row r="3644" spans="1:1" x14ac:dyDescent="0.2">
      <c r="A3644" s="219">
        <v>0</v>
      </c>
    </row>
    <row r="3645" spans="1:1" x14ac:dyDescent="0.2">
      <c r="A3645" s="219">
        <v>0</v>
      </c>
    </row>
    <row r="3646" spans="1:1" x14ac:dyDescent="0.2">
      <c r="A3646" s="219">
        <v>0</v>
      </c>
    </row>
    <row r="3647" spans="1:1" x14ac:dyDescent="0.2">
      <c r="A3647" s="219">
        <v>0</v>
      </c>
    </row>
    <row r="3648" spans="1:1" x14ac:dyDescent="0.2">
      <c r="A3648" s="219">
        <v>0</v>
      </c>
    </row>
    <row r="3649" spans="1:1" x14ac:dyDescent="0.2">
      <c r="A3649" s="219">
        <v>0</v>
      </c>
    </row>
    <row r="3650" spans="1:1" x14ac:dyDescent="0.2">
      <c r="A3650" s="219">
        <v>0</v>
      </c>
    </row>
    <row r="3651" spans="1:1" x14ac:dyDescent="0.2">
      <c r="A3651" s="219">
        <v>0</v>
      </c>
    </row>
    <row r="3652" spans="1:1" x14ac:dyDescent="0.2">
      <c r="A3652" s="219">
        <v>0</v>
      </c>
    </row>
    <row r="3653" spans="1:1" x14ac:dyDescent="0.2">
      <c r="A3653" s="219">
        <v>0</v>
      </c>
    </row>
    <row r="3654" spans="1:1" x14ac:dyDescent="0.2">
      <c r="A3654" s="219">
        <v>0</v>
      </c>
    </row>
    <row r="3655" spans="1:1" x14ac:dyDescent="0.2">
      <c r="A3655" s="219">
        <v>0</v>
      </c>
    </row>
    <row r="3656" spans="1:1" x14ac:dyDescent="0.2">
      <c r="A3656" s="219">
        <v>0</v>
      </c>
    </row>
    <row r="3657" spans="1:1" x14ac:dyDescent="0.2">
      <c r="A3657" s="219">
        <v>0</v>
      </c>
    </row>
    <row r="3658" spans="1:1" x14ac:dyDescent="0.2">
      <c r="A3658" s="219">
        <v>0</v>
      </c>
    </row>
    <row r="3659" spans="1:1" x14ac:dyDescent="0.2">
      <c r="A3659" s="219">
        <v>0</v>
      </c>
    </row>
    <row r="3660" spans="1:1" x14ac:dyDescent="0.2">
      <c r="A3660" s="219">
        <v>0</v>
      </c>
    </row>
    <row r="3661" spans="1:1" x14ac:dyDescent="0.2">
      <c r="A3661" s="219">
        <v>0</v>
      </c>
    </row>
    <row r="3662" spans="1:1" x14ac:dyDescent="0.2">
      <c r="A3662" s="219">
        <v>0</v>
      </c>
    </row>
    <row r="3663" spans="1:1" x14ac:dyDescent="0.2">
      <c r="A3663" s="219">
        <v>0</v>
      </c>
    </row>
    <row r="3664" spans="1:1" x14ac:dyDescent="0.2">
      <c r="A3664" s="219">
        <v>0</v>
      </c>
    </row>
    <row r="3665" spans="1:1" x14ac:dyDescent="0.2">
      <c r="A3665" s="219">
        <v>0</v>
      </c>
    </row>
    <row r="3666" spans="1:1" x14ac:dyDescent="0.2">
      <c r="A3666" s="219">
        <v>0</v>
      </c>
    </row>
    <row r="3667" spans="1:1" x14ac:dyDescent="0.2">
      <c r="A3667" s="219">
        <v>0</v>
      </c>
    </row>
    <row r="3668" spans="1:1" x14ac:dyDescent="0.2">
      <c r="A3668" s="219">
        <v>0</v>
      </c>
    </row>
    <row r="3669" spans="1:1" x14ac:dyDescent="0.2">
      <c r="A3669" s="219">
        <v>0</v>
      </c>
    </row>
    <row r="3670" spans="1:1" x14ac:dyDescent="0.2">
      <c r="A3670" s="219">
        <v>0</v>
      </c>
    </row>
    <row r="3671" spans="1:1" x14ac:dyDescent="0.2">
      <c r="A3671" s="219">
        <v>0</v>
      </c>
    </row>
    <row r="3672" spans="1:1" x14ac:dyDescent="0.2">
      <c r="A3672" s="219">
        <v>0</v>
      </c>
    </row>
    <row r="3673" spans="1:1" x14ac:dyDescent="0.2">
      <c r="A3673" s="219">
        <v>0</v>
      </c>
    </row>
    <row r="3674" spans="1:1" x14ac:dyDescent="0.2">
      <c r="A3674" s="219">
        <v>0</v>
      </c>
    </row>
    <row r="3675" spans="1:1" x14ac:dyDescent="0.2">
      <c r="A3675" s="219">
        <v>0</v>
      </c>
    </row>
    <row r="3676" spans="1:1" x14ac:dyDescent="0.2">
      <c r="A3676" s="219">
        <v>0</v>
      </c>
    </row>
    <row r="3677" spans="1:1" x14ac:dyDescent="0.2">
      <c r="A3677" s="219">
        <v>0</v>
      </c>
    </row>
    <row r="3678" spans="1:1" x14ac:dyDescent="0.2">
      <c r="A3678" s="219">
        <v>0</v>
      </c>
    </row>
    <row r="3679" spans="1:1" x14ac:dyDescent="0.2">
      <c r="A3679" s="219">
        <v>0</v>
      </c>
    </row>
    <row r="3680" spans="1:1" x14ac:dyDescent="0.2">
      <c r="A3680" s="219">
        <v>0</v>
      </c>
    </row>
    <row r="3681" spans="1:1" x14ac:dyDescent="0.2">
      <c r="A3681" s="219">
        <v>0</v>
      </c>
    </row>
    <row r="3682" spans="1:1" x14ac:dyDescent="0.2">
      <c r="A3682" s="219">
        <v>0</v>
      </c>
    </row>
    <row r="3683" spans="1:1" x14ac:dyDescent="0.2">
      <c r="A3683" s="219">
        <v>0</v>
      </c>
    </row>
    <row r="3684" spans="1:1" x14ac:dyDescent="0.2">
      <c r="A3684" s="219">
        <v>0</v>
      </c>
    </row>
    <row r="3685" spans="1:1" x14ac:dyDescent="0.2">
      <c r="A3685" s="219">
        <v>0</v>
      </c>
    </row>
    <row r="3686" spans="1:1" x14ac:dyDescent="0.2">
      <c r="A3686" s="219">
        <v>0</v>
      </c>
    </row>
    <row r="3687" spans="1:1" x14ac:dyDescent="0.2">
      <c r="A3687" s="219">
        <v>0</v>
      </c>
    </row>
    <row r="3688" spans="1:1" x14ac:dyDescent="0.2">
      <c r="A3688" s="219">
        <v>0</v>
      </c>
    </row>
    <row r="3689" spans="1:1" x14ac:dyDescent="0.2">
      <c r="A3689" s="219">
        <v>0</v>
      </c>
    </row>
    <row r="3690" spans="1:1" x14ac:dyDescent="0.2">
      <c r="A3690" s="219">
        <v>0</v>
      </c>
    </row>
    <row r="3691" spans="1:1" x14ac:dyDescent="0.2">
      <c r="A3691" s="219">
        <v>0</v>
      </c>
    </row>
    <row r="3692" spans="1:1" x14ac:dyDescent="0.2">
      <c r="A3692" s="219">
        <v>0</v>
      </c>
    </row>
    <row r="3693" spans="1:1" x14ac:dyDescent="0.2">
      <c r="A3693" s="219">
        <v>0</v>
      </c>
    </row>
    <row r="3694" spans="1:1" x14ac:dyDescent="0.2">
      <c r="A3694" s="219">
        <v>0</v>
      </c>
    </row>
    <row r="3695" spans="1:1" x14ac:dyDescent="0.2">
      <c r="A3695" s="219">
        <v>0</v>
      </c>
    </row>
    <row r="3696" spans="1:1" x14ac:dyDescent="0.2">
      <c r="A3696" s="219">
        <v>0</v>
      </c>
    </row>
    <row r="3697" spans="1:1" x14ac:dyDescent="0.2">
      <c r="A3697" s="219">
        <v>0</v>
      </c>
    </row>
    <row r="3698" spans="1:1" x14ac:dyDescent="0.2">
      <c r="A3698" s="219">
        <v>0</v>
      </c>
    </row>
    <row r="3699" spans="1:1" x14ac:dyDescent="0.2">
      <c r="A3699" s="219">
        <v>0</v>
      </c>
    </row>
    <row r="3700" spans="1:1" x14ac:dyDescent="0.2">
      <c r="A3700" s="219">
        <v>0</v>
      </c>
    </row>
    <row r="3701" spans="1:1" x14ac:dyDescent="0.2">
      <c r="A3701" s="219">
        <v>0</v>
      </c>
    </row>
    <row r="3702" spans="1:1" x14ac:dyDescent="0.2">
      <c r="A3702" s="219">
        <v>0</v>
      </c>
    </row>
    <row r="3703" spans="1:1" x14ac:dyDescent="0.2">
      <c r="A3703" s="219">
        <v>0</v>
      </c>
    </row>
    <row r="3704" spans="1:1" x14ac:dyDescent="0.2">
      <c r="A3704" s="219">
        <v>0</v>
      </c>
    </row>
    <row r="3705" spans="1:1" x14ac:dyDescent="0.2">
      <c r="A3705" s="219">
        <v>0</v>
      </c>
    </row>
    <row r="3706" spans="1:1" x14ac:dyDescent="0.2">
      <c r="A3706" s="219">
        <v>0</v>
      </c>
    </row>
    <row r="3707" spans="1:1" x14ac:dyDescent="0.2">
      <c r="A3707" s="219">
        <v>0</v>
      </c>
    </row>
    <row r="3708" spans="1:1" x14ac:dyDescent="0.2">
      <c r="A3708" s="219">
        <v>0</v>
      </c>
    </row>
    <row r="3709" spans="1:1" x14ac:dyDescent="0.2">
      <c r="A3709" s="219">
        <v>0</v>
      </c>
    </row>
    <row r="3710" spans="1:1" x14ac:dyDescent="0.2">
      <c r="A3710" s="219">
        <v>0</v>
      </c>
    </row>
    <row r="3711" spans="1:1" x14ac:dyDescent="0.2">
      <c r="A3711" s="219">
        <v>0</v>
      </c>
    </row>
    <row r="3712" spans="1:1" x14ac:dyDescent="0.2">
      <c r="A3712" s="219">
        <v>0</v>
      </c>
    </row>
    <row r="3713" spans="1:1" x14ac:dyDescent="0.2">
      <c r="A3713" s="219">
        <v>0</v>
      </c>
    </row>
    <row r="3714" spans="1:1" x14ac:dyDescent="0.2">
      <c r="A3714" s="219">
        <v>0</v>
      </c>
    </row>
    <row r="3715" spans="1:1" x14ac:dyDescent="0.2">
      <c r="A3715" s="219">
        <v>0</v>
      </c>
    </row>
    <row r="3716" spans="1:1" x14ac:dyDescent="0.2">
      <c r="A3716" s="219">
        <v>0</v>
      </c>
    </row>
    <row r="3717" spans="1:1" x14ac:dyDescent="0.2">
      <c r="A3717" s="219">
        <v>0</v>
      </c>
    </row>
    <row r="3718" spans="1:1" x14ac:dyDescent="0.2">
      <c r="A3718" s="219">
        <v>0</v>
      </c>
    </row>
    <row r="3719" spans="1:1" x14ac:dyDescent="0.2">
      <c r="A3719" s="219">
        <v>0</v>
      </c>
    </row>
    <row r="3720" spans="1:1" x14ac:dyDescent="0.2">
      <c r="A3720" s="219">
        <v>0</v>
      </c>
    </row>
    <row r="3721" spans="1:1" x14ac:dyDescent="0.2">
      <c r="A3721" s="219">
        <v>0</v>
      </c>
    </row>
    <row r="3722" spans="1:1" x14ac:dyDescent="0.2">
      <c r="A3722" s="219">
        <v>0</v>
      </c>
    </row>
    <row r="3723" spans="1:1" x14ac:dyDescent="0.2">
      <c r="A3723" s="219">
        <v>0</v>
      </c>
    </row>
    <row r="3724" spans="1:1" x14ac:dyDescent="0.2">
      <c r="A3724" s="219">
        <v>0</v>
      </c>
    </row>
    <row r="3725" spans="1:1" x14ac:dyDescent="0.2">
      <c r="A3725" s="219">
        <v>0</v>
      </c>
    </row>
    <row r="3726" spans="1:1" x14ac:dyDescent="0.2">
      <c r="A3726" s="219">
        <v>0</v>
      </c>
    </row>
    <row r="3727" spans="1:1" x14ac:dyDescent="0.2">
      <c r="A3727" s="219">
        <v>0</v>
      </c>
    </row>
    <row r="3728" spans="1:1" x14ac:dyDescent="0.2">
      <c r="A3728" s="219">
        <v>0</v>
      </c>
    </row>
    <row r="3729" spans="1:1" x14ac:dyDescent="0.2">
      <c r="A3729" s="219">
        <v>0</v>
      </c>
    </row>
    <row r="3730" spans="1:1" x14ac:dyDescent="0.2">
      <c r="A3730" s="219">
        <v>0</v>
      </c>
    </row>
    <row r="3731" spans="1:1" x14ac:dyDescent="0.2">
      <c r="A3731" s="219">
        <v>0</v>
      </c>
    </row>
    <row r="3732" spans="1:1" x14ac:dyDescent="0.2">
      <c r="A3732" s="219">
        <v>0</v>
      </c>
    </row>
    <row r="3733" spans="1:1" x14ac:dyDescent="0.2">
      <c r="A3733" s="219">
        <v>0</v>
      </c>
    </row>
    <row r="3734" spans="1:1" x14ac:dyDescent="0.2">
      <c r="A3734" s="219">
        <v>0</v>
      </c>
    </row>
    <row r="3735" spans="1:1" x14ac:dyDescent="0.2">
      <c r="A3735" s="219">
        <v>0</v>
      </c>
    </row>
    <row r="3736" spans="1:1" x14ac:dyDescent="0.2">
      <c r="A3736" s="219">
        <v>0</v>
      </c>
    </row>
    <row r="3737" spans="1:1" x14ac:dyDescent="0.2">
      <c r="A3737" s="219">
        <v>0</v>
      </c>
    </row>
    <row r="3738" spans="1:1" x14ac:dyDescent="0.2">
      <c r="A3738" s="219">
        <v>0</v>
      </c>
    </row>
    <row r="3739" spans="1:1" x14ac:dyDescent="0.2">
      <c r="A3739" s="219">
        <v>0</v>
      </c>
    </row>
    <row r="3740" spans="1:1" x14ac:dyDescent="0.2">
      <c r="A3740" s="219">
        <v>0</v>
      </c>
    </row>
    <row r="3741" spans="1:1" x14ac:dyDescent="0.2">
      <c r="A3741" s="219">
        <v>0</v>
      </c>
    </row>
    <row r="3742" spans="1:1" x14ac:dyDescent="0.2">
      <c r="A3742" s="219">
        <v>0</v>
      </c>
    </row>
    <row r="3743" spans="1:1" x14ac:dyDescent="0.2">
      <c r="A3743" s="219">
        <v>0</v>
      </c>
    </row>
    <row r="3744" spans="1:1" x14ac:dyDescent="0.2">
      <c r="A3744" s="219">
        <v>0</v>
      </c>
    </row>
    <row r="3745" spans="1:1" x14ac:dyDescent="0.2">
      <c r="A3745" s="219">
        <v>0</v>
      </c>
    </row>
    <row r="3746" spans="1:1" x14ac:dyDescent="0.2">
      <c r="A3746" s="219">
        <v>0</v>
      </c>
    </row>
    <row r="3747" spans="1:1" x14ac:dyDescent="0.2">
      <c r="A3747" s="219">
        <v>0</v>
      </c>
    </row>
    <row r="3748" spans="1:1" x14ac:dyDescent="0.2">
      <c r="A3748" s="219">
        <v>0</v>
      </c>
    </row>
    <row r="3749" spans="1:1" x14ac:dyDescent="0.2">
      <c r="A3749" s="219">
        <v>0</v>
      </c>
    </row>
    <row r="3750" spans="1:1" x14ac:dyDescent="0.2">
      <c r="A3750" s="219">
        <v>0</v>
      </c>
    </row>
    <row r="3751" spans="1:1" x14ac:dyDescent="0.2">
      <c r="A3751" s="219">
        <v>0</v>
      </c>
    </row>
    <row r="3752" spans="1:1" x14ac:dyDescent="0.2">
      <c r="A3752" s="219">
        <v>0</v>
      </c>
    </row>
    <row r="3753" spans="1:1" x14ac:dyDescent="0.2">
      <c r="A3753" s="219">
        <v>0</v>
      </c>
    </row>
    <row r="3754" spans="1:1" x14ac:dyDescent="0.2">
      <c r="A3754" s="219">
        <v>0</v>
      </c>
    </row>
    <row r="3755" spans="1:1" x14ac:dyDescent="0.2">
      <c r="A3755" s="219">
        <v>0</v>
      </c>
    </row>
    <row r="3756" spans="1:1" x14ac:dyDescent="0.2">
      <c r="A3756" s="219">
        <v>0</v>
      </c>
    </row>
    <row r="3757" spans="1:1" x14ac:dyDescent="0.2">
      <c r="A3757" s="219">
        <v>0</v>
      </c>
    </row>
    <row r="3758" spans="1:1" x14ac:dyDescent="0.2">
      <c r="A3758" s="219">
        <v>0</v>
      </c>
    </row>
    <row r="3759" spans="1:1" x14ac:dyDescent="0.2">
      <c r="A3759" s="219">
        <v>0</v>
      </c>
    </row>
    <row r="3760" spans="1:1" x14ac:dyDescent="0.2">
      <c r="A3760" s="219">
        <v>0</v>
      </c>
    </row>
    <row r="3761" spans="1:1" x14ac:dyDescent="0.2">
      <c r="A3761" s="219">
        <v>0</v>
      </c>
    </row>
    <row r="3762" spans="1:1" x14ac:dyDescent="0.2">
      <c r="A3762" s="219">
        <v>0</v>
      </c>
    </row>
    <row r="3763" spans="1:1" x14ac:dyDescent="0.2">
      <c r="A3763" s="219">
        <v>0</v>
      </c>
    </row>
    <row r="3764" spans="1:1" x14ac:dyDescent="0.2">
      <c r="A3764" s="219">
        <v>0</v>
      </c>
    </row>
    <row r="3765" spans="1:1" x14ac:dyDescent="0.2">
      <c r="A3765" s="219">
        <v>0</v>
      </c>
    </row>
    <row r="3766" spans="1:1" x14ac:dyDescent="0.2">
      <c r="A3766" s="219">
        <v>0</v>
      </c>
    </row>
    <row r="3767" spans="1:1" x14ac:dyDescent="0.2">
      <c r="A3767" s="219">
        <v>0</v>
      </c>
    </row>
    <row r="3768" spans="1:1" x14ac:dyDescent="0.2">
      <c r="A3768" s="219">
        <v>0</v>
      </c>
    </row>
    <row r="3769" spans="1:1" x14ac:dyDescent="0.2">
      <c r="A3769" s="219">
        <v>0</v>
      </c>
    </row>
    <row r="3770" spans="1:1" x14ac:dyDescent="0.2">
      <c r="A3770" s="219">
        <v>0</v>
      </c>
    </row>
    <row r="3771" spans="1:1" x14ac:dyDescent="0.2">
      <c r="A3771" s="219">
        <v>0</v>
      </c>
    </row>
    <row r="3772" spans="1:1" x14ac:dyDescent="0.2">
      <c r="A3772" s="219">
        <v>0</v>
      </c>
    </row>
    <row r="3773" spans="1:1" x14ac:dyDescent="0.2">
      <c r="A3773" s="219">
        <v>0</v>
      </c>
    </row>
    <row r="3774" spans="1:1" x14ac:dyDescent="0.2">
      <c r="A3774" s="219">
        <v>0</v>
      </c>
    </row>
    <row r="3775" spans="1:1" x14ac:dyDescent="0.2">
      <c r="A3775" s="219">
        <v>0</v>
      </c>
    </row>
    <row r="3776" spans="1:1" x14ac:dyDescent="0.2">
      <c r="A3776" s="219">
        <v>0</v>
      </c>
    </row>
    <row r="3777" spans="1:1" x14ac:dyDescent="0.2">
      <c r="A3777" s="219">
        <v>0</v>
      </c>
    </row>
    <row r="3778" spans="1:1" x14ac:dyDescent="0.2">
      <c r="A3778" s="219">
        <v>0</v>
      </c>
    </row>
    <row r="3779" spans="1:1" x14ac:dyDescent="0.2">
      <c r="A3779" s="219">
        <v>0</v>
      </c>
    </row>
    <row r="3780" spans="1:1" x14ac:dyDescent="0.2">
      <c r="A3780" s="219">
        <v>0</v>
      </c>
    </row>
    <row r="3781" spans="1:1" x14ac:dyDescent="0.2">
      <c r="A3781" s="219">
        <v>0</v>
      </c>
    </row>
    <row r="3782" spans="1:1" x14ac:dyDescent="0.2">
      <c r="A3782" s="219">
        <v>0</v>
      </c>
    </row>
    <row r="3783" spans="1:1" x14ac:dyDescent="0.2">
      <c r="A3783" s="219">
        <v>0</v>
      </c>
    </row>
    <row r="3784" spans="1:1" x14ac:dyDescent="0.2">
      <c r="A3784" s="219">
        <v>0</v>
      </c>
    </row>
    <row r="3785" spans="1:1" x14ac:dyDescent="0.2">
      <c r="A3785" s="219">
        <v>0</v>
      </c>
    </row>
    <row r="3786" spans="1:1" x14ac:dyDescent="0.2">
      <c r="A3786" s="219">
        <v>0</v>
      </c>
    </row>
    <row r="3787" spans="1:1" x14ac:dyDescent="0.2">
      <c r="A3787" s="219">
        <v>0</v>
      </c>
    </row>
    <row r="3788" spans="1:1" x14ac:dyDescent="0.2">
      <c r="A3788" s="219">
        <v>0</v>
      </c>
    </row>
    <row r="3789" spans="1:1" x14ac:dyDescent="0.2">
      <c r="A3789" s="219">
        <v>0</v>
      </c>
    </row>
    <row r="3790" spans="1:1" x14ac:dyDescent="0.2">
      <c r="A3790" s="219">
        <v>0</v>
      </c>
    </row>
    <row r="3791" spans="1:1" x14ac:dyDescent="0.2">
      <c r="A3791" s="219">
        <v>0</v>
      </c>
    </row>
    <row r="3792" spans="1:1" x14ac:dyDescent="0.2">
      <c r="A3792" s="219">
        <v>0</v>
      </c>
    </row>
    <row r="3793" spans="1:1" x14ac:dyDescent="0.2">
      <c r="A3793" s="219">
        <v>0</v>
      </c>
    </row>
    <row r="3794" spans="1:1" x14ac:dyDescent="0.2">
      <c r="A3794" s="219">
        <v>0</v>
      </c>
    </row>
    <row r="3795" spans="1:1" x14ac:dyDescent="0.2">
      <c r="A3795" s="219">
        <v>0</v>
      </c>
    </row>
    <row r="3796" spans="1:1" x14ac:dyDescent="0.2">
      <c r="A3796" s="219">
        <v>0</v>
      </c>
    </row>
    <row r="3797" spans="1:1" x14ac:dyDescent="0.2">
      <c r="A3797" s="219">
        <v>0</v>
      </c>
    </row>
    <row r="3798" spans="1:1" x14ac:dyDescent="0.2">
      <c r="A3798" s="219">
        <v>0</v>
      </c>
    </row>
    <row r="3799" spans="1:1" x14ac:dyDescent="0.2">
      <c r="A3799" s="219">
        <v>0</v>
      </c>
    </row>
    <row r="3800" spans="1:1" x14ac:dyDescent="0.2">
      <c r="A3800" s="219">
        <v>0</v>
      </c>
    </row>
    <row r="3801" spans="1:1" x14ac:dyDescent="0.2">
      <c r="A3801" s="219">
        <v>0</v>
      </c>
    </row>
    <row r="3802" spans="1:1" x14ac:dyDescent="0.2">
      <c r="A3802" s="219">
        <v>0</v>
      </c>
    </row>
    <row r="3803" spans="1:1" x14ac:dyDescent="0.2">
      <c r="A3803" s="219">
        <v>0</v>
      </c>
    </row>
    <row r="3804" spans="1:1" x14ac:dyDescent="0.2">
      <c r="A3804" s="219">
        <v>0</v>
      </c>
    </row>
    <row r="3805" spans="1:1" x14ac:dyDescent="0.2">
      <c r="A3805" s="219">
        <v>0</v>
      </c>
    </row>
    <row r="3806" spans="1:1" x14ac:dyDescent="0.2">
      <c r="A3806" s="219">
        <v>0</v>
      </c>
    </row>
    <row r="3807" spans="1:1" x14ac:dyDescent="0.2">
      <c r="A3807" s="219">
        <v>0</v>
      </c>
    </row>
    <row r="3808" spans="1:1" x14ac:dyDescent="0.2">
      <c r="A3808" s="219">
        <v>0</v>
      </c>
    </row>
    <row r="3809" spans="1:1" x14ac:dyDescent="0.2">
      <c r="A3809" s="219">
        <v>0</v>
      </c>
    </row>
    <row r="3810" spans="1:1" x14ac:dyDescent="0.2">
      <c r="A3810" s="219">
        <v>0</v>
      </c>
    </row>
    <row r="3811" spans="1:1" x14ac:dyDescent="0.2">
      <c r="A3811" s="219">
        <v>0</v>
      </c>
    </row>
    <row r="3812" spans="1:1" x14ac:dyDescent="0.2">
      <c r="A3812" s="219">
        <v>0</v>
      </c>
    </row>
    <row r="3813" spans="1:1" x14ac:dyDescent="0.2">
      <c r="A3813" s="219">
        <v>0</v>
      </c>
    </row>
    <row r="3814" spans="1:1" x14ac:dyDescent="0.2">
      <c r="A3814" s="219">
        <v>0</v>
      </c>
    </row>
    <row r="3815" spans="1:1" x14ac:dyDescent="0.2">
      <c r="A3815" s="219">
        <v>0</v>
      </c>
    </row>
    <row r="3816" spans="1:1" x14ac:dyDescent="0.2">
      <c r="A3816" s="219">
        <v>0</v>
      </c>
    </row>
    <row r="3817" spans="1:1" x14ac:dyDescent="0.2">
      <c r="A3817" s="219">
        <v>0</v>
      </c>
    </row>
    <row r="3818" spans="1:1" x14ac:dyDescent="0.2">
      <c r="A3818" s="219">
        <v>0</v>
      </c>
    </row>
    <row r="3819" spans="1:1" x14ac:dyDescent="0.2">
      <c r="A3819" s="219">
        <v>0</v>
      </c>
    </row>
    <row r="3820" spans="1:1" x14ac:dyDescent="0.2">
      <c r="A3820" s="219">
        <v>0</v>
      </c>
    </row>
    <row r="3821" spans="1:1" x14ac:dyDescent="0.2">
      <c r="A3821" s="219">
        <v>0</v>
      </c>
    </row>
    <row r="3822" spans="1:1" x14ac:dyDescent="0.2">
      <c r="A3822" s="219">
        <v>0</v>
      </c>
    </row>
    <row r="3823" spans="1:1" x14ac:dyDescent="0.2">
      <c r="A3823" s="219">
        <v>0</v>
      </c>
    </row>
    <row r="3824" spans="1:1" x14ac:dyDescent="0.2">
      <c r="A3824" s="219">
        <v>0</v>
      </c>
    </row>
    <row r="3825" spans="1:1" x14ac:dyDescent="0.2">
      <c r="A3825" s="219">
        <v>0</v>
      </c>
    </row>
    <row r="3826" spans="1:1" x14ac:dyDescent="0.2">
      <c r="A3826" s="219">
        <v>0</v>
      </c>
    </row>
    <row r="3827" spans="1:1" x14ac:dyDescent="0.2">
      <c r="A3827" s="219">
        <v>0</v>
      </c>
    </row>
    <row r="3828" spans="1:1" x14ac:dyDescent="0.2">
      <c r="A3828" s="219">
        <v>0</v>
      </c>
    </row>
    <row r="3829" spans="1:1" x14ac:dyDescent="0.2">
      <c r="A3829" s="219">
        <v>0</v>
      </c>
    </row>
    <row r="3830" spans="1:1" x14ac:dyDescent="0.2">
      <c r="A3830" s="219">
        <v>0</v>
      </c>
    </row>
    <row r="3831" spans="1:1" x14ac:dyDescent="0.2">
      <c r="A3831" s="219">
        <v>0</v>
      </c>
    </row>
    <row r="3832" spans="1:1" x14ac:dyDescent="0.2">
      <c r="A3832" s="219">
        <v>0</v>
      </c>
    </row>
    <row r="3833" spans="1:1" x14ac:dyDescent="0.2">
      <c r="A3833" s="219">
        <v>0</v>
      </c>
    </row>
    <row r="3834" spans="1:1" x14ac:dyDescent="0.2">
      <c r="A3834" s="219">
        <v>0</v>
      </c>
    </row>
    <row r="3835" spans="1:1" x14ac:dyDescent="0.2">
      <c r="A3835" s="219">
        <v>0</v>
      </c>
    </row>
    <row r="3836" spans="1:1" x14ac:dyDescent="0.2">
      <c r="A3836" s="219">
        <v>0</v>
      </c>
    </row>
    <row r="3837" spans="1:1" x14ac:dyDescent="0.2">
      <c r="A3837" s="219">
        <v>0</v>
      </c>
    </row>
    <row r="3838" spans="1:1" x14ac:dyDescent="0.2">
      <c r="A3838" s="219">
        <v>0</v>
      </c>
    </row>
    <row r="3839" spans="1:1" x14ac:dyDescent="0.2">
      <c r="A3839" s="219">
        <v>0</v>
      </c>
    </row>
    <row r="3840" spans="1:1" x14ac:dyDescent="0.2">
      <c r="A3840" s="219">
        <v>0</v>
      </c>
    </row>
    <row r="3841" spans="1:1" x14ac:dyDescent="0.2">
      <c r="A3841" s="219">
        <v>0</v>
      </c>
    </row>
    <row r="3842" spans="1:1" x14ac:dyDescent="0.2">
      <c r="A3842" s="219">
        <v>0</v>
      </c>
    </row>
    <row r="3843" spans="1:1" x14ac:dyDescent="0.2">
      <c r="A3843" s="219">
        <v>0</v>
      </c>
    </row>
    <row r="3844" spans="1:1" x14ac:dyDescent="0.2">
      <c r="A3844" s="219">
        <v>0</v>
      </c>
    </row>
    <row r="3845" spans="1:1" x14ac:dyDescent="0.2">
      <c r="A3845" s="219">
        <v>0</v>
      </c>
    </row>
    <row r="3846" spans="1:1" x14ac:dyDescent="0.2">
      <c r="A3846" s="219">
        <v>0</v>
      </c>
    </row>
    <row r="3847" spans="1:1" x14ac:dyDescent="0.2">
      <c r="A3847" s="219">
        <v>0</v>
      </c>
    </row>
    <row r="3848" spans="1:1" x14ac:dyDescent="0.2">
      <c r="A3848" s="219">
        <v>0</v>
      </c>
    </row>
    <row r="3849" spans="1:1" x14ac:dyDescent="0.2">
      <c r="A3849" s="219">
        <v>0</v>
      </c>
    </row>
    <row r="3850" spans="1:1" x14ac:dyDescent="0.2">
      <c r="A3850" s="219">
        <v>0</v>
      </c>
    </row>
    <row r="3851" spans="1:1" x14ac:dyDescent="0.2">
      <c r="A3851" s="219">
        <v>0</v>
      </c>
    </row>
    <row r="3852" spans="1:1" x14ac:dyDescent="0.2">
      <c r="A3852" s="219">
        <v>0</v>
      </c>
    </row>
    <row r="3853" spans="1:1" x14ac:dyDescent="0.2">
      <c r="A3853" s="219">
        <v>0</v>
      </c>
    </row>
    <row r="3854" spans="1:1" x14ac:dyDescent="0.2">
      <c r="A3854" s="219">
        <v>0</v>
      </c>
    </row>
    <row r="3855" spans="1:1" x14ac:dyDescent="0.2">
      <c r="A3855" s="219">
        <v>0</v>
      </c>
    </row>
    <row r="3856" spans="1:1" x14ac:dyDescent="0.2">
      <c r="A3856" s="219">
        <v>0</v>
      </c>
    </row>
    <row r="3857" spans="1:1" x14ac:dyDescent="0.2">
      <c r="A3857" s="219">
        <v>0</v>
      </c>
    </row>
    <row r="3858" spans="1:1" x14ac:dyDescent="0.2">
      <c r="A3858" s="219">
        <v>0</v>
      </c>
    </row>
    <row r="3859" spans="1:1" x14ac:dyDescent="0.2">
      <c r="A3859" s="219">
        <v>0</v>
      </c>
    </row>
    <row r="3860" spans="1:1" x14ac:dyDescent="0.2">
      <c r="A3860" s="219">
        <v>0</v>
      </c>
    </row>
    <row r="3861" spans="1:1" x14ac:dyDescent="0.2">
      <c r="A3861" s="219">
        <v>0</v>
      </c>
    </row>
    <row r="3862" spans="1:1" x14ac:dyDescent="0.2">
      <c r="A3862" s="219">
        <v>0</v>
      </c>
    </row>
    <row r="3863" spans="1:1" x14ac:dyDescent="0.2">
      <c r="A3863" s="219">
        <v>0</v>
      </c>
    </row>
    <row r="3864" spans="1:1" x14ac:dyDescent="0.2">
      <c r="A3864" s="219">
        <v>0</v>
      </c>
    </row>
    <row r="3865" spans="1:1" x14ac:dyDescent="0.2">
      <c r="A3865" s="219">
        <v>0</v>
      </c>
    </row>
    <row r="3866" spans="1:1" x14ac:dyDescent="0.2">
      <c r="A3866" s="219">
        <v>0</v>
      </c>
    </row>
    <row r="3867" spans="1:1" x14ac:dyDescent="0.2">
      <c r="A3867" s="219">
        <v>0</v>
      </c>
    </row>
    <row r="3868" spans="1:1" x14ac:dyDescent="0.2">
      <c r="A3868" s="219">
        <v>0</v>
      </c>
    </row>
    <row r="3869" spans="1:1" x14ac:dyDescent="0.2">
      <c r="A3869" s="219">
        <v>0</v>
      </c>
    </row>
    <row r="3870" spans="1:1" x14ac:dyDescent="0.2">
      <c r="A3870" s="219">
        <v>0</v>
      </c>
    </row>
    <row r="3871" spans="1:1" x14ac:dyDescent="0.2">
      <c r="A3871" s="219">
        <v>0</v>
      </c>
    </row>
    <row r="3872" spans="1:1" x14ac:dyDescent="0.2">
      <c r="A3872" s="219">
        <v>0</v>
      </c>
    </row>
    <row r="3873" spans="1:1" x14ac:dyDescent="0.2">
      <c r="A3873" s="219">
        <v>0</v>
      </c>
    </row>
    <row r="3874" spans="1:1" x14ac:dyDescent="0.2">
      <c r="A3874" s="219">
        <v>0</v>
      </c>
    </row>
    <row r="3875" spans="1:1" x14ac:dyDescent="0.2">
      <c r="A3875" s="219">
        <v>0</v>
      </c>
    </row>
    <row r="3876" spans="1:1" x14ac:dyDescent="0.2">
      <c r="A3876" s="219">
        <v>0</v>
      </c>
    </row>
    <row r="3877" spans="1:1" x14ac:dyDescent="0.2">
      <c r="A3877" s="219">
        <v>0</v>
      </c>
    </row>
    <row r="3878" spans="1:1" x14ac:dyDescent="0.2">
      <c r="A3878" s="219">
        <v>0</v>
      </c>
    </row>
    <row r="3879" spans="1:1" x14ac:dyDescent="0.2">
      <c r="A3879" s="219">
        <v>0</v>
      </c>
    </row>
    <row r="3880" spans="1:1" x14ac:dyDescent="0.2">
      <c r="A3880" s="219">
        <v>0</v>
      </c>
    </row>
    <row r="3881" spans="1:1" x14ac:dyDescent="0.2">
      <c r="A3881" s="219">
        <v>0</v>
      </c>
    </row>
    <row r="3882" spans="1:1" x14ac:dyDescent="0.2">
      <c r="A3882" s="219">
        <v>0</v>
      </c>
    </row>
    <row r="3883" spans="1:1" x14ac:dyDescent="0.2">
      <c r="A3883" s="219">
        <v>0</v>
      </c>
    </row>
    <row r="3884" spans="1:1" x14ac:dyDescent="0.2">
      <c r="A3884" s="219">
        <v>0</v>
      </c>
    </row>
    <row r="3885" spans="1:1" x14ac:dyDescent="0.2">
      <c r="A3885" s="219">
        <v>0</v>
      </c>
    </row>
    <row r="3886" spans="1:1" x14ac:dyDescent="0.2">
      <c r="A3886" s="219">
        <v>0</v>
      </c>
    </row>
    <row r="3887" spans="1:1" x14ac:dyDescent="0.2">
      <c r="A3887" s="219">
        <v>0</v>
      </c>
    </row>
    <row r="3888" spans="1:1" x14ac:dyDescent="0.2">
      <c r="A3888" s="219">
        <v>0</v>
      </c>
    </row>
    <row r="3889" spans="1:1" x14ac:dyDescent="0.2">
      <c r="A3889" s="219">
        <v>0</v>
      </c>
    </row>
    <row r="3890" spans="1:1" x14ac:dyDescent="0.2">
      <c r="A3890" s="219">
        <v>0</v>
      </c>
    </row>
    <row r="3891" spans="1:1" x14ac:dyDescent="0.2">
      <c r="A3891" s="219">
        <v>0</v>
      </c>
    </row>
    <row r="3892" spans="1:1" x14ac:dyDescent="0.2">
      <c r="A3892" s="219">
        <v>0</v>
      </c>
    </row>
    <row r="3893" spans="1:1" x14ac:dyDescent="0.2">
      <c r="A3893" s="219">
        <v>0</v>
      </c>
    </row>
    <row r="3894" spans="1:1" x14ac:dyDescent="0.2">
      <c r="A3894" s="219">
        <v>0</v>
      </c>
    </row>
    <row r="3895" spans="1:1" x14ac:dyDescent="0.2">
      <c r="A3895" s="219">
        <v>0</v>
      </c>
    </row>
    <row r="3896" spans="1:1" x14ac:dyDescent="0.2">
      <c r="A3896" s="219">
        <v>0</v>
      </c>
    </row>
    <row r="3897" spans="1:1" x14ac:dyDescent="0.2">
      <c r="A3897" s="219">
        <v>0</v>
      </c>
    </row>
    <row r="3898" spans="1:1" x14ac:dyDescent="0.2">
      <c r="A3898" s="219">
        <v>0</v>
      </c>
    </row>
    <row r="3899" spans="1:1" x14ac:dyDescent="0.2">
      <c r="A3899" s="219">
        <v>0</v>
      </c>
    </row>
    <row r="3900" spans="1:1" x14ac:dyDescent="0.2">
      <c r="A3900" s="219">
        <v>0</v>
      </c>
    </row>
    <row r="3901" spans="1:1" x14ac:dyDescent="0.2">
      <c r="A3901" s="219">
        <v>0</v>
      </c>
    </row>
    <row r="3902" spans="1:1" x14ac:dyDescent="0.2">
      <c r="A3902" s="219">
        <v>0</v>
      </c>
    </row>
    <row r="3903" spans="1:1" x14ac:dyDescent="0.2">
      <c r="A3903" s="219">
        <v>0</v>
      </c>
    </row>
    <row r="3904" spans="1:1" x14ac:dyDescent="0.2">
      <c r="A3904" s="219">
        <v>0</v>
      </c>
    </row>
    <row r="3905" spans="1:1" x14ac:dyDescent="0.2">
      <c r="A3905" s="219">
        <v>0</v>
      </c>
    </row>
    <row r="3906" spans="1:1" x14ac:dyDescent="0.2">
      <c r="A3906" s="219">
        <v>0</v>
      </c>
    </row>
    <row r="3907" spans="1:1" x14ac:dyDescent="0.2">
      <c r="A3907" s="219">
        <v>0</v>
      </c>
    </row>
    <row r="3908" spans="1:1" x14ac:dyDescent="0.2">
      <c r="A3908" s="219">
        <v>0</v>
      </c>
    </row>
    <row r="3909" spans="1:1" x14ac:dyDescent="0.2">
      <c r="A3909" s="219">
        <v>0</v>
      </c>
    </row>
    <row r="3910" spans="1:1" x14ac:dyDescent="0.2">
      <c r="A3910" s="219">
        <v>0</v>
      </c>
    </row>
    <row r="3911" spans="1:1" x14ac:dyDescent="0.2">
      <c r="A3911" s="219">
        <v>0</v>
      </c>
    </row>
    <row r="3912" spans="1:1" x14ac:dyDescent="0.2">
      <c r="A3912" s="219">
        <v>0</v>
      </c>
    </row>
    <row r="3913" spans="1:1" x14ac:dyDescent="0.2">
      <c r="A3913" s="219">
        <v>0</v>
      </c>
    </row>
    <row r="3914" spans="1:1" x14ac:dyDescent="0.2">
      <c r="A3914" s="219">
        <v>0</v>
      </c>
    </row>
    <row r="3915" spans="1:1" x14ac:dyDescent="0.2">
      <c r="A3915" s="219">
        <v>0</v>
      </c>
    </row>
    <row r="3916" spans="1:1" x14ac:dyDescent="0.2">
      <c r="A3916" s="219">
        <v>0</v>
      </c>
    </row>
    <row r="3917" spans="1:1" x14ac:dyDescent="0.2">
      <c r="A3917" s="219">
        <v>0</v>
      </c>
    </row>
    <row r="3918" spans="1:1" x14ac:dyDescent="0.2">
      <c r="A3918" s="219">
        <v>0</v>
      </c>
    </row>
    <row r="3919" spans="1:1" x14ac:dyDescent="0.2">
      <c r="A3919" s="219">
        <v>0</v>
      </c>
    </row>
    <row r="3920" spans="1:1" x14ac:dyDescent="0.2">
      <c r="A3920" s="219">
        <v>0</v>
      </c>
    </row>
    <row r="3921" spans="1:1" x14ac:dyDescent="0.2">
      <c r="A3921" s="219">
        <v>0</v>
      </c>
    </row>
    <row r="3922" spans="1:1" x14ac:dyDescent="0.2">
      <c r="A3922" s="219">
        <v>0</v>
      </c>
    </row>
    <row r="3923" spans="1:1" x14ac:dyDescent="0.2">
      <c r="A3923" s="219">
        <v>0</v>
      </c>
    </row>
    <row r="3924" spans="1:1" x14ac:dyDescent="0.2">
      <c r="A3924" s="219">
        <v>0</v>
      </c>
    </row>
    <row r="3925" spans="1:1" x14ac:dyDescent="0.2">
      <c r="A3925" s="219">
        <v>0</v>
      </c>
    </row>
    <row r="3926" spans="1:1" x14ac:dyDescent="0.2">
      <c r="A3926" s="219">
        <v>0</v>
      </c>
    </row>
    <row r="3927" spans="1:1" x14ac:dyDescent="0.2">
      <c r="A3927" s="219">
        <v>0</v>
      </c>
    </row>
    <row r="3928" spans="1:1" x14ac:dyDescent="0.2">
      <c r="A3928" s="219">
        <v>0</v>
      </c>
    </row>
    <row r="3929" spans="1:1" x14ac:dyDescent="0.2">
      <c r="A3929" s="219">
        <v>0</v>
      </c>
    </row>
    <row r="3930" spans="1:1" x14ac:dyDescent="0.2">
      <c r="A3930" s="219">
        <v>0</v>
      </c>
    </row>
    <row r="3931" spans="1:1" x14ac:dyDescent="0.2">
      <c r="A3931" s="219">
        <v>0</v>
      </c>
    </row>
    <row r="3932" spans="1:1" x14ac:dyDescent="0.2">
      <c r="A3932" s="219">
        <v>0</v>
      </c>
    </row>
    <row r="3933" spans="1:1" x14ac:dyDescent="0.2">
      <c r="A3933" s="219">
        <v>0</v>
      </c>
    </row>
    <row r="3934" spans="1:1" x14ac:dyDescent="0.2">
      <c r="A3934" s="219">
        <v>0</v>
      </c>
    </row>
    <row r="3935" spans="1:1" x14ac:dyDescent="0.2">
      <c r="A3935" s="219">
        <v>0</v>
      </c>
    </row>
    <row r="3936" spans="1:1" x14ac:dyDescent="0.2">
      <c r="A3936" s="219">
        <v>0</v>
      </c>
    </row>
    <row r="3937" spans="1:1" x14ac:dyDescent="0.2">
      <c r="A3937" s="219">
        <v>0</v>
      </c>
    </row>
    <row r="3938" spans="1:1" x14ac:dyDescent="0.2">
      <c r="A3938" s="219">
        <v>0</v>
      </c>
    </row>
    <row r="3939" spans="1:1" x14ac:dyDescent="0.2">
      <c r="A3939" s="219">
        <v>0</v>
      </c>
    </row>
    <row r="3940" spans="1:1" x14ac:dyDescent="0.2">
      <c r="A3940" s="219">
        <v>0</v>
      </c>
    </row>
    <row r="3941" spans="1:1" x14ac:dyDescent="0.2">
      <c r="A3941" s="219">
        <v>0</v>
      </c>
    </row>
    <row r="3942" spans="1:1" x14ac:dyDescent="0.2">
      <c r="A3942" s="219">
        <v>0</v>
      </c>
    </row>
    <row r="3943" spans="1:1" x14ac:dyDescent="0.2">
      <c r="A3943" s="219">
        <v>0</v>
      </c>
    </row>
    <row r="3944" spans="1:1" x14ac:dyDescent="0.2">
      <c r="A3944" s="219">
        <v>0</v>
      </c>
    </row>
    <row r="3945" spans="1:1" x14ac:dyDescent="0.2">
      <c r="A3945" s="219">
        <v>0</v>
      </c>
    </row>
    <row r="3946" spans="1:1" x14ac:dyDescent="0.2">
      <c r="A3946" s="219">
        <v>0</v>
      </c>
    </row>
    <row r="3947" spans="1:1" x14ac:dyDescent="0.2">
      <c r="A3947" s="219">
        <v>0</v>
      </c>
    </row>
    <row r="3948" spans="1:1" x14ac:dyDescent="0.2">
      <c r="A3948" s="219">
        <v>0</v>
      </c>
    </row>
    <row r="3949" spans="1:1" x14ac:dyDescent="0.2">
      <c r="A3949" s="219">
        <v>0</v>
      </c>
    </row>
    <row r="3950" spans="1:1" x14ac:dyDescent="0.2">
      <c r="A3950" s="219">
        <v>0</v>
      </c>
    </row>
    <row r="3951" spans="1:1" x14ac:dyDescent="0.2">
      <c r="A3951" s="219">
        <v>0</v>
      </c>
    </row>
    <row r="3952" spans="1:1" x14ac:dyDescent="0.2">
      <c r="A3952" s="219">
        <v>0</v>
      </c>
    </row>
    <row r="3953" spans="1:1" x14ac:dyDescent="0.2">
      <c r="A3953" s="219">
        <v>0</v>
      </c>
    </row>
    <row r="3954" spans="1:1" x14ac:dyDescent="0.2">
      <c r="A3954" s="219">
        <v>0</v>
      </c>
    </row>
    <row r="3955" spans="1:1" x14ac:dyDescent="0.2">
      <c r="A3955" s="219">
        <v>0</v>
      </c>
    </row>
    <row r="3956" spans="1:1" x14ac:dyDescent="0.2">
      <c r="A3956" s="219">
        <v>0</v>
      </c>
    </row>
    <row r="3957" spans="1:1" x14ac:dyDescent="0.2">
      <c r="A3957" s="219">
        <v>0</v>
      </c>
    </row>
    <row r="3958" spans="1:1" x14ac:dyDescent="0.2">
      <c r="A3958" s="219">
        <v>0</v>
      </c>
    </row>
    <row r="3959" spans="1:1" x14ac:dyDescent="0.2">
      <c r="A3959" s="219">
        <v>0</v>
      </c>
    </row>
    <row r="3960" spans="1:1" x14ac:dyDescent="0.2">
      <c r="A3960" s="219">
        <v>0</v>
      </c>
    </row>
    <row r="3961" spans="1:1" x14ac:dyDescent="0.2">
      <c r="A3961" s="219">
        <v>0</v>
      </c>
    </row>
    <row r="3962" spans="1:1" x14ac:dyDescent="0.2">
      <c r="A3962" s="219">
        <v>0</v>
      </c>
    </row>
    <row r="3963" spans="1:1" x14ac:dyDescent="0.2">
      <c r="A3963" s="219">
        <v>0</v>
      </c>
    </row>
    <row r="3964" spans="1:1" x14ac:dyDescent="0.2">
      <c r="A3964" s="219">
        <v>0</v>
      </c>
    </row>
    <row r="3965" spans="1:1" x14ac:dyDescent="0.2">
      <c r="A3965" s="219">
        <v>0</v>
      </c>
    </row>
    <row r="3966" spans="1:1" x14ac:dyDescent="0.2">
      <c r="A3966" s="219">
        <v>0</v>
      </c>
    </row>
    <row r="3967" spans="1:1" x14ac:dyDescent="0.2">
      <c r="A3967" s="219">
        <v>0</v>
      </c>
    </row>
    <row r="3968" spans="1:1" x14ac:dyDescent="0.2">
      <c r="A3968" s="219">
        <v>0</v>
      </c>
    </row>
    <row r="3969" spans="1:1" x14ac:dyDescent="0.2">
      <c r="A3969" s="219">
        <v>0</v>
      </c>
    </row>
    <row r="3970" spans="1:1" x14ac:dyDescent="0.2">
      <c r="A3970" s="219">
        <v>0</v>
      </c>
    </row>
    <row r="3971" spans="1:1" x14ac:dyDescent="0.2">
      <c r="A3971" s="219">
        <v>0</v>
      </c>
    </row>
    <row r="3972" spans="1:1" x14ac:dyDescent="0.2">
      <c r="A3972" s="219">
        <v>0</v>
      </c>
    </row>
    <row r="3973" spans="1:1" x14ac:dyDescent="0.2">
      <c r="A3973" s="219">
        <v>0</v>
      </c>
    </row>
    <row r="3974" spans="1:1" x14ac:dyDescent="0.2">
      <c r="A3974" s="219">
        <v>0</v>
      </c>
    </row>
    <row r="3975" spans="1:1" x14ac:dyDescent="0.2">
      <c r="A3975" s="219">
        <v>0</v>
      </c>
    </row>
    <row r="3976" spans="1:1" x14ac:dyDescent="0.2">
      <c r="A3976" s="219">
        <v>0</v>
      </c>
    </row>
    <row r="3977" spans="1:1" x14ac:dyDescent="0.2">
      <c r="A3977" s="219">
        <v>0</v>
      </c>
    </row>
    <row r="3978" spans="1:1" x14ac:dyDescent="0.2">
      <c r="A3978" s="219">
        <v>0</v>
      </c>
    </row>
    <row r="3979" spans="1:1" x14ac:dyDescent="0.2">
      <c r="A3979" s="219">
        <v>0</v>
      </c>
    </row>
    <row r="3980" spans="1:1" x14ac:dyDescent="0.2">
      <c r="A3980" s="219">
        <v>0</v>
      </c>
    </row>
    <row r="3981" spans="1:1" x14ac:dyDescent="0.2">
      <c r="A3981" s="219">
        <v>0</v>
      </c>
    </row>
    <row r="3982" spans="1:1" x14ac:dyDescent="0.2">
      <c r="A3982" s="219">
        <v>0</v>
      </c>
    </row>
    <row r="3983" spans="1:1" x14ac:dyDescent="0.2">
      <c r="A3983" s="219">
        <v>0</v>
      </c>
    </row>
    <row r="3984" spans="1:1" x14ac:dyDescent="0.2">
      <c r="A3984" s="219">
        <v>0</v>
      </c>
    </row>
    <row r="3985" spans="1:1" x14ac:dyDescent="0.2">
      <c r="A3985" s="219">
        <v>0</v>
      </c>
    </row>
    <row r="3986" spans="1:1" x14ac:dyDescent="0.2">
      <c r="A3986" s="219">
        <v>0</v>
      </c>
    </row>
    <row r="3987" spans="1:1" x14ac:dyDescent="0.2">
      <c r="A3987" s="219">
        <v>0</v>
      </c>
    </row>
    <row r="3988" spans="1:1" x14ac:dyDescent="0.2">
      <c r="A3988" s="219">
        <v>0</v>
      </c>
    </row>
    <row r="3989" spans="1:1" x14ac:dyDescent="0.2">
      <c r="A3989" s="219">
        <v>0</v>
      </c>
    </row>
    <row r="3990" spans="1:1" x14ac:dyDescent="0.2">
      <c r="A3990" s="219">
        <v>0</v>
      </c>
    </row>
    <row r="3991" spans="1:1" x14ac:dyDescent="0.2">
      <c r="A3991" s="219">
        <v>0</v>
      </c>
    </row>
    <row r="3992" spans="1:1" x14ac:dyDescent="0.2">
      <c r="A3992" s="219">
        <v>0</v>
      </c>
    </row>
    <row r="3993" spans="1:1" x14ac:dyDescent="0.2">
      <c r="A3993" s="219">
        <v>0</v>
      </c>
    </row>
    <row r="3994" spans="1:1" x14ac:dyDescent="0.2">
      <c r="A3994" s="219">
        <v>0</v>
      </c>
    </row>
    <row r="3995" spans="1:1" x14ac:dyDescent="0.2">
      <c r="A3995" s="219">
        <v>0</v>
      </c>
    </row>
    <row r="3996" spans="1:1" x14ac:dyDescent="0.2">
      <c r="A3996" s="219">
        <v>0</v>
      </c>
    </row>
    <row r="3997" spans="1:1" x14ac:dyDescent="0.2">
      <c r="A3997" s="219">
        <v>0</v>
      </c>
    </row>
    <row r="3998" spans="1:1" x14ac:dyDescent="0.2">
      <c r="A3998" s="219">
        <v>0</v>
      </c>
    </row>
    <row r="3999" spans="1:1" x14ac:dyDescent="0.2">
      <c r="A3999" s="219">
        <v>0</v>
      </c>
    </row>
    <row r="4000" spans="1:1" x14ac:dyDescent="0.2">
      <c r="A4000" s="219">
        <v>0</v>
      </c>
    </row>
    <row r="4001" spans="1:1" x14ac:dyDescent="0.2">
      <c r="A4001" s="219">
        <v>0</v>
      </c>
    </row>
    <row r="4002" spans="1:1" x14ac:dyDescent="0.2">
      <c r="A4002" s="219">
        <v>0</v>
      </c>
    </row>
    <row r="4003" spans="1:1" x14ac:dyDescent="0.2">
      <c r="A4003" s="219">
        <v>0</v>
      </c>
    </row>
    <row r="4004" spans="1:1" x14ac:dyDescent="0.2">
      <c r="A4004" s="219">
        <v>0</v>
      </c>
    </row>
    <row r="4005" spans="1:1" x14ac:dyDescent="0.2">
      <c r="A4005" s="219">
        <v>0</v>
      </c>
    </row>
    <row r="4006" spans="1:1" x14ac:dyDescent="0.2">
      <c r="A4006" s="219">
        <v>0</v>
      </c>
    </row>
    <row r="4007" spans="1:1" x14ac:dyDescent="0.2">
      <c r="A4007" s="219">
        <v>0</v>
      </c>
    </row>
    <row r="4008" spans="1:1" x14ac:dyDescent="0.2">
      <c r="A4008" s="219">
        <v>0</v>
      </c>
    </row>
    <row r="4009" spans="1:1" x14ac:dyDescent="0.2">
      <c r="A4009" s="219">
        <v>0</v>
      </c>
    </row>
    <row r="4010" spans="1:1" x14ac:dyDescent="0.2">
      <c r="A4010" s="219">
        <v>0</v>
      </c>
    </row>
    <row r="4011" spans="1:1" x14ac:dyDescent="0.2">
      <c r="A4011" s="219">
        <v>0</v>
      </c>
    </row>
    <row r="4012" spans="1:1" x14ac:dyDescent="0.2">
      <c r="A4012" s="219">
        <v>0</v>
      </c>
    </row>
    <row r="4013" spans="1:1" x14ac:dyDescent="0.2">
      <c r="A4013" s="219">
        <v>0</v>
      </c>
    </row>
    <row r="4014" spans="1:1" x14ac:dyDescent="0.2">
      <c r="A4014" s="219">
        <v>0</v>
      </c>
    </row>
    <row r="4015" spans="1:1" x14ac:dyDescent="0.2">
      <c r="A4015" s="219">
        <v>0</v>
      </c>
    </row>
    <row r="4016" spans="1:1" x14ac:dyDescent="0.2">
      <c r="A4016" s="219">
        <v>0</v>
      </c>
    </row>
    <row r="4017" spans="1:1" x14ac:dyDescent="0.2">
      <c r="A4017" s="219">
        <v>0</v>
      </c>
    </row>
    <row r="4018" spans="1:1" x14ac:dyDescent="0.2">
      <c r="A4018" s="219">
        <v>0</v>
      </c>
    </row>
    <row r="4019" spans="1:1" x14ac:dyDescent="0.2">
      <c r="A4019" s="219">
        <v>0</v>
      </c>
    </row>
    <row r="4020" spans="1:1" x14ac:dyDescent="0.2">
      <c r="A4020" s="219">
        <v>0</v>
      </c>
    </row>
    <row r="4021" spans="1:1" x14ac:dyDescent="0.2">
      <c r="A4021" s="219">
        <v>0</v>
      </c>
    </row>
    <row r="4022" spans="1:1" x14ac:dyDescent="0.2">
      <c r="A4022" s="219">
        <v>0</v>
      </c>
    </row>
    <row r="4023" spans="1:1" x14ac:dyDescent="0.2">
      <c r="A4023" s="219">
        <v>0</v>
      </c>
    </row>
    <row r="4024" spans="1:1" x14ac:dyDescent="0.2">
      <c r="A4024" s="219">
        <v>0</v>
      </c>
    </row>
    <row r="4025" spans="1:1" x14ac:dyDescent="0.2">
      <c r="A4025" s="219">
        <v>0</v>
      </c>
    </row>
    <row r="4026" spans="1:1" x14ac:dyDescent="0.2">
      <c r="A4026" s="219">
        <v>0</v>
      </c>
    </row>
    <row r="4027" spans="1:1" x14ac:dyDescent="0.2">
      <c r="A4027" s="219">
        <v>0</v>
      </c>
    </row>
    <row r="4028" spans="1:1" x14ac:dyDescent="0.2">
      <c r="A4028" s="219">
        <v>0</v>
      </c>
    </row>
    <row r="4029" spans="1:1" x14ac:dyDescent="0.2">
      <c r="A4029" s="219">
        <v>0</v>
      </c>
    </row>
    <row r="4030" spans="1:1" x14ac:dyDescent="0.2">
      <c r="A4030" s="219">
        <v>0</v>
      </c>
    </row>
    <row r="4031" spans="1:1" x14ac:dyDescent="0.2">
      <c r="A4031" s="219">
        <v>0</v>
      </c>
    </row>
    <row r="4032" spans="1:1" x14ac:dyDescent="0.2">
      <c r="A4032" s="219">
        <v>0</v>
      </c>
    </row>
    <row r="4033" spans="1:1" x14ac:dyDescent="0.2">
      <c r="A4033" s="219">
        <v>0</v>
      </c>
    </row>
    <row r="4034" spans="1:1" x14ac:dyDescent="0.2">
      <c r="A4034" s="219">
        <v>0</v>
      </c>
    </row>
    <row r="4035" spans="1:1" x14ac:dyDescent="0.2">
      <c r="A4035" s="219">
        <v>0</v>
      </c>
    </row>
    <row r="4036" spans="1:1" x14ac:dyDescent="0.2">
      <c r="A4036" s="219">
        <v>0</v>
      </c>
    </row>
    <row r="4037" spans="1:1" x14ac:dyDescent="0.2">
      <c r="A4037" s="219">
        <v>0</v>
      </c>
    </row>
    <row r="4038" spans="1:1" x14ac:dyDescent="0.2">
      <c r="A4038" s="219">
        <v>0</v>
      </c>
    </row>
    <row r="4039" spans="1:1" x14ac:dyDescent="0.2">
      <c r="A4039" s="219">
        <v>0</v>
      </c>
    </row>
    <row r="4040" spans="1:1" x14ac:dyDescent="0.2">
      <c r="A4040" s="219">
        <v>0</v>
      </c>
    </row>
    <row r="4041" spans="1:1" x14ac:dyDescent="0.2">
      <c r="A4041" s="219">
        <v>0</v>
      </c>
    </row>
    <row r="4042" spans="1:1" x14ac:dyDescent="0.2">
      <c r="A4042" s="219">
        <v>0</v>
      </c>
    </row>
    <row r="4043" spans="1:1" x14ac:dyDescent="0.2">
      <c r="A4043" s="219">
        <v>0</v>
      </c>
    </row>
    <row r="4044" spans="1:1" x14ac:dyDescent="0.2">
      <c r="A4044" s="219">
        <v>0</v>
      </c>
    </row>
    <row r="4045" spans="1:1" x14ac:dyDescent="0.2">
      <c r="A4045" s="219">
        <v>0</v>
      </c>
    </row>
    <row r="4046" spans="1:1" x14ac:dyDescent="0.2">
      <c r="A4046" s="219">
        <v>0</v>
      </c>
    </row>
    <row r="4047" spans="1:1" x14ac:dyDescent="0.2">
      <c r="A4047" s="219">
        <v>0</v>
      </c>
    </row>
    <row r="4048" spans="1:1" x14ac:dyDescent="0.2">
      <c r="A4048" s="219">
        <v>0</v>
      </c>
    </row>
    <row r="4049" spans="1:1" x14ac:dyDescent="0.2">
      <c r="A4049" s="219">
        <v>0</v>
      </c>
    </row>
    <row r="4050" spans="1:1" x14ac:dyDescent="0.2">
      <c r="A4050" s="219">
        <v>0</v>
      </c>
    </row>
    <row r="4051" spans="1:1" x14ac:dyDescent="0.2">
      <c r="A4051" s="219">
        <v>0</v>
      </c>
    </row>
    <row r="4052" spans="1:1" x14ac:dyDescent="0.2">
      <c r="A4052" s="219">
        <v>0</v>
      </c>
    </row>
    <row r="4053" spans="1:1" x14ac:dyDescent="0.2">
      <c r="A4053" s="219">
        <v>0</v>
      </c>
    </row>
    <row r="4054" spans="1:1" x14ac:dyDescent="0.2">
      <c r="A4054" s="219">
        <v>0</v>
      </c>
    </row>
    <row r="4055" spans="1:1" x14ac:dyDescent="0.2">
      <c r="A4055" s="219">
        <v>0</v>
      </c>
    </row>
    <row r="4056" spans="1:1" x14ac:dyDescent="0.2">
      <c r="A4056" s="219">
        <v>0</v>
      </c>
    </row>
    <row r="4057" spans="1:1" x14ac:dyDescent="0.2">
      <c r="A4057" s="219">
        <v>0</v>
      </c>
    </row>
    <row r="4058" spans="1:1" x14ac:dyDescent="0.2">
      <c r="A4058" s="219">
        <v>0</v>
      </c>
    </row>
    <row r="4059" spans="1:1" x14ac:dyDescent="0.2">
      <c r="A4059" s="219">
        <v>0</v>
      </c>
    </row>
    <row r="4060" spans="1:1" x14ac:dyDescent="0.2">
      <c r="A4060" s="219">
        <v>0</v>
      </c>
    </row>
    <row r="4061" spans="1:1" x14ac:dyDescent="0.2">
      <c r="A4061" s="219">
        <v>0</v>
      </c>
    </row>
    <row r="4062" spans="1:1" x14ac:dyDescent="0.2">
      <c r="A4062" s="219">
        <v>0</v>
      </c>
    </row>
    <row r="4063" spans="1:1" x14ac:dyDescent="0.2">
      <c r="A4063" s="219">
        <v>0</v>
      </c>
    </row>
    <row r="4064" spans="1:1" x14ac:dyDescent="0.2">
      <c r="A4064" s="219">
        <v>0</v>
      </c>
    </row>
    <row r="4065" spans="1:1" x14ac:dyDescent="0.2">
      <c r="A4065" s="219">
        <v>0</v>
      </c>
    </row>
    <row r="4066" spans="1:1" x14ac:dyDescent="0.2">
      <c r="A4066" s="219">
        <v>0</v>
      </c>
    </row>
    <row r="4067" spans="1:1" x14ac:dyDescent="0.2">
      <c r="A4067" s="219">
        <v>0</v>
      </c>
    </row>
    <row r="4068" spans="1:1" x14ac:dyDescent="0.2">
      <c r="A4068" s="219">
        <v>0</v>
      </c>
    </row>
    <row r="4069" spans="1:1" x14ac:dyDescent="0.2">
      <c r="A4069" s="219">
        <v>0</v>
      </c>
    </row>
    <row r="4070" spans="1:1" x14ac:dyDescent="0.2">
      <c r="A4070" s="219">
        <v>0</v>
      </c>
    </row>
    <row r="4071" spans="1:1" x14ac:dyDescent="0.2">
      <c r="A4071" s="219">
        <v>0</v>
      </c>
    </row>
    <row r="4072" spans="1:1" x14ac:dyDescent="0.2">
      <c r="A4072" s="219">
        <v>0</v>
      </c>
    </row>
    <row r="4073" spans="1:1" x14ac:dyDescent="0.2">
      <c r="A4073" s="219">
        <v>0</v>
      </c>
    </row>
    <row r="4074" spans="1:1" x14ac:dyDescent="0.2">
      <c r="A4074" s="219">
        <v>0</v>
      </c>
    </row>
    <row r="4075" spans="1:1" x14ac:dyDescent="0.2">
      <c r="A4075" s="219">
        <v>0</v>
      </c>
    </row>
    <row r="4076" spans="1:1" x14ac:dyDescent="0.2">
      <c r="A4076" s="219">
        <v>0</v>
      </c>
    </row>
    <row r="4077" spans="1:1" x14ac:dyDescent="0.2">
      <c r="A4077" s="219">
        <v>0</v>
      </c>
    </row>
    <row r="4078" spans="1:1" x14ac:dyDescent="0.2">
      <c r="A4078" s="219">
        <v>0</v>
      </c>
    </row>
    <row r="4079" spans="1:1" x14ac:dyDescent="0.2">
      <c r="A4079" s="219">
        <v>0</v>
      </c>
    </row>
    <row r="4080" spans="1:1" x14ac:dyDescent="0.2">
      <c r="A4080" s="219">
        <v>0</v>
      </c>
    </row>
    <row r="4081" spans="1:1" x14ac:dyDescent="0.2">
      <c r="A4081" s="219">
        <v>0</v>
      </c>
    </row>
    <row r="4082" spans="1:1" x14ac:dyDescent="0.2">
      <c r="A4082" s="219">
        <v>0</v>
      </c>
    </row>
    <row r="4083" spans="1:1" x14ac:dyDescent="0.2">
      <c r="A4083" s="219">
        <v>0</v>
      </c>
    </row>
    <row r="4084" spans="1:1" x14ac:dyDescent="0.2">
      <c r="A4084" s="219">
        <v>0</v>
      </c>
    </row>
    <row r="4085" spans="1:1" x14ac:dyDescent="0.2">
      <c r="A4085" s="219">
        <v>0</v>
      </c>
    </row>
    <row r="4086" spans="1:1" x14ac:dyDescent="0.2">
      <c r="A4086" s="219">
        <v>0</v>
      </c>
    </row>
    <row r="4087" spans="1:1" x14ac:dyDescent="0.2">
      <c r="A4087" s="219">
        <v>0</v>
      </c>
    </row>
    <row r="4088" spans="1:1" x14ac:dyDescent="0.2">
      <c r="A4088" s="219">
        <v>0</v>
      </c>
    </row>
    <row r="4089" spans="1:1" x14ac:dyDescent="0.2">
      <c r="A4089" s="219">
        <v>0</v>
      </c>
    </row>
    <row r="4090" spans="1:1" x14ac:dyDescent="0.2">
      <c r="A4090" s="219">
        <v>0</v>
      </c>
    </row>
    <row r="4091" spans="1:1" x14ac:dyDescent="0.2">
      <c r="A4091" s="219">
        <v>0</v>
      </c>
    </row>
    <row r="4092" spans="1:1" x14ac:dyDescent="0.2">
      <c r="A4092" s="219">
        <v>0</v>
      </c>
    </row>
    <row r="4093" spans="1:1" x14ac:dyDescent="0.2">
      <c r="A4093" s="219">
        <v>0</v>
      </c>
    </row>
    <row r="4094" spans="1:1" x14ac:dyDescent="0.2">
      <c r="A4094" s="219">
        <v>0</v>
      </c>
    </row>
    <row r="4095" spans="1:1" x14ac:dyDescent="0.2">
      <c r="A4095" s="219">
        <v>0</v>
      </c>
    </row>
    <row r="4096" spans="1:1" x14ac:dyDescent="0.2">
      <c r="A4096" s="219">
        <v>0</v>
      </c>
    </row>
    <row r="4097" spans="1:1" x14ac:dyDescent="0.2">
      <c r="A4097" s="219">
        <v>0</v>
      </c>
    </row>
    <row r="4098" spans="1:1" x14ac:dyDescent="0.2">
      <c r="A4098" s="219">
        <v>0</v>
      </c>
    </row>
    <row r="4099" spans="1:1" x14ac:dyDescent="0.2">
      <c r="A4099" s="219">
        <v>0</v>
      </c>
    </row>
    <row r="4100" spans="1:1" x14ac:dyDescent="0.2">
      <c r="A4100" s="219">
        <v>0</v>
      </c>
    </row>
    <row r="4101" spans="1:1" x14ac:dyDescent="0.2">
      <c r="A4101" s="219">
        <v>0</v>
      </c>
    </row>
    <row r="4102" spans="1:1" x14ac:dyDescent="0.2">
      <c r="A4102" s="219">
        <v>0</v>
      </c>
    </row>
    <row r="4103" spans="1:1" x14ac:dyDescent="0.2">
      <c r="A4103" s="219">
        <v>0</v>
      </c>
    </row>
    <row r="4104" spans="1:1" x14ac:dyDescent="0.2">
      <c r="A4104" s="219">
        <v>0</v>
      </c>
    </row>
    <row r="4105" spans="1:1" x14ac:dyDescent="0.2">
      <c r="A4105" s="219">
        <v>0</v>
      </c>
    </row>
    <row r="4106" spans="1:1" x14ac:dyDescent="0.2">
      <c r="A4106" s="219">
        <v>0</v>
      </c>
    </row>
    <row r="4107" spans="1:1" x14ac:dyDescent="0.2">
      <c r="A4107" s="219">
        <v>0</v>
      </c>
    </row>
    <row r="4108" spans="1:1" x14ac:dyDescent="0.2">
      <c r="A4108" s="219">
        <v>0</v>
      </c>
    </row>
    <row r="4109" spans="1:1" x14ac:dyDescent="0.2">
      <c r="A4109" s="219">
        <v>0</v>
      </c>
    </row>
    <row r="4110" spans="1:1" x14ac:dyDescent="0.2">
      <c r="A4110" s="219">
        <v>0</v>
      </c>
    </row>
    <row r="4111" spans="1:1" x14ac:dyDescent="0.2">
      <c r="A4111" s="219">
        <v>0</v>
      </c>
    </row>
    <row r="4112" spans="1:1" x14ac:dyDescent="0.2">
      <c r="A4112" s="219">
        <v>0</v>
      </c>
    </row>
    <row r="4113" spans="1:1" x14ac:dyDescent="0.2">
      <c r="A4113" s="219">
        <v>0</v>
      </c>
    </row>
    <row r="4114" spans="1:1" x14ac:dyDescent="0.2">
      <c r="A4114" s="219">
        <v>0</v>
      </c>
    </row>
    <row r="4115" spans="1:1" x14ac:dyDescent="0.2">
      <c r="A4115" s="219">
        <v>0</v>
      </c>
    </row>
    <row r="4116" spans="1:1" x14ac:dyDescent="0.2">
      <c r="A4116" s="219">
        <v>0</v>
      </c>
    </row>
    <row r="4117" spans="1:1" x14ac:dyDescent="0.2">
      <c r="A4117" s="219">
        <v>0</v>
      </c>
    </row>
    <row r="4118" spans="1:1" x14ac:dyDescent="0.2">
      <c r="A4118" s="219">
        <v>0</v>
      </c>
    </row>
    <row r="4119" spans="1:1" x14ac:dyDescent="0.2">
      <c r="A4119" s="219">
        <v>0</v>
      </c>
    </row>
    <row r="4120" spans="1:1" x14ac:dyDescent="0.2">
      <c r="A4120" s="219">
        <v>0</v>
      </c>
    </row>
    <row r="4121" spans="1:1" x14ac:dyDescent="0.2">
      <c r="A4121" s="219">
        <v>0</v>
      </c>
    </row>
    <row r="4122" spans="1:1" x14ac:dyDescent="0.2">
      <c r="A4122" s="219">
        <v>0</v>
      </c>
    </row>
    <row r="4123" spans="1:1" x14ac:dyDescent="0.2">
      <c r="A4123" s="219">
        <v>0</v>
      </c>
    </row>
    <row r="4124" spans="1:1" x14ac:dyDescent="0.2">
      <c r="A4124" s="219">
        <v>0</v>
      </c>
    </row>
    <row r="4125" spans="1:1" x14ac:dyDescent="0.2">
      <c r="A4125" s="219">
        <v>0</v>
      </c>
    </row>
    <row r="4126" spans="1:1" x14ac:dyDescent="0.2">
      <c r="A4126" s="219">
        <v>0</v>
      </c>
    </row>
    <row r="4127" spans="1:1" x14ac:dyDescent="0.2">
      <c r="A4127" s="219">
        <v>0</v>
      </c>
    </row>
    <row r="4128" spans="1:1" x14ac:dyDescent="0.2">
      <c r="A4128" s="219">
        <v>0</v>
      </c>
    </row>
    <row r="4129" spans="1:1" x14ac:dyDescent="0.2">
      <c r="A4129" s="219">
        <v>0</v>
      </c>
    </row>
    <row r="4130" spans="1:1" x14ac:dyDescent="0.2">
      <c r="A4130" s="219">
        <v>0</v>
      </c>
    </row>
    <row r="4131" spans="1:1" x14ac:dyDescent="0.2">
      <c r="A4131" s="219">
        <v>0</v>
      </c>
    </row>
    <row r="4132" spans="1:1" x14ac:dyDescent="0.2">
      <c r="A4132" s="219">
        <v>0</v>
      </c>
    </row>
    <row r="4133" spans="1:1" x14ac:dyDescent="0.2">
      <c r="A4133" s="219">
        <v>0</v>
      </c>
    </row>
    <row r="4134" spans="1:1" x14ac:dyDescent="0.2">
      <c r="A4134" s="219">
        <v>0</v>
      </c>
    </row>
    <row r="4135" spans="1:1" x14ac:dyDescent="0.2">
      <c r="A4135" s="219">
        <v>0</v>
      </c>
    </row>
    <row r="4136" spans="1:1" x14ac:dyDescent="0.2">
      <c r="A4136" s="219">
        <v>0</v>
      </c>
    </row>
    <row r="4137" spans="1:1" x14ac:dyDescent="0.2">
      <c r="A4137" s="219">
        <v>0</v>
      </c>
    </row>
    <row r="4138" spans="1:1" x14ac:dyDescent="0.2">
      <c r="A4138" s="219">
        <v>0</v>
      </c>
    </row>
    <row r="4139" spans="1:1" x14ac:dyDescent="0.2">
      <c r="A4139" s="219">
        <v>0</v>
      </c>
    </row>
    <row r="4140" spans="1:1" x14ac:dyDescent="0.2">
      <c r="A4140" s="219">
        <v>0</v>
      </c>
    </row>
    <row r="4141" spans="1:1" x14ac:dyDescent="0.2">
      <c r="A4141" s="219">
        <v>0</v>
      </c>
    </row>
    <row r="4142" spans="1:1" x14ac:dyDescent="0.2">
      <c r="A4142" s="219">
        <v>0</v>
      </c>
    </row>
    <row r="4143" spans="1:1" x14ac:dyDescent="0.2">
      <c r="A4143" s="219">
        <v>0</v>
      </c>
    </row>
    <row r="4144" spans="1:1" x14ac:dyDescent="0.2">
      <c r="A4144" s="219">
        <v>0</v>
      </c>
    </row>
    <row r="4145" spans="1:1" x14ac:dyDescent="0.2">
      <c r="A4145" s="219">
        <v>0</v>
      </c>
    </row>
    <row r="4146" spans="1:1" x14ac:dyDescent="0.2">
      <c r="A4146" s="219">
        <v>0</v>
      </c>
    </row>
    <row r="4147" spans="1:1" x14ac:dyDescent="0.2">
      <c r="A4147" s="219">
        <v>0</v>
      </c>
    </row>
    <row r="4148" spans="1:1" x14ac:dyDescent="0.2">
      <c r="A4148" s="219">
        <v>0</v>
      </c>
    </row>
    <row r="4149" spans="1:1" x14ac:dyDescent="0.2">
      <c r="A4149" s="219">
        <v>0</v>
      </c>
    </row>
    <row r="4150" spans="1:1" x14ac:dyDescent="0.2">
      <c r="A4150" s="219">
        <v>0</v>
      </c>
    </row>
    <row r="4151" spans="1:1" x14ac:dyDescent="0.2">
      <c r="A4151" s="219">
        <v>0</v>
      </c>
    </row>
    <row r="4152" spans="1:1" x14ac:dyDescent="0.2">
      <c r="A4152" s="219">
        <v>0</v>
      </c>
    </row>
    <row r="4153" spans="1:1" x14ac:dyDescent="0.2">
      <c r="A4153" s="219">
        <v>0</v>
      </c>
    </row>
    <row r="4154" spans="1:1" x14ac:dyDescent="0.2">
      <c r="A4154" s="219">
        <v>0</v>
      </c>
    </row>
    <row r="4155" spans="1:1" x14ac:dyDescent="0.2">
      <c r="A4155" s="219">
        <v>0</v>
      </c>
    </row>
    <row r="4156" spans="1:1" x14ac:dyDescent="0.2">
      <c r="A4156" s="219">
        <v>0</v>
      </c>
    </row>
    <row r="4157" spans="1:1" x14ac:dyDescent="0.2">
      <c r="A4157" s="219">
        <v>0</v>
      </c>
    </row>
    <row r="4158" spans="1:1" x14ac:dyDescent="0.2">
      <c r="A4158" s="219">
        <v>0</v>
      </c>
    </row>
    <row r="4159" spans="1:1" x14ac:dyDescent="0.2">
      <c r="A4159" s="219">
        <v>0</v>
      </c>
    </row>
    <row r="4160" spans="1:1" x14ac:dyDescent="0.2">
      <c r="A4160" s="219">
        <v>0</v>
      </c>
    </row>
    <row r="4161" spans="1:1" x14ac:dyDescent="0.2">
      <c r="A4161" s="219">
        <v>0</v>
      </c>
    </row>
    <row r="4162" spans="1:1" x14ac:dyDescent="0.2">
      <c r="A4162" s="219">
        <v>0</v>
      </c>
    </row>
    <row r="4163" spans="1:1" x14ac:dyDescent="0.2">
      <c r="A4163" s="219">
        <v>0</v>
      </c>
    </row>
    <row r="4164" spans="1:1" x14ac:dyDescent="0.2">
      <c r="A4164" s="219">
        <v>0</v>
      </c>
    </row>
    <row r="4165" spans="1:1" x14ac:dyDescent="0.2">
      <c r="A4165" s="219">
        <v>0</v>
      </c>
    </row>
    <row r="4166" spans="1:1" x14ac:dyDescent="0.2">
      <c r="A4166" s="219">
        <v>0</v>
      </c>
    </row>
    <row r="4167" spans="1:1" x14ac:dyDescent="0.2">
      <c r="A4167" s="219">
        <v>0</v>
      </c>
    </row>
    <row r="4168" spans="1:1" x14ac:dyDescent="0.2">
      <c r="A4168" s="219">
        <v>0</v>
      </c>
    </row>
    <row r="4169" spans="1:1" x14ac:dyDescent="0.2">
      <c r="A4169" s="219">
        <v>0</v>
      </c>
    </row>
    <row r="4170" spans="1:1" x14ac:dyDescent="0.2">
      <c r="A4170" s="219">
        <v>0</v>
      </c>
    </row>
    <row r="4171" spans="1:1" x14ac:dyDescent="0.2">
      <c r="A4171" s="219">
        <v>0</v>
      </c>
    </row>
    <row r="4172" spans="1:1" x14ac:dyDescent="0.2">
      <c r="A4172" s="219">
        <v>0</v>
      </c>
    </row>
    <row r="4173" spans="1:1" x14ac:dyDescent="0.2">
      <c r="A4173" s="219">
        <v>0</v>
      </c>
    </row>
    <row r="4174" spans="1:1" x14ac:dyDescent="0.2">
      <c r="A4174" s="219">
        <v>0</v>
      </c>
    </row>
    <row r="4175" spans="1:1" x14ac:dyDescent="0.2">
      <c r="A4175" s="219">
        <v>0</v>
      </c>
    </row>
    <row r="4176" spans="1:1" x14ac:dyDescent="0.2">
      <c r="A4176" s="219">
        <v>0</v>
      </c>
    </row>
    <row r="4177" spans="1:1" x14ac:dyDescent="0.2">
      <c r="A4177" s="219">
        <v>0</v>
      </c>
    </row>
    <row r="4178" spans="1:1" x14ac:dyDescent="0.2">
      <c r="A4178" s="219">
        <v>0</v>
      </c>
    </row>
    <row r="4179" spans="1:1" x14ac:dyDescent="0.2">
      <c r="A4179" s="219">
        <v>0</v>
      </c>
    </row>
    <row r="4180" spans="1:1" x14ac:dyDescent="0.2">
      <c r="A4180" s="219">
        <v>0</v>
      </c>
    </row>
    <row r="4181" spans="1:1" x14ac:dyDescent="0.2">
      <c r="A4181" s="219">
        <v>0</v>
      </c>
    </row>
    <row r="4182" spans="1:1" x14ac:dyDescent="0.2">
      <c r="A4182" s="219">
        <v>0</v>
      </c>
    </row>
    <row r="4183" spans="1:1" x14ac:dyDescent="0.2">
      <c r="A4183" s="219">
        <v>0</v>
      </c>
    </row>
    <row r="4184" spans="1:1" x14ac:dyDescent="0.2">
      <c r="A4184" s="219">
        <v>0</v>
      </c>
    </row>
    <row r="4185" spans="1:1" x14ac:dyDescent="0.2">
      <c r="A4185" s="219">
        <v>0</v>
      </c>
    </row>
    <row r="4186" spans="1:1" x14ac:dyDescent="0.2">
      <c r="A4186" s="219">
        <v>0</v>
      </c>
    </row>
    <row r="4187" spans="1:1" x14ac:dyDescent="0.2">
      <c r="A4187" s="219">
        <v>0</v>
      </c>
    </row>
    <row r="4188" spans="1:1" x14ac:dyDescent="0.2">
      <c r="A4188" s="219">
        <v>0</v>
      </c>
    </row>
    <row r="4189" spans="1:1" x14ac:dyDescent="0.2">
      <c r="A4189" s="219">
        <v>0</v>
      </c>
    </row>
    <row r="4190" spans="1:1" x14ac:dyDescent="0.2">
      <c r="A4190" s="219">
        <v>0</v>
      </c>
    </row>
    <row r="4191" spans="1:1" x14ac:dyDescent="0.2">
      <c r="A4191" s="219">
        <v>0</v>
      </c>
    </row>
    <row r="4192" spans="1:1" x14ac:dyDescent="0.2">
      <c r="A4192" s="219">
        <v>0</v>
      </c>
    </row>
    <row r="4193" spans="1:1" x14ac:dyDescent="0.2">
      <c r="A4193" s="219">
        <v>0</v>
      </c>
    </row>
    <row r="4194" spans="1:1" x14ac:dyDescent="0.2">
      <c r="A4194" s="219">
        <v>0</v>
      </c>
    </row>
    <row r="4195" spans="1:1" x14ac:dyDescent="0.2">
      <c r="A4195" s="219">
        <v>0</v>
      </c>
    </row>
    <row r="4196" spans="1:1" x14ac:dyDescent="0.2">
      <c r="A4196" s="219">
        <v>0</v>
      </c>
    </row>
    <row r="4197" spans="1:1" x14ac:dyDescent="0.2">
      <c r="A4197" s="219">
        <v>0</v>
      </c>
    </row>
    <row r="4198" spans="1:1" x14ac:dyDescent="0.2">
      <c r="A4198" s="219">
        <v>0</v>
      </c>
    </row>
    <row r="4199" spans="1:1" x14ac:dyDescent="0.2">
      <c r="A4199" s="219">
        <v>0</v>
      </c>
    </row>
    <row r="4200" spans="1:1" x14ac:dyDescent="0.2">
      <c r="A4200" s="219">
        <v>0</v>
      </c>
    </row>
    <row r="4201" spans="1:1" x14ac:dyDescent="0.2">
      <c r="A4201" s="219">
        <v>0</v>
      </c>
    </row>
    <row r="4202" spans="1:1" x14ac:dyDescent="0.2">
      <c r="A4202" s="219">
        <v>0</v>
      </c>
    </row>
    <row r="4203" spans="1:1" x14ac:dyDescent="0.2">
      <c r="A4203" s="219">
        <v>0</v>
      </c>
    </row>
    <row r="4204" spans="1:1" x14ac:dyDescent="0.2">
      <c r="A4204" s="219">
        <v>0</v>
      </c>
    </row>
    <row r="4205" spans="1:1" x14ac:dyDescent="0.2">
      <c r="A4205" s="219">
        <v>0</v>
      </c>
    </row>
    <row r="4206" spans="1:1" x14ac:dyDescent="0.2">
      <c r="A4206" s="219">
        <v>0</v>
      </c>
    </row>
    <row r="4207" spans="1:1" x14ac:dyDescent="0.2">
      <c r="A4207" s="219">
        <v>0</v>
      </c>
    </row>
    <row r="4208" spans="1:1" x14ac:dyDescent="0.2">
      <c r="A4208" s="219">
        <v>0</v>
      </c>
    </row>
    <row r="4209" spans="1:1" x14ac:dyDescent="0.2">
      <c r="A4209" s="219">
        <v>0</v>
      </c>
    </row>
    <row r="4210" spans="1:1" x14ac:dyDescent="0.2">
      <c r="A4210" s="219">
        <v>0</v>
      </c>
    </row>
    <row r="4211" spans="1:1" x14ac:dyDescent="0.2">
      <c r="A4211" s="219">
        <v>0</v>
      </c>
    </row>
    <row r="4212" spans="1:1" x14ac:dyDescent="0.2">
      <c r="A4212" s="219">
        <v>0</v>
      </c>
    </row>
    <row r="4213" spans="1:1" x14ac:dyDescent="0.2">
      <c r="A4213" s="219">
        <v>0</v>
      </c>
    </row>
    <row r="4214" spans="1:1" x14ac:dyDescent="0.2">
      <c r="A4214" s="219">
        <v>0</v>
      </c>
    </row>
    <row r="4215" spans="1:1" x14ac:dyDescent="0.2">
      <c r="A4215" s="219">
        <v>0</v>
      </c>
    </row>
    <row r="4216" spans="1:1" x14ac:dyDescent="0.2">
      <c r="A4216" s="219">
        <v>0</v>
      </c>
    </row>
    <row r="4217" spans="1:1" x14ac:dyDescent="0.2">
      <c r="A4217" s="219">
        <v>0</v>
      </c>
    </row>
    <row r="4218" spans="1:1" x14ac:dyDescent="0.2">
      <c r="A4218" s="219">
        <v>0</v>
      </c>
    </row>
    <row r="4219" spans="1:1" x14ac:dyDescent="0.2">
      <c r="A4219" s="219">
        <v>0</v>
      </c>
    </row>
    <row r="4220" spans="1:1" x14ac:dyDescent="0.2">
      <c r="A4220" s="219">
        <v>0</v>
      </c>
    </row>
    <row r="4221" spans="1:1" x14ac:dyDescent="0.2">
      <c r="A4221" s="219">
        <v>0</v>
      </c>
    </row>
    <row r="4222" spans="1:1" x14ac:dyDescent="0.2">
      <c r="A4222" s="219">
        <v>0</v>
      </c>
    </row>
    <row r="4223" spans="1:1" x14ac:dyDescent="0.2">
      <c r="A4223" s="219">
        <v>0</v>
      </c>
    </row>
    <row r="4224" spans="1:1" x14ac:dyDescent="0.2">
      <c r="A4224" s="219">
        <v>0</v>
      </c>
    </row>
    <row r="4225" spans="1:1" x14ac:dyDescent="0.2">
      <c r="A4225" s="219">
        <v>0</v>
      </c>
    </row>
    <row r="4226" spans="1:1" x14ac:dyDescent="0.2">
      <c r="A4226" s="219">
        <v>0</v>
      </c>
    </row>
    <row r="4227" spans="1:1" x14ac:dyDescent="0.2">
      <c r="A4227" s="219">
        <v>0</v>
      </c>
    </row>
    <row r="4228" spans="1:1" x14ac:dyDescent="0.2">
      <c r="A4228" s="219">
        <v>0</v>
      </c>
    </row>
    <row r="4229" spans="1:1" x14ac:dyDescent="0.2">
      <c r="A4229" s="219">
        <v>0</v>
      </c>
    </row>
    <row r="4230" spans="1:1" x14ac:dyDescent="0.2">
      <c r="A4230" s="219">
        <v>0</v>
      </c>
    </row>
    <row r="4231" spans="1:1" x14ac:dyDescent="0.2">
      <c r="A4231" s="219">
        <v>0</v>
      </c>
    </row>
    <row r="4232" spans="1:1" x14ac:dyDescent="0.2">
      <c r="A4232" s="219">
        <v>0</v>
      </c>
    </row>
    <row r="4233" spans="1:1" x14ac:dyDescent="0.2">
      <c r="A4233" s="219">
        <v>0</v>
      </c>
    </row>
    <row r="4234" spans="1:1" x14ac:dyDescent="0.2">
      <c r="A4234" s="219">
        <v>0</v>
      </c>
    </row>
    <row r="4235" spans="1:1" x14ac:dyDescent="0.2">
      <c r="A4235" s="219">
        <v>0</v>
      </c>
    </row>
    <row r="4236" spans="1:1" x14ac:dyDescent="0.2">
      <c r="A4236" s="219">
        <v>0</v>
      </c>
    </row>
    <row r="4237" spans="1:1" x14ac:dyDescent="0.2">
      <c r="A4237" s="219">
        <v>0</v>
      </c>
    </row>
    <row r="4238" spans="1:1" x14ac:dyDescent="0.2">
      <c r="A4238" s="219">
        <v>0</v>
      </c>
    </row>
    <row r="4239" spans="1:1" x14ac:dyDescent="0.2">
      <c r="A4239" s="219">
        <v>0</v>
      </c>
    </row>
    <row r="4240" spans="1:1" x14ac:dyDescent="0.2">
      <c r="A4240" s="219">
        <v>0</v>
      </c>
    </row>
    <row r="4241" spans="1:1" x14ac:dyDescent="0.2">
      <c r="A4241" s="219">
        <v>0</v>
      </c>
    </row>
    <row r="4242" spans="1:1" x14ac:dyDescent="0.2">
      <c r="A4242" s="219">
        <v>0</v>
      </c>
    </row>
    <row r="4243" spans="1:1" x14ac:dyDescent="0.2">
      <c r="A4243" s="219">
        <v>0</v>
      </c>
    </row>
    <row r="4244" spans="1:1" x14ac:dyDescent="0.2">
      <c r="A4244" s="219">
        <v>0</v>
      </c>
    </row>
    <row r="4245" spans="1:1" x14ac:dyDescent="0.2">
      <c r="A4245" s="219">
        <v>0</v>
      </c>
    </row>
    <row r="4246" spans="1:1" x14ac:dyDescent="0.2">
      <c r="A4246" s="219">
        <v>0</v>
      </c>
    </row>
    <row r="4247" spans="1:1" x14ac:dyDescent="0.2">
      <c r="A4247" s="219">
        <v>0</v>
      </c>
    </row>
    <row r="4248" spans="1:1" x14ac:dyDescent="0.2">
      <c r="A4248" s="219">
        <v>0</v>
      </c>
    </row>
    <row r="4249" spans="1:1" x14ac:dyDescent="0.2">
      <c r="A4249" s="219">
        <v>0</v>
      </c>
    </row>
    <row r="4250" spans="1:1" x14ac:dyDescent="0.2">
      <c r="A4250" s="219">
        <v>0</v>
      </c>
    </row>
    <row r="4251" spans="1:1" x14ac:dyDescent="0.2">
      <c r="A4251" s="219">
        <v>0</v>
      </c>
    </row>
    <row r="4252" spans="1:1" x14ac:dyDescent="0.2">
      <c r="A4252" s="219">
        <v>0</v>
      </c>
    </row>
    <row r="4253" spans="1:1" x14ac:dyDescent="0.2">
      <c r="A4253" s="219">
        <v>0</v>
      </c>
    </row>
    <row r="4254" spans="1:1" x14ac:dyDescent="0.2">
      <c r="A4254" s="219">
        <v>0</v>
      </c>
    </row>
    <row r="4255" spans="1:1" x14ac:dyDescent="0.2">
      <c r="A4255" s="219">
        <v>0</v>
      </c>
    </row>
    <row r="4256" spans="1:1" x14ac:dyDescent="0.2">
      <c r="A4256" s="219">
        <v>0</v>
      </c>
    </row>
    <row r="4257" spans="1:1" x14ac:dyDescent="0.2">
      <c r="A4257" s="219">
        <v>0</v>
      </c>
    </row>
    <row r="4258" spans="1:1" x14ac:dyDescent="0.2">
      <c r="A4258" s="219">
        <v>0</v>
      </c>
    </row>
    <row r="4259" spans="1:1" x14ac:dyDescent="0.2">
      <c r="A4259" s="219">
        <v>0</v>
      </c>
    </row>
    <row r="4260" spans="1:1" x14ac:dyDescent="0.2">
      <c r="A4260" s="219">
        <v>0</v>
      </c>
    </row>
    <row r="4261" spans="1:1" x14ac:dyDescent="0.2">
      <c r="A4261" s="219">
        <v>0</v>
      </c>
    </row>
    <row r="4262" spans="1:1" x14ac:dyDescent="0.2">
      <c r="A4262" s="219">
        <v>0</v>
      </c>
    </row>
    <row r="4263" spans="1:1" x14ac:dyDescent="0.2">
      <c r="A4263" s="219">
        <v>0</v>
      </c>
    </row>
    <row r="4264" spans="1:1" x14ac:dyDescent="0.2">
      <c r="A4264" s="219">
        <v>0</v>
      </c>
    </row>
    <row r="4265" spans="1:1" x14ac:dyDescent="0.2">
      <c r="A4265" s="219">
        <v>0</v>
      </c>
    </row>
    <row r="4266" spans="1:1" x14ac:dyDescent="0.2">
      <c r="A4266" s="219">
        <v>0</v>
      </c>
    </row>
    <row r="4267" spans="1:1" x14ac:dyDescent="0.2">
      <c r="A4267" s="219">
        <v>0</v>
      </c>
    </row>
    <row r="4268" spans="1:1" x14ac:dyDescent="0.2">
      <c r="A4268" s="219">
        <v>0</v>
      </c>
    </row>
    <row r="4269" spans="1:1" x14ac:dyDescent="0.2">
      <c r="A4269" s="219">
        <v>0</v>
      </c>
    </row>
    <row r="4270" spans="1:1" x14ac:dyDescent="0.2">
      <c r="A4270" s="219">
        <v>0</v>
      </c>
    </row>
    <row r="4271" spans="1:1" x14ac:dyDescent="0.2">
      <c r="A4271" s="219">
        <v>0</v>
      </c>
    </row>
    <row r="4272" spans="1:1" x14ac:dyDescent="0.2">
      <c r="A4272" s="219">
        <v>0</v>
      </c>
    </row>
    <row r="4273" spans="1:1" x14ac:dyDescent="0.2">
      <c r="A4273" s="219">
        <v>0</v>
      </c>
    </row>
    <row r="4274" spans="1:1" x14ac:dyDescent="0.2">
      <c r="A4274" s="219">
        <v>0</v>
      </c>
    </row>
    <row r="4275" spans="1:1" x14ac:dyDescent="0.2">
      <c r="A4275" s="219">
        <v>0</v>
      </c>
    </row>
    <row r="4276" spans="1:1" x14ac:dyDescent="0.2">
      <c r="A4276" s="219">
        <v>0</v>
      </c>
    </row>
    <row r="4277" spans="1:1" x14ac:dyDescent="0.2">
      <c r="A4277" s="219">
        <v>0</v>
      </c>
    </row>
    <row r="4278" spans="1:1" x14ac:dyDescent="0.2">
      <c r="A4278" s="219">
        <v>0</v>
      </c>
    </row>
    <row r="4279" spans="1:1" x14ac:dyDescent="0.2">
      <c r="A4279" s="219">
        <v>0</v>
      </c>
    </row>
    <row r="4280" spans="1:1" x14ac:dyDescent="0.2">
      <c r="A4280" s="219">
        <v>0</v>
      </c>
    </row>
    <row r="4281" spans="1:1" x14ac:dyDescent="0.2">
      <c r="A4281" s="219">
        <v>0</v>
      </c>
    </row>
    <row r="4282" spans="1:1" x14ac:dyDescent="0.2">
      <c r="A4282" s="219">
        <v>0</v>
      </c>
    </row>
    <row r="4283" spans="1:1" x14ac:dyDescent="0.2">
      <c r="A4283" s="219">
        <v>0</v>
      </c>
    </row>
    <row r="4284" spans="1:1" x14ac:dyDescent="0.2">
      <c r="A4284" s="219">
        <v>0</v>
      </c>
    </row>
    <row r="4285" spans="1:1" x14ac:dyDescent="0.2">
      <c r="A4285" s="219">
        <v>0</v>
      </c>
    </row>
    <row r="4286" spans="1:1" x14ac:dyDescent="0.2">
      <c r="A4286" s="219">
        <v>0</v>
      </c>
    </row>
    <row r="4287" spans="1:1" x14ac:dyDescent="0.2">
      <c r="A4287" s="219">
        <v>0</v>
      </c>
    </row>
    <row r="4288" spans="1:1" x14ac:dyDescent="0.2">
      <c r="A4288" s="219">
        <v>0</v>
      </c>
    </row>
    <row r="4289" spans="1:1" x14ac:dyDescent="0.2">
      <c r="A4289" s="219">
        <v>0</v>
      </c>
    </row>
    <row r="4290" spans="1:1" x14ac:dyDescent="0.2">
      <c r="A4290" s="219">
        <v>0</v>
      </c>
    </row>
    <row r="4291" spans="1:1" x14ac:dyDescent="0.2">
      <c r="A4291" s="219">
        <v>0</v>
      </c>
    </row>
    <row r="4292" spans="1:1" x14ac:dyDescent="0.2">
      <c r="A4292" s="219">
        <v>0</v>
      </c>
    </row>
    <row r="4293" spans="1:1" x14ac:dyDescent="0.2">
      <c r="A4293" s="219">
        <v>0</v>
      </c>
    </row>
    <row r="4294" spans="1:1" x14ac:dyDescent="0.2">
      <c r="A4294" s="219">
        <v>0</v>
      </c>
    </row>
    <row r="4295" spans="1:1" x14ac:dyDescent="0.2">
      <c r="A4295" s="219">
        <v>0</v>
      </c>
    </row>
    <row r="4296" spans="1:1" x14ac:dyDescent="0.2">
      <c r="A4296" s="219">
        <v>0</v>
      </c>
    </row>
    <row r="4297" spans="1:1" x14ac:dyDescent="0.2">
      <c r="A4297" s="219">
        <v>0</v>
      </c>
    </row>
    <row r="4298" spans="1:1" x14ac:dyDescent="0.2">
      <c r="A4298" s="219">
        <v>0</v>
      </c>
    </row>
    <row r="4299" spans="1:1" x14ac:dyDescent="0.2">
      <c r="A4299" s="219">
        <v>0</v>
      </c>
    </row>
    <row r="4300" spans="1:1" x14ac:dyDescent="0.2">
      <c r="A4300" s="219">
        <v>0</v>
      </c>
    </row>
    <row r="4301" spans="1:1" x14ac:dyDescent="0.2">
      <c r="A4301" s="219">
        <v>0</v>
      </c>
    </row>
    <row r="4302" spans="1:1" x14ac:dyDescent="0.2">
      <c r="A4302" s="219">
        <v>0</v>
      </c>
    </row>
    <row r="4303" spans="1:1" x14ac:dyDescent="0.2">
      <c r="A4303" s="219">
        <v>0</v>
      </c>
    </row>
    <row r="4304" spans="1:1" x14ac:dyDescent="0.2">
      <c r="A4304" s="219">
        <v>0</v>
      </c>
    </row>
    <row r="4305" spans="1:1" x14ac:dyDescent="0.2">
      <c r="A4305" s="219">
        <v>0</v>
      </c>
    </row>
    <row r="4306" spans="1:1" x14ac:dyDescent="0.2">
      <c r="A4306" s="219">
        <v>0</v>
      </c>
    </row>
    <row r="4307" spans="1:1" x14ac:dyDescent="0.2">
      <c r="A4307" s="219">
        <v>0</v>
      </c>
    </row>
    <row r="4308" spans="1:1" x14ac:dyDescent="0.2">
      <c r="A4308" s="219">
        <v>0</v>
      </c>
    </row>
    <row r="4309" spans="1:1" x14ac:dyDescent="0.2">
      <c r="A4309" s="219">
        <v>0</v>
      </c>
    </row>
    <row r="4310" spans="1:1" x14ac:dyDescent="0.2">
      <c r="A4310" s="219">
        <v>0</v>
      </c>
    </row>
    <row r="4311" spans="1:1" x14ac:dyDescent="0.2">
      <c r="A4311" s="219">
        <v>0</v>
      </c>
    </row>
    <row r="4312" spans="1:1" x14ac:dyDescent="0.2">
      <c r="A4312" s="219">
        <v>0</v>
      </c>
    </row>
    <row r="4313" spans="1:1" x14ac:dyDescent="0.2">
      <c r="A4313" s="219">
        <v>0</v>
      </c>
    </row>
    <row r="4314" spans="1:1" x14ac:dyDescent="0.2">
      <c r="A4314" s="219">
        <v>0</v>
      </c>
    </row>
    <row r="4315" spans="1:1" x14ac:dyDescent="0.2">
      <c r="A4315" s="219">
        <v>0</v>
      </c>
    </row>
    <row r="4316" spans="1:1" x14ac:dyDescent="0.2">
      <c r="A4316" s="219">
        <v>0</v>
      </c>
    </row>
    <row r="4317" spans="1:1" x14ac:dyDescent="0.2">
      <c r="A4317" s="219">
        <v>0</v>
      </c>
    </row>
    <row r="4318" spans="1:1" x14ac:dyDescent="0.2">
      <c r="A4318" s="219">
        <v>0</v>
      </c>
    </row>
    <row r="4319" spans="1:1" x14ac:dyDescent="0.2">
      <c r="A4319" s="219">
        <v>0</v>
      </c>
    </row>
    <row r="4320" spans="1:1" x14ac:dyDescent="0.2">
      <c r="A4320" s="219">
        <v>0</v>
      </c>
    </row>
    <row r="4321" spans="1:1" x14ac:dyDescent="0.2">
      <c r="A4321" s="219">
        <v>0</v>
      </c>
    </row>
    <row r="4322" spans="1:1" x14ac:dyDescent="0.2">
      <c r="A4322" s="219">
        <v>0</v>
      </c>
    </row>
    <row r="4323" spans="1:1" x14ac:dyDescent="0.2">
      <c r="A4323" s="219">
        <v>0</v>
      </c>
    </row>
    <row r="4324" spans="1:1" x14ac:dyDescent="0.2">
      <c r="A4324" s="219">
        <v>0</v>
      </c>
    </row>
    <row r="4325" spans="1:1" x14ac:dyDescent="0.2">
      <c r="A4325" s="219">
        <v>0</v>
      </c>
    </row>
    <row r="4326" spans="1:1" x14ac:dyDescent="0.2">
      <c r="A4326" s="219">
        <v>0</v>
      </c>
    </row>
    <row r="4327" spans="1:1" x14ac:dyDescent="0.2">
      <c r="A4327" s="219">
        <v>0</v>
      </c>
    </row>
    <row r="4328" spans="1:1" x14ac:dyDescent="0.2">
      <c r="A4328" s="219">
        <v>0</v>
      </c>
    </row>
    <row r="4329" spans="1:1" x14ac:dyDescent="0.2">
      <c r="A4329" s="219">
        <v>0</v>
      </c>
    </row>
    <row r="4330" spans="1:1" x14ac:dyDescent="0.2">
      <c r="A4330" s="219">
        <v>0</v>
      </c>
    </row>
    <row r="4331" spans="1:1" x14ac:dyDescent="0.2">
      <c r="A4331" s="219">
        <v>0</v>
      </c>
    </row>
    <row r="4332" spans="1:1" x14ac:dyDescent="0.2">
      <c r="A4332" s="219">
        <v>0</v>
      </c>
    </row>
    <row r="4333" spans="1:1" x14ac:dyDescent="0.2">
      <c r="A4333" s="219">
        <v>0</v>
      </c>
    </row>
    <row r="4334" spans="1:1" x14ac:dyDescent="0.2">
      <c r="A4334" s="219">
        <v>0</v>
      </c>
    </row>
    <row r="4335" spans="1:1" x14ac:dyDescent="0.2">
      <c r="A4335" s="219">
        <v>0</v>
      </c>
    </row>
    <row r="4336" spans="1:1" x14ac:dyDescent="0.2">
      <c r="A4336" s="219">
        <v>0</v>
      </c>
    </row>
    <row r="4337" spans="1:1" x14ac:dyDescent="0.2">
      <c r="A4337" s="219">
        <v>0</v>
      </c>
    </row>
    <row r="4338" spans="1:1" x14ac:dyDescent="0.2">
      <c r="A4338" s="219">
        <v>0</v>
      </c>
    </row>
    <row r="4339" spans="1:1" x14ac:dyDescent="0.2">
      <c r="A4339" s="219">
        <v>0</v>
      </c>
    </row>
    <row r="4340" spans="1:1" x14ac:dyDescent="0.2">
      <c r="A4340" s="219">
        <v>0</v>
      </c>
    </row>
    <row r="4341" spans="1:1" x14ac:dyDescent="0.2">
      <c r="A4341" s="219">
        <v>0</v>
      </c>
    </row>
    <row r="4342" spans="1:1" x14ac:dyDescent="0.2">
      <c r="A4342" s="219">
        <v>0</v>
      </c>
    </row>
    <row r="4343" spans="1:1" x14ac:dyDescent="0.2">
      <c r="A4343" s="219">
        <v>0</v>
      </c>
    </row>
    <row r="4344" spans="1:1" x14ac:dyDescent="0.2">
      <c r="A4344" s="219">
        <v>0</v>
      </c>
    </row>
    <row r="4345" spans="1:1" x14ac:dyDescent="0.2">
      <c r="A4345" s="219">
        <v>0</v>
      </c>
    </row>
    <row r="4346" spans="1:1" x14ac:dyDescent="0.2">
      <c r="A4346" s="219">
        <v>0</v>
      </c>
    </row>
    <row r="4347" spans="1:1" x14ac:dyDescent="0.2">
      <c r="A4347" s="219">
        <v>0</v>
      </c>
    </row>
    <row r="4348" spans="1:1" x14ac:dyDescent="0.2">
      <c r="A4348" s="219">
        <v>0</v>
      </c>
    </row>
    <row r="4349" spans="1:1" x14ac:dyDescent="0.2">
      <c r="A4349" s="219">
        <v>0</v>
      </c>
    </row>
    <row r="4350" spans="1:1" x14ac:dyDescent="0.2">
      <c r="A4350" s="219">
        <v>0</v>
      </c>
    </row>
    <row r="4351" spans="1:1" x14ac:dyDescent="0.2">
      <c r="A4351" s="219">
        <v>0</v>
      </c>
    </row>
    <row r="4352" spans="1:1" x14ac:dyDescent="0.2">
      <c r="A4352" s="219">
        <v>0</v>
      </c>
    </row>
    <row r="4353" spans="1:1" x14ac:dyDescent="0.2">
      <c r="A4353" s="219">
        <v>0</v>
      </c>
    </row>
    <row r="4354" spans="1:1" x14ac:dyDescent="0.2">
      <c r="A4354" s="219">
        <v>0</v>
      </c>
    </row>
    <row r="4355" spans="1:1" x14ac:dyDescent="0.2">
      <c r="A4355" s="219">
        <v>0</v>
      </c>
    </row>
    <row r="4356" spans="1:1" x14ac:dyDescent="0.2">
      <c r="A4356" s="219">
        <v>0</v>
      </c>
    </row>
    <row r="4357" spans="1:1" x14ac:dyDescent="0.2">
      <c r="A4357" s="219">
        <v>0</v>
      </c>
    </row>
    <row r="4358" spans="1:1" x14ac:dyDescent="0.2">
      <c r="A4358" s="219">
        <v>0</v>
      </c>
    </row>
    <row r="4359" spans="1:1" x14ac:dyDescent="0.2">
      <c r="A4359" s="219">
        <v>0</v>
      </c>
    </row>
    <row r="4360" spans="1:1" x14ac:dyDescent="0.2">
      <c r="A4360" s="219">
        <v>0</v>
      </c>
    </row>
    <row r="4361" spans="1:1" x14ac:dyDescent="0.2">
      <c r="A4361" s="219">
        <v>0</v>
      </c>
    </row>
    <row r="4362" spans="1:1" x14ac:dyDescent="0.2">
      <c r="A4362" s="219">
        <v>0</v>
      </c>
    </row>
    <row r="4363" spans="1:1" x14ac:dyDescent="0.2">
      <c r="A4363" s="219">
        <v>0</v>
      </c>
    </row>
    <row r="4364" spans="1:1" x14ac:dyDescent="0.2">
      <c r="A4364" s="219">
        <v>0</v>
      </c>
    </row>
    <row r="4365" spans="1:1" x14ac:dyDescent="0.2">
      <c r="A4365" s="219">
        <v>0</v>
      </c>
    </row>
    <row r="4366" spans="1:1" x14ac:dyDescent="0.2">
      <c r="A4366" s="219">
        <v>0</v>
      </c>
    </row>
    <row r="4367" spans="1:1" x14ac:dyDescent="0.2">
      <c r="A4367" s="219">
        <v>0</v>
      </c>
    </row>
    <row r="4368" spans="1:1" x14ac:dyDescent="0.2">
      <c r="A4368" s="219">
        <v>0</v>
      </c>
    </row>
    <row r="4369" spans="1:1" x14ac:dyDescent="0.2">
      <c r="A4369" s="219">
        <v>0</v>
      </c>
    </row>
    <row r="4370" spans="1:1" x14ac:dyDescent="0.2">
      <c r="A4370" s="219">
        <v>0</v>
      </c>
    </row>
    <row r="4371" spans="1:1" x14ac:dyDescent="0.2">
      <c r="A4371" s="219">
        <v>0</v>
      </c>
    </row>
    <row r="4372" spans="1:1" x14ac:dyDescent="0.2">
      <c r="A4372" s="219">
        <v>0</v>
      </c>
    </row>
    <row r="4373" spans="1:1" x14ac:dyDescent="0.2">
      <c r="A4373" s="219">
        <v>0</v>
      </c>
    </row>
    <row r="4374" spans="1:1" x14ac:dyDescent="0.2">
      <c r="A4374" s="219">
        <v>0</v>
      </c>
    </row>
    <row r="4375" spans="1:1" x14ac:dyDescent="0.2">
      <c r="A4375" s="219">
        <v>0</v>
      </c>
    </row>
    <row r="4376" spans="1:1" x14ac:dyDescent="0.2">
      <c r="A4376" s="219">
        <v>0</v>
      </c>
    </row>
    <row r="4377" spans="1:1" x14ac:dyDescent="0.2">
      <c r="A4377" s="219">
        <v>0</v>
      </c>
    </row>
    <row r="4378" spans="1:1" x14ac:dyDescent="0.2">
      <c r="A4378" s="219">
        <v>0</v>
      </c>
    </row>
    <row r="4379" spans="1:1" x14ac:dyDescent="0.2">
      <c r="A4379" s="219">
        <v>0</v>
      </c>
    </row>
    <row r="4380" spans="1:1" x14ac:dyDescent="0.2">
      <c r="A4380" s="219">
        <v>0</v>
      </c>
    </row>
    <row r="4381" spans="1:1" x14ac:dyDescent="0.2">
      <c r="A4381" s="219">
        <v>0</v>
      </c>
    </row>
    <row r="4382" spans="1:1" x14ac:dyDescent="0.2">
      <c r="A4382" s="219">
        <v>0</v>
      </c>
    </row>
    <row r="4383" spans="1:1" x14ac:dyDescent="0.2">
      <c r="A4383" s="219">
        <v>0</v>
      </c>
    </row>
    <row r="4384" spans="1:1" x14ac:dyDescent="0.2">
      <c r="A4384" s="219">
        <v>0</v>
      </c>
    </row>
    <row r="4385" spans="1:1" x14ac:dyDescent="0.2">
      <c r="A4385" s="219">
        <v>0</v>
      </c>
    </row>
    <row r="4386" spans="1:1" x14ac:dyDescent="0.2">
      <c r="A4386" s="219">
        <v>0</v>
      </c>
    </row>
    <row r="4387" spans="1:1" x14ac:dyDescent="0.2">
      <c r="A4387" s="219">
        <v>0</v>
      </c>
    </row>
    <row r="4388" spans="1:1" x14ac:dyDescent="0.2">
      <c r="A4388" s="219">
        <v>0</v>
      </c>
    </row>
    <row r="4389" spans="1:1" x14ac:dyDescent="0.2">
      <c r="A4389" s="219">
        <v>0</v>
      </c>
    </row>
    <row r="4390" spans="1:1" x14ac:dyDescent="0.2">
      <c r="A4390" s="219">
        <v>0</v>
      </c>
    </row>
    <row r="4391" spans="1:1" x14ac:dyDescent="0.2">
      <c r="A4391" s="219">
        <v>0</v>
      </c>
    </row>
    <row r="4392" spans="1:1" x14ac:dyDescent="0.2">
      <c r="A4392" s="219">
        <v>0</v>
      </c>
    </row>
    <row r="4393" spans="1:1" x14ac:dyDescent="0.2">
      <c r="A4393" s="219">
        <v>0</v>
      </c>
    </row>
    <row r="4394" spans="1:1" x14ac:dyDescent="0.2">
      <c r="A4394" s="219">
        <v>0</v>
      </c>
    </row>
    <row r="4395" spans="1:1" x14ac:dyDescent="0.2">
      <c r="A4395" s="219">
        <v>0</v>
      </c>
    </row>
    <row r="4396" spans="1:1" x14ac:dyDescent="0.2">
      <c r="A4396" s="219">
        <v>0</v>
      </c>
    </row>
    <row r="4397" spans="1:1" x14ac:dyDescent="0.2">
      <c r="A4397" s="219">
        <v>0</v>
      </c>
    </row>
    <row r="4398" spans="1:1" x14ac:dyDescent="0.2">
      <c r="A4398" s="219">
        <v>0</v>
      </c>
    </row>
    <row r="4399" spans="1:1" x14ac:dyDescent="0.2">
      <c r="A4399" s="219">
        <v>0</v>
      </c>
    </row>
    <row r="4400" spans="1:1" x14ac:dyDescent="0.2">
      <c r="A4400" s="219">
        <v>0</v>
      </c>
    </row>
    <row r="4401" spans="1:1" x14ac:dyDescent="0.2">
      <c r="A4401" s="219">
        <v>0</v>
      </c>
    </row>
    <row r="4402" spans="1:1" x14ac:dyDescent="0.2">
      <c r="A4402" s="219">
        <v>0</v>
      </c>
    </row>
    <row r="4403" spans="1:1" x14ac:dyDescent="0.2">
      <c r="A4403" s="219">
        <v>0</v>
      </c>
    </row>
    <row r="4404" spans="1:1" x14ac:dyDescent="0.2">
      <c r="A4404" s="219">
        <v>0</v>
      </c>
    </row>
    <row r="4405" spans="1:1" x14ac:dyDescent="0.2">
      <c r="A4405" s="219">
        <v>0</v>
      </c>
    </row>
    <row r="4406" spans="1:1" x14ac:dyDescent="0.2">
      <c r="A4406" s="219">
        <v>0</v>
      </c>
    </row>
    <row r="4407" spans="1:1" x14ac:dyDescent="0.2">
      <c r="A4407" s="219">
        <v>0</v>
      </c>
    </row>
    <row r="4408" spans="1:1" x14ac:dyDescent="0.2">
      <c r="A4408" s="219">
        <v>0</v>
      </c>
    </row>
    <row r="4409" spans="1:1" x14ac:dyDescent="0.2">
      <c r="A4409" s="219">
        <v>0</v>
      </c>
    </row>
    <row r="4410" spans="1:1" x14ac:dyDescent="0.2">
      <c r="A4410" s="219">
        <v>0</v>
      </c>
    </row>
    <row r="4411" spans="1:1" x14ac:dyDescent="0.2">
      <c r="A4411" s="219">
        <v>0</v>
      </c>
    </row>
    <row r="4412" spans="1:1" x14ac:dyDescent="0.2">
      <c r="A4412" s="219">
        <v>0</v>
      </c>
    </row>
    <row r="4413" spans="1:1" x14ac:dyDescent="0.2">
      <c r="A4413" s="219">
        <v>0</v>
      </c>
    </row>
    <row r="4414" spans="1:1" x14ac:dyDescent="0.2">
      <c r="A4414" s="219">
        <v>0</v>
      </c>
    </row>
    <row r="4415" spans="1:1" x14ac:dyDescent="0.2">
      <c r="A4415" s="219">
        <v>0</v>
      </c>
    </row>
    <row r="4416" spans="1:1" x14ac:dyDescent="0.2">
      <c r="A4416" s="219">
        <v>0</v>
      </c>
    </row>
    <row r="4417" spans="1:1" x14ac:dyDescent="0.2">
      <c r="A4417" s="219">
        <v>0</v>
      </c>
    </row>
    <row r="4418" spans="1:1" x14ac:dyDescent="0.2">
      <c r="A4418" s="219">
        <v>0</v>
      </c>
    </row>
    <row r="4419" spans="1:1" x14ac:dyDescent="0.2">
      <c r="A4419" s="219">
        <v>0</v>
      </c>
    </row>
    <row r="4420" spans="1:1" x14ac:dyDescent="0.2">
      <c r="A4420" s="219">
        <v>0</v>
      </c>
    </row>
    <row r="4421" spans="1:1" x14ac:dyDescent="0.2">
      <c r="A4421" s="219">
        <v>0</v>
      </c>
    </row>
    <row r="4422" spans="1:1" x14ac:dyDescent="0.2">
      <c r="A4422" s="219">
        <v>0</v>
      </c>
    </row>
    <row r="4423" spans="1:1" x14ac:dyDescent="0.2">
      <c r="A4423" s="219">
        <v>0</v>
      </c>
    </row>
    <row r="4424" spans="1:1" x14ac:dyDescent="0.2">
      <c r="A4424" s="219">
        <v>0</v>
      </c>
    </row>
    <row r="4425" spans="1:1" x14ac:dyDescent="0.2">
      <c r="A4425" s="219">
        <v>0</v>
      </c>
    </row>
    <row r="4426" spans="1:1" x14ac:dyDescent="0.2">
      <c r="A4426" s="219">
        <v>0</v>
      </c>
    </row>
    <row r="4427" spans="1:1" x14ac:dyDescent="0.2">
      <c r="A4427" s="219">
        <v>0</v>
      </c>
    </row>
    <row r="4428" spans="1:1" x14ac:dyDescent="0.2">
      <c r="A4428" s="219">
        <v>0</v>
      </c>
    </row>
    <row r="4429" spans="1:1" x14ac:dyDescent="0.2">
      <c r="A4429" s="219">
        <v>0</v>
      </c>
    </row>
    <row r="4430" spans="1:1" x14ac:dyDescent="0.2">
      <c r="A4430" s="219">
        <v>0</v>
      </c>
    </row>
    <row r="4431" spans="1:1" x14ac:dyDescent="0.2">
      <c r="A4431" s="219">
        <v>0</v>
      </c>
    </row>
    <row r="4432" spans="1:1" x14ac:dyDescent="0.2">
      <c r="A4432" s="219">
        <v>0</v>
      </c>
    </row>
    <row r="4433" spans="1:1" x14ac:dyDescent="0.2">
      <c r="A4433" s="219">
        <v>0</v>
      </c>
    </row>
    <row r="4434" spans="1:1" x14ac:dyDescent="0.2">
      <c r="A4434" s="219">
        <v>0</v>
      </c>
    </row>
    <row r="4435" spans="1:1" x14ac:dyDescent="0.2">
      <c r="A4435" s="219">
        <v>0</v>
      </c>
    </row>
    <row r="4436" spans="1:1" x14ac:dyDescent="0.2">
      <c r="A4436" s="219">
        <v>0</v>
      </c>
    </row>
    <row r="4437" spans="1:1" x14ac:dyDescent="0.2">
      <c r="A4437" s="219">
        <v>0</v>
      </c>
    </row>
    <row r="4438" spans="1:1" x14ac:dyDescent="0.2">
      <c r="A4438" s="219">
        <v>0</v>
      </c>
    </row>
    <row r="4439" spans="1:1" x14ac:dyDescent="0.2">
      <c r="A4439" s="219">
        <v>0</v>
      </c>
    </row>
    <row r="4440" spans="1:1" x14ac:dyDescent="0.2">
      <c r="A4440" s="219">
        <v>0</v>
      </c>
    </row>
    <row r="4441" spans="1:1" x14ac:dyDescent="0.2">
      <c r="A4441" s="219">
        <v>0</v>
      </c>
    </row>
    <row r="4442" spans="1:1" x14ac:dyDescent="0.2">
      <c r="A4442" s="219">
        <v>0</v>
      </c>
    </row>
    <row r="4443" spans="1:1" x14ac:dyDescent="0.2">
      <c r="A4443" s="219">
        <v>0</v>
      </c>
    </row>
    <row r="4444" spans="1:1" x14ac:dyDescent="0.2">
      <c r="A4444" s="219">
        <v>0</v>
      </c>
    </row>
    <row r="4445" spans="1:1" x14ac:dyDescent="0.2">
      <c r="A4445" s="219">
        <v>0</v>
      </c>
    </row>
    <row r="4446" spans="1:1" x14ac:dyDescent="0.2">
      <c r="A4446" s="219">
        <v>0</v>
      </c>
    </row>
    <row r="4447" spans="1:1" x14ac:dyDescent="0.2">
      <c r="A4447" s="219">
        <v>0</v>
      </c>
    </row>
    <row r="4448" spans="1:1" x14ac:dyDescent="0.2">
      <c r="A4448" s="219">
        <v>0</v>
      </c>
    </row>
    <row r="4449" spans="1:1" x14ac:dyDescent="0.2">
      <c r="A4449" s="219">
        <v>0</v>
      </c>
    </row>
    <row r="4450" spans="1:1" x14ac:dyDescent="0.2">
      <c r="A4450" s="219">
        <v>0</v>
      </c>
    </row>
    <row r="4451" spans="1:1" x14ac:dyDescent="0.2">
      <c r="A4451" s="219">
        <v>0</v>
      </c>
    </row>
    <row r="4452" spans="1:1" x14ac:dyDescent="0.2">
      <c r="A4452" s="219">
        <v>0</v>
      </c>
    </row>
    <row r="4453" spans="1:1" x14ac:dyDescent="0.2">
      <c r="A4453" s="219">
        <v>0</v>
      </c>
    </row>
    <row r="4454" spans="1:1" x14ac:dyDescent="0.2">
      <c r="A4454" s="219">
        <v>0</v>
      </c>
    </row>
    <row r="4455" spans="1:1" x14ac:dyDescent="0.2">
      <c r="A4455" s="219">
        <v>0</v>
      </c>
    </row>
    <row r="4456" spans="1:1" x14ac:dyDescent="0.2">
      <c r="A4456" s="219">
        <v>0</v>
      </c>
    </row>
    <row r="4457" spans="1:1" x14ac:dyDescent="0.2">
      <c r="A4457" s="219">
        <v>0</v>
      </c>
    </row>
    <row r="4458" spans="1:1" x14ac:dyDescent="0.2">
      <c r="A4458" s="219">
        <v>0</v>
      </c>
    </row>
    <row r="4459" spans="1:1" x14ac:dyDescent="0.2">
      <c r="A4459" s="219">
        <v>0</v>
      </c>
    </row>
    <row r="4460" spans="1:1" x14ac:dyDescent="0.2">
      <c r="A4460" s="219">
        <v>0</v>
      </c>
    </row>
    <row r="4461" spans="1:1" x14ac:dyDescent="0.2">
      <c r="A4461" s="219">
        <v>0</v>
      </c>
    </row>
    <row r="4462" spans="1:1" x14ac:dyDescent="0.2">
      <c r="A4462" s="219">
        <v>0</v>
      </c>
    </row>
    <row r="4463" spans="1:1" x14ac:dyDescent="0.2">
      <c r="A4463" s="219">
        <v>0</v>
      </c>
    </row>
    <row r="4464" spans="1:1" x14ac:dyDescent="0.2">
      <c r="A4464" s="219">
        <v>0</v>
      </c>
    </row>
    <row r="4465" spans="1:1" x14ac:dyDescent="0.2">
      <c r="A4465" s="219">
        <v>0</v>
      </c>
    </row>
    <row r="4466" spans="1:1" x14ac:dyDescent="0.2">
      <c r="A4466" s="219">
        <v>0</v>
      </c>
    </row>
    <row r="4467" spans="1:1" x14ac:dyDescent="0.2">
      <c r="A4467" s="219">
        <v>0</v>
      </c>
    </row>
    <row r="4468" spans="1:1" x14ac:dyDescent="0.2">
      <c r="A4468" s="219">
        <v>0</v>
      </c>
    </row>
    <row r="4469" spans="1:1" x14ac:dyDescent="0.2">
      <c r="A4469" s="219">
        <v>0</v>
      </c>
    </row>
    <row r="4470" spans="1:1" x14ac:dyDescent="0.2">
      <c r="A4470" s="219">
        <v>0</v>
      </c>
    </row>
    <row r="4471" spans="1:1" x14ac:dyDescent="0.2">
      <c r="A4471" s="219">
        <v>0</v>
      </c>
    </row>
    <row r="4472" spans="1:1" x14ac:dyDescent="0.2">
      <c r="A4472" s="219">
        <v>0</v>
      </c>
    </row>
    <row r="4473" spans="1:1" x14ac:dyDescent="0.2">
      <c r="A4473" s="219">
        <v>0</v>
      </c>
    </row>
    <row r="4474" spans="1:1" x14ac:dyDescent="0.2">
      <c r="A4474" s="219">
        <v>0</v>
      </c>
    </row>
    <row r="4475" spans="1:1" x14ac:dyDescent="0.2">
      <c r="A4475" s="219">
        <v>0</v>
      </c>
    </row>
    <row r="4476" spans="1:1" x14ac:dyDescent="0.2">
      <c r="A4476" s="219">
        <v>0</v>
      </c>
    </row>
    <row r="4477" spans="1:1" x14ac:dyDescent="0.2">
      <c r="A4477" s="219">
        <v>0</v>
      </c>
    </row>
    <row r="4478" spans="1:1" x14ac:dyDescent="0.2">
      <c r="A4478" s="219">
        <v>0</v>
      </c>
    </row>
    <row r="4479" spans="1:1" x14ac:dyDescent="0.2">
      <c r="A4479" s="219">
        <v>0</v>
      </c>
    </row>
    <row r="4480" spans="1:1" x14ac:dyDescent="0.2">
      <c r="A4480" s="219">
        <v>0</v>
      </c>
    </row>
    <row r="4481" spans="1:1" x14ac:dyDescent="0.2">
      <c r="A4481" s="219">
        <v>0</v>
      </c>
    </row>
    <row r="4482" spans="1:1" x14ac:dyDescent="0.2">
      <c r="A4482" s="219">
        <v>0</v>
      </c>
    </row>
    <row r="4483" spans="1:1" x14ac:dyDescent="0.2">
      <c r="A4483" s="219">
        <v>0</v>
      </c>
    </row>
    <row r="4484" spans="1:1" x14ac:dyDescent="0.2">
      <c r="A4484" s="219">
        <v>0</v>
      </c>
    </row>
    <row r="4485" spans="1:1" x14ac:dyDescent="0.2">
      <c r="A4485" s="219">
        <v>0</v>
      </c>
    </row>
    <row r="4486" spans="1:1" x14ac:dyDescent="0.2">
      <c r="A4486" s="219">
        <v>0</v>
      </c>
    </row>
    <row r="4487" spans="1:1" x14ac:dyDescent="0.2">
      <c r="A4487" s="219">
        <v>0</v>
      </c>
    </row>
    <row r="4488" spans="1:1" x14ac:dyDescent="0.2">
      <c r="A4488" s="219">
        <v>0</v>
      </c>
    </row>
    <row r="4489" spans="1:1" x14ac:dyDescent="0.2">
      <c r="A4489" s="219">
        <v>0</v>
      </c>
    </row>
    <row r="4490" spans="1:1" x14ac:dyDescent="0.2">
      <c r="A4490" s="219">
        <v>0</v>
      </c>
    </row>
    <row r="4491" spans="1:1" x14ac:dyDescent="0.2">
      <c r="A4491" s="219">
        <v>0</v>
      </c>
    </row>
    <row r="4492" spans="1:1" x14ac:dyDescent="0.2">
      <c r="A4492" s="219">
        <v>0</v>
      </c>
    </row>
    <row r="4493" spans="1:1" x14ac:dyDescent="0.2">
      <c r="A4493" s="219">
        <v>0</v>
      </c>
    </row>
    <row r="4494" spans="1:1" x14ac:dyDescent="0.2">
      <c r="A4494" s="219">
        <v>0</v>
      </c>
    </row>
    <row r="4495" spans="1:1" x14ac:dyDescent="0.2">
      <c r="A4495" s="219">
        <v>0</v>
      </c>
    </row>
    <row r="4496" spans="1:1" x14ac:dyDescent="0.2">
      <c r="A4496" s="219">
        <v>0</v>
      </c>
    </row>
    <row r="4497" spans="1:1" x14ac:dyDescent="0.2">
      <c r="A4497" s="219">
        <v>0</v>
      </c>
    </row>
    <row r="4498" spans="1:1" x14ac:dyDescent="0.2">
      <c r="A4498" s="219">
        <v>0</v>
      </c>
    </row>
    <row r="4499" spans="1:1" x14ac:dyDescent="0.2">
      <c r="A4499" s="219">
        <v>0</v>
      </c>
    </row>
    <row r="4500" spans="1:1" x14ac:dyDescent="0.2">
      <c r="A4500" s="219">
        <v>0</v>
      </c>
    </row>
    <row r="4501" spans="1:1" x14ac:dyDescent="0.2">
      <c r="A4501" s="219">
        <v>0</v>
      </c>
    </row>
    <row r="4502" spans="1:1" x14ac:dyDescent="0.2">
      <c r="A4502" s="219">
        <v>0</v>
      </c>
    </row>
    <row r="4503" spans="1:1" x14ac:dyDescent="0.2">
      <c r="A4503" s="219">
        <v>0</v>
      </c>
    </row>
    <row r="4504" spans="1:1" x14ac:dyDescent="0.2">
      <c r="A4504" s="219">
        <v>0</v>
      </c>
    </row>
    <row r="4505" spans="1:1" x14ac:dyDescent="0.2">
      <c r="A4505" s="219">
        <v>0</v>
      </c>
    </row>
    <row r="4506" spans="1:1" x14ac:dyDescent="0.2">
      <c r="A4506" s="219">
        <v>0</v>
      </c>
    </row>
    <row r="4507" spans="1:1" x14ac:dyDescent="0.2">
      <c r="A4507" s="219">
        <v>0</v>
      </c>
    </row>
    <row r="4508" spans="1:1" x14ac:dyDescent="0.2">
      <c r="A4508" s="219">
        <v>0</v>
      </c>
    </row>
    <row r="4509" spans="1:1" x14ac:dyDescent="0.2">
      <c r="A4509" s="219">
        <v>0</v>
      </c>
    </row>
    <row r="4510" spans="1:1" x14ac:dyDescent="0.2">
      <c r="A4510" s="219">
        <v>0</v>
      </c>
    </row>
    <row r="4511" spans="1:1" x14ac:dyDescent="0.2">
      <c r="A4511" s="219">
        <v>0</v>
      </c>
    </row>
    <row r="4512" spans="1:1" x14ac:dyDescent="0.2">
      <c r="A4512" s="219">
        <v>0</v>
      </c>
    </row>
    <row r="4513" spans="1:1" x14ac:dyDescent="0.2">
      <c r="A4513" s="219">
        <v>0</v>
      </c>
    </row>
    <row r="4514" spans="1:1" x14ac:dyDescent="0.2">
      <c r="A4514" s="219">
        <v>0</v>
      </c>
    </row>
    <row r="4515" spans="1:1" x14ac:dyDescent="0.2">
      <c r="A4515" s="219">
        <v>0</v>
      </c>
    </row>
    <row r="4516" spans="1:1" x14ac:dyDescent="0.2">
      <c r="A4516" s="219">
        <v>0</v>
      </c>
    </row>
    <row r="4517" spans="1:1" x14ac:dyDescent="0.2">
      <c r="A4517" s="219">
        <v>0</v>
      </c>
    </row>
    <row r="4518" spans="1:1" x14ac:dyDescent="0.2">
      <c r="A4518" s="219">
        <v>0</v>
      </c>
    </row>
    <row r="4519" spans="1:1" x14ac:dyDescent="0.2">
      <c r="A4519" s="219">
        <v>0</v>
      </c>
    </row>
    <row r="4520" spans="1:1" x14ac:dyDescent="0.2">
      <c r="A4520" s="219">
        <v>0</v>
      </c>
    </row>
    <row r="4521" spans="1:1" x14ac:dyDescent="0.2">
      <c r="A4521" s="219">
        <v>0</v>
      </c>
    </row>
    <row r="4522" spans="1:1" x14ac:dyDescent="0.2">
      <c r="A4522" s="219">
        <v>0</v>
      </c>
    </row>
    <row r="4523" spans="1:1" x14ac:dyDescent="0.2">
      <c r="A4523" s="219">
        <v>0</v>
      </c>
    </row>
    <row r="4524" spans="1:1" x14ac:dyDescent="0.2">
      <c r="A4524" s="219">
        <v>0</v>
      </c>
    </row>
    <row r="4525" spans="1:1" x14ac:dyDescent="0.2">
      <c r="A4525" s="219">
        <v>0</v>
      </c>
    </row>
    <row r="4526" spans="1:1" x14ac:dyDescent="0.2">
      <c r="A4526" s="219">
        <v>0</v>
      </c>
    </row>
    <row r="4527" spans="1:1" x14ac:dyDescent="0.2">
      <c r="A4527" s="219">
        <v>0</v>
      </c>
    </row>
    <row r="4528" spans="1:1" x14ac:dyDescent="0.2">
      <c r="A4528" s="219">
        <v>0</v>
      </c>
    </row>
    <row r="4529" spans="1:1" x14ac:dyDescent="0.2">
      <c r="A4529" s="219">
        <v>0</v>
      </c>
    </row>
    <row r="4530" spans="1:1" x14ac:dyDescent="0.2">
      <c r="A4530" s="219">
        <v>0</v>
      </c>
    </row>
    <row r="4531" spans="1:1" x14ac:dyDescent="0.2">
      <c r="A4531" s="219">
        <v>0</v>
      </c>
    </row>
    <row r="4532" spans="1:1" x14ac:dyDescent="0.2">
      <c r="A4532" s="219">
        <v>0</v>
      </c>
    </row>
    <row r="4533" spans="1:1" x14ac:dyDescent="0.2">
      <c r="A4533" s="219">
        <v>0</v>
      </c>
    </row>
    <row r="4534" spans="1:1" x14ac:dyDescent="0.2">
      <c r="A4534" s="219">
        <v>0</v>
      </c>
    </row>
    <row r="4535" spans="1:1" x14ac:dyDescent="0.2">
      <c r="A4535" s="219">
        <v>0</v>
      </c>
    </row>
    <row r="4536" spans="1:1" x14ac:dyDescent="0.2">
      <c r="A4536" s="219">
        <v>0</v>
      </c>
    </row>
    <row r="4537" spans="1:1" x14ac:dyDescent="0.2">
      <c r="A4537" s="219">
        <v>0</v>
      </c>
    </row>
    <row r="4538" spans="1:1" x14ac:dyDescent="0.2">
      <c r="A4538" s="219">
        <v>0</v>
      </c>
    </row>
    <row r="4539" spans="1:1" x14ac:dyDescent="0.2">
      <c r="A4539" s="219">
        <v>0</v>
      </c>
    </row>
    <row r="4540" spans="1:1" x14ac:dyDescent="0.2">
      <c r="A4540" s="219">
        <v>0</v>
      </c>
    </row>
    <row r="4541" spans="1:1" x14ac:dyDescent="0.2">
      <c r="A4541" s="219">
        <v>0</v>
      </c>
    </row>
    <row r="4542" spans="1:1" x14ac:dyDescent="0.2">
      <c r="A4542" s="219">
        <v>0</v>
      </c>
    </row>
    <row r="4543" spans="1:1" x14ac:dyDescent="0.2">
      <c r="A4543" s="219">
        <v>0</v>
      </c>
    </row>
    <row r="4544" spans="1:1" x14ac:dyDescent="0.2">
      <c r="A4544" s="219">
        <v>0</v>
      </c>
    </row>
    <row r="4545" spans="1:1" x14ac:dyDescent="0.2">
      <c r="A4545" s="219">
        <v>0</v>
      </c>
    </row>
    <row r="4546" spans="1:1" x14ac:dyDescent="0.2">
      <c r="A4546" s="219">
        <v>0</v>
      </c>
    </row>
    <row r="4547" spans="1:1" x14ac:dyDescent="0.2">
      <c r="A4547" s="219">
        <v>0</v>
      </c>
    </row>
    <row r="4548" spans="1:1" x14ac:dyDescent="0.2">
      <c r="A4548" s="219">
        <v>0</v>
      </c>
    </row>
    <row r="4549" spans="1:1" x14ac:dyDescent="0.2">
      <c r="A4549" s="219">
        <v>0</v>
      </c>
    </row>
    <row r="4550" spans="1:1" x14ac:dyDescent="0.2">
      <c r="A4550" s="219">
        <v>0</v>
      </c>
    </row>
    <row r="4551" spans="1:1" x14ac:dyDescent="0.2">
      <c r="A4551" s="219">
        <v>0</v>
      </c>
    </row>
    <row r="4552" spans="1:1" x14ac:dyDescent="0.2">
      <c r="A4552" s="219">
        <v>0</v>
      </c>
    </row>
    <row r="4553" spans="1:1" x14ac:dyDescent="0.2">
      <c r="A4553" s="219">
        <v>0</v>
      </c>
    </row>
    <row r="4554" spans="1:1" x14ac:dyDescent="0.2">
      <c r="A4554" s="219">
        <v>0</v>
      </c>
    </row>
    <row r="4555" spans="1:1" x14ac:dyDescent="0.2">
      <c r="A4555" s="219">
        <v>0</v>
      </c>
    </row>
    <row r="4556" spans="1:1" x14ac:dyDescent="0.2">
      <c r="A4556" s="219">
        <v>0</v>
      </c>
    </row>
    <row r="4557" spans="1:1" x14ac:dyDescent="0.2">
      <c r="A4557" s="219">
        <v>0</v>
      </c>
    </row>
    <row r="4558" spans="1:1" x14ac:dyDescent="0.2">
      <c r="A4558" s="219">
        <v>0</v>
      </c>
    </row>
    <row r="4559" spans="1:1" x14ac:dyDescent="0.2">
      <c r="A4559" s="219">
        <v>0</v>
      </c>
    </row>
    <row r="4560" spans="1:1" x14ac:dyDescent="0.2">
      <c r="A4560" s="219">
        <v>0</v>
      </c>
    </row>
    <row r="4561" spans="1:1" x14ac:dyDescent="0.2">
      <c r="A4561" s="219">
        <v>0</v>
      </c>
    </row>
    <row r="4562" spans="1:1" x14ac:dyDescent="0.2">
      <c r="A4562" s="219">
        <v>0</v>
      </c>
    </row>
    <row r="4563" spans="1:1" x14ac:dyDescent="0.2">
      <c r="A4563" s="219">
        <v>0</v>
      </c>
    </row>
    <row r="4564" spans="1:1" x14ac:dyDescent="0.2">
      <c r="A4564" s="219">
        <v>0</v>
      </c>
    </row>
    <row r="4565" spans="1:1" x14ac:dyDescent="0.2">
      <c r="A4565" s="219">
        <v>0</v>
      </c>
    </row>
    <row r="4566" spans="1:1" x14ac:dyDescent="0.2">
      <c r="A4566" s="219">
        <v>0</v>
      </c>
    </row>
    <row r="4567" spans="1:1" x14ac:dyDescent="0.2">
      <c r="A4567" s="219">
        <v>0</v>
      </c>
    </row>
    <row r="4568" spans="1:1" x14ac:dyDescent="0.2">
      <c r="A4568" s="219">
        <v>0</v>
      </c>
    </row>
    <row r="4569" spans="1:1" x14ac:dyDescent="0.2">
      <c r="A4569" s="219">
        <v>0</v>
      </c>
    </row>
    <row r="4570" spans="1:1" x14ac:dyDescent="0.2">
      <c r="A4570" s="219">
        <v>0</v>
      </c>
    </row>
    <row r="4571" spans="1:1" x14ac:dyDescent="0.2">
      <c r="A4571" s="219">
        <v>0</v>
      </c>
    </row>
    <row r="4572" spans="1:1" x14ac:dyDescent="0.2">
      <c r="A4572" s="219">
        <v>0</v>
      </c>
    </row>
    <row r="4573" spans="1:1" x14ac:dyDescent="0.2">
      <c r="A4573" s="219">
        <v>0</v>
      </c>
    </row>
    <row r="4574" spans="1:1" x14ac:dyDescent="0.2">
      <c r="A4574" s="219">
        <v>0</v>
      </c>
    </row>
    <row r="4575" spans="1:1" x14ac:dyDescent="0.2">
      <c r="A4575" s="219">
        <v>0</v>
      </c>
    </row>
    <row r="4576" spans="1:1" x14ac:dyDescent="0.2">
      <c r="A4576" s="219">
        <v>0</v>
      </c>
    </row>
    <row r="4577" spans="1:1" x14ac:dyDescent="0.2">
      <c r="A4577" s="219">
        <v>0</v>
      </c>
    </row>
    <row r="4578" spans="1:1" x14ac:dyDescent="0.2">
      <c r="A4578" s="219">
        <v>0</v>
      </c>
    </row>
    <row r="4579" spans="1:1" x14ac:dyDescent="0.2">
      <c r="A4579" s="219">
        <v>0</v>
      </c>
    </row>
    <row r="4580" spans="1:1" x14ac:dyDescent="0.2">
      <c r="A4580" s="219">
        <v>0</v>
      </c>
    </row>
    <row r="4581" spans="1:1" x14ac:dyDescent="0.2">
      <c r="A4581" s="219">
        <v>0</v>
      </c>
    </row>
    <row r="4582" spans="1:1" x14ac:dyDescent="0.2">
      <c r="A4582" s="219">
        <v>0</v>
      </c>
    </row>
    <row r="4583" spans="1:1" x14ac:dyDescent="0.2">
      <c r="A4583" s="219">
        <v>0</v>
      </c>
    </row>
    <row r="4584" spans="1:1" x14ac:dyDescent="0.2">
      <c r="A4584" s="219">
        <v>0</v>
      </c>
    </row>
    <row r="4585" spans="1:1" x14ac:dyDescent="0.2">
      <c r="A4585" s="219">
        <v>0</v>
      </c>
    </row>
    <row r="4586" spans="1:1" x14ac:dyDescent="0.2">
      <c r="A4586" s="219">
        <v>0</v>
      </c>
    </row>
    <row r="4587" spans="1:1" x14ac:dyDescent="0.2">
      <c r="A4587" s="219">
        <v>0</v>
      </c>
    </row>
    <row r="4588" spans="1:1" x14ac:dyDescent="0.2">
      <c r="A4588" s="219">
        <v>0</v>
      </c>
    </row>
    <row r="4589" spans="1:1" x14ac:dyDescent="0.2">
      <c r="A4589" s="219">
        <v>0</v>
      </c>
    </row>
    <row r="4590" spans="1:1" x14ac:dyDescent="0.2">
      <c r="A4590" s="219">
        <v>0</v>
      </c>
    </row>
    <row r="4591" spans="1:1" x14ac:dyDescent="0.2">
      <c r="A4591" s="219">
        <v>0</v>
      </c>
    </row>
    <row r="4592" spans="1:1" x14ac:dyDescent="0.2">
      <c r="A4592" s="219">
        <v>0</v>
      </c>
    </row>
    <row r="4593" spans="1:1" x14ac:dyDescent="0.2">
      <c r="A4593" s="219">
        <v>0</v>
      </c>
    </row>
    <row r="4594" spans="1:1" x14ac:dyDescent="0.2">
      <c r="A4594" s="219">
        <v>0</v>
      </c>
    </row>
    <row r="4595" spans="1:1" x14ac:dyDescent="0.2">
      <c r="A4595" s="219">
        <v>0</v>
      </c>
    </row>
    <row r="4596" spans="1:1" x14ac:dyDescent="0.2">
      <c r="A4596" s="219">
        <v>0</v>
      </c>
    </row>
    <row r="4597" spans="1:1" x14ac:dyDescent="0.2">
      <c r="A4597" s="219">
        <v>0</v>
      </c>
    </row>
    <row r="4598" spans="1:1" x14ac:dyDescent="0.2">
      <c r="A4598" s="219">
        <v>0</v>
      </c>
    </row>
    <row r="4599" spans="1:1" x14ac:dyDescent="0.2">
      <c r="A4599" s="219">
        <v>0</v>
      </c>
    </row>
    <row r="4600" spans="1:1" x14ac:dyDescent="0.2">
      <c r="A4600" s="219">
        <v>0</v>
      </c>
    </row>
    <row r="4601" spans="1:1" x14ac:dyDescent="0.2">
      <c r="A4601" s="219">
        <v>0</v>
      </c>
    </row>
    <row r="4602" spans="1:1" x14ac:dyDescent="0.2">
      <c r="A4602" s="219">
        <v>0</v>
      </c>
    </row>
    <row r="4603" spans="1:1" x14ac:dyDescent="0.2">
      <c r="A4603" s="219">
        <v>0</v>
      </c>
    </row>
    <row r="4604" spans="1:1" x14ac:dyDescent="0.2">
      <c r="A4604" s="219">
        <v>0</v>
      </c>
    </row>
    <row r="4605" spans="1:1" x14ac:dyDescent="0.2">
      <c r="A4605" s="219">
        <v>0</v>
      </c>
    </row>
    <row r="4606" spans="1:1" x14ac:dyDescent="0.2">
      <c r="A4606" s="219">
        <v>0</v>
      </c>
    </row>
    <row r="4607" spans="1:1" x14ac:dyDescent="0.2">
      <c r="A4607" s="219">
        <v>0</v>
      </c>
    </row>
    <row r="4608" spans="1:1" x14ac:dyDescent="0.2">
      <c r="A4608" s="219">
        <v>0</v>
      </c>
    </row>
    <row r="4609" spans="1:1" x14ac:dyDescent="0.2">
      <c r="A4609" s="219">
        <v>0</v>
      </c>
    </row>
    <row r="4610" spans="1:1" x14ac:dyDescent="0.2">
      <c r="A4610" s="219">
        <v>0</v>
      </c>
    </row>
    <row r="4611" spans="1:1" x14ac:dyDescent="0.2">
      <c r="A4611" s="219">
        <v>0</v>
      </c>
    </row>
    <row r="4612" spans="1:1" x14ac:dyDescent="0.2">
      <c r="A4612" s="219">
        <v>0</v>
      </c>
    </row>
    <row r="4613" spans="1:1" x14ac:dyDescent="0.2">
      <c r="A4613" s="219">
        <v>0</v>
      </c>
    </row>
    <row r="4614" spans="1:1" x14ac:dyDescent="0.2">
      <c r="A4614" s="219">
        <v>0</v>
      </c>
    </row>
    <row r="4615" spans="1:1" x14ac:dyDescent="0.2">
      <c r="A4615" s="219">
        <v>0</v>
      </c>
    </row>
    <row r="4616" spans="1:1" x14ac:dyDescent="0.2">
      <c r="A4616" s="219">
        <v>0</v>
      </c>
    </row>
    <row r="4617" spans="1:1" x14ac:dyDescent="0.2">
      <c r="A4617" s="219">
        <v>0</v>
      </c>
    </row>
    <row r="4618" spans="1:1" x14ac:dyDescent="0.2">
      <c r="A4618" s="219">
        <v>0</v>
      </c>
    </row>
    <row r="4619" spans="1:1" x14ac:dyDescent="0.2">
      <c r="A4619" s="219">
        <v>0</v>
      </c>
    </row>
    <row r="4620" spans="1:1" x14ac:dyDescent="0.2">
      <c r="A4620" s="219">
        <v>0</v>
      </c>
    </row>
    <row r="4621" spans="1:1" x14ac:dyDescent="0.2">
      <c r="A4621" s="219">
        <v>0</v>
      </c>
    </row>
    <row r="4622" spans="1:1" x14ac:dyDescent="0.2">
      <c r="A4622" s="219">
        <v>0</v>
      </c>
    </row>
    <row r="4623" spans="1:1" x14ac:dyDescent="0.2">
      <c r="A4623" s="219">
        <v>0</v>
      </c>
    </row>
    <row r="4624" spans="1:1" x14ac:dyDescent="0.2">
      <c r="A4624" s="219">
        <v>0</v>
      </c>
    </row>
    <row r="4625" spans="1:1" x14ac:dyDescent="0.2">
      <c r="A4625" s="219">
        <v>0</v>
      </c>
    </row>
    <row r="4626" spans="1:1" x14ac:dyDescent="0.2">
      <c r="A4626" s="219">
        <v>0</v>
      </c>
    </row>
    <row r="4627" spans="1:1" x14ac:dyDescent="0.2">
      <c r="A4627" s="219">
        <v>0</v>
      </c>
    </row>
    <row r="4628" spans="1:1" x14ac:dyDescent="0.2">
      <c r="A4628" s="219">
        <v>0</v>
      </c>
    </row>
    <row r="4629" spans="1:1" x14ac:dyDescent="0.2">
      <c r="A4629" s="219">
        <v>0</v>
      </c>
    </row>
    <row r="4630" spans="1:1" x14ac:dyDescent="0.2">
      <c r="A4630" s="219">
        <v>0</v>
      </c>
    </row>
    <row r="4631" spans="1:1" x14ac:dyDescent="0.2">
      <c r="A4631" s="219">
        <v>0</v>
      </c>
    </row>
    <row r="4632" spans="1:1" x14ac:dyDescent="0.2">
      <c r="A4632" s="219">
        <v>0</v>
      </c>
    </row>
    <row r="4633" spans="1:1" x14ac:dyDescent="0.2">
      <c r="A4633" s="219">
        <v>0</v>
      </c>
    </row>
    <row r="4634" spans="1:1" x14ac:dyDescent="0.2">
      <c r="A4634" s="219">
        <v>0</v>
      </c>
    </row>
    <row r="4635" spans="1:1" x14ac:dyDescent="0.2">
      <c r="A4635" s="219">
        <v>0</v>
      </c>
    </row>
    <row r="4636" spans="1:1" x14ac:dyDescent="0.2">
      <c r="A4636" s="219">
        <v>0</v>
      </c>
    </row>
    <row r="4637" spans="1:1" x14ac:dyDescent="0.2">
      <c r="A4637" s="219">
        <v>0</v>
      </c>
    </row>
    <row r="4638" spans="1:1" x14ac:dyDescent="0.2">
      <c r="A4638" s="219">
        <v>0</v>
      </c>
    </row>
    <row r="4639" spans="1:1" x14ac:dyDescent="0.2">
      <c r="A4639" s="219">
        <v>0</v>
      </c>
    </row>
    <row r="4640" spans="1:1" x14ac:dyDescent="0.2">
      <c r="A4640" s="219">
        <v>0</v>
      </c>
    </row>
    <row r="4641" spans="1:1" x14ac:dyDescent="0.2">
      <c r="A4641" s="219">
        <v>0</v>
      </c>
    </row>
    <row r="4642" spans="1:1" x14ac:dyDescent="0.2">
      <c r="A4642" s="219">
        <v>0</v>
      </c>
    </row>
    <row r="4643" spans="1:1" x14ac:dyDescent="0.2">
      <c r="A4643" s="219">
        <v>0</v>
      </c>
    </row>
    <row r="4644" spans="1:1" x14ac:dyDescent="0.2">
      <c r="A4644" s="219">
        <v>0</v>
      </c>
    </row>
    <row r="4645" spans="1:1" x14ac:dyDescent="0.2">
      <c r="A4645" s="219">
        <v>0</v>
      </c>
    </row>
    <row r="4646" spans="1:1" x14ac:dyDescent="0.2">
      <c r="A4646" s="219">
        <v>0</v>
      </c>
    </row>
    <row r="4647" spans="1:1" x14ac:dyDescent="0.2">
      <c r="A4647" s="219">
        <v>0</v>
      </c>
    </row>
    <row r="4648" spans="1:1" x14ac:dyDescent="0.2">
      <c r="A4648" s="219">
        <v>0</v>
      </c>
    </row>
    <row r="4649" spans="1:1" x14ac:dyDescent="0.2">
      <c r="A4649" s="219">
        <v>0</v>
      </c>
    </row>
    <row r="4650" spans="1:1" x14ac:dyDescent="0.2">
      <c r="A4650" s="219">
        <v>0</v>
      </c>
    </row>
    <row r="4651" spans="1:1" x14ac:dyDescent="0.2">
      <c r="A4651" s="219">
        <v>0</v>
      </c>
    </row>
    <row r="4652" spans="1:1" x14ac:dyDescent="0.2">
      <c r="A4652" s="219">
        <v>0</v>
      </c>
    </row>
    <row r="4653" spans="1:1" x14ac:dyDescent="0.2">
      <c r="A4653" s="219">
        <v>0</v>
      </c>
    </row>
    <row r="4654" spans="1:1" x14ac:dyDescent="0.2">
      <c r="A4654" s="219">
        <v>0</v>
      </c>
    </row>
    <row r="4655" spans="1:1" x14ac:dyDescent="0.2">
      <c r="A4655" s="219">
        <v>0</v>
      </c>
    </row>
    <row r="4656" spans="1:1" x14ac:dyDescent="0.2">
      <c r="A4656" s="219">
        <v>0</v>
      </c>
    </row>
    <row r="4657" spans="1:1" x14ac:dyDescent="0.2">
      <c r="A4657" s="219">
        <v>0</v>
      </c>
    </row>
    <row r="4658" spans="1:1" x14ac:dyDescent="0.2">
      <c r="A4658" s="219">
        <v>0</v>
      </c>
    </row>
    <row r="4659" spans="1:1" x14ac:dyDescent="0.2">
      <c r="A4659" s="219">
        <v>0</v>
      </c>
    </row>
    <row r="4660" spans="1:1" x14ac:dyDescent="0.2">
      <c r="A4660" s="219">
        <v>0</v>
      </c>
    </row>
    <row r="4661" spans="1:1" x14ac:dyDescent="0.2">
      <c r="A4661" s="219">
        <v>0</v>
      </c>
    </row>
    <row r="4662" spans="1:1" x14ac:dyDescent="0.2">
      <c r="A4662" s="219">
        <v>0</v>
      </c>
    </row>
    <row r="4663" spans="1:1" x14ac:dyDescent="0.2">
      <c r="A4663" s="219">
        <v>0</v>
      </c>
    </row>
    <row r="4664" spans="1:1" x14ac:dyDescent="0.2">
      <c r="A4664" s="219">
        <v>0</v>
      </c>
    </row>
    <row r="4665" spans="1:1" x14ac:dyDescent="0.2">
      <c r="A4665" s="219">
        <v>0</v>
      </c>
    </row>
    <row r="4666" spans="1:1" x14ac:dyDescent="0.2">
      <c r="A4666" s="219">
        <v>0</v>
      </c>
    </row>
    <row r="4667" spans="1:1" x14ac:dyDescent="0.2">
      <c r="A4667" s="219">
        <v>0</v>
      </c>
    </row>
    <row r="4668" spans="1:1" x14ac:dyDescent="0.2">
      <c r="A4668" s="219">
        <v>0</v>
      </c>
    </row>
    <row r="4669" spans="1:1" x14ac:dyDescent="0.2">
      <c r="A4669" s="219">
        <v>0</v>
      </c>
    </row>
    <row r="4670" spans="1:1" x14ac:dyDescent="0.2">
      <c r="A4670" s="219">
        <v>0</v>
      </c>
    </row>
    <row r="4671" spans="1:1" x14ac:dyDescent="0.2">
      <c r="A4671" s="219">
        <v>0</v>
      </c>
    </row>
    <row r="4672" spans="1:1" x14ac:dyDescent="0.2">
      <c r="A4672" s="219">
        <v>0</v>
      </c>
    </row>
    <row r="4673" spans="1:1" x14ac:dyDescent="0.2">
      <c r="A4673" s="219">
        <v>0</v>
      </c>
    </row>
    <row r="4674" spans="1:1" x14ac:dyDescent="0.2">
      <c r="A4674" s="219">
        <v>0</v>
      </c>
    </row>
    <row r="4675" spans="1:1" x14ac:dyDescent="0.2">
      <c r="A4675" s="219">
        <v>0</v>
      </c>
    </row>
    <row r="4676" spans="1:1" x14ac:dyDescent="0.2">
      <c r="A4676" s="219">
        <v>0</v>
      </c>
    </row>
    <row r="4677" spans="1:1" x14ac:dyDescent="0.2">
      <c r="A4677" s="219">
        <v>0</v>
      </c>
    </row>
    <row r="4678" spans="1:1" x14ac:dyDescent="0.2">
      <c r="A4678" s="219">
        <v>0</v>
      </c>
    </row>
    <row r="4679" spans="1:1" x14ac:dyDescent="0.2">
      <c r="A4679" s="219">
        <v>0</v>
      </c>
    </row>
    <row r="4680" spans="1:1" x14ac:dyDescent="0.2">
      <c r="A4680" s="219">
        <v>0</v>
      </c>
    </row>
    <row r="4681" spans="1:1" x14ac:dyDescent="0.2">
      <c r="A4681" s="219">
        <v>0</v>
      </c>
    </row>
    <row r="4682" spans="1:1" x14ac:dyDescent="0.2">
      <c r="A4682" s="219">
        <v>0</v>
      </c>
    </row>
    <row r="4683" spans="1:1" x14ac:dyDescent="0.2">
      <c r="A4683" s="219">
        <v>0</v>
      </c>
    </row>
    <row r="4684" spans="1:1" x14ac:dyDescent="0.2">
      <c r="A4684" s="219">
        <v>0</v>
      </c>
    </row>
    <row r="4685" spans="1:1" x14ac:dyDescent="0.2">
      <c r="A4685" s="219">
        <v>0</v>
      </c>
    </row>
    <row r="4686" spans="1:1" x14ac:dyDescent="0.2">
      <c r="A4686" s="219">
        <v>0</v>
      </c>
    </row>
    <row r="4687" spans="1:1" x14ac:dyDescent="0.2">
      <c r="A4687" s="219">
        <v>0</v>
      </c>
    </row>
    <row r="4688" spans="1:1" x14ac:dyDescent="0.2">
      <c r="A4688" s="219">
        <v>0</v>
      </c>
    </row>
    <row r="4689" spans="1:1" x14ac:dyDescent="0.2">
      <c r="A4689" s="219">
        <v>0</v>
      </c>
    </row>
    <row r="4690" spans="1:1" x14ac:dyDescent="0.2">
      <c r="A4690" s="219">
        <v>0</v>
      </c>
    </row>
    <row r="4691" spans="1:1" x14ac:dyDescent="0.2">
      <c r="A4691" s="219">
        <v>0</v>
      </c>
    </row>
    <row r="4692" spans="1:1" x14ac:dyDescent="0.2">
      <c r="A4692" s="219">
        <v>0</v>
      </c>
    </row>
    <row r="4693" spans="1:1" x14ac:dyDescent="0.2">
      <c r="A4693" s="219">
        <v>0</v>
      </c>
    </row>
    <row r="4694" spans="1:1" x14ac:dyDescent="0.2">
      <c r="A4694" s="219">
        <v>0</v>
      </c>
    </row>
    <row r="4695" spans="1:1" x14ac:dyDescent="0.2">
      <c r="A4695" s="219">
        <v>0</v>
      </c>
    </row>
    <row r="4696" spans="1:1" x14ac:dyDescent="0.2">
      <c r="A4696" s="219">
        <v>0</v>
      </c>
    </row>
    <row r="4697" spans="1:1" x14ac:dyDescent="0.2">
      <c r="A4697" s="219">
        <v>0</v>
      </c>
    </row>
    <row r="4698" spans="1:1" x14ac:dyDescent="0.2">
      <c r="A4698" s="219">
        <v>0</v>
      </c>
    </row>
    <row r="4699" spans="1:1" x14ac:dyDescent="0.2">
      <c r="A4699" s="219">
        <v>0</v>
      </c>
    </row>
    <row r="4700" spans="1:1" x14ac:dyDescent="0.2">
      <c r="A4700" s="219">
        <v>0</v>
      </c>
    </row>
    <row r="4701" spans="1:1" x14ac:dyDescent="0.2">
      <c r="A4701" s="219">
        <v>0</v>
      </c>
    </row>
    <row r="4702" spans="1:1" x14ac:dyDescent="0.2">
      <c r="A4702" s="219">
        <v>0</v>
      </c>
    </row>
    <row r="4703" spans="1:1" x14ac:dyDescent="0.2">
      <c r="A4703" s="219">
        <v>0</v>
      </c>
    </row>
    <row r="4704" spans="1:1" x14ac:dyDescent="0.2">
      <c r="A4704" s="219">
        <v>0</v>
      </c>
    </row>
    <row r="4705" spans="1:1" x14ac:dyDescent="0.2">
      <c r="A4705" s="219">
        <v>0</v>
      </c>
    </row>
    <row r="4706" spans="1:1" x14ac:dyDescent="0.2">
      <c r="A4706" s="219">
        <v>0</v>
      </c>
    </row>
    <row r="4707" spans="1:1" x14ac:dyDescent="0.2">
      <c r="A4707" s="219">
        <v>0</v>
      </c>
    </row>
    <row r="4708" spans="1:1" x14ac:dyDescent="0.2">
      <c r="A4708" s="219">
        <v>0</v>
      </c>
    </row>
    <row r="4709" spans="1:1" x14ac:dyDescent="0.2">
      <c r="A4709" s="219">
        <v>0</v>
      </c>
    </row>
    <row r="4710" spans="1:1" x14ac:dyDescent="0.2">
      <c r="A4710" s="219">
        <v>0</v>
      </c>
    </row>
    <row r="4711" spans="1:1" x14ac:dyDescent="0.2">
      <c r="A4711" s="219">
        <v>0</v>
      </c>
    </row>
    <row r="4712" spans="1:1" x14ac:dyDescent="0.2">
      <c r="A4712" s="219">
        <v>0</v>
      </c>
    </row>
    <row r="4713" spans="1:1" x14ac:dyDescent="0.2">
      <c r="A4713" s="219">
        <v>0</v>
      </c>
    </row>
    <row r="4714" spans="1:1" x14ac:dyDescent="0.2">
      <c r="A4714" s="219">
        <v>0</v>
      </c>
    </row>
    <row r="4715" spans="1:1" x14ac:dyDescent="0.2">
      <c r="A4715" s="219">
        <v>0</v>
      </c>
    </row>
    <row r="4716" spans="1:1" x14ac:dyDescent="0.2">
      <c r="A4716" s="219">
        <v>0</v>
      </c>
    </row>
    <row r="4717" spans="1:1" x14ac:dyDescent="0.2">
      <c r="A4717" s="219">
        <v>0</v>
      </c>
    </row>
    <row r="4718" spans="1:1" x14ac:dyDescent="0.2">
      <c r="A4718" s="219">
        <v>0</v>
      </c>
    </row>
    <row r="4719" spans="1:1" x14ac:dyDescent="0.2">
      <c r="A4719" s="219">
        <v>0</v>
      </c>
    </row>
    <row r="4720" spans="1:1" x14ac:dyDescent="0.2">
      <c r="A4720" s="219">
        <v>0</v>
      </c>
    </row>
    <row r="4721" spans="1:1" x14ac:dyDescent="0.2">
      <c r="A4721" s="219">
        <v>0</v>
      </c>
    </row>
    <row r="4722" spans="1:1" x14ac:dyDescent="0.2">
      <c r="A4722" s="219">
        <v>0</v>
      </c>
    </row>
    <row r="4723" spans="1:1" x14ac:dyDescent="0.2">
      <c r="A4723" s="219">
        <v>0</v>
      </c>
    </row>
    <row r="4724" spans="1:1" x14ac:dyDescent="0.2">
      <c r="A4724" s="219">
        <v>0</v>
      </c>
    </row>
    <row r="4725" spans="1:1" x14ac:dyDescent="0.2">
      <c r="A4725" s="219">
        <v>0</v>
      </c>
    </row>
    <row r="4726" spans="1:1" x14ac:dyDescent="0.2">
      <c r="A4726" s="219">
        <v>0</v>
      </c>
    </row>
    <row r="4727" spans="1:1" x14ac:dyDescent="0.2">
      <c r="A4727" s="219">
        <v>0</v>
      </c>
    </row>
    <row r="4728" spans="1:1" x14ac:dyDescent="0.2">
      <c r="A4728" s="219">
        <v>0</v>
      </c>
    </row>
    <row r="4729" spans="1:1" x14ac:dyDescent="0.2">
      <c r="A4729" s="219">
        <v>0</v>
      </c>
    </row>
    <row r="4730" spans="1:1" x14ac:dyDescent="0.2">
      <c r="A4730" s="219">
        <v>0</v>
      </c>
    </row>
    <row r="4731" spans="1:1" x14ac:dyDescent="0.2">
      <c r="A4731" s="219">
        <v>0</v>
      </c>
    </row>
    <row r="4732" spans="1:1" x14ac:dyDescent="0.2">
      <c r="A4732" s="219">
        <v>0</v>
      </c>
    </row>
    <row r="4733" spans="1:1" x14ac:dyDescent="0.2">
      <c r="A4733" s="219">
        <v>0</v>
      </c>
    </row>
    <row r="4734" spans="1:1" x14ac:dyDescent="0.2">
      <c r="A4734" s="219">
        <v>0</v>
      </c>
    </row>
    <row r="4735" spans="1:1" x14ac:dyDescent="0.2">
      <c r="A4735" s="219">
        <v>0</v>
      </c>
    </row>
    <row r="4736" spans="1:1" x14ac:dyDescent="0.2">
      <c r="A4736" s="219">
        <v>0</v>
      </c>
    </row>
    <row r="4737" spans="1:1" x14ac:dyDescent="0.2">
      <c r="A4737" s="219">
        <v>0</v>
      </c>
    </row>
    <row r="4738" spans="1:1" x14ac:dyDescent="0.2">
      <c r="A4738" s="219">
        <v>0</v>
      </c>
    </row>
    <row r="4739" spans="1:1" x14ac:dyDescent="0.2">
      <c r="A4739" s="219">
        <v>0</v>
      </c>
    </row>
    <row r="4740" spans="1:1" x14ac:dyDescent="0.2">
      <c r="A4740" s="219">
        <v>0</v>
      </c>
    </row>
    <row r="4741" spans="1:1" x14ac:dyDescent="0.2">
      <c r="A4741" s="219">
        <v>0</v>
      </c>
    </row>
    <row r="4742" spans="1:1" x14ac:dyDescent="0.2">
      <c r="A4742" s="219">
        <v>0</v>
      </c>
    </row>
    <row r="4743" spans="1:1" x14ac:dyDescent="0.2">
      <c r="A4743" s="219">
        <v>0</v>
      </c>
    </row>
    <row r="4744" spans="1:1" x14ac:dyDescent="0.2">
      <c r="A4744" s="219">
        <v>0</v>
      </c>
    </row>
    <row r="4745" spans="1:1" x14ac:dyDescent="0.2">
      <c r="A4745" s="219">
        <v>0</v>
      </c>
    </row>
    <row r="4746" spans="1:1" x14ac:dyDescent="0.2">
      <c r="A4746" s="219">
        <v>0</v>
      </c>
    </row>
    <row r="4747" spans="1:1" x14ac:dyDescent="0.2">
      <c r="A4747" s="219">
        <v>0</v>
      </c>
    </row>
    <row r="4748" spans="1:1" x14ac:dyDescent="0.2">
      <c r="A4748" s="219">
        <v>0</v>
      </c>
    </row>
    <row r="4749" spans="1:1" x14ac:dyDescent="0.2">
      <c r="A4749" s="219">
        <v>0</v>
      </c>
    </row>
    <row r="4750" spans="1:1" x14ac:dyDescent="0.2">
      <c r="A4750" s="219">
        <v>0</v>
      </c>
    </row>
    <row r="4751" spans="1:1" x14ac:dyDescent="0.2">
      <c r="A4751" s="219">
        <v>0</v>
      </c>
    </row>
    <row r="4752" spans="1:1" x14ac:dyDescent="0.2">
      <c r="A4752" s="219">
        <v>0</v>
      </c>
    </row>
    <row r="4753" spans="1:1" x14ac:dyDescent="0.2">
      <c r="A4753" s="219">
        <v>0</v>
      </c>
    </row>
    <row r="4754" spans="1:1" x14ac:dyDescent="0.2">
      <c r="A4754" s="219">
        <v>0</v>
      </c>
    </row>
    <row r="4755" spans="1:1" x14ac:dyDescent="0.2">
      <c r="A4755" s="219">
        <v>0</v>
      </c>
    </row>
    <row r="4756" spans="1:1" x14ac:dyDescent="0.2">
      <c r="A4756" s="219">
        <v>0</v>
      </c>
    </row>
    <row r="4757" spans="1:1" x14ac:dyDescent="0.2">
      <c r="A4757" s="219">
        <v>0</v>
      </c>
    </row>
    <row r="4758" spans="1:1" x14ac:dyDescent="0.2">
      <c r="A4758" s="219">
        <v>0</v>
      </c>
    </row>
    <row r="4759" spans="1:1" x14ac:dyDescent="0.2">
      <c r="A4759" s="219">
        <v>0</v>
      </c>
    </row>
    <row r="4760" spans="1:1" x14ac:dyDescent="0.2">
      <c r="A4760" s="219">
        <v>0</v>
      </c>
    </row>
    <row r="4761" spans="1:1" x14ac:dyDescent="0.2">
      <c r="A4761" s="219">
        <v>0</v>
      </c>
    </row>
    <row r="4762" spans="1:1" x14ac:dyDescent="0.2">
      <c r="A4762" s="219">
        <v>0</v>
      </c>
    </row>
    <row r="4763" spans="1:1" x14ac:dyDescent="0.2">
      <c r="A4763" s="219">
        <v>0</v>
      </c>
    </row>
    <row r="4764" spans="1:1" x14ac:dyDescent="0.2">
      <c r="A4764" s="219">
        <v>0</v>
      </c>
    </row>
    <row r="4765" spans="1:1" x14ac:dyDescent="0.2">
      <c r="A4765" s="219">
        <v>0</v>
      </c>
    </row>
    <row r="4766" spans="1:1" x14ac:dyDescent="0.2">
      <c r="A4766" s="219">
        <v>0</v>
      </c>
    </row>
    <row r="4767" spans="1:1" x14ac:dyDescent="0.2">
      <c r="A4767" s="219">
        <v>0</v>
      </c>
    </row>
    <row r="4768" spans="1:1" x14ac:dyDescent="0.2">
      <c r="A4768" s="219">
        <v>0</v>
      </c>
    </row>
    <row r="4769" spans="1:1" x14ac:dyDescent="0.2">
      <c r="A4769" s="219">
        <v>0</v>
      </c>
    </row>
    <row r="4770" spans="1:1" x14ac:dyDescent="0.2">
      <c r="A4770" s="219">
        <v>0</v>
      </c>
    </row>
    <row r="4771" spans="1:1" x14ac:dyDescent="0.2">
      <c r="A4771" s="219">
        <v>0</v>
      </c>
    </row>
    <row r="4772" spans="1:1" x14ac:dyDescent="0.2">
      <c r="A4772" s="219">
        <v>0</v>
      </c>
    </row>
    <row r="4773" spans="1:1" x14ac:dyDescent="0.2">
      <c r="A4773" s="219">
        <v>0</v>
      </c>
    </row>
    <row r="4774" spans="1:1" x14ac:dyDescent="0.2">
      <c r="A4774" s="219">
        <v>0</v>
      </c>
    </row>
    <row r="4775" spans="1:1" x14ac:dyDescent="0.2">
      <c r="A4775" s="219">
        <v>0</v>
      </c>
    </row>
    <row r="4776" spans="1:1" x14ac:dyDescent="0.2">
      <c r="A4776" s="219">
        <v>0</v>
      </c>
    </row>
    <row r="4777" spans="1:1" x14ac:dyDescent="0.2">
      <c r="A4777" s="219">
        <v>0</v>
      </c>
    </row>
    <row r="4778" spans="1:1" x14ac:dyDescent="0.2">
      <c r="A4778" s="219">
        <v>0</v>
      </c>
    </row>
    <row r="4779" spans="1:1" x14ac:dyDescent="0.2">
      <c r="A4779" s="219">
        <v>0</v>
      </c>
    </row>
    <row r="4780" spans="1:1" x14ac:dyDescent="0.2">
      <c r="A4780" s="219">
        <v>0</v>
      </c>
    </row>
    <row r="4781" spans="1:1" x14ac:dyDescent="0.2">
      <c r="A4781" s="219">
        <v>0</v>
      </c>
    </row>
    <row r="4782" spans="1:1" x14ac:dyDescent="0.2">
      <c r="A4782" s="219">
        <v>0</v>
      </c>
    </row>
    <row r="4783" spans="1:1" x14ac:dyDescent="0.2">
      <c r="A4783" s="219">
        <v>0</v>
      </c>
    </row>
    <row r="4784" spans="1:1" x14ac:dyDescent="0.2">
      <c r="A4784" s="219">
        <v>0</v>
      </c>
    </row>
    <row r="4785" spans="1:1" x14ac:dyDescent="0.2">
      <c r="A4785" s="219">
        <v>0</v>
      </c>
    </row>
    <row r="4786" spans="1:1" x14ac:dyDescent="0.2">
      <c r="A4786" s="219">
        <v>0</v>
      </c>
    </row>
    <row r="4787" spans="1:1" x14ac:dyDescent="0.2">
      <c r="A4787" s="219">
        <v>0</v>
      </c>
    </row>
    <row r="4788" spans="1:1" x14ac:dyDescent="0.2">
      <c r="A4788" s="219">
        <v>0</v>
      </c>
    </row>
    <row r="4789" spans="1:1" x14ac:dyDescent="0.2">
      <c r="A4789" s="219">
        <v>0</v>
      </c>
    </row>
    <row r="4790" spans="1:1" x14ac:dyDescent="0.2">
      <c r="A4790" s="219">
        <v>0</v>
      </c>
    </row>
    <row r="4791" spans="1:1" x14ac:dyDescent="0.2">
      <c r="A4791" s="219">
        <v>0</v>
      </c>
    </row>
    <row r="4792" spans="1:1" x14ac:dyDescent="0.2">
      <c r="A4792" s="219">
        <v>0</v>
      </c>
    </row>
    <row r="4793" spans="1:1" x14ac:dyDescent="0.2">
      <c r="A4793" s="219">
        <v>0</v>
      </c>
    </row>
    <row r="4794" spans="1:1" x14ac:dyDescent="0.2">
      <c r="A4794" s="219">
        <v>0</v>
      </c>
    </row>
    <row r="4795" spans="1:1" x14ac:dyDescent="0.2">
      <c r="A4795" s="219">
        <v>0</v>
      </c>
    </row>
    <row r="4796" spans="1:1" x14ac:dyDescent="0.2">
      <c r="A4796" s="219">
        <v>0</v>
      </c>
    </row>
    <row r="4797" spans="1:1" x14ac:dyDescent="0.2">
      <c r="A4797" s="219">
        <v>0</v>
      </c>
    </row>
    <row r="4798" spans="1:1" x14ac:dyDescent="0.2">
      <c r="A4798" s="219">
        <v>0</v>
      </c>
    </row>
    <row r="4799" spans="1:1" x14ac:dyDescent="0.2">
      <c r="A4799" s="219">
        <v>0</v>
      </c>
    </row>
    <row r="4800" spans="1:1" x14ac:dyDescent="0.2">
      <c r="A4800" s="219">
        <v>0</v>
      </c>
    </row>
    <row r="4801" spans="1:1" x14ac:dyDescent="0.2">
      <c r="A4801" s="219">
        <v>0</v>
      </c>
    </row>
    <row r="4802" spans="1:1" x14ac:dyDescent="0.2">
      <c r="A4802" s="219">
        <v>0</v>
      </c>
    </row>
    <row r="4803" spans="1:1" x14ac:dyDescent="0.2">
      <c r="A4803" s="219">
        <v>0</v>
      </c>
    </row>
    <row r="4804" spans="1:1" x14ac:dyDescent="0.2">
      <c r="A4804" s="219">
        <v>0</v>
      </c>
    </row>
    <row r="4805" spans="1:1" x14ac:dyDescent="0.2">
      <c r="A4805" s="219">
        <v>0</v>
      </c>
    </row>
    <row r="4806" spans="1:1" x14ac:dyDescent="0.2">
      <c r="A4806" s="219">
        <v>0</v>
      </c>
    </row>
    <row r="4807" spans="1:1" x14ac:dyDescent="0.2">
      <c r="A4807" s="219">
        <v>0</v>
      </c>
    </row>
    <row r="4808" spans="1:1" x14ac:dyDescent="0.2">
      <c r="A4808" s="219">
        <v>0</v>
      </c>
    </row>
    <row r="4809" spans="1:1" x14ac:dyDescent="0.2">
      <c r="A4809" s="219">
        <v>0</v>
      </c>
    </row>
    <row r="4810" spans="1:1" x14ac:dyDescent="0.2">
      <c r="A4810" s="219">
        <v>0</v>
      </c>
    </row>
    <row r="4811" spans="1:1" x14ac:dyDescent="0.2">
      <c r="A4811" s="219">
        <v>0</v>
      </c>
    </row>
    <row r="4812" spans="1:1" x14ac:dyDescent="0.2">
      <c r="A4812" s="219">
        <v>0</v>
      </c>
    </row>
    <row r="4813" spans="1:1" x14ac:dyDescent="0.2">
      <c r="A4813" s="219">
        <v>0</v>
      </c>
    </row>
    <row r="4814" spans="1:1" x14ac:dyDescent="0.2">
      <c r="A4814" s="219">
        <v>0</v>
      </c>
    </row>
    <row r="4815" spans="1:1" x14ac:dyDescent="0.2">
      <c r="A4815" s="219">
        <v>0</v>
      </c>
    </row>
    <row r="4816" spans="1:1" x14ac:dyDescent="0.2">
      <c r="A4816" s="219">
        <v>0</v>
      </c>
    </row>
    <row r="4817" spans="1:1" x14ac:dyDescent="0.2">
      <c r="A4817" s="219">
        <v>0</v>
      </c>
    </row>
    <row r="4818" spans="1:1" x14ac:dyDescent="0.2">
      <c r="A4818" s="219">
        <v>0</v>
      </c>
    </row>
    <row r="4819" spans="1:1" x14ac:dyDescent="0.2">
      <c r="A4819" s="219">
        <v>0</v>
      </c>
    </row>
    <row r="4820" spans="1:1" x14ac:dyDescent="0.2">
      <c r="A4820" s="219">
        <v>0</v>
      </c>
    </row>
    <row r="4821" spans="1:1" x14ac:dyDescent="0.2">
      <c r="A4821" s="219">
        <v>0</v>
      </c>
    </row>
    <row r="4822" spans="1:1" x14ac:dyDescent="0.2">
      <c r="A4822" s="219">
        <v>0</v>
      </c>
    </row>
    <row r="4823" spans="1:1" x14ac:dyDescent="0.2">
      <c r="A4823" s="219">
        <v>0</v>
      </c>
    </row>
    <row r="4824" spans="1:1" x14ac:dyDescent="0.2">
      <c r="A4824" s="219">
        <v>0</v>
      </c>
    </row>
    <row r="4825" spans="1:1" x14ac:dyDescent="0.2">
      <c r="A4825" s="219">
        <v>0</v>
      </c>
    </row>
    <row r="4826" spans="1:1" x14ac:dyDescent="0.2">
      <c r="A4826" s="219">
        <v>0</v>
      </c>
    </row>
    <row r="4827" spans="1:1" x14ac:dyDescent="0.2">
      <c r="A4827" s="219">
        <v>0</v>
      </c>
    </row>
    <row r="4828" spans="1:1" x14ac:dyDescent="0.2">
      <c r="A4828" s="219">
        <v>0</v>
      </c>
    </row>
    <row r="4829" spans="1:1" x14ac:dyDescent="0.2">
      <c r="A4829" s="219">
        <v>0</v>
      </c>
    </row>
    <row r="4830" spans="1:1" x14ac:dyDescent="0.2">
      <c r="A4830" s="219">
        <v>0</v>
      </c>
    </row>
    <row r="4831" spans="1:1" x14ac:dyDescent="0.2">
      <c r="A4831" s="219">
        <v>0</v>
      </c>
    </row>
    <row r="4832" spans="1:1" x14ac:dyDescent="0.2">
      <c r="A4832" s="219">
        <v>0</v>
      </c>
    </row>
    <row r="4833" spans="1:1" x14ac:dyDescent="0.2">
      <c r="A4833" s="219">
        <v>0</v>
      </c>
    </row>
    <row r="4834" spans="1:1" x14ac:dyDescent="0.2">
      <c r="A4834" s="219">
        <v>0</v>
      </c>
    </row>
    <row r="4835" spans="1:1" x14ac:dyDescent="0.2">
      <c r="A4835" s="219">
        <v>0</v>
      </c>
    </row>
    <row r="4836" spans="1:1" x14ac:dyDescent="0.2">
      <c r="A4836" s="219">
        <v>0</v>
      </c>
    </row>
    <row r="4837" spans="1:1" x14ac:dyDescent="0.2">
      <c r="A4837" s="219">
        <v>0</v>
      </c>
    </row>
    <row r="4838" spans="1:1" x14ac:dyDescent="0.2">
      <c r="A4838" s="219">
        <v>0</v>
      </c>
    </row>
    <row r="4839" spans="1:1" x14ac:dyDescent="0.2">
      <c r="A4839" s="219">
        <v>0</v>
      </c>
    </row>
    <row r="4840" spans="1:1" x14ac:dyDescent="0.2">
      <c r="A4840" s="219">
        <v>0</v>
      </c>
    </row>
    <row r="4841" spans="1:1" x14ac:dyDescent="0.2">
      <c r="A4841" s="219">
        <v>0</v>
      </c>
    </row>
    <row r="4842" spans="1:1" x14ac:dyDescent="0.2">
      <c r="A4842" s="219">
        <v>0</v>
      </c>
    </row>
    <row r="4843" spans="1:1" x14ac:dyDescent="0.2">
      <c r="A4843" s="219">
        <v>0</v>
      </c>
    </row>
    <row r="4844" spans="1:1" x14ac:dyDescent="0.2">
      <c r="A4844" s="219">
        <v>0</v>
      </c>
    </row>
    <row r="4845" spans="1:1" x14ac:dyDescent="0.2">
      <c r="A4845" s="219">
        <v>0</v>
      </c>
    </row>
    <row r="4846" spans="1:1" x14ac:dyDescent="0.2">
      <c r="A4846" s="219">
        <v>0</v>
      </c>
    </row>
    <row r="4847" spans="1:1" x14ac:dyDescent="0.2">
      <c r="A4847" s="219">
        <v>0</v>
      </c>
    </row>
    <row r="4848" spans="1:1" x14ac:dyDescent="0.2">
      <c r="A4848" s="219">
        <v>0</v>
      </c>
    </row>
    <row r="4849" spans="1:1" x14ac:dyDescent="0.2">
      <c r="A4849" s="219">
        <v>0</v>
      </c>
    </row>
    <row r="4850" spans="1:1" x14ac:dyDescent="0.2">
      <c r="A4850" s="219">
        <v>0</v>
      </c>
    </row>
    <row r="4851" spans="1:1" x14ac:dyDescent="0.2">
      <c r="A4851" s="219">
        <v>0</v>
      </c>
    </row>
    <row r="4852" spans="1:1" x14ac:dyDescent="0.2">
      <c r="A4852" s="219">
        <v>0</v>
      </c>
    </row>
    <row r="4853" spans="1:1" x14ac:dyDescent="0.2">
      <c r="A4853" s="219">
        <v>0</v>
      </c>
    </row>
    <row r="4854" spans="1:1" x14ac:dyDescent="0.2">
      <c r="A4854" s="219">
        <v>0</v>
      </c>
    </row>
    <row r="4855" spans="1:1" x14ac:dyDescent="0.2">
      <c r="A4855" s="219">
        <v>0</v>
      </c>
    </row>
    <row r="4856" spans="1:1" x14ac:dyDescent="0.2">
      <c r="A4856" s="219">
        <v>0</v>
      </c>
    </row>
    <row r="4857" spans="1:1" x14ac:dyDescent="0.2">
      <c r="A4857" s="219">
        <v>0</v>
      </c>
    </row>
    <row r="4858" spans="1:1" x14ac:dyDescent="0.2">
      <c r="A4858" s="219">
        <v>0</v>
      </c>
    </row>
    <row r="4859" spans="1:1" x14ac:dyDescent="0.2">
      <c r="A4859" s="219">
        <v>0</v>
      </c>
    </row>
    <row r="4860" spans="1:1" x14ac:dyDescent="0.2">
      <c r="A4860" s="219">
        <v>0</v>
      </c>
    </row>
    <row r="4861" spans="1:1" x14ac:dyDescent="0.2">
      <c r="A4861" s="219">
        <v>0</v>
      </c>
    </row>
    <row r="4862" spans="1:1" x14ac:dyDescent="0.2">
      <c r="A4862" s="219">
        <v>0</v>
      </c>
    </row>
    <row r="4863" spans="1:1" x14ac:dyDescent="0.2">
      <c r="A4863" s="219">
        <v>0</v>
      </c>
    </row>
    <row r="4864" spans="1:1" x14ac:dyDescent="0.2">
      <c r="A4864" s="219">
        <v>0</v>
      </c>
    </row>
    <row r="4865" spans="1:1" x14ac:dyDescent="0.2">
      <c r="A4865" s="219">
        <v>0</v>
      </c>
    </row>
    <row r="4866" spans="1:1" x14ac:dyDescent="0.2">
      <c r="A4866" s="219">
        <v>0</v>
      </c>
    </row>
    <row r="4867" spans="1:1" x14ac:dyDescent="0.2">
      <c r="A4867" s="219">
        <v>0</v>
      </c>
    </row>
    <row r="4868" spans="1:1" x14ac:dyDescent="0.2">
      <c r="A4868" s="219">
        <v>0</v>
      </c>
    </row>
    <row r="4869" spans="1:1" x14ac:dyDescent="0.2">
      <c r="A4869" s="219">
        <v>0</v>
      </c>
    </row>
    <row r="4870" spans="1:1" x14ac:dyDescent="0.2">
      <c r="A4870" s="219">
        <v>0</v>
      </c>
    </row>
    <row r="4871" spans="1:1" x14ac:dyDescent="0.2">
      <c r="A4871" s="219">
        <v>0</v>
      </c>
    </row>
    <row r="4872" spans="1:1" x14ac:dyDescent="0.2">
      <c r="A4872" s="219">
        <v>0</v>
      </c>
    </row>
    <row r="4873" spans="1:1" x14ac:dyDescent="0.2">
      <c r="A4873" s="219">
        <v>0</v>
      </c>
    </row>
    <row r="4874" spans="1:1" x14ac:dyDescent="0.2">
      <c r="A4874" s="219">
        <v>0</v>
      </c>
    </row>
    <row r="4875" spans="1:1" x14ac:dyDescent="0.2">
      <c r="A4875" s="219">
        <v>0</v>
      </c>
    </row>
    <row r="4876" spans="1:1" x14ac:dyDescent="0.2">
      <c r="A4876" s="219">
        <v>0</v>
      </c>
    </row>
    <row r="4877" spans="1:1" x14ac:dyDescent="0.2">
      <c r="A4877" s="219">
        <v>0</v>
      </c>
    </row>
    <row r="4878" spans="1:1" x14ac:dyDescent="0.2">
      <c r="A4878" s="219">
        <v>0</v>
      </c>
    </row>
    <row r="4879" spans="1:1" x14ac:dyDescent="0.2">
      <c r="A4879" s="219">
        <v>0</v>
      </c>
    </row>
    <row r="4880" spans="1:1" x14ac:dyDescent="0.2">
      <c r="A4880" s="219">
        <v>0</v>
      </c>
    </row>
    <row r="4881" spans="1:1" x14ac:dyDescent="0.2">
      <c r="A4881" s="219">
        <v>0</v>
      </c>
    </row>
    <row r="4882" spans="1:1" x14ac:dyDescent="0.2">
      <c r="A4882" s="219">
        <v>0</v>
      </c>
    </row>
    <row r="4883" spans="1:1" x14ac:dyDescent="0.2">
      <c r="A4883" s="219">
        <v>0</v>
      </c>
    </row>
    <row r="4884" spans="1:1" x14ac:dyDescent="0.2">
      <c r="A4884" s="219">
        <v>0</v>
      </c>
    </row>
    <row r="4885" spans="1:1" x14ac:dyDescent="0.2">
      <c r="A4885" s="219">
        <v>0</v>
      </c>
    </row>
    <row r="4886" spans="1:1" x14ac:dyDescent="0.2">
      <c r="A4886" s="219">
        <v>0</v>
      </c>
    </row>
    <row r="4887" spans="1:1" x14ac:dyDescent="0.2">
      <c r="A4887" s="219">
        <v>0</v>
      </c>
    </row>
    <row r="4888" spans="1:1" x14ac:dyDescent="0.2">
      <c r="A4888" s="219">
        <v>0</v>
      </c>
    </row>
    <row r="4889" spans="1:1" x14ac:dyDescent="0.2">
      <c r="A4889" s="219">
        <v>0</v>
      </c>
    </row>
    <row r="4890" spans="1:1" x14ac:dyDescent="0.2">
      <c r="A4890" s="219">
        <v>0</v>
      </c>
    </row>
    <row r="4891" spans="1:1" x14ac:dyDescent="0.2">
      <c r="A4891" s="219">
        <v>0</v>
      </c>
    </row>
    <row r="4892" spans="1:1" x14ac:dyDescent="0.2">
      <c r="A4892" s="219">
        <v>0</v>
      </c>
    </row>
    <row r="4893" spans="1:1" x14ac:dyDescent="0.2">
      <c r="A4893" s="219">
        <v>0</v>
      </c>
    </row>
    <row r="4894" spans="1:1" x14ac:dyDescent="0.2">
      <c r="A4894" s="219">
        <v>0</v>
      </c>
    </row>
    <row r="4895" spans="1:1" x14ac:dyDescent="0.2">
      <c r="A4895" s="219">
        <v>0</v>
      </c>
    </row>
    <row r="4896" spans="1:1" x14ac:dyDescent="0.2">
      <c r="A4896" s="219">
        <v>0</v>
      </c>
    </row>
    <row r="4897" spans="1:1" x14ac:dyDescent="0.2">
      <c r="A4897" s="219">
        <v>0</v>
      </c>
    </row>
    <row r="4898" spans="1:1" x14ac:dyDescent="0.2">
      <c r="A4898" s="219">
        <v>0</v>
      </c>
    </row>
    <row r="4899" spans="1:1" x14ac:dyDescent="0.2">
      <c r="A4899" s="219">
        <v>0</v>
      </c>
    </row>
    <row r="4900" spans="1:1" x14ac:dyDescent="0.2">
      <c r="A4900" s="219">
        <v>0</v>
      </c>
    </row>
    <row r="4901" spans="1:1" x14ac:dyDescent="0.2">
      <c r="A4901" s="219">
        <v>0</v>
      </c>
    </row>
    <row r="4902" spans="1:1" x14ac:dyDescent="0.2">
      <c r="A4902" s="219">
        <v>0</v>
      </c>
    </row>
    <row r="4903" spans="1:1" x14ac:dyDescent="0.2">
      <c r="A4903" s="219">
        <v>0</v>
      </c>
    </row>
    <row r="4904" spans="1:1" x14ac:dyDescent="0.2">
      <c r="A4904" s="219">
        <v>0</v>
      </c>
    </row>
    <row r="4905" spans="1:1" x14ac:dyDescent="0.2">
      <c r="A4905" s="219">
        <v>0</v>
      </c>
    </row>
    <row r="4906" spans="1:1" x14ac:dyDescent="0.2">
      <c r="A4906" s="219">
        <v>0</v>
      </c>
    </row>
    <row r="4907" spans="1:1" x14ac:dyDescent="0.2">
      <c r="A4907" s="219">
        <v>0</v>
      </c>
    </row>
    <row r="4908" spans="1:1" x14ac:dyDescent="0.2">
      <c r="A4908" s="219">
        <v>0</v>
      </c>
    </row>
    <row r="4909" spans="1:1" x14ac:dyDescent="0.2">
      <c r="A4909" s="219">
        <v>0</v>
      </c>
    </row>
    <row r="4910" spans="1:1" x14ac:dyDescent="0.2">
      <c r="A4910" s="219">
        <v>0</v>
      </c>
    </row>
    <row r="4911" spans="1:1" x14ac:dyDescent="0.2">
      <c r="A4911" s="219">
        <v>0</v>
      </c>
    </row>
    <row r="4912" spans="1:1" x14ac:dyDescent="0.2">
      <c r="A4912" s="219">
        <v>0</v>
      </c>
    </row>
    <row r="4913" spans="1:1" x14ac:dyDescent="0.2">
      <c r="A4913" s="219">
        <v>0</v>
      </c>
    </row>
    <row r="4914" spans="1:1" x14ac:dyDescent="0.2">
      <c r="A4914" s="219">
        <v>0</v>
      </c>
    </row>
    <row r="4915" spans="1:1" x14ac:dyDescent="0.2">
      <c r="A4915" s="219">
        <v>0</v>
      </c>
    </row>
    <row r="4916" spans="1:1" x14ac:dyDescent="0.2">
      <c r="A4916" s="219">
        <v>0</v>
      </c>
    </row>
    <row r="4917" spans="1:1" x14ac:dyDescent="0.2">
      <c r="A4917" s="219">
        <v>0</v>
      </c>
    </row>
    <row r="4918" spans="1:1" x14ac:dyDescent="0.2">
      <c r="A4918" s="219">
        <v>0</v>
      </c>
    </row>
    <row r="4919" spans="1:1" x14ac:dyDescent="0.2">
      <c r="A4919" s="219">
        <v>0</v>
      </c>
    </row>
    <row r="4920" spans="1:1" x14ac:dyDescent="0.2">
      <c r="A4920" s="219">
        <v>0</v>
      </c>
    </row>
    <row r="4921" spans="1:1" x14ac:dyDescent="0.2">
      <c r="A4921" s="219">
        <v>0</v>
      </c>
    </row>
    <row r="4922" spans="1:1" x14ac:dyDescent="0.2">
      <c r="A4922" s="219">
        <v>0</v>
      </c>
    </row>
    <row r="4923" spans="1:1" x14ac:dyDescent="0.2">
      <c r="A4923" s="219">
        <v>0</v>
      </c>
    </row>
    <row r="4924" spans="1:1" x14ac:dyDescent="0.2">
      <c r="A4924" s="219">
        <v>0</v>
      </c>
    </row>
    <row r="4925" spans="1:1" x14ac:dyDescent="0.2">
      <c r="A4925" s="219">
        <v>0</v>
      </c>
    </row>
    <row r="4926" spans="1:1" x14ac:dyDescent="0.2">
      <c r="A4926" s="219">
        <v>0</v>
      </c>
    </row>
    <row r="4927" spans="1:1" x14ac:dyDescent="0.2">
      <c r="A4927" s="219">
        <v>0</v>
      </c>
    </row>
    <row r="4928" spans="1:1" x14ac:dyDescent="0.2">
      <c r="A4928" s="219">
        <v>0</v>
      </c>
    </row>
    <row r="4929" spans="1:1" x14ac:dyDescent="0.2">
      <c r="A4929" s="219">
        <v>0</v>
      </c>
    </row>
    <row r="4930" spans="1:1" x14ac:dyDescent="0.2">
      <c r="A4930" s="219">
        <v>0</v>
      </c>
    </row>
    <row r="4931" spans="1:1" x14ac:dyDescent="0.2">
      <c r="A4931" s="219">
        <v>0</v>
      </c>
    </row>
    <row r="4932" spans="1:1" x14ac:dyDescent="0.2">
      <c r="A4932" s="219">
        <v>0</v>
      </c>
    </row>
    <row r="4933" spans="1:1" x14ac:dyDescent="0.2">
      <c r="A4933" s="219">
        <v>0</v>
      </c>
    </row>
    <row r="4934" spans="1:1" x14ac:dyDescent="0.2">
      <c r="A4934" s="219">
        <v>0</v>
      </c>
    </row>
    <row r="4935" spans="1:1" x14ac:dyDescent="0.2">
      <c r="A4935" s="219">
        <v>0</v>
      </c>
    </row>
    <row r="4936" spans="1:1" x14ac:dyDescent="0.2">
      <c r="A4936" s="219">
        <v>0</v>
      </c>
    </row>
    <row r="4937" spans="1:1" x14ac:dyDescent="0.2">
      <c r="A4937" s="219">
        <v>0</v>
      </c>
    </row>
    <row r="4938" spans="1:1" x14ac:dyDescent="0.2">
      <c r="A4938" s="219">
        <v>0</v>
      </c>
    </row>
    <row r="4939" spans="1:1" x14ac:dyDescent="0.2">
      <c r="A4939" s="219">
        <v>0</v>
      </c>
    </row>
    <row r="4940" spans="1:1" x14ac:dyDescent="0.2">
      <c r="A4940" s="219">
        <v>0</v>
      </c>
    </row>
    <row r="4941" spans="1:1" x14ac:dyDescent="0.2">
      <c r="A4941" s="219">
        <v>0</v>
      </c>
    </row>
    <row r="4942" spans="1:1" x14ac:dyDescent="0.2">
      <c r="A4942" s="219">
        <v>0</v>
      </c>
    </row>
    <row r="4943" spans="1:1" x14ac:dyDescent="0.2">
      <c r="A4943" s="219">
        <v>0</v>
      </c>
    </row>
    <row r="4944" spans="1:1" x14ac:dyDescent="0.2">
      <c r="A4944" s="219">
        <v>0</v>
      </c>
    </row>
    <row r="4945" spans="1:1" x14ac:dyDescent="0.2">
      <c r="A4945" s="219">
        <v>0</v>
      </c>
    </row>
    <row r="4946" spans="1:1" x14ac:dyDescent="0.2">
      <c r="A4946" s="219">
        <v>0</v>
      </c>
    </row>
    <row r="4947" spans="1:1" x14ac:dyDescent="0.2">
      <c r="A4947" s="219">
        <v>0</v>
      </c>
    </row>
    <row r="4948" spans="1:1" x14ac:dyDescent="0.2">
      <c r="A4948" s="219">
        <v>0</v>
      </c>
    </row>
    <row r="4949" spans="1:1" x14ac:dyDescent="0.2">
      <c r="A4949" s="219">
        <v>0</v>
      </c>
    </row>
    <row r="4950" spans="1:1" x14ac:dyDescent="0.2">
      <c r="A4950" s="219">
        <v>0</v>
      </c>
    </row>
    <row r="4951" spans="1:1" x14ac:dyDescent="0.2">
      <c r="A4951" s="219">
        <v>0</v>
      </c>
    </row>
    <row r="4952" spans="1:1" x14ac:dyDescent="0.2">
      <c r="A4952" s="219">
        <v>0</v>
      </c>
    </row>
    <row r="4953" spans="1:1" x14ac:dyDescent="0.2">
      <c r="A4953" s="219">
        <v>0</v>
      </c>
    </row>
    <row r="4954" spans="1:1" x14ac:dyDescent="0.2">
      <c r="A4954" s="219">
        <v>0</v>
      </c>
    </row>
    <row r="4955" spans="1:1" x14ac:dyDescent="0.2">
      <c r="A4955" s="219">
        <v>0</v>
      </c>
    </row>
    <row r="4956" spans="1:1" x14ac:dyDescent="0.2">
      <c r="A4956" s="219">
        <v>0</v>
      </c>
    </row>
    <row r="4957" spans="1:1" x14ac:dyDescent="0.2">
      <c r="A4957" s="219">
        <v>0</v>
      </c>
    </row>
    <row r="4958" spans="1:1" x14ac:dyDescent="0.2">
      <c r="A4958" s="219">
        <v>0</v>
      </c>
    </row>
    <row r="4959" spans="1:1" x14ac:dyDescent="0.2">
      <c r="A4959" s="219">
        <v>0</v>
      </c>
    </row>
    <row r="4960" spans="1:1" x14ac:dyDescent="0.2">
      <c r="A4960" s="219">
        <v>0</v>
      </c>
    </row>
    <row r="4961" spans="1:1" x14ac:dyDescent="0.2">
      <c r="A4961" s="219">
        <v>0</v>
      </c>
    </row>
    <row r="4962" spans="1:1" x14ac:dyDescent="0.2">
      <c r="A4962" s="219">
        <v>0</v>
      </c>
    </row>
    <row r="4963" spans="1:1" x14ac:dyDescent="0.2">
      <c r="A4963" s="219">
        <v>0</v>
      </c>
    </row>
    <row r="4964" spans="1:1" x14ac:dyDescent="0.2">
      <c r="A4964" s="219">
        <v>0</v>
      </c>
    </row>
    <row r="4965" spans="1:1" x14ac:dyDescent="0.2">
      <c r="A4965" s="219">
        <v>0</v>
      </c>
    </row>
    <row r="4966" spans="1:1" x14ac:dyDescent="0.2">
      <c r="A4966" s="219">
        <v>0</v>
      </c>
    </row>
    <row r="4967" spans="1:1" x14ac:dyDescent="0.2">
      <c r="A4967" s="219">
        <v>0</v>
      </c>
    </row>
    <row r="4968" spans="1:1" x14ac:dyDescent="0.2">
      <c r="A4968" s="219">
        <v>0</v>
      </c>
    </row>
    <row r="4969" spans="1:1" x14ac:dyDescent="0.2">
      <c r="A4969" s="219">
        <v>0</v>
      </c>
    </row>
    <row r="4970" spans="1:1" x14ac:dyDescent="0.2">
      <c r="A4970" s="219">
        <v>0</v>
      </c>
    </row>
    <row r="4971" spans="1:1" x14ac:dyDescent="0.2">
      <c r="A4971" s="219">
        <v>0</v>
      </c>
    </row>
    <row r="4972" spans="1:1" x14ac:dyDescent="0.2">
      <c r="A4972" s="219">
        <v>0</v>
      </c>
    </row>
    <row r="4973" spans="1:1" x14ac:dyDescent="0.2">
      <c r="A4973" s="219">
        <v>0</v>
      </c>
    </row>
    <row r="4974" spans="1:1" x14ac:dyDescent="0.2">
      <c r="A4974" s="219">
        <v>0</v>
      </c>
    </row>
    <row r="4975" spans="1:1" x14ac:dyDescent="0.2">
      <c r="A4975" s="219">
        <v>0</v>
      </c>
    </row>
    <row r="4976" spans="1:1" x14ac:dyDescent="0.2">
      <c r="A4976" s="219">
        <v>0</v>
      </c>
    </row>
    <row r="4977" spans="1:1" x14ac:dyDescent="0.2">
      <c r="A4977" s="219">
        <v>0</v>
      </c>
    </row>
    <row r="4978" spans="1:1" x14ac:dyDescent="0.2">
      <c r="A4978" s="219">
        <v>0</v>
      </c>
    </row>
    <row r="4979" spans="1:1" x14ac:dyDescent="0.2">
      <c r="A4979" s="219">
        <v>0</v>
      </c>
    </row>
    <row r="4980" spans="1:1" x14ac:dyDescent="0.2">
      <c r="A4980" s="219">
        <v>0</v>
      </c>
    </row>
    <row r="4981" spans="1:1" x14ac:dyDescent="0.2">
      <c r="A4981" s="219">
        <v>0</v>
      </c>
    </row>
    <row r="4982" spans="1:1" x14ac:dyDescent="0.2">
      <c r="A4982" s="219">
        <v>0</v>
      </c>
    </row>
    <row r="4983" spans="1:1" x14ac:dyDescent="0.2">
      <c r="A4983" s="219">
        <v>0</v>
      </c>
    </row>
    <row r="4984" spans="1:1" x14ac:dyDescent="0.2">
      <c r="A4984" s="219">
        <v>0</v>
      </c>
    </row>
    <row r="4985" spans="1:1" x14ac:dyDescent="0.2">
      <c r="A4985" s="219">
        <v>0</v>
      </c>
    </row>
    <row r="4986" spans="1:1" x14ac:dyDescent="0.2">
      <c r="A4986" s="219">
        <v>0</v>
      </c>
    </row>
    <row r="4987" spans="1:1" x14ac:dyDescent="0.2">
      <c r="A4987" s="219">
        <v>0</v>
      </c>
    </row>
    <row r="4988" spans="1:1" x14ac:dyDescent="0.2">
      <c r="A4988" s="219">
        <v>0</v>
      </c>
    </row>
    <row r="4989" spans="1:1" x14ac:dyDescent="0.2">
      <c r="A4989" s="219">
        <v>0</v>
      </c>
    </row>
    <row r="4990" spans="1:1" x14ac:dyDescent="0.2">
      <c r="A4990" s="219">
        <v>0</v>
      </c>
    </row>
    <row r="4991" spans="1:1" x14ac:dyDescent="0.2">
      <c r="A4991" s="219">
        <v>0</v>
      </c>
    </row>
    <row r="4992" spans="1:1" x14ac:dyDescent="0.2">
      <c r="A4992" s="219">
        <v>0</v>
      </c>
    </row>
    <row r="4993" spans="1:1" x14ac:dyDescent="0.2">
      <c r="A4993" s="219">
        <v>0</v>
      </c>
    </row>
    <row r="4994" spans="1:1" x14ac:dyDescent="0.2">
      <c r="A4994" s="219">
        <v>0</v>
      </c>
    </row>
    <row r="4995" spans="1:1" x14ac:dyDescent="0.2">
      <c r="A4995" s="219">
        <v>0</v>
      </c>
    </row>
    <row r="4996" spans="1:1" x14ac:dyDescent="0.2">
      <c r="A4996" s="219">
        <v>0</v>
      </c>
    </row>
    <row r="4997" spans="1:1" x14ac:dyDescent="0.2">
      <c r="A4997" s="219">
        <v>0</v>
      </c>
    </row>
    <row r="4998" spans="1:1" x14ac:dyDescent="0.2">
      <c r="A4998" s="219">
        <v>0</v>
      </c>
    </row>
    <row r="4999" spans="1:1" x14ac:dyDescent="0.2">
      <c r="A4999" s="219">
        <v>0</v>
      </c>
    </row>
    <row r="5000" spans="1:1" x14ac:dyDescent="0.2">
      <c r="A5000" s="219">
        <v>0</v>
      </c>
    </row>
    <row r="5001" spans="1:1" x14ac:dyDescent="0.2">
      <c r="A5001" s="219">
        <v>0</v>
      </c>
    </row>
    <row r="5002" spans="1:1" x14ac:dyDescent="0.2">
      <c r="A5002" s="219">
        <v>0</v>
      </c>
    </row>
    <row r="5003" spans="1:1" x14ac:dyDescent="0.2">
      <c r="A5003" s="219">
        <v>0</v>
      </c>
    </row>
    <row r="5004" spans="1:1" x14ac:dyDescent="0.2">
      <c r="A5004" s="219">
        <v>0</v>
      </c>
    </row>
    <row r="5005" spans="1:1" x14ac:dyDescent="0.2">
      <c r="A5005" s="219">
        <v>0</v>
      </c>
    </row>
    <row r="5006" spans="1:1" x14ac:dyDescent="0.2">
      <c r="A5006" s="219">
        <v>0</v>
      </c>
    </row>
    <row r="5007" spans="1:1" x14ac:dyDescent="0.2">
      <c r="A5007" s="219">
        <v>0</v>
      </c>
    </row>
    <row r="5008" spans="1:1" x14ac:dyDescent="0.2">
      <c r="A5008" s="219">
        <v>0</v>
      </c>
    </row>
    <row r="5009" spans="1:1" x14ac:dyDescent="0.2">
      <c r="A5009" s="219">
        <v>0</v>
      </c>
    </row>
    <row r="5010" spans="1:1" x14ac:dyDescent="0.2">
      <c r="A5010" s="219">
        <v>0</v>
      </c>
    </row>
    <row r="5011" spans="1:1" x14ac:dyDescent="0.2">
      <c r="A5011" s="219">
        <v>0</v>
      </c>
    </row>
    <row r="5012" spans="1:1" x14ac:dyDescent="0.2">
      <c r="A5012" s="219">
        <v>0</v>
      </c>
    </row>
    <row r="5013" spans="1:1" x14ac:dyDescent="0.2">
      <c r="A5013" s="219">
        <v>0</v>
      </c>
    </row>
    <row r="5014" spans="1:1" x14ac:dyDescent="0.2">
      <c r="A5014" s="219">
        <v>0</v>
      </c>
    </row>
    <row r="5015" spans="1:1" x14ac:dyDescent="0.2">
      <c r="A5015" s="219">
        <v>0</v>
      </c>
    </row>
    <row r="5016" spans="1:1" x14ac:dyDescent="0.2">
      <c r="A5016" s="219">
        <v>0</v>
      </c>
    </row>
    <row r="5017" spans="1:1" x14ac:dyDescent="0.2">
      <c r="A5017" s="219">
        <v>0</v>
      </c>
    </row>
    <row r="5018" spans="1:1" x14ac:dyDescent="0.2">
      <c r="A5018" s="219">
        <v>0</v>
      </c>
    </row>
    <row r="5019" spans="1:1" x14ac:dyDescent="0.2">
      <c r="A5019" s="219">
        <v>0</v>
      </c>
    </row>
    <row r="5020" spans="1:1" x14ac:dyDescent="0.2">
      <c r="A5020" s="219">
        <v>0</v>
      </c>
    </row>
    <row r="5021" spans="1:1" x14ac:dyDescent="0.2">
      <c r="A5021" s="219">
        <v>0</v>
      </c>
    </row>
    <row r="5022" spans="1:1" x14ac:dyDescent="0.2">
      <c r="A5022" s="219">
        <v>0</v>
      </c>
    </row>
    <row r="5023" spans="1:1" x14ac:dyDescent="0.2">
      <c r="A5023" s="219">
        <v>0</v>
      </c>
    </row>
    <row r="5024" spans="1:1" x14ac:dyDescent="0.2">
      <c r="A5024" s="219">
        <v>0</v>
      </c>
    </row>
    <row r="5025" spans="1:1" x14ac:dyDescent="0.2">
      <c r="A5025" s="219">
        <v>0</v>
      </c>
    </row>
    <row r="5026" spans="1:1" x14ac:dyDescent="0.2">
      <c r="A5026" s="219">
        <v>0</v>
      </c>
    </row>
    <row r="5027" spans="1:1" x14ac:dyDescent="0.2">
      <c r="A5027" s="219">
        <v>0</v>
      </c>
    </row>
    <row r="5028" spans="1:1" x14ac:dyDescent="0.2">
      <c r="A5028" s="219">
        <v>0</v>
      </c>
    </row>
    <row r="5029" spans="1:1" x14ac:dyDescent="0.2">
      <c r="A5029" s="219">
        <v>0</v>
      </c>
    </row>
    <row r="5030" spans="1:1" x14ac:dyDescent="0.2">
      <c r="A5030" s="219">
        <v>0</v>
      </c>
    </row>
    <row r="5031" spans="1:1" x14ac:dyDescent="0.2">
      <c r="A5031" s="219">
        <v>0</v>
      </c>
    </row>
    <row r="5032" spans="1:1" x14ac:dyDescent="0.2">
      <c r="A5032" s="219">
        <v>0</v>
      </c>
    </row>
    <row r="5033" spans="1:1" x14ac:dyDescent="0.2">
      <c r="A5033" s="219">
        <v>0</v>
      </c>
    </row>
    <row r="5034" spans="1:1" x14ac:dyDescent="0.2">
      <c r="A5034" s="219">
        <v>0</v>
      </c>
    </row>
    <row r="5035" spans="1:1" x14ac:dyDescent="0.2">
      <c r="A5035" s="219">
        <v>0</v>
      </c>
    </row>
    <row r="5036" spans="1:1" x14ac:dyDescent="0.2">
      <c r="A5036" s="219">
        <v>0</v>
      </c>
    </row>
    <row r="5037" spans="1:1" x14ac:dyDescent="0.2">
      <c r="A5037" s="219">
        <v>0</v>
      </c>
    </row>
    <row r="5038" spans="1:1" x14ac:dyDescent="0.2">
      <c r="A5038" s="219">
        <v>0</v>
      </c>
    </row>
    <row r="5039" spans="1:1" x14ac:dyDescent="0.2">
      <c r="A5039" s="219">
        <v>0</v>
      </c>
    </row>
    <row r="5040" spans="1:1" x14ac:dyDescent="0.2">
      <c r="A5040" s="219">
        <v>0</v>
      </c>
    </row>
    <row r="5041" spans="1:1" x14ac:dyDescent="0.2">
      <c r="A5041" s="219">
        <v>0</v>
      </c>
    </row>
    <row r="5042" spans="1:1" x14ac:dyDescent="0.2">
      <c r="A5042" s="219">
        <v>0</v>
      </c>
    </row>
    <row r="5043" spans="1:1" x14ac:dyDescent="0.2">
      <c r="A5043" s="219">
        <v>0</v>
      </c>
    </row>
    <row r="5044" spans="1:1" x14ac:dyDescent="0.2">
      <c r="A5044" s="219">
        <v>0</v>
      </c>
    </row>
    <row r="5045" spans="1:1" x14ac:dyDescent="0.2">
      <c r="A5045" s="219">
        <v>0</v>
      </c>
    </row>
    <row r="5046" spans="1:1" x14ac:dyDescent="0.2">
      <c r="A5046" s="219">
        <v>0</v>
      </c>
    </row>
    <row r="5047" spans="1:1" x14ac:dyDescent="0.2">
      <c r="A5047" s="219">
        <v>0</v>
      </c>
    </row>
    <row r="5048" spans="1:1" x14ac:dyDescent="0.2">
      <c r="A5048" s="219">
        <v>0</v>
      </c>
    </row>
    <row r="5049" spans="1:1" x14ac:dyDescent="0.2">
      <c r="A5049" s="219">
        <v>0</v>
      </c>
    </row>
    <row r="5050" spans="1:1" x14ac:dyDescent="0.2">
      <c r="A5050" s="219">
        <v>0</v>
      </c>
    </row>
    <row r="5051" spans="1:1" x14ac:dyDescent="0.2">
      <c r="A5051" s="219">
        <v>0</v>
      </c>
    </row>
    <row r="5052" spans="1:1" x14ac:dyDescent="0.2">
      <c r="A5052" s="219">
        <v>0</v>
      </c>
    </row>
    <row r="5053" spans="1:1" x14ac:dyDescent="0.2">
      <c r="A5053" s="219">
        <v>0</v>
      </c>
    </row>
    <row r="5054" spans="1:1" x14ac:dyDescent="0.2">
      <c r="A5054" s="219">
        <v>0</v>
      </c>
    </row>
    <row r="5055" spans="1:1" x14ac:dyDescent="0.2">
      <c r="A5055" s="219">
        <v>0</v>
      </c>
    </row>
    <row r="5056" spans="1:1" x14ac:dyDescent="0.2">
      <c r="A5056" s="219">
        <v>0</v>
      </c>
    </row>
    <row r="5057" spans="1:1" x14ac:dyDescent="0.2">
      <c r="A5057" s="219">
        <v>0</v>
      </c>
    </row>
    <row r="5058" spans="1:1" x14ac:dyDescent="0.2">
      <c r="A5058" s="219">
        <v>0</v>
      </c>
    </row>
    <row r="5059" spans="1:1" x14ac:dyDescent="0.2">
      <c r="A5059" s="219">
        <v>0</v>
      </c>
    </row>
    <row r="5060" spans="1:1" x14ac:dyDescent="0.2">
      <c r="A5060" s="219">
        <v>0</v>
      </c>
    </row>
    <row r="5061" spans="1:1" x14ac:dyDescent="0.2">
      <c r="A5061" s="219">
        <v>0</v>
      </c>
    </row>
    <row r="5062" spans="1:1" x14ac:dyDescent="0.2">
      <c r="A5062" s="219">
        <v>0</v>
      </c>
    </row>
    <row r="5063" spans="1:1" x14ac:dyDescent="0.2">
      <c r="A5063" s="219">
        <v>0</v>
      </c>
    </row>
    <row r="5064" spans="1:1" x14ac:dyDescent="0.2">
      <c r="A5064" s="219">
        <v>0</v>
      </c>
    </row>
    <row r="5065" spans="1:1" x14ac:dyDescent="0.2">
      <c r="A5065" s="219">
        <v>0</v>
      </c>
    </row>
    <row r="5066" spans="1:1" x14ac:dyDescent="0.2">
      <c r="A5066" s="219">
        <v>0</v>
      </c>
    </row>
    <row r="5067" spans="1:1" x14ac:dyDescent="0.2">
      <c r="A5067" s="219">
        <v>0</v>
      </c>
    </row>
    <row r="5068" spans="1:1" x14ac:dyDescent="0.2">
      <c r="A5068" s="219">
        <v>0</v>
      </c>
    </row>
    <row r="5069" spans="1:1" x14ac:dyDescent="0.2">
      <c r="A5069" s="219">
        <v>0</v>
      </c>
    </row>
    <row r="5070" spans="1:1" x14ac:dyDescent="0.2">
      <c r="A5070" s="219">
        <v>0</v>
      </c>
    </row>
    <row r="5071" spans="1:1" x14ac:dyDescent="0.2">
      <c r="A5071" s="219">
        <v>0</v>
      </c>
    </row>
    <row r="5072" spans="1:1" x14ac:dyDescent="0.2">
      <c r="A5072" s="219">
        <v>0</v>
      </c>
    </row>
    <row r="5073" spans="1:1" x14ac:dyDescent="0.2">
      <c r="A5073" s="219">
        <v>0</v>
      </c>
    </row>
    <row r="5074" spans="1:1" x14ac:dyDescent="0.2">
      <c r="A5074" s="219">
        <v>0</v>
      </c>
    </row>
    <row r="5075" spans="1:1" x14ac:dyDescent="0.2">
      <c r="A5075" s="219">
        <v>0</v>
      </c>
    </row>
    <row r="5076" spans="1:1" x14ac:dyDescent="0.2">
      <c r="A5076" s="219">
        <v>0</v>
      </c>
    </row>
    <row r="5077" spans="1:1" x14ac:dyDescent="0.2">
      <c r="A5077" s="219">
        <v>0</v>
      </c>
    </row>
    <row r="5078" spans="1:1" x14ac:dyDescent="0.2">
      <c r="A5078" s="219">
        <v>0</v>
      </c>
    </row>
    <row r="5079" spans="1:1" x14ac:dyDescent="0.2">
      <c r="A5079" s="219">
        <v>0</v>
      </c>
    </row>
    <row r="5080" spans="1:1" x14ac:dyDescent="0.2">
      <c r="A5080" s="219">
        <v>0</v>
      </c>
    </row>
    <row r="5081" spans="1:1" x14ac:dyDescent="0.2">
      <c r="A5081" s="219">
        <v>0</v>
      </c>
    </row>
    <row r="5082" spans="1:1" x14ac:dyDescent="0.2">
      <c r="A5082" s="219">
        <v>0</v>
      </c>
    </row>
    <row r="5083" spans="1:1" x14ac:dyDescent="0.2">
      <c r="A5083" s="219">
        <v>0</v>
      </c>
    </row>
    <row r="5084" spans="1:1" x14ac:dyDescent="0.2">
      <c r="A5084" s="219">
        <v>0</v>
      </c>
    </row>
    <row r="5085" spans="1:1" x14ac:dyDescent="0.2">
      <c r="A5085" s="219">
        <v>0</v>
      </c>
    </row>
    <row r="5086" spans="1:1" x14ac:dyDescent="0.2">
      <c r="A5086" s="219">
        <v>0</v>
      </c>
    </row>
    <row r="5087" spans="1:1" x14ac:dyDescent="0.2">
      <c r="A5087" s="219">
        <v>0</v>
      </c>
    </row>
    <row r="5088" spans="1:1" x14ac:dyDescent="0.2">
      <c r="A5088" s="219">
        <v>0</v>
      </c>
    </row>
    <row r="5089" spans="1:1" x14ac:dyDescent="0.2">
      <c r="A5089" s="219">
        <v>0</v>
      </c>
    </row>
    <row r="5090" spans="1:1" x14ac:dyDescent="0.2">
      <c r="A5090" s="219">
        <v>0</v>
      </c>
    </row>
    <row r="5091" spans="1:1" x14ac:dyDescent="0.2">
      <c r="A5091" s="219">
        <v>0</v>
      </c>
    </row>
    <row r="5092" spans="1:1" x14ac:dyDescent="0.2">
      <c r="A5092" s="219">
        <v>0</v>
      </c>
    </row>
    <row r="5093" spans="1:1" x14ac:dyDescent="0.2">
      <c r="A5093" s="219">
        <v>0</v>
      </c>
    </row>
    <row r="5094" spans="1:1" x14ac:dyDescent="0.2">
      <c r="A5094" s="219">
        <v>0</v>
      </c>
    </row>
    <row r="5095" spans="1:1" x14ac:dyDescent="0.2">
      <c r="A5095" s="219">
        <v>0</v>
      </c>
    </row>
    <row r="5096" spans="1:1" x14ac:dyDescent="0.2">
      <c r="A5096" s="219">
        <v>0</v>
      </c>
    </row>
    <row r="5097" spans="1:1" x14ac:dyDescent="0.2">
      <c r="A5097" s="219">
        <v>0</v>
      </c>
    </row>
    <row r="5098" spans="1:1" x14ac:dyDescent="0.2">
      <c r="A5098" s="219">
        <v>0</v>
      </c>
    </row>
    <row r="5099" spans="1:1" x14ac:dyDescent="0.2">
      <c r="A5099" s="219">
        <v>0</v>
      </c>
    </row>
    <row r="5100" spans="1:1" x14ac:dyDescent="0.2">
      <c r="A5100" s="219">
        <v>0</v>
      </c>
    </row>
    <row r="5101" spans="1:1" x14ac:dyDescent="0.2">
      <c r="A5101" s="219">
        <v>0</v>
      </c>
    </row>
    <row r="5102" spans="1:1" x14ac:dyDescent="0.2">
      <c r="A5102" s="219">
        <v>0</v>
      </c>
    </row>
    <row r="5103" spans="1:1" x14ac:dyDescent="0.2">
      <c r="A5103" s="219">
        <v>0</v>
      </c>
    </row>
    <row r="5104" spans="1:1" x14ac:dyDescent="0.2">
      <c r="A5104" s="219">
        <v>0</v>
      </c>
    </row>
    <row r="5105" spans="1:1" x14ac:dyDescent="0.2">
      <c r="A5105" s="219">
        <v>0</v>
      </c>
    </row>
    <row r="5106" spans="1:1" x14ac:dyDescent="0.2">
      <c r="A5106" s="219">
        <v>0</v>
      </c>
    </row>
    <row r="5107" spans="1:1" x14ac:dyDescent="0.2">
      <c r="A5107" s="219">
        <v>0</v>
      </c>
    </row>
    <row r="5108" spans="1:1" x14ac:dyDescent="0.2">
      <c r="A5108" s="219">
        <v>0</v>
      </c>
    </row>
    <row r="5109" spans="1:1" x14ac:dyDescent="0.2">
      <c r="A5109" s="219">
        <v>0</v>
      </c>
    </row>
    <row r="5110" spans="1:1" x14ac:dyDescent="0.2">
      <c r="A5110" s="219">
        <v>0</v>
      </c>
    </row>
    <row r="5111" spans="1:1" x14ac:dyDescent="0.2">
      <c r="A5111" s="219">
        <v>0</v>
      </c>
    </row>
    <row r="5112" spans="1:1" x14ac:dyDescent="0.2">
      <c r="A5112" s="219">
        <v>0</v>
      </c>
    </row>
    <row r="5113" spans="1:1" x14ac:dyDescent="0.2">
      <c r="A5113" s="219">
        <v>0</v>
      </c>
    </row>
    <row r="5114" spans="1:1" x14ac:dyDescent="0.2">
      <c r="A5114" s="219">
        <v>0</v>
      </c>
    </row>
    <row r="5115" spans="1:1" x14ac:dyDescent="0.2">
      <c r="A5115" s="219">
        <v>0</v>
      </c>
    </row>
    <row r="5116" spans="1:1" x14ac:dyDescent="0.2">
      <c r="A5116" s="219">
        <v>0</v>
      </c>
    </row>
    <row r="5117" spans="1:1" x14ac:dyDescent="0.2">
      <c r="A5117" s="219">
        <v>0</v>
      </c>
    </row>
    <row r="5118" spans="1:1" x14ac:dyDescent="0.2">
      <c r="A5118" s="219">
        <v>0</v>
      </c>
    </row>
    <row r="5119" spans="1:1" x14ac:dyDescent="0.2">
      <c r="A5119" s="219">
        <v>0</v>
      </c>
    </row>
    <row r="5120" spans="1:1" x14ac:dyDescent="0.2">
      <c r="A5120" s="219">
        <v>0</v>
      </c>
    </row>
    <row r="5121" spans="1:1" x14ac:dyDescent="0.2">
      <c r="A5121" s="219">
        <v>0</v>
      </c>
    </row>
    <row r="5122" spans="1:1" x14ac:dyDescent="0.2">
      <c r="A5122" s="219">
        <v>0</v>
      </c>
    </row>
    <row r="5123" spans="1:1" x14ac:dyDescent="0.2">
      <c r="A5123" s="219">
        <v>0</v>
      </c>
    </row>
    <row r="5124" spans="1:1" x14ac:dyDescent="0.2">
      <c r="A5124" s="219">
        <v>0</v>
      </c>
    </row>
    <row r="5125" spans="1:1" x14ac:dyDescent="0.2">
      <c r="A5125" s="219">
        <v>0</v>
      </c>
    </row>
    <row r="5126" spans="1:1" x14ac:dyDescent="0.2">
      <c r="A5126" s="219">
        <v>0</v>
      </c>
    </row>
    <row r="5127" spans="1:1" x14ac:dyDescent="0.2">
      <c r="A5127" s="219">
        <v>0</v>
      </c>
    </row>
    <row r="5128" spans="1:1" x14ac:dyDescent="0.2">
      <c r="A5128" s="219">
        <v>0</v>
      </c>
    </row>
    <row r="5129" spans="1:1" x14ac:dyDescent="0.2">
      <c r="A5129" s="219">
        <v>0</v>
      </c>
    </row>
    <row r="5130" spans="1:1" x14ac:dyDescent="0.2">
      <c r="A5130" s="219">
        <v>0</v>
      </c>
    </row>
    <row r="5131" spans="1:1" x14ac:dyDescent="0.2">
      <c r="A5131" s="219">
        <v>0</v>
      </c>
    </row>
    <row r="5132" spans="1:1" x14ac:dyDescent="0.2">
      <c r="A5132" s="219">
        <v>0</v>
      </c>
    </row>
    <row r="5133" spans="1:1" x14ac:dyDescent="0.2">
      <c r="A5133" s="219">
        <v>0</v>
      </c>
    </row>
    <row r="5134" spans="1:1" x14ac:dyDescent="0.2">
      <c r="A5134" s="219">
        <v>0</v>
      </c>
    </row>
    <row r="5135" spans="1:1" x14ac:dyDescent="0.2">
      <c r="A5135" s="219">
        <v>0</v>
      </c>
    </row>
    <row r="5136" spans="1:1" x14ac:dyDescent="0.2">
      <c r="A5136" s="219">
        <v>0</v>
      </c>
    </row>
    <row r="5137" spans="1:1" x14ac:dyDescent="0.2">
      <c r="A5137" s="219">
        <v>0</v>
      </c>
    </row>
    <row r="5138" spans="1:1" x14ac:dyDescent="0.2">
      <c r="A5138" s="219">
        <v>0</v>
      </c>
    </row>
    <row r="5139" spans="1:1" x14ac:dyDescent="0.2">
      <c r="A5139" s="219">
        <v>0</v>
      </c>
    </row>
    <row r="5140" spans="1:1" x14ac:dyDescent="0.2">
      <c r="A5140" s="219">
        <v>0</v>
      </c>
    </row>
    <row r="5141" spans="1:1" x14ac:dyDescent="0.2">
      <c r="A5141" s="219">
        <v>0</v>
      </c>
    </row>
    <row r="5142" spans="1:1" x14ac:dyDescent="0.2">
      <c r="A5142" s="219">
        <v>0</v>
      </c>
    </row>
    <row r="5143" spans="1:1" x14ac:dyDescent="0.2">
      <c r="A5143" s="219">
        <v>0</v>
      </c>
    </row>
    <row r="5144" spans="1:1" x14ac:dyDescent="0.2">
      <c r="A5144" s="219">
        <v>0</v>
      </c>
    </row>
    <row r="5145" spans="1:1" x14ac:dyDescent="0.2">
      <c r="A5145" s="219">
        <v>0</v>
      </c>
    </row>
    <row r="5146" spans="1:1" x14ac:dyDescent="0.2">
      <c r="A5146" s="219">
        <v>0</v>
      </c>
    </row>
    <row r="5147" spans="1:1" x14ac:dyDescent="0.2">
      <c r="A5147" s="219">
        <v>0</v>
      </c>
    </row>
    <row r="5148" spans="1:1" x14ac:dyDescent="0.2">
      <c r="A5148" s="219">
        <v>0</v>
      </c>
    </row>
    <row r="5149" spans="1:1" x14ac:dyDescent="0.2">
      <c r="A5149" s="219">
        <v>0</v>
      </c>
    </row>
    <row r="5150" spans="1:1" x14ac:dyDescent="0.2">
      <c r="A5150" s="219">
        <v>0</v>
      </c>
    </row>
    <row r="5151" spans="1:1" x14ac:dyDescent="0.2">
      <c r="A5151" s="219">
        <v>0</v>
      </c>
    </row>
    <row r="5152" spans="1:1" x14ac:dyDescent="0.2">
      <c r="A5152" s="219">
        <v>0</v>
      </c>
    </row>
    <row r="5153" spans="1:1" x14ac:dyDescent="0.2">
      <c r="A5153" s="219">
        <v>0</v>
      </c>
    </row>
    <row r="5154" spans="1:1" x14ac:dyDescent="0.2">
      <c r="A5154" s="219">
        <v>0</v>
      </c>
    </row>
    <row r="5155" spans="1:1" x14ac:dyDescent="0.2">
      <c r="A5155" s="219">
        <v>0</v>
      </c>
    </row>
    <row r="5156" spans="1:1" x14ac:dyDescent="0.2">
      <c r="A5156" s="219">
        <v>0</v>
      </c>
    </row>
    <row r="5157" spans="1:1" x14ac:dyDescent="0.2">
      <c r="A5157" s="219">
        <v>0</v>
      </c>
    </row>
    <row r="5158" spans="1:1" x14ac:dyDescent="0.2">
      <c r="A5158" s="219">
        <v>0</v>
      </c>
    </row>
    <row r="5159" spans="1:1" x14ac:dyDescent="0.2">
      <c r="A5159" s="219">
        <v>0</v>
      </c>
    </row>
    <row r="5160" spans="1:1" x14ac:dyDescent="0.2">
      <c r="A5160" s="219">
        <v>0</v>
      </c>
    </row>
    <row r="5161" spans="1:1" x14ac:dyDescent="0.2">
      <c r="A5161" s="219">
        <v>0</v>
      </c>
    </row>
    <row r="5162" spans="1:1" x14ac:dyDescent="0.2">
      <c r="A5162" s="219">
        <v>0</v>
      </c>
    </row>
    <row r="5163" spans="1:1" x14ac:dyDescent="0.2">
      <c r="A5163" s="219">
        <v>0</v>
      </c>
    </row>
    <row r="5164" spans="1:1" x14ac:dyDescent="0.2">
      <c r="A5164" s="219">
        <v>0</v>
      </c>
    </row>
    <row r="5165" spans="1:1" x14ac:dyDescent="0.2">
      <c r="A5165" s="219">
        <v>0</v>
      </c>
    </row>
    <row r="5166" spans="1:1" x14ac:dyDescent="0.2">
      <c r="A5166" s="219">
        <v>0</v>
      </c>
    </row>
    <row r="5167" spans="1:1" x14ac:dyDescent="0.2">
      <c r="A5167" s="219">
        <v>0</v>
      </c>
    </row>
    <row r="5168" spans="1:1" x14ac:dyDescent="0.2">
      <c r="A5168" s="219">
        <v>0</v>
      </c>
    </row>
    <row r="5169" spans="1:1" x14ac:dyDescent="0.2">
      <c r="A5169" s="219">
        <v>0</v>
      </c>
    </row>
    <row r="5170" spans="1:1" x14ac:dyDescent="0.2">
      <c r="A5170" s="219">
        <v>0</v>
      </c>
    </row>
    <row r="5171" spans="1:1" x14ac:dyDescent="0.2">
      <c r="A5171" s="219">
        <v>0</v>
      </c>
    </row>
    <row r="5172" spans="1:1" x14ac:dyDescent="0.2">
      <c r="A5172" s="219">
        <v>0</v>
      </c>
    </row>
    <row r="5173" spans="1:1" x14ac:dyDescent="0.2">
      <c r="A5173" s="219">
        <v>0</v>
      </c>
    </row>
    <row r="5174" spans="1:1" x14ac:dyDescent="0.2">
      <c r="A5174" s="219">
        <v>0</v>
      </c>
    </row>
    <row r="5175" spans="1:1" x14ac:dyDescent="0.2">
      <c r="A5175" s="219">
        <v>0</v>
      </c>
    </row>
    <row r="5176" spans="1:1" x14ac:dyDescent="0.2">
      <c r="A5176" s="219">
        <v>0</v>
      </c>
    </row>
    <row r="5177" spans="1:1" x14ac:dyDescent="0.2">
      <c r="A5177" s="219">
        <v>0</v>
      </c>
    </row>
    <row r="5178" spans="1:1" x14ac:dyDescent="0.2">
      <c r="A5178" s="219">
        <v>0</v>
      </c>
    </row>
    <row r="5179" spans="1:1" x14ac:dyDescent="0.2">
      <c r="A5179" s="219">
        <v>0</v>
      </c>
    </row>
    <row r="5180" spans="1:1" x14ac:dyDescent="0.2">
      <c r="A5180" s="219">
        <v>0</v>
      </c>
    </row>
    <row r="5181" spans="1:1" x14ac:dyDescent="0.2">
      <c r="A5181" s="219">
        <v>0</v>
      </c>
    </row>
    <row r="5182" spans="1:1" x14ac:dyDescent="0.2">
      <c r="A5182" s="219">
        <v>0</v>
      </c>
    </row>
    <row r="5183" spans="1:1" x14ac:dyDescent="0.2">
      <c r="A5183" s="219">
        <v>0</v>
      </c>
    </row>
    <row r="5184" spans="1:1" x14ac:dyDescent="0.2">
      <c r="A5184" s="219">
        <v>0</v>
      </c>
    </row>
    <row r="5185" spans="1:1" x14ac:dyDescent="0.2">
      <c r="A5185" s="219">
        <v>0</v>
      </c>
    </row>
    <row r="5186" spans="1:1" x14ac:dyDescent="0.2">
      <c r="A5186" s="219">
        <v>0</v>
      </c>
    </row>
    <row r="5187" spans="1:1" x14ac:dyDescent="0.2">
      <c r="A5187" s="219">
        <v>0</v>
      </c>
    </row>
    <row r="5188" spans="1:1" x14ac:dyDescent="0.2">
      <c r="A5188" s="219">
        <v>0</v>
      </c>
    </row>
    <row r="5189" spans="1:1" x14ac:dyDescent="0.2">
      <c r="A5189" s="219">
        <v>0</v>
      </c>
    </row>
    <row r="5190" spans="1:1" x14ac:dyDescent="0.2">
      <c r="A5190" s="219">
        <v>0</v>
      </c>
    </row>
    <row r="5191" spans="1:1" x14ac:dyDescent="0.2">
      <c r="A5191" s="219">
        <v>0</v>
      </c>
    </row>
    <row r="5192" spans="1:1" x14ac:dyDescent="0.2">
      <c r="A5192" s="219">
        <v>0</v>
      </c>
    </row>
    <row r="5193" spans="1:1" x14ac:dyDescent="0.2">
      <c r="A5193" s="219">
        <v>0</v>
      </c>
    </row>
    <row r="5194" spans="1:1" x14ac:dyDescent="0.2">
      <c r="A5194" s="219">
        <v>0</v>
      </c>
    </row>
    <row r="5195" spans="1:1" x14ac:dyDescent="0.2">
      <c r="A5195" s="219">
        <v>0</v>
      </c>
    </row>
    <row r="5196" spans="1:1" x14ac:dyDescent="0.2">
      <c r="A5196" s="219">
        <v>0</v>
      </c>
    </row>
    <row r="5197" spans="1:1" x14ac:dyDescent="0.2">
      <c r="A5197" s="219">
        <v>0</v>
      </c>
    </row>
    <row r="5198" spans="1:1" x14ac:dyDescent="0.2">
      <c r="A5198" s="219">
        <v>0</v>
      </c>
    </row>
    <row r="5199" spans="1:1" x14ac:dyDescent="0.2">
      <c r="A5199" s="219">
        <v>0</v>
      </c>
    </row>
    <row r="5200" spans="1:1" x14ac:dyDescent="0.2">
      <c r="A5200" s="219">
        <v>0</v>
      </c>
    </row>
    <row r="5201" spans="1:1" x14ac:dyDescent="0.2">
      <c r="A5201" s="219">
        <v>0</v>
      </c>
    </row>
    <row r="5202" spans="1:1" x14ac:dyDescent="0.2">
      <c r="A5202" s="219">
        <v>0</v>
      </c>
    </row>
    <row r="5203" spans="1:1" x14ac:dyDescent="0.2">
      <c r="A5203" s="219">
        <v>0</v>
      </c>
    </row>
    <row r="5204" spans="1:1" x14ac:dyDescent="0.2">
      <c r="A5204" s="219">
        <v>0</v>
      </c>
    </row>
    <row r="5205" spans="1:1" x14ac:dyDescent="0.2">
      <c r="A5205" s="219">
        <v>0</v>
      </c>
    </row>
    <row r="5206" spans="1:1" x14ac:dyDescent="0.2">
      <c r="A5206" s="219">
        <v>0</v>
      </c>
    </row>
    <row r="5207" spans="1:1" x14ac:dyDescent="0.2">
      <c r="A5207" s="219">
        <v>0</v>
      </c>
    </row>
    <row r="5208" spans="1:1" x14ac:dyDescent="0.2">
      <c r="A5208" s="219">
        <v>0</v>
      </c>
    </row>
    <row r="5209" spans="1:1" x14ac:dyDescent="0.2">
      <c r="A5209" s="219">
        <v>0</v>
      </c>
    </row>
    <row r="5210" spans="1:1" x14ac:dyDescent="0.2">
      <c r="A5210" s="219">
        <v>0</v>
      </c>
    </row>
    <row r="5211" spans="1:1" x14ac:dyDescent="0.2">
      <c r="A5211" s="219">
        <v>0</v>
      </c>
    </row>
    <row r="5212" spans="1:1" x14ac:dyDescent="0.2">
      <c r="A5212" s="219">
        <v>0</v>
      </c>
    </row>
    <row r="5213" spans="1:1" x14ac:dyDescent="0.2">
      <c r="A5213" s="219">
        <v>0</v>
      </c>
    </row>
    <row r="5214" spans="1:1" x14ac:dyDescent="0.2">
      <c r="A5214" s="219">
        <v>0</v>
      </c>
    </row>
    <row r="5215" spans="1:1" x14ac:dyDescent="0.2">
      <c r="A5215" s="219">
        <v>0</v>
      </c>
    </row>
    <row r="5216" spans="1:1" x14ac:dyDescent="0.2">
      <c r="A5216" s="219">
        <v>0</v>
      </c>
    </row>
    <row r="5217" spans="1:1" x14ac:dyDescent="0.2">
      <c r="A5217" s="219">
        <v>0</v>
      </c>
    </row>
    <row r="5218" spans="1:1" x14ac:dyDescent="0.2">
      <c r="A5218" s="219">
        <v>0</v>
      </c>
    </row>
    <row r="5219" spans="1:1" x14ac:dyDescent="0.2">
      <c r="A5219" s="219">
        <v>0</v>
      </c>
    </row>
    <row r="5220" spans="1:1" x14ac:dyDescent="0.2">
      <c r="A5220" s="219">
        <v>0</v>
      </c>
    </row>
    <row r="5221" spans="1:1" x14ac:dyDescent="0.2">
      <c r="A5221" s="219">
        <v>0</v>
      </c>
    </row>
    <row r="5222" spans="1:1" x14ac:dyDescent="0.2">
      <c r="A5222" s="219">
        <v>0</v>
      </c>
    </row>
    <row r="5223" spans="1:1" x14ac:dyDescent="0.2">
      <c r="A5223" s="219">
        <v>0</v>
      </c>
    </row>
    <row r="5224" spans="1:1" x14ac:dyDescent="0.2">
      <c r="A5224" s="219">
        <v>0</v>
      </c>
    </row>
    <row r="5225" spans="1:1" x14ac:dyDescent="0.2">
      <c r="A5225" s="219">
        <v>0</v>
      </c>
    </row>
    <row r="5226" spans="1:1" x14ac:dyDescent="0.2">
      <c r="A5226" s="219">
        <v>0</v>
      </c>
    </row>
    <row r="5227" spans="1:1" x14ac:dyDescent="0.2">
      <c r="A5227" s="219">
        <v>0</v>
      </c>
    </row>
    <row r="5228" spans="1:1" x14ac:dyDescent="0.2">
      <c r="A5228" s="219">
        <v>0</v>
      </c>
    </row>
    <row r="5229" spans="1:1" x14ac:dyDescent="0.2">
      <c r="A5229" s="219">
        <v>0</v>
      </c>
    </row>
    <row r="5230" spans="1:1" x14ac:dyDescent="0.2">
      <c r="A5230" s="219">
        <v>0</v>
      </c>
    </row>
    <row r="5231" spans="1:1" x14ac:dyDescent="0.2">
      <c r="A5231" s="219">
        <v>0</v>
      </c>
    </row>
    <row r="5232" spans="1:1" x14ac:dyDescent="0.2">
      <c r="A5232" s="219">
        <v>0</v>
      </c>
    </row>
    <row r="5233" spans="1:1" x14ac:dyDescent="0.2">
      <c r="A5233" s="219">
        <v>0</v>
      </c>
    </row>
    <row r="5234" spans="1:1" x14ac:dyDescent="0.2">
      <c r="A5234" s="219">
        <v>0</v>
      </c>
    </row>
    <row r="5235" spans="1:1" x14ac:dyDescent="0.2">
      <c r="A5235" s="219">
        <v>0</v>
      </c>
    </row>
    <row r="5236" spans="1:1" x14ac:dyDescent="0.2">
      <c r="A5236" s="219">
        <v>0</v>
      </c>
    </row>
    <row r="5237" spans="1:1" x14ac:dyDescent="0.2">
      <c r="A5237" s="219">
        <v>0</v>
      </c>
    </row>
    <row r="5238" spans="1:1" x14ac:dyDescent="0.2">
      <c r="A5238" s="219">
        <v>0</v>
      </c>
    </row>
    <row r="5239" spans="1:1" x14ac:dyDescent="0.2">
      <c r="A5239" s="219">
        <v>0</v>
      </c>
    </row>
    <row r="5240" spans="1:1" x14ac:dyDescent="0.2">
      <c r="A5240" s="219">
        <v>0</v>
      </c>
    </row>
    <row r="5241" spans="1:1" x14ac:dyDescent="0.2">
      <c r="A5241" s="219">
        <v>0</v>
      </c>
    </row>
    <row r="5242" spans="1:1" x14ac:dyDescent="0.2">
      <c r="A5242" s="219">
        <v>0</v>
      </c>
    </row>
    <row r="5243" spans="1:1" x14ac:dyDescent="0.2">
      <c r="A5243" s="219">
        <v>0</v>
      </c>
    </row>
    <row r="5244" spans="1:1" x14ac:dyDescent="0.2">
      <c r="A5244" s="219">
        <v>0</v>
      </c>
    </row>
    <row r="5245" spans="1:1" x14ac:dyDescent="0.2">
      <c r="A5245" s="219">
        <v>0</v>
      </c>
    </row>
    <row r="5246" spans="1:1" x14ac:dyDescent="0.2">
      <c r="A5246" s="219">
        <v>0</v>
      </c>
    </row>
    <row r="5247" spans="1:1" x14ac:dyDescent="0.2">
      <c r="A5247" s="219">
        <v>0</v>
      </c>
    </row>
    <row r="5248" spans="1:1" x14ac:dyDescent="0.2">
      <c r="A5248" s="219">
        <v>0</v>
      </c>
    </row>
    <row r="5249" spans="1:1" x14ac:dyDescent="0.2">
      <c r="A5249" s="219">
        <v>0</v>
      </c>
    </row>
    <row r="5250" spans="1:1" x14ac:dyDescent="0.2">
      <c r="A5250" s="219">
        <v>0</v>
      </c>
    </row>
    <row r="5251" spans="1:1" x14ac:dyDescent="0.2">
      <c r="A5251" s="219">
        <v>0</v>
      </c>
    </row>
    <row r="5252" spans="1:1" x14ac:dyDescent="0.2">
      <c r="A5252" s="219">
        <v>0</v>
      </c>
    </row>
    <row r="5253" spans="1:1" x14ac:dyDescent="0.2">
      <c r="A5253" s="219">
        <v>0</v>
      </c>
    </row>
    <row r="5254" spans="1:1" x14ac:dyDescent="0.2">
      <c r="A5254" s="219">
        <v>0</v>
      </c>
    </row>
    <row r="5255" spans="1:1" x14ac:dyDescent="0.2">
      <c r="A5255" s="219">
        <v>0</v>
      </c>
    </row>
    <row r="5256" spans="1:1" x14ac:dyDescent="0.2">
      <c r="A5256" s="219">
        <v>0</v>
      </c>
    </row>
    <row r="5257" spans="1:1" x14ac:dyDescent="0.2">
      <c r="A5257" s="219">
        <v>0</v>
      </c>
    </row>
    <row r="5258" spans="1:1" x14ac:dyDescent="0.2">
      <c r="A5258" s="219">
        <v>0</v>
      </c>
    </row>
    <row r="5259" spans="1:1" x14ac:dyDescent="0.2">
      <c r="A5259" s="219">
        <v>0</v>
      </c>
    </row>
    <row r="5260" spans="1:1" x14ac:dyDescent="0.2">
      <c r="A5260" s="219">
        <v>0</v>
      </c>
    </row>
    <row r="5261" spans="1:1" x14ac:dyDescent="0.2">
      <c r="A5261" s="219">
        <v>0</v>
      </c>
    </row>
    <row r="5262" spans="1:1" x14ac:dyDescent="0.2">
      <c r="A5262" s="219">
        <v>0</v>
      </c>
    </row>
    <row r="5263" spans="1:1" x14ac:dyDescent="0.2">
      <c r="A5263" s="219">
        <v>0</v>
      </c>
    </row>
    <row r="5264" spans="1:1" x14ac:dyDescent="0.2">
      <c r="A5264" s="219">
        <v>0</v>
      </c>
    </row>
    <row r="5265" spans="1:1" x14ac:dyDescent="0.2">
      <c r="A5265" s="219">
        <v>0</v>
      </c>
    </row>
    <row r="5266" spans="1:1" x14ac:dyDescent="0.2">
      <c r="A5266" s="219">
        <v>0</v>
      </c>
    </row>
    <row r="5267" spans="1:1" x14ac:dyDescent="0.2">
      <c r="A5267" s="219">
        <v>0</v>
      </c>
    </row>
    <row r="5268" spans="1:1" x14ac:dyDescent="0.2">
      <c r="A5268" s="219">
        <v>0</v>
      </c>
    </row>
    <row r="5269" spans="1:1" x14ac:dyDescent="0.2">
      <c r="A5269" s="219">
        <v>0</v>
      </c>
    </row>
    <row r="5270" spans="1:1" x14ac:dyDescent="0.2">
      <c r="A5270" s="219">
        <v>0</v>
      </c>
    </row>
    <row r="5271" spans="1:1" x14ac:dyDescent="0.2">
      <c r="A5271" s="219">
        <v>0</v>
      </c>
    </row>
    <row r="5272" spans="1:1" x14ac:dyDescent="0.2">
      <c r="A5272" s="219">
        <v>0</v>
      </c>
    </row>
    <row r="5273" spans="1:1" x14ac:dyDescent="0.2">
      <c r="A5273" s="219">
        <v>0</v>
      </c>
    </row>
    <row r="5274" spans="1:1" x14ac:dyDescent="0.2">
      <c r="A5274" s="219">
        <v>0</v>
      </c>
    </row>
    <row r="5275" spans="1:1" x14ac:dyDescent="0.2">
      <c r="A5275" s="219">
        <v>0</v>
      </c>
    </row>
    <row r="5276" spans="1:1" x14ac:dyDescent="0.2">
      <c r="A5276" s="219">
        <v>0</v>
      </c>
    </row>
    <row r="5277" spans="1:1" x14ac:dyDescent="0.2">
      <c r="A5277" s="219">
        <v>0</v>
      </c>
    </row>
    <row r="5278" spans="1:1" x14ac:dyDescent="0.2">
      <c r="A5278" s="219">
        <v>0</v>
      </c>
    </row>
    <row r="5279" spans="1:1" x14ac:dyDescent="0.2">
      <c r="A5279" s="219">
        <v>0</v>
      </c>
    </row>
    <row r="5280" spans="1:1" x14ac:dyDescent="0.2">
      <c r="A5280" s="219">
        <v>0</v>
      </c>
    </row>
    <row r="5281" spans="1:1" x14ac:dyDescent="0.2">
      <c r="A5281" s="219">
        <v>0</v>
      </c>
    </row>
    <row r="5282" spans="1:1" x14ac:dyDescent="0.2">
      <c r="A5282" s="219">
        <v>0</v>
      </c>
    </row>
    <row r="5283" spans="1:1" x14ac:dyDescent="0.2">
      <c r="A5283" s="219">
        <v>0</v>
      </c>
    </row>
    <row r="5284" spans="1:1" x14ac:dyDescent="0.2">
      <c r="A5284" s="219">
        <v>0</v>
      </c>
    </row>
    <row r="5285" spans="1:1" x14ac:dyDescent="0.2">
      <c r="A5285" s="219">
        <v>0</v>
      </c>
    </row>
    <row r="5286" spans="1:1" x14ac:dyDescent="0.2">
      <c r="A5286" s="219">
        <v>0</v>
      </c>
    </row>
    <row r="5287" spans="1:1" x14ac:dyDescent="0.2">
      <c r="A5287" s="219">
        <v>0</v>
      </c>
    </row>
    <row r="5288" spans="1:1" x14ac:dyDescent="0.2">
      <c r="A5288" s="219">
        <v>0</v>
      </c>
    </row>
    <row r="5289" spans="1:1" x14ac:dyDescent="0.2">
      <c r="A5289" s="219">
        <v>0</v>
      </c>
    </row>
    <row r="5290" spans="1:1" x14ac:dyDescent="0.2">
      <c r="A5290" s="219">
        <v>0</v>
      </c>
    </row>
    <row r="5291" spans="1:1" x14ac:dyDescent="0.2">
      <c r="A5291" s="219">
        <v>0</v>
      </c>
    </row>
    <row r="5292" spans="1:1" x14ac:dyDescent="0.2">
      <c r="A5292" s="219">
        <v>0</v>
      </c>
    </row>
    <row r="5293" spans="1:1" x14ac:dyDescent="0.2">
      <c r="A5293" s="219">
        <v>0</v>
      </c>
    </row>
    <row r="5294" spans="1:1" x14ac:dyDescent="0.2">
      <c r="A5294" s="219">
        <v>0</v>
      </c>
    </row>
    <row r="5295" spans="1:1" x14ac:dyDescent="0.2">
      <c r="A5295" s="219">
        <v>0</v>
      </c>
    </row>
    <row r="5296" spans="1:1" x14ac:dyDescent="0.2">
      <c r="A5296" s="219">
        <v>0</v>
      </c>
    </row>
    <row r="5297" spans="1:1" x14ac:dyDescent="0.2">
      <c r="A5297" s="219">
        <v>0</v>
      </c>
    </row>
    <row r="5298" spans="1:1" x14ac:dyDescent="0.2">
      <c r="A5298" s="219">
        <v>0</v>
      </c>
    </row>
    <row r="5299" spans="1:1" x14ac:dyDescent="0.2">
      <c r="A5299" s="219">
        <v>0</v>
      </c>
    </row>
    <row r="5300" spans="1:1" x14ac:dyDescent="0.2">
      <c r="A5300" s="219">
        <v>0</v>
      </c>
    </row>
    <row r="5301" spans="1:1" x14ac:dyDescent="0.2">
      <c r="A5301" s="219">
        <v>0</v>
      </c>
    </row>
    <row r="5302" spans="1:1" x14ac:dyDescent="0.2">
      <c r="A5302" s="219">
        <v>0</v>
      </c>
    </row>
    <row r="5303" spans="1:1" x14ac:dyDescent="0.2">
      <c r="A5303" s="219">
        <v>0</v>
      </c>
    </row>
    <row r="5304" spans="1:1" x14ac:dyDescent="0.2">
      <c r="A5304" s="219">
        <v>0</v>
      </c>
    </row>
    <row r="5305" spans="1:1" x14ac:dyDescent="0.2">
      <c r="A5305" s="219">
        <v>0</v>
      </c>
    </row>
    <row r="5306" spans="1:1" x14ac:dyDescent="0.2">
      <c r="A5306" s="219">
        <v>0</v>
      </c>
    </row>
    <row r="5307" spans="1:1" x14ac:dyDescent="0.2">
      <c r="A5307" s="219">
        <v>0</v>
      </c>
    </row>
    <row r="5308" spans="1:1" x14ac:dyDescent="0.2">
      <c r="A5308" s="219">
        <v>0</v>
      </c>
    </row>
    <row r="5309" spans="1:1" x14ac:dyDescent="0.2">
      <c r="A5309" s="219">
        <v>0</v>
      </c>
    </row>
    <row r="5310" spans="1:1" x14ac:dyDescent="0.2">
      <c r="A5310" s="219">
        <v>0</v>
      </c>
    </row>
    <row r="5311" spans="1:1" x14ac:dyDescent="0.2">
      <c r="A5311" s="219">
        <v>0</v>
      </c>
    </row>
    <row r="5312" spans="1:1" x14ac:dyDescent="0.2">
      <c r="A5312" s="219">
        <v>0</v>
      </c>
    </row>
    <row r="5313" spans="1:1" x14ac:dyDescent="0.2">
      <c r="A5313" s="219">
        <v>0</v>
      </c>
    </row>
    <row r="5314" spans="1:1" x14ac:dyDescent="0.2">
      <c r="A5314" s="219">
        <v>0</v>
      </c>
    </row>
    <row r="5315" spans="1:1" x14ac:dyDescent="0.2">
      <c r="A5315" s="219">
        <v>0</v>
      </c>
    </row>
    <row r="5316" spans="1:1" x14ac:dyDescent="0.2">
      <c r="A5316" s="219">
        <v>0</v>
      </c>
    </row>
    <row r="5317" spans="1:1" x14ac:dyDescent="0.2">
      <c r="A5317" s="219">
        <v>0</v>
      </c>
    </row>
    <row r="5318" spans="1:1" x14ac:dyDescent="0.2">
      <c r="A5318" s="219">
        <v>0</v>
      </c>
    </row>
    <row r="5319" spans="1:1" x14ac:dyDescent="0.2">
      <c r="A5319" s="219">
        <v>0</v>
      </c>
    </row>
    <row r="5320" spans="1:1" x14ac:dyDescent="0.2">
      <c r="A5320" s="219">
        <v>0</v>
      </c>
    </row>
    <row r="5321" spans="1:1" x14ac:dyDescent="0.2">
      <c r="A5321" s="219">
        <v>0</v>
      </c>
    </row>
    <row r="5322" spans="1:1" x14ac:dyDescent="0.2">
      <c r="A5322" s="219">
        <v>0</v>
      </c>
    </row>
    <row r="5323" spans="1:1" x14ac:dyDescent="0.2">
      <c r="A5323" s="219">
        <v>0</v>
      </c>
    </row>
    <row r="5324" spans="1:1" x14ac:dyDescent="0.2">
      <c r="A5324" s="219">
        <v>0</v>
      </c>
    </row>
    <row r="5325" spans="1:1" x14ac:dyDescent="0.2">
      <c r="A5325" s="219">
        <v>0</v>
      </c>
    </row>
    <row r="5326" spans="1:1" x14ac:dyDescent="0.2">
      <c r="A5326" s="219">
        <v>0</v>
      </c>
    </row>
    <row r="5327" spans="1:1" x14ac:dyDescent="0.2">
      <c r="A5327" s="219">
        <v>0</v>
      </c>
    </row>
    <row r="5328" spans="1:1" x14ac:dyDescent="0.2">
      <c r="A5328" s="219">
        <v>0</v>
      </c>
    </row>
    <row r="5329" spans="1:1" x14ac:dyDescent="0.2">
      <c r="A5329" s="219">
        <v>0</v>
      </c>
    </row>
    <row r="5330" spans="1:1" x14ac:dyDescent="0.2">
      <c r="A5330" s="219">
        <v>0</v>
      </c>
    </row>
    <row r="5331" spans="1:1" x14ac:dyDescent="0.2">
      <c r="A5331" s="219">
        <v>0</v>
      </c>
    </row>
    <row r="5332" spans="1:1" x14ac:dyDescent="0.2">
      <c r="A5332" s="219">
        <v>0</v>
      </c>
    </row>
    <row r="5333" spans="1:1" x14ac:dyDescent="0.2">
      <c r="A5333" s="219">
        <v>0</v>
      </c>
    </row>
    <row r="5334" spans="1:1" x14ac:dyDescent="0.2">
      <c r="A5334" s="219">
        <v>0</v>
      </c>
    </row>
    <row r="5335" spans="1:1" x14ac:dyDescent="0.2">
      <c r="A5335" s="219">
        <v>0</v>
      </c>
    </row>
    <row r="5336" spans="1:1" x14ac:dyDescent="0.2">
      <c r="A5336" s="219">
        <v>0</v>
      </c>
    </row>
    <row r="5337" spans="1:1" x14ac:dyDescent="0.2">
      <c r="A5337" s="219">
        <v>0</v>
      </c>
    </row>
    <row r="5338" spans="1:1" x14ac:dyDescent="0.2">
      <c r="A5338" s="219">
        <v>0</v>
      </c>
    </row>
    <row r="5339" spans="1:1" x14ac:dyDescent="0.2">
      <c r="A5339" s="219">
        <v>0</v>
      </c>
    </row>
    <row r="5340" spans="1:1" x14ac:dyDescent="0.2">
      <c r="A5340" s="219">
        <v>0</v>
      </c>
    </row>
    <row r="5341" spans="1:1" x14ac:dyDescent="0.2">
      <c r="A5341" s="219">
        <v>0</v>
      </c>
    </row>
    <row r="5342" spans="1:1" x14ac:dyDescent="0.2">
      <c r="A5342" s="219">
        <v>0</v>
      </c>
    </row>
    <row r="5343" spans="1:1" x14ac:dyDescent="0.2">
      <c r="A5343" s="219">
        <v>0</v>
      </c>
    </row>
    <row r="5344" spans="1:1" x14ac:dyDescent="0.2">
      <c r="A5344" s="219">
        <v>0</v>
      </c>
    </row>
    <row r="5345" spans="1:1" x14ac:dyDescent="0.2">
      <c r="A5345" s="219">
        <v>0</v>
      </c>
    </row>
    <row r="5346" spans="1:1" x14ac:dyDescent="0.2">
      <c r="A5346" s="219">
        <v>0</v>
      </c>
    </row>
    <row r="5347" spans="1:1" x14ac:dyDescent="0.2">
      <c r="A5347" s="219">
        <v>0</v>
      </c>
    </row>
    <row r="5348" spans="1:1" x14ac:dyDescent="0.2">
      <c r="A5348" s="219">
        <v>0</v>
      </c>
    </row>
    <row r="5349" spans="1:1" x14ac:dyDescent="0.2">
      <c r="A5349" s="219">
        <v>0</v>
      </c>
    </row>
    <row r="5350" spans="1:1" x14ac:dyDescent="0.2">
      <c r="A5350" s="219">
        <v>0</v>
      </c>
    </row>
    <row r="5351" spans="1:1" x14ac:dyDescent="0.2">
      <c r="A5351" s="219">
        <v>0</v>
      </c>
    </row>
    <row r="5352" spans="1:1" x14ac:dyDescent="0.2">
      <c r="A5352" s="219">
        <v>0</v>
      </c>
    </row>
    <row r="5353" spans="1:1" x14ac:dyDescent="0.2">
      <c r="A5353" s="219">
        <v>0</v>
      </c>
    </row>
    <row r="5354" spans="1:1" x14ac:dyDescent="0.2">
      <c r="A5354" s="219">
        <v>0</v>
      </c>
    </row>
    <row r="5355" spans="1:1" x14ac:dyDescent="0.2">
      <c r="A5355" s="219">
        <v>0</v>
      </c>
    </row>
    <row r="5356" spans="1:1" x14ac:dyDescent="0.2">
      <c r="A5356" s="219">
        <v>0</v>
      </c>
    </row>
    <row r="5357" spans="1:1" x14ac:dyDescent="0.2">
      <c r="A5357" s="219">
        <v>0</v>
      </c>
    </row>
    <row r="5358" spans="1:1" x14ac:dyDescent="0.2">
      <c r="A5358" s="219">
        <v>0</v>
      </c>
    </row>
    <row r="5359" spans="1:1" x14ac:dyDescent="0.2">
      <c r="A5359" s="219">
        <v>0</v>
      </c>
    </row>
    <row r="5360" spans="1:1" x14ac:dyDescent="0.2">
      <c r="A5360" s="219">
        <v>0</v>
      </c>
    </row>
    <row r="5361" spans="1:1" x14ac:dyDescent="0.2">
      <c r="A5361" s="219">
        <v>0</v>
      </c>
    </row>
    <row r="5362" spans="1:1" x14ac:dyDescent="0.2">
      <c r="A5362" s="219">
        <v>0</v>
      </c>
    </row>
    <row r="5363" spans="1:1" x14ac:dyDescent="0.2">
      <c r="A5363" s="219">
        <v>0</v>
      </c>
    </row>
    <row r="5364" spans="1:1" x14ac:dyDescent="0.2">
      <c r="A5364" s="219">
        <v>0</v>
      </c>
    </row>
    <row r="5365" spans="1:1" x14ac:dyDescent="0.2">
      <c r="A5365" s="219">
        <v>0</v>
      </c>
    </row>
    <row r="5366" spans="1:1" x14ac:dyDescent="0.2">
      <c r="A5366" s="219">
        <v>0</v>
      </c>
    </row>
    <row r="5367" spans="1:1" x14ac:dyDescent="0.2">
      <c r="A5367" s="219">
        <v>0</v>
      </c>
    </row>
    <row r="5368" spans="1:1" x14ac:dyDescent="0.2">
      <c r="A5368" s="219">
        <v>0</v>
      </c>
    </row>
    <row r="5369" spans="1:1" x14ac:dyDescent="0.2">
      <c r="A5369" s="219">
        <v>0</v>
      </c>
    </row>
    <row r="5370" spans="1:1" x14ac:dyDescent="0.2">
      <c r="A5370" s="219">
        <v>0</v>
      </c>
    </row>
    <row r="5371" spans="1:1" x14ac:dyDescent="0.2">
      <c r="A5371" s="219">
        <v>0</v>
      </c>
    </row>
    <row r="5372" spans="1:1" x14ac:dyDescent="0.2">
      <c r="A5372" s="219">
        <v>0</v>
      </c>
    </row>
    <row r="5373" spans="1:1" x14ac:dyDescent="0.2">
      <c r="A5373" s="219">
        <v>0</v>
      </c>
    </row>
    <row r="5374" spans="1:1" x14ac:dyDescent="0.2">
      <c r="A5374" s="219">
        <v>0</v>
      </c>
    </row>
    <row r="5375" spans="1:1" x14ac:dyDescent="0.2">
      <c r="A5375" s="219">
        <v>0</v>
      </c>
    </row>
    <row r="5376" spans="1:1" x14ac:dyDescent="0.2">
      <c r="A5376" s="219">
        <v>0</v>
      </c>
    </row>
    <row r="5377" spans="1:1" x14ac:dyDescent="0.2">
      <c r="A5377" s="219">
        <v>0</v>
      </c>
    </row>
    <row r="5378" spans="1:1" x14ac:dyDescent="0.2">
      <c r="A5378" s="219">
        <v>0</v>
      </c>
    </row>
    <row r="5379" spans="1:1" x14ac:dyDescent="0.2">
      <c r="A5379" s="219">
        <v>0</v>
      </c>
    </row>
    <row r="5380" spans="1:1" x14ac:dyDescent="0.2">
      <c r="A5380" s="219">
        <v>0</v>
      </c>
    </row>
    <row r="5381" spans="1:1" x14ac:dyDescent="0.2">
      <c r="A5381" s="219">
        <v>0</v>
      </c>
    </row>
    <row r="5382" spans="1:1" x14ac:dyDescent="0.2">
      <c r="A5382" s="219">
        <v>0</v>
      </c>
    </row>
    <row r="5383" spans="1:1" x14ac:dyDescent="0.2">
      <c r="A5383" s="219">
        <v>0</v>
      </c>
    </row>
    <row r="5384" spans="1:1" x14ac:dyDescent="0.2">
      <c r="A5384" s="219">
        <v>0</v>
      </c>
    </row>
    <row r="5385" spans="1:1" x14ac:dyDescent="0.2">
      <c r="A5385" s="219">
        <v>0</v>
      </c>
    </row>
    <row r="5386" spans="1:1" x14ac:dyDescent="0.2">
      <c r="A5386" s="219">
        <v>0</v>
      </c>
    </row>
    <row r="5387" spans="1:1" x14ac:dyDescent="0.2">
      <c r="A5387" s="219">
        <v>0</v>
      </c>
    </row>
    <row r="5388" spans="1:1" x14ac:dyDescent="0.2">
      <c r="A5388" s="219">
        <v>0</v>
      </c>
    </row>
    <row r="5389" spans="1:1" x14ac:dyDescent="0.2">
      <c r="A5389" s="219">
        <v>0</v>
      </c>
    </row>
    <row r="5390" spans="1:1" x14ac:dyDescent="0.2">
      <c r="A5390" s="219">
        <v>0</v>
      </c>
    </row>
    <row r="5391" spans="1:1" x14ac:dyDescent="0.2">
      <c r="A5391" s="219">
        <v>0</v>
      </c>
    </row>
    <row r="5392" spans="1:1" x14ac:dyDescent="0.2">
      <c r="A5392" s="219">
        <v>0</v>
      </c>
    </row>
    <row r="5393" spans="1:1" x14ac:dyDescent="0.2">
      <c r="A5393" s="219">
        <v>0</v>
      </c>
    </row>
    <row r="5394" spans="1:1" x14ac:dyDescent="0.2">
      <c r="A5394" s="219">
        <v>0</v>
      </c>
    </row>
    <row r="5395" spans="1:1" x14ac:dyDescent="0.2">
      <c r="A5395" s="219">
        <v>0</v>
      </c>
    </row>
    <row r="5396" spans="1:1" x14ac:dyDescent="0.2">
      <c r="A5396" s="219">
        <v>0</v>
      </c>
    </row>
    <row r="5397" spans="1:1" x14ac:dyDescent="0.2">
      <c r="A5397" s="219">
        <v>0</v>
      </c>
    </row>
    <row r="5398" spans="1:1" x14ac:dyDescent="0.2">
      <c r="A5398" s="219">
        <v>0</v>
      </c>
    </row>
    <row r="5399" spans="1:1" x14ac:dyDescent="0.2">
      <c r="A5399" s="219">
        <v>0</v>
      </c>
    </row>
    <row r="5400" spans="1:1" x14ac:dyDescent="0.2">
      <c r="A5400" s="219">
        <v>0</v>
      </c>
    </row>
    <row r="5401" spans="1:1" x14ac:dyDescent="0.2">
      <c r="A5401" s="219">
        <v>0</v>
      </c>
    </row>
    <row r="5402" spans="1:1" x14ac:dyDescent="0.2">
      <c r="A5402" s="219">
        <v>0</v>
      </c>
    </row>
    <row r="5403" spans="1:1" x14ac:dyDescent="0.2">
      <c r="A5403" s="219">
        <v>0</v>
      </c>
    </row>
    <row r="5404" spans="1:1" x14ac:dyDescent="0.2">
      <c r="A5404" s="219">
        <v>0</v>
      </c>
    </row>
    <row r="5405" spans="1:1" x14ac:dyDescent="0.2">
      <c r="A5405" s="219">
        <v>0</v>
      </c>
    </row>
    <row r="5406" spans="1:1" x14ac:dyDescent="0.2">
      <c r="A5406" s="219">
        <v>0</v>
      </c>
    </row>
    <row r="5407" spans="1:1" x14ac:dyDescent="0.2">
      <c r="A5407" s="219">
        <v>0</v>
      </c>
    </row>
    <row r="5408" spans="1:1" x14ac:dyDescent="0.2">
      <c r="A5408" s="219">
        <v>0</v>
      </c>
    </row>
    <row r="5409" spans="1:1" x14ac:dyDescent="0.2">
      <c r="A5409" s="219">
        <v>0</v>
      </c>
    </row>
    <row r="5410" spans="1:1" x14ac:dyDescent="0.2">
      <c r="A5410" s="219">
        <v>0</v>
      </c>
    </row>
    <row r="5411" spans="1:1" x14ac:dyDescent="0.2">
      <c r="A5411" s="219">
        <v>0</v>
      </c>
    </row>
    <row r="5412" spans="1:1" x14ac:dyDescent="0.2">
      <c r="A5412" s="219">
        <v>0</v>
      </c>
    </row>
    <row r="5413" spans="1:1" x14ac:dyDescent="0.2">
      <c r="A5413" s="219">
        <v>0</v>
      </c>
    </row>
    <row r="5414" spans="1:1" x14ac:dyDescent="0.2">
      <c r="A5414" s="219">
        <v>0</v>
      </c>
    </row>
    <row r="5415" spans="1:1" x14ac:dyDescent="0.2">
      <c r="A5415" s="219">
        <v>0</v>
      </c>
    </row>
    <row r="5416" spans="1:1" x14ac:dyDescent="0.2">
      <c r="A5416" s="219">
        <v>0</v>
      </c>
    </row>
    <row r="5417" spans="1:1" x14ac:dyDescent="0.2">
      <c r="A5417" s="219">
        <v>0</v>
      </c>
    </row>
    <row r="5418" spans="1:1" x14ac:dyDescent="0.2">
      <c r="A5418" s="219">
        <v>0</v>
      </c>
    </row>
    <row r="5419" spans="1:1" x14ac:dyDescent="0.2">
      <c r="A5419" s="219">
        <v>0</v>
      </c>
    </row>
    <row r="5420" spans="1:1" x14ac:dyDescent="0.2">
      <c r="A5420" s="219">
        <v>0</v>
      </c>
    </row>
    <row r="5421" spans="1:1" x14ac:dyDescent="0.2">
      <c r="A5421" s="219">
        <v>0</v>
      </c>
    </row>
    <row r="5422" spans="1:1" x14ac:dyDescent="0.2">
      <c r="A5422" s="219">
        <v>0</v>
      </c>
    </row>
    <row r="5423" spans="1:1" x14ac:dyDescent="0.2">
      <c r="A5423" s="219">
        <v>0</v>
      </c>
    </row>
    <row r="5424" spans="1:1" x14ac:dyDescent="0.2">
      <c r="A5424" s="219">
        <v>0</v>
      </c>
    </row>
    <row r="5425" spans="1:1" x14ac:dyDescent="0.2">
      <c r="A5425" s="219">
        <v>0</v>
      </c>
    </row>
    <row r="5426" spans="1:1" x14ac:dyDescent="0.2">
      <c r="A5426" s="219">
        <v>0</v>
      </c>
    </row>
    <row r="5427" spans="1:1" x14ac:dyDescent="0.2">
      <c r="A5427" s="219">
        <v>0</v>
      </c>
    </row>
    <row r="5428" spans="1:1" x14ac:dyDescent="0.2">
      <c r="A5428" s="219">
        <v>0</v>
      </c>
    </row>
    <row r="5429" spans="1:1" x14ac:dyDescent="0.2">
      <c r="A5429" s="219">
        <v>0</v>
      </c>
    </row>
    <row r="5430" spans="1:1" x14ac:dyDescent="0.2">
      <c r="A5430" s="219">
        <v>0</v>
      </c>
    </row>
    <row r="5431" spans="1:1" x14ac:dyDescent="0.2">
      <c r="A5431" s="219">
        <v>0</v>
      </c>
    </row>
    <row r="5432" spans="1:1" x14ac:dyDescent="0.2">
      <c r="A5432" s="219">
        <v>0</v>
      </c>
    </row>
    <row r="5433" spans="1:1" x14ac:dyDescent="0.2">
      <c r="A5433" s="219">
        <v>0</v>
      </c>
    </row>
    <row r="5434" spans="1:1" x14ac:dyDescent="0.2">
      <c r="A5434" s="219">
        <v>0</v>
      </c>
    </row>
    <row r="5435" spans="1:1" x14ac:dyDescent="0.2">
      <c r="A5435" s="219">
        <v>0</v>
      </c>
    </row>
    <row r="5436" spans="1:1" x14ac:dyDescent="0.2">
      <c r="A5436" s="219">
        <v>0</v>
      </c>
    </row>
    <row r="5437" spans="1:1" x14ac:dyDescent="0.2">
      <c r="A5437" s="219">
        <v>0</v>
      </c>
    </row>
    <row r="5438" spans="1:1" x14ac:dyDescent="0.2">
      <c r="A5438" s="219">
        <v>0</v>
      </c>
    </row>
    <row r="5439" spans="1:1" x14ac:dyDescent="0.2">
      <c r="A5439" s="219">
        <v>0</v>
      </c>
    </row>
    <row r="5440" spans="1:1" x14ac:dyDescent="0.2">
      <c r="A5440" s="219">
        <v>0</v>
      </c>
    </row>
    <row r="5441" spans="1:1" x14ac:dyDescent="0.2">
      <c r="A5441" s="219">
        <v>0</v>
      </c>
    </row>
    <row r="5442" spans="1:1" x14ac:dyDescent="0.2">
      <c r="A5442" s="219">
        <v>0</v>
      </c>
    </row>
    <row r="5443" spans="1:1" x14ac:dyDescent="0.2">
      <c r="A5443" s="219">
        <v>0</v>
      </c>
    </row>
    <row r="5444" spans="1:1" x14ac:dyDescent="0.2">
      <c r="A5444" s="219">
        <v>0</v>
      </c>
    </row>
    <row r="5445" spans="1:1" x14ac:dyDescent="0.2">
      <c r="A5445" s="219">
        <v>0</v>
      </c>
    </row>
    <row r="5446" spans="1:1" x14ac:dyDescent="0.2">
      <c r="A5446" s="219">
        <v>0</v>
      </c>
    </row>
    <row r="5447" spans="1:1" x14ac:dyDescent="0.2">
      <c r="A5447" s="219">
        <v>0</v>
      </c>
    </row>
    <row r="5448" spans="1:1" x14ac:dyDescent="0.2">
      <c r="A5448" s="219">
        <v>0</v>
      </c>
    </row>
    <row r="5449" spans="1:1" x14ac:dyDescent="0.2">
      <c r="A5449" s="219">
        <v>0</v>
      </c>
    </row>
    <row r="5450" spans="1:1" x14ac:dyDescent="0.2">
      <c r="A5450" s="219">
        <v>0</v>
      </c>
    </row>
    <row r="5451" spans="1:1" x14ac:dyDescent="0.2">
      <c r="A5451" s="219">
        <v>0</v>
      </c>
    </row>
    <row r="5452" spans="1:1" x14ac:dyDescent="0.2">
      <c r="A5452" s="219">
        <v>0</v>
      </c>
    </row>
    <row r="5453" spans="1:1" x14ac:dyDescent="0.2">
      <c r="A5453" s="219">
        <v>0</v>
      </c>
    </row>
    <row r="5454" spans="1:1" x14ac:dyDescent="0.2">
      <c r="A5454" s="219">
        <v>0</v>
      </c>
    </row>
    <row r="5455" spans="1:1" x14ac:dyDescent="0.2">
      <c r="A5455" s="219">
        <v>0</v>
      </c>
    </row>
    <row r="5456" spans="1:1" x14ac:dyDescent="0.2">
      <c r="A5456" s="219">
        <v>0</v>
      </c>
    </row>
    <row r="5457" spans="1:1" x14ac:dyDescent="0.2">
      <c r="A5457" s="219">
        <v>0</v>
      </c>
    </row>
    <row r="5458" spans="1:1" x14ac:dyDescent="0.2">
      <c r="A5458" s="219">
        <v>0</v>
      </c>
    </row>
    <row r="5459" spans="1:1" x14ac:dyDescent="0.2">
      <c r="A5459" s="219">
        <v>0</v>
      </c>
    </row>
    <row r="5460" spans="1:1" x14ac:dyDescent="0.2">
      <c r="A5460" s="219">
        <v>0</v>
      </c>
    </row>
    <row r="5461" spans="1:1" x14ac:dyDescent="0.2">
      <c r="A5461" s="219">
        <v>0</v>
      </c>
    </row>
    <row r="5462" spans="1:1" x14ac:dyDescent="0.2">
      <c r="A5462" s="219">
        <v>0</v>
      </c>
    </row>
    <row r="5463" spans="1:1" x14ac:dyDescent="0.2">
      <c r="A5463" s="219">
        <v>0</v>
      </c>
    </row>
    <row r="5464" spans="1:1" x14ac:dyDescent="0.2">
      <c r="A5464" s="219">
        <v>0</v>
      </c>
    </row>
    <row r="5465" spans="1:1" x14ac:dyDescent="0.2">
      <c r="A5465" s="219">
        <v>0</v>
      </c>
    </row>
    <row r="5466" spans="1:1" x14ac:dyDescent="0.2">
      <c r="A5466" s="219">
        <v>0</v>
      </c>
    </row>
    <row r="5467" spans="1:1" x14ac:dyDescent="0.2">
      <c r="A5467" s="219">
        <v>0</v>
      </c>
    </row>
    <row r="5468" spans="1:1" x14ac:dyDescent="0.2">
      <c r="A5468" s="219">
        <v>0</v>
      </c>
    </row>
    <row r="5469" spans="1:1" x14ac:dyDescent="0.2">
      <c r="A5469" s="219">
        <v>0</v>
      </c>
    </row>
    <row r="5470" spans="1:1" x14ac:dyDescent="0.2">
      <c r="A5470" s="219">
        <v>0</v>
      </c>
    </row>
    <row r="5471" spans="1:1" x14ac:dyDescent="0.2">
      <c r="A5471" s="219">
        <v>0</v>
      </c>
    </row>
    <row r="5472" spans="1:1" x14ac:dyDescent="0.2">
      <c r="A5472" s="219">
        <v>0</v>
      </c>
    </row>
    <row r="5473" spans="1:1" x14ac:dyDescent="0.2">
      <c r="A5473" s="219">
        <v>0</v>
      </c>
    </row>
    <row r="5474" spans="1:1" x14ac:dyDescent="0.2">
      <c r="A5474" s="219">
        <v>0</v>
      </c>
    </row>
    <row r="5475" spans="1:1" x14ac:dyDescent="0.2">
      <c r="A5475" s="219">
        <v>0</v>
      </c>
    </row>
    <row r="5476" spans="1:1" x14ac:dyDescent="0.2">
      <c r="A5476" s="219">
        <v>0</v>
      </c>
    </row>
    <row r="5477" spans="1:1" x14ac:dyDescent="0.2">
      <c r="A5477" s="219">
        <v>0</v>
      </c>
    </row>
    <row r="5478" spans="1:1" x14ac:dyDescent="0.2">
      <c r="A5478" s="219">
        <v>0</v>
      </c>
    </row>
    <row r="5479" spans="1:1" x14ac:dyDescent="0.2">
      <c r="A5479" s="219">
        <v>0</v>
      </c>
    </row>
    <row r="5480" spans="1:1" x14ac:dyDescent="0.2">
      <c r="A5480" s="219">
        <v>0</v>
      </c>
    </row>
    <row r="5481" spans="1:1" x14ac:dyDescent="0.2">
      <c r="A5481" s="219">
        <v>0</v>
      </c>
    </row>
    <row r="5482" spans="1:1" x14ac:dyDescent="0.2">
      <c r="A5482" s="219">
        <v>0</v>
      </c>
    </row>
    <row r="5483" spans="1:1" x14ac:dyDescent="0.2">
      <c r="A5483" s="219">
        <v>0</v>
      </c>
    </row>
    <row r="5484" spans="1:1" x14ac:dyDescent="0.2">
      <c r="A5484" s="219">
        <v>0</v>
      </c>
    </row>
    <row r="5485" spans="1:1" x14ac:dyDescent="0.2">
      <c r="A5485" s="219">
        <v>0</v>
      </c>
    </row>
    <row r="5486" spans="1:1" x14ac:dyDescent="0.2">
      <c r="A5486" s="219">
        <v>0</v>
      </c>
    </row>
    <row r="5487" spans="1:1" x14ac:dyDescent="0.2">
      <c r="A5487" s="219">
        <v>0</v>
      </c>
    </row>
    <row r="5488" spans="1:1" x14ac:dyDescent="0.2">
      <c r="A5488" s="219">
        <v>0</v>
      </c>
    </row>
    <row r="5489" spans="1:1" x14ac:dyDescent="0.2">
      <c r="A5489" s="219">
        <v>0</v>
      </c>
    </row>
    <row r="5490" spans="1:1" x14ac:dyDescent="0.2">
      <c r="A5490" s="219">
        <v>0</v>
      </c>
    </row>
    <row r="5491" spans="1:1" x14ac:dyDescent="0.2">
      <c r="A5491" s="219">
        <v>0</v>
      </c>
    </row>
    <row r="5492" spans="1:1" x14ac:dyDescent="0.2">
      <c r="A5492" s="219">
        <v>0</v>
      </c>
    </row>
    <row r="5493" spans="1:1" x14ac:dyDescent="0.2">
      <c r="A5493" s="219">
        <v>0</v>
      </c>
    </row>
    <row r="5494" spans="1:1" x14ac:dyDescent="0.2">
      <c r="A5494" s="219">
        <v>0</v>
      </c>
    </row>
    <row r="5495" spans="1:1" x14ac:dyDescent="0.2">
      <c r="A5495" s="219">
        <v>0</v>
      </c>
    </row>
    <row r="5496" spans="1:1" x14ac:dyDescent="0.2">
      <c r="A5496" s="219">
        <v>0</v>
      </c>
    </row>
    <row r="5497" spans="1:1" x14ac:dyDescent="0.2">
      <c r="A5497" s="219">
        <v>0</v>
      </c>
    </row>
    <row r="5498" spans="1:1" x14ac:dyDescent="0.2">
      <c r="A5498" s="219">
        <v>0</v>
      </c>
    </row>
    <row r="5499" spans="1:1" x14ac:dyDescent="0.2">
      <c r="A5499" s="219">
        <v>0</v>
      </c>
    </row>
    <row r="5500" spans="1:1" x14ac:dyDescent="0.2">
      <c r="A5500" s="219">
        <v>0</v>
      </c>
    </row>
    <row r="5501" spans="1:1" x14ac:dyDescent="0.2">
      <c r="A5501" s="219">
        <v>0</v>
      </c>
    </row>
    <row r="5502" spans="1:1" x14ac:dyDescent="0.2">
      <c r="A5502" s="219">
        <v>0</v>
      </c>
    </row>
    <row r="5503" spans="1:1" x14ac:dyDescent="0.2">
      <c r="A5503" s="219">
        <v>0</v>
      </c>
    </row>
    <row r="5504" spans="1:1" x14ac:dyDescent="0.2">
      <c r="A5504" s="219">
        <v>0</v>
      </c>
    </row>
    <row r="5505" spans="1:1" x14ac:dyDescent="0.2">
      <c r="A5505" s="219">
        <v>0</v>
      </c>
    </row>
    <row r="5506" spans="1:1" x14ac:dyDescent="0.2">
      <c r="A5506" s="219">
        <v>0</v>
      </c>
    </row>
    <row r="5507" spans="1:1" x14ac:dyDescent="0.2">
      <c r="A5507" s="219">
        <v>0</v>
      </c>
    </row>
    <row r="5508" spans="1:1" x14ac:dyDescent="0.2">
      <c r="A5508" s="219">
        <v>0</v>
      </c>
    </row>
    <row r="5509" spans="1:1" x14ac:dyDescent="0.2">
      <c r="A5509" s="219">
        <v>0</v>
      </c>
    </row>
    <row r="5510" spans="1:1" x14ac:dyDescent="0.2">
      <c r="A5510" s="219">
        <v>0</v>
      </c>
    </row>
    <row r="5511" spans="1:1" x14ac:dyDescent="0.2">
      <c r="A5511" s="219">
        <v>0</v>
      </c>
    </row>
    <row r="5512" spans="1:1" x14ac:dyDescent="0.2">
      <c r="A5512" s="219">
        <v>0</v>
      </c>
    </row>
    <row r="5513" spans="1:1" x14ac:dyDescent="0.2">
      <c r="A5513" s="219">
        <v>0</v>
      </c>
    </row>
    <row r="5514" spans="1:1" x14ac:dyDescent="0.2">
      <c r="A5514" s="219">
        <v>0</v>
      </c>
    </row>
    <row r="5515" spans="1:1" x14ac:dyDescent="0.2">
      <c r="A5515" s="219">
        <v>0</v>
      </c>
    </row>
    <row r="5516" spans="1:1" x14ac:dyDescent="0.2">
      <c r="A5516" s="219">
        <v>0</v>
      </c>
    </row>
    <row r="5517" spans="1:1" x14ac:dyDescent="0.2">
      <c r="A5517" s="219">
        <v>0</v>
      </c>
    </row>
    <row r="5518" spans="1:1" x14ac:dyDescent="0.2">
      <c r="A5518" s="219">
        <v>0</v>
      </c>
    </row>
    <row r="5519" spans="1:1" x14ac:dyDescent="0.2">
      <c r="A5519" s="219">
        <v>0</v>
      </c>
    </row>
    <row r="5520" spans="1:1" x14ac:dyDescent="0.2">
      <c r="A5520" s="219">
        <v>0</v>
      </c>
    </row>
    <row r="5521" spans="1:1" x14ac:dyDescent="0.2">
      <c r="A5521" s="219">
        <v>0</v>
      </c>
    </row>
    <row r="5522" spans="1:1" x14ac:dyDescent="0.2">
      <c r="A5522" s="219">
        <v>0</v>
      </c>
    </row>
    <row r="5523" spans="1:1" x14ac:dyDescent="0.2">
      <c r="A5523" s="219">
        <v>0</v>
      </c>
    </row>
    <row r="5524" spans="1:1" x14ac:dyDescent="0.2">
      <c r="A5524" s="219">
        <v>0</v>
      </c>
    </row>
    <row r="5525" spans="1:1" x14ac:dyDescent="0.2">
      <c r="A5525" s="219">
        <v>0</v>
      </c>
    </row>
    <row r="5526" spans="1:1" x14ac:dyDescent="0.2">
      <c r="A5526" s="219">
        <v>0</v>
      </c>
    </row>
    <row r="5527" spans="1:1" x14ac:dyDescent="0.2">
      <c r="A5527" s="219">
        <v>0</v>
      </c>
    </row>
    <row r="5528" spans="1:1" x14ac:dyDescent="0.2">
      <c r="A5528" s="219">
        <v>0</v>
      </c>
    </row>
    <row r="5529" spans="1:1" x14ac:dyDescent="0.2">
      <c r="A5529" s="219">
        <v>0</v>
      </c>
    </row>
    <row r="5530" spans="1:1" x14ac:dyDescent="0.2">
      <c r="A5530" s="219">
        <v>0</v>
      </c>
    </row>
    <row r="5531" spans="1:1" x14ac:dyDescent="0.2">
      <c r="A5531" s="219">
        <v>0</v>
      </c>
    </row>
    <row r="5532" spans="1:1" x14ac:dyDescent="0.2">
      <c r="A5532" s="219">
        <v>0</v>
      </c>
    </row>
    <row r="5533" spans="1:1" x14ac:dyDescent="0.2">
      <c r="A5533" s="219">
        <v>0</v>
      </c>
    </row>
    <row r="5534" spans="1:1" x14ac:dyDescent="0.2">
      <c r="A5534" s="219">
        <v>0</v>
      </c>
    </row>
    <row r="5535" spans="1:1" x14ac:dyDescent="0.2">
      <c r="A5535" s="219">
        <v>0</v>
      </c>
    </row>
    <row r="5536" spans="1:1" x14ac:dyDescent="0.2">
      <c r="A5536" s="219">
        <v>0</v>
      </c>
    </row>
    <row r="5537" spans="1:1" x14ac:dyDescent="0.2">
      <c r="A5537" s="219">
        <v>0</v>
      </c>
    </row>
    <row r="5538" spans="1:1" x14ac:dyDescent="0.2">
      <c r="A5538" s="219">
        <v>0</v>
      </c>
    </row>
    <row r="5539" spans="1:1" x14ac:dyDescent="0.2">
      <c r="A5539" s="219">
        <v>0</v>
      </c>
    </row>
    <row r="5540" spans="1:1" x14ac:dyDescent="0.2">
      <c r="A5540" s="219">
        <v>0</v>
      </c>
    </row>
    <row r="5541" spans="1:1" x14ac:dyDescent="0.2">
      <c r="A5541" s="219">
        <v>0</v>
      </c>
    </row>
    <row r="5542" spans="1:1" x14ac:dyDescent="0.2">
      <c r="A5542" s="219">
        <v>0</v>
      </c>
    </row>
    <row r="5543" spans="1:1" x14ac:dyDescent="0.2">
      <c r="A5543" s="219">
        <v>0</v>
      </c>
    </row>
    <row r="5544" spans="1:1" x14ac:dyDescent="0.2">
      <c r="A5544" s="219">
        <v>0</v>
      </c>
    </row>
    <row r="5545" spans="1:1" x14ac:dyDescent="0.2">
      <c r="A5545" s="219">
        <v>0</v>
      </c>
    </row>
    <row r="5546" spans="1:1" x14ac:dyDescent="0.2">
      <c r="A5546" s="219">
        <v>0</v>
      </c>
    </row>
    <row r="5547" spans="1:1" x14ac:dyDescent="0.2">
      <c r="A5547" s="219">
        <v>0</v>
      </c>
    </row>
    <row r="5548" spans="1:1" x14ac:dyDescent="0.2">
      <c r="A5548" s="219">
        <v>0</v>
      </c>
    </row>
    <row r="5549" spans="1:1" x14ac:dyDescent="0.2">
      <c r="A5549" s="219">
        <v>0</v>
      </c>
    </row>
    <row r="5550" spans="1:1" x14ac:dyDescent="0.2">
      <c r="A5550" s="219">
        <v>0</v>
      </c>
    </row>
    <row r="5551" spans="1:1" x14ac:dyDescent="0.2">
      <c r="A5551" s="219">
        <v>0</v>
      </c>
    </row>
    <row r="5552" spans="1:1" x14ac:dyDescent="0.2">
      <c r="A5552" s="219">
        <v>0</v>
      </c>
    </row>
    <row r="5553" spans="1:1" x14ac:dyDescent="0.2">
      <c r="A5553" s="219">
        <v>0</v>
      </c>
    </row>
    <row r="5554" spans="1:1" x14ac:dyDescent="0.2">
      <c r="A5554" s="219">
        <v>0</v>
      </c>
    </row>
    <row r="5555" spans="1:1" x14ac:dyDescent="0.2">
      <c r="A5555" s="219">
        <v>0</v>
      </c>
    </row>
    <row r="5556" spans="1:1" x14ac:dyDescent="0.2">
      <c r="A5556" s="219">
        <v>0</v>
      </c>
    </row>
    <row r="5557" spans="1:1" x14ac:dyDescent="0.2">
      <c r="A5557" s="219">
        <v>0</v>
      </c>
    </row>
    <row r="5558" spans="1:1" x14ac:dyDescent="0.2">
      <c r="A5558" s="219">
        <v>0</v>
      </c>
    </row>
    <row r="5559" spans="1:1" x14ac:dyDescent="0.2">
      <c r="A5559" s="219">
        <v>0</v>
      </c>
    </row>
    <row r="5560" spans="1:1" x14ac:dyDescent="0.2">
      <c r="A5560" s="219">
        <v>0</v>
      </c>
    </row>
    <row r="5561" spans="1:1" x14ac:dyDescent="0.2">
      <c r="A5561" s="219">
        <v>0</v>
      </c>
    </row>
    <row r="5562" spans="1:1" x14ac:dyDescent="0.2">
      <c r="A5562" s="219">
        <v>0</v>
      </c>
    </row>
    <row r="5563" spans="1:1" x14ac:dyDescent="0.2">
      <c r="A5563" s="219">
        <v>0</v>
      </c>
    </row>
    <row r="5564" spans="1:1" x14ac:dyDescent="0.2">
      <c r="A5564" s="219">
        <v>0</v>
      </c>
    </row>
    <row r="5565" spans="1:1" x14ac:dyDescent="0.2">
      <c r="A5565" s="219">
        <v>0</v>
      </c>
    </row>
    <row r="5566" spans="1:1" x14ac:dyDescent="0.2">
      <c r="A5566" s="219">
        <v>0</v>
      </c>
    </row>
    <row r="5567" spans="1:1" x14ac:dyDescent="0.2">
      <c r="A5567" s="219">
        <v>0</v>
      </c>
    </row>
    <row r="5568" spans="1:1" x14ac:dyDescent="0.2">
      <c r="A5568" s="219">
        <v>0</v>
      </c>
    </row>
    <row r="5569" spans="1:1" x14ac:dyDescent="0.2">
      <c r="A5569" s="219">
        <v>0</v>
      </c>
    </row>
    <row r="5570" spans="1:1" x14ac:dyDescent="0.2">
      <c r="A5570" s="219">
        <v>0</v>
      </c>
    </row>
    <row r="5571" spans="1:1" x14ac:dyDescent="0.2">
      <c r="A5571" s="219">
        <v>0</v>
      </c>
    </row>
    <row r="5572" spans="1:1" x14ac:dyDescent="0.2">
      <c r="A5572" s="219">
        <v>0</v>
      </c>
    </row>
    <row r="5573" spans="1:1" x14ac:dyDescent="0.2">
      <c r="A5573" s="219">
        <v>0</v>
      </c>
    </row>
    <row r="5574" spans="1:1" x14ac:dyDescent="0.2">
      <c r="A5574" s="219">
        <v>0</v>
      </c>
    </row>
    <row r="5575" spans="1:1" x14ac:dyDescent="0.2">
      <c r="A5575" s="219">
        <v>0</v>
      </c>
    </row>
    <row r="5576" spans="1:1" x14ac:dyDescent="0.2">
      <c r="A5576" s="219">
        <v>0</v>
      </c>
    </row>
    <row r="5577" spans="1:1" x14ac:dyDescent="0.2">
      <c r="A5577" s="219">
        <v>0</v>
      </c>
    </row>
    <row r="5578" spans="1:1" x14ac:dyDescent="0.2">
      <c r="A5578" s="219">
        <v>0</v>
      </c>
    </row>
    <row r="5579" spans="1:1" x14ac:dyDescent="0.2">
      <c r="A5579" s="219">
        <v>0</v>
      </c>
    </row>
    <row r="5580" spans="1:1" x14ac:dyDescent="0.2">
      <c r="A5580" s="219">
        <v>0</v>
      </c>
    </row>
    <row r="5581" spans="1:1" x14ac:dyDescent="0.2">
      <c r="A5581" s="219">
        <v>0</v>
      </c>
    </row>
    <row r="5582" spans="1:1" x14ac:dyDescent="0.2">
      <c r="A5582" s="219">
        <v>0</v>
      </c>
    </row>
    <row r="5583" spans="1:1" x14ac:dyDescent="0.2">
      <c r="A5583" s="219">
        <v>0</v>
      </c>
    </row>
    <row r="5584" spans="1:1" x14ac:dyDescent="0.2">
      <c r="A5584" s="219">
        <v>0</v>
      </c>
    </row>
    <row r="5585" spans="1:1" x14ac:dyDescent="0.2">
      <c r="A5585" s="219">
        <v>0</v>
      </c>
    </row>
    <row r="5586" spans="1:1" x14ac:dyDescent="0.2">
      <c r="A5586" s="219">
        <v>0</v>
      </c>
    </row>
    <row r="5587" spans="1:1" x14ac:dyDescent="0.2">
      <c r="A5587" s="219">
        <v>0</v>
      </c>
    </row>
    <row r="5588" spans="1:1" x14ac:dyDescent="0.2">
      <c r="A5588" s="219">
        <v>0</v>
      </c>
    </row>
    <row r="5589" spans="1:1" x14ac:dyDescent="0.2">
      <c r="A5589" s="219">
        <v>0</v>
      </c>
    </row>
    <row r="5590" spans="1:1" x14ac:dyDescent="0.2">
      <c r="A5590" s="219">
        <v>0</v>
      </c>
    </row>
    <row r="5591" spans="1:1" x14ac:dyDescent="0.2">
      <c r="A5591" s="219">
        <v>0</v>
      </c>
    </row>
    <row r="5592" spans="1:1" x14ac:dyDescent="0.2">
      <c r="A5592" s="219">
        <v>0</v>
      </c>
    </row>
    <row r="5593" spans="1:1" x14ac:dyDescent="0.2">
      <c r="A5593" s="219">
        <v>0</v>
      </c>
    </row>
    <row r="5594" spans="1:1" x14ac:dyDescent="0.2">
      <c r="A5594" s="219">
        <v>0</v>
      </c>
    </row>
    <row r="5595" spans="1:1" x14ac:dyDescent="0.2">
      <c r="A5595" s="219">
        <v>0</v>
      </c>
    </row>
    <row r="5596" spans="1:1" x14ac:dyDescent="0.2">
      <c r="A5596" s="219">
        <v>0</v>
      </c>
    </row>
    <row r="5597" spans="1:1" x14ac:dyDescent="0.2">
      <c r="A5597" s="219">
        <v>0</v>
      </c>
    </row>
    <row r="5598" spans="1:1" x14ac:dyDescent="0.2">
      <c r="A5598" s="219">
        <v>0</v>
      </c>
    </row>
    <row r="5599" spans="1:1" x14ac:dyDescent="0.2">
      <c r="A5599" s="219">
        <v>0</v>
      </c>
    </row>
    <row r="5600" spans="1:1" x14ac:dyDescent="0.2">
      <c r="A5600" s="219">
        <v>0</v>
      </c>
    </row>
    <row r="5601" spans="1:1" x14ac:dyDescent="0.2">
      <c r="A5601" s="219">
        <v>0</v>
      </c>
    </row>
    <row r="5602" spans="1:1" x14ac:dyDescent="0.2">
      <c r="A5602" s="219">
        <v>0</v>
      </c>
    </row>
    <row r="5603" spans="1:1" x14ac:dyDescent="0.2">
      <c r="A5603" s="219">
        <v>0</v>
      </c>
    </row>
    <row r="5604" spans="1:1" x14ac:dyDescent="0.2">
      <c r="A5604" s="219">
        <v>0</v>
      </c>
    </row>
    <row r="5605" spans="1:1" x14ac:dyDescent="0.2">
      <c r="A5605" s="219">
        <v>0</v>
      </c>
    </row>
    <row r="5606" spans="1:1" x14ac:dyDescent="0.2">
      <c r="A5606" s="219">
        <v>0</v>
      </c>
    </row>
    <row r="5607" spans="1:1" x14ac:dyDescent="0.2">
      <c r="A5607" s="219">
        <v>0</v>
      </c>
    </row>
    <row r="5608" spans="1:1" x14ac:dyDescent="0.2">
      <c r="A5608" s="219">
        <v>0</v>
      </c>
    </row>
    <row r="5609" spans="1:1" x14ac:dyDescent="0.2">
      <c r="A5609" s="219">
        <v>0</v>
      </c>
    </row>
    <row r="5610" spans="1:1" x14ac:dyDescent="0.2">
      <c r="A5610" s="219">
        <v>0</v>
      </c>
    </row>
    <row r="5611" spans="1:1" x14ac:dyDescent="0.2">
      <c r="A5611" s="219">
        <v>0</v>
      </c>
    </row>
    <row r="5612" spans="1:1" x14ac:dyDescent="0.2">
      <c r="A5612" s="219">
        <v>0</v>
      </c>
    </row>
    <row r="5613" spans="1:1" x14ac:dyDescent="0.2">
      <c r="A5613" s="219">
        <v>0</v>
      </c>
    </row>
    <row r="5614" spans="1:1" x14ac:dyDescent="0.2">
      <c r="A5614" s="219">
        <v>0</v>
      </c>
    </row>
    <row r="5615" spans="1:1" x14ac:dyDescent="0.2">
      <c r="A5615" s="219">
        <v>0</v>
      </c>
    </row>
    <row r="5616" spans="1:1" x14ac:dyDescent="0.2">
      <c r="A5616" s="219">
        <v>0</v>
      </c>
    </row>
    <row r="5617" spans="1:1" x14ac:dyDescent="0.2">
      <c r="A5617" s="219">
        <v>0</v>
      </c>
    </row>
    <row r="5618" spans="1:1" x14ac:dyDescent="0.2">
      <c r="A5618" s="219">
        <v>0</v>
      </c>
    </row>
    <row r="5619" spans="1:1" x14ac:dyDescent="0.2">
      <c r="A5619" s="219">
        <v>0</v>
      </c>
    </row>
    <row r="5620" spans="1:1" x14ac:dyDescent="0.2">
      <c r="A5620" s="219">
        <v>0</v>
      </c>
    </row>
    <row r="5621" spans="1:1" x14ac:dyDescent="0.2">
      <c r="A5621" s="219">
        <v>0</v>
      </c>
    </row>
    <row r="5622" spans="1:1" x14ac:dyDescent="0.2">
      <c r="A5622" s="219">
        <v>0</v>
      </c>
    </row>
    <row r="5623" spans="1:1" x14ac:dyDescent="0.2">
      <c r="A5623" s="219">
        <v>0</v>
      </c>
    </row>
    <row r="5624" spans="1:1" x14ac:dyDescent="0.2">
      <c r="A5624" s="219">
        <v>0</v>
      </c>
    </row>
    <row r="5625" spans="1:1" x14ac:dyDescent="0.2">
      <c r="A5625" s="219">
        <v>0</v>
      </c>
    </row>
    <row r="5626" spans="1:1" x14ac:dyDescent="0.2">
      <c r="A5626" s="219">
        <v>0</v>
      </c>
    </row>
    <row r="5627" spans="1:1" x14ac:dyDescent="0.2">
      <c r="A5627" s="219">
        <v>0</v>
      </c>
    </row>
    <row r="5628" spans="1:1" x14ac:dyDescent="0.2">
      <c r="A5628" s="219">
        <v>0</v>
      </c>
    </row>
    <row r="5629" spans="1:1" x14ac:dyDescent="0.2">
      <c r="A5629" s="219">
        <v>0</v>
      </c>
    </row>
    <row r="5630" spans="1:1" x14ac:dyDescent="0.2">
      <c r="A5630" s="219">
        <v>0</v>
      </c>
    </row>
    <row r="5631" spans="1:1" x14ac:dyDescent="0.2">
      <c r="A5631" s="219">
        <v>0</v>
      </c>
    </row>
    <row r="5632" spans="1:1" x14ac:dyDescent="0.2">
      <c r="A5632" s="219">
        <v>0</v>
      </c>
    </row>
    <row r="5633" spans="1:1" x14ac:dyDescent="0.2">
      <c r="A5633" s="219">
        <v>0</v>
      </c>
    </row>
    <row r="5634" spans="1:1" x14ac:dyDescent="0.2">
      <c r="A5634" s="219">
        <v>0</v>
      </c>
    </row>
    <row r="5635" spans="1:1" x14ac:dyDescent="0.2">
      <c r="A5635" s="219">
        <v>0</v>
      </c>
    </row>
    <row r="5636" spans="1:1" x14ac:dyDescent="0.2">
      <c r="A5636" s="219">
        <v>0</v>
      </c>
    </row>
    <row r="5637" spans="1:1" x14ac:dyDescent="0.2">
      <c r="A5637" s="219">
        <v>0</v>
      </c>
    </row>
    <row r="5638" spans="1:1" x14ac:dyDescent="0.2">
      <c r="A5638" s="219">
        <v>0</v>
      </c>
    </row>
    <row r="5639" spans="1:1" x14ac:dyDescent="0.2">
      <c r="A5639" s="219">
        <v>0</v>
      </c>
    </row>
    <row r="5640" spans="1:1" x14ac:dyDescent="0.2">
      <c r="A5640" s="219">
        <v>0</v>
      </c>
    </row>
    <row r="5641" spans="1:1" x14ac:dyDescent="0.2">
      <c r="A5641" s="219">
        <v>0</v>
      </c>
    </row>
    <row r="5642" spans="1:1" x14ac:dyDescent="0.2">
      <c r="A5642" s="219">
        <v>0</v>
      </c>
    </row>
    <row r="5643" spans="1:1" x14ac:dyDescent="0.2">
      <c r="A5643" s="219">
        <v>0</v>
      </c>
    </row>
    <row r="5644" spans="1:1" x14ac:dyDescent="0.2">
      <c r="A5644" s="219">
        <v>0</v>
      </c>
    </row>
    <row r="5645" spans="1:1" x14ac:dyDescent="0.2">
      <c r="A5645" s="219">
        <v>0</v>
      </c>
    </row>
    <row r="5646" spans="1:1" x14ac:dyDescent="0.2">
      <c r="A5646" s="219">
        <v>0</v>
      </c>
    </row>
    <row r="5647" spans="1:1" x14ac:dyDescent="0.2">
      <c r="A5647" s="219">
        <v>0</v>
      </c>
    </row>
    <row r="5648" spans="1:1" x14ac:dyDescent="0.2">
      <c r="A5648" s="219">
        <v>0</v>
      </c>
    </row>
    <row r="5649" spans="1:1" x14ac:dyDescent="0.2">
      <c r="A5649" s="219">
        <v>0</v>
      </c>
    </row>
    <row r="5650" spans="1:1" x14ac:dyDescent="0.2">
      <c r="A5650" s="219">
        <v>0</v>
      </c>
    </row>
    <row r="5651" spans="1:1" x14ac:dyDescent="0.2">
      <c r="A5651" s="219">
        <v>0</v>
      </c>
    </row>
    <row r="5652" spans="1:1" x14ac:dyDescent="0.2">
      <c r="A5652" s="219">
        <v>0</v>
      </c>
    </row>
    <row r="5653" spans="1:1" x14ac:dyDescent="0.2">
      <c r="A5653" s="219">
        <v>0</v>
      </c>
    </row>
    <row r="5654" spans="1:1" x14ac:dyDescent="0.2">
      <c r="A5654" s="219">
        <v>0</v>
      </c>
    </row>
    <row r="5655" spans="1:1" x14ac:dyDescent="0.2">
      <c r="A5655" s="219">
        <v>0</v>
      </c>
    </row>
    <row r="5656" spans="1:1" x14ac:dyDescent="0.2">
      <c r="A5656" s="219">
        <v>0</v>
      </c>
    </row>
    <row r="5657" spans="1:1" x14ac:dyDescent="0.2">
      <c r="A5657" s="219">
        <v>0</v>
      </c>
    </row>
    <row r="5658" spans="1:1" x14ac:dyDescent="0.2">
      <c r="A5658" s="219">
        <v>0</v>
      </c>
    </row>
    <row r="5659" spans="1:1" x14ac:dyDescent="0.2">
      <c r="A5659" s="219">
        <v>0</v>
      </c>
    </row>
    <row r="5660" spans="1:1" x14ac:dyDescent="0.2">
      <c r="A5660" s="219">
        <v>0</v>
      </c>
    </row>
    <row r="5661" spans="1:1" x14ac:dyDescent="0.2">
      <c r="A5661" s="219">
        <v>0</v>
      </c>
    </row>
    <row r="5662" spans="1:1" x14ac:dyDescent="0.2">
      <c r="A5662" s="219">
        <v>0</v>
      </c>
    </row>
    <row r="5663" spans="1:1" x14ac:dyDescent="0.2">
      <c r="A5663" s="219">
        <v>0</v>
      </c>
    </row>
    <row r="5664" spans="1:1" x14ac:dyDescent="0.2">
      <c r="A5664" s="219">
        <v>0</v>
      </c>
    </row>
    <row r="5665" spans="1:1" x14ac:dyDescent="0.2">
      <c r="A5665" s="219">
        <v>0</v>
      </c>
    </row>
    <row r="5666" spans="1:1" x14ac:dyDescent="0.2">
      <c r="A5666" s="219">
        <v>0</v>
      </c>
    </row>
    <row r="5667" spans="1:1" x14ac:dyDescent="0.2">
      <c r="A5667" s="219">
        <v>0</v>
      </c>
    </row>
    <row r="5668" spans="1:1" x14ac:dyDescent="0.2">
      <c r="A5668" s="219">
        <v>0</v>
      </c>
    </row>
    <row r="5669" spans="1:1" x14ac:dyDescent="0.2">
      <c r="A5669" s="219">
        <v>0</v>
      </c>
    </row>
    <row r="5670" spans="1:1" x14ac:dyDescent="0.2">
      <c r="A5670" s="219">
        <v>0</v>
      </c>
    </row>
    <row r="5671" spans="1:1" x14ac:dyDescent="0.2">
      <c r="A5671" s="219">
        <v>0</v>
      </c>
    </row>
    <row r="5672" spans="1:1" x14ac:dyDescent="0.2">
      <c r="A5672" s="219">
        <v>0</v>
      </c>
    </row>
    <row r="5673" spans="1:1" x14ac:dyDescent="0.2">
      <c r="A5673" s="219">
        <v>0</v>
      </c>
    </row>
    <row r="5674" spans="1:1" x14ac:dyDescent="0.2">
      <c r="A5674" s="219">
        <v>0</v>
      </c>
    </row>
    <row r="5675" spans="1:1" x14ac:dyDescent="0.2">
      <c r="A5675" s="219">
        <v>0</v>
      </c>
    </row>
    <row r="5676" spans="1:1" x14ac:dyDescent="0.2">
      <c r="A5676" s="219">
        <v>0</v>
      </c>
    </row>
    <row r="5677" spans="1:1" x14ac:dyDescent="0.2">
      <c r="A5677" s="219">
        <v>0</v>
      </c>
    </row>
    <row r="5678" spans="1:1" x14ac:dyDescent="0.2">
      <c r="A5678" s="219">
        <v>0</v>
      </c>
    </row>
    <row r="5679" spans="1:1" x14ac:dyDescent="0.2">
      <c r="A5679" s="219">
        <v>0</v>
      </c>
    </row>
    <row r="5680" spans="1:1" x14ac:dyDescent="0.2">
      <c r="A5680" s="219">
        <v>0</v>
      </c>
    </row>
    <row r="5681" spans="1:1" x14ac:dyDescent="0.2">
      <c r="A5681" s="219">
        <v>0</v>
      </c>
    </row>
    <row r="5682" spans="1:1" x14ac:dyDescent="0.2">
      <c r="A5682" s="219">
        <v>0</v>
      </c>
    </row>
    <row r="5683" spans="1:1" x14ac:dyDescent="0.2">
      <c r="A5683" s="219">
        <v>0</v>
      </c>
    </row>
    <row r="5684" spans="1:1" x14ac:dyDescent="0.2">
      <c r="A5684" s="219">
        <v>0</v>
      </c>
    </row>
    <row r="5685" spans="1:1" x14ac:dyDescent="0.2">
      <c r="A5685" s="219">
        <v>0</v>
      </c>
    </row>
    <row r="5686" spans="1:1" x14ac:dyDescent="0.2">
      <c r="A5686" s="219">
        <v>0</v>
      </c>
    </row>
    <row r="5687" spans="1:1" x14ac:dyDescent="0.2">
      <c r="A5687" s="219">
        <v>0</v>
      </c>
    </row>
    <row r="5688" spans="1:1" x14ac:dyDescent="0.2">
      <c r="A5688" s="219">
        <v>0</v>
      </c>
    </row>
    <row r="5689" spans="1:1" x14ac:dyDescent="0.2">
      <c r="A5689" s="219">
        <v>0</v>
      </c>
    </row>
    <row r="5690" spans="1:1" x14ac:dyDescent="0.2">
      <c r="A5690" s="219">
        <v>0</v>
      </c>
    </row>
    <row r="5691" spans="1:1" x14ac:dyDescent="0.2">
      <c r="A5691" s="219">
        <v>0</v>
      </c>
    </row>
    <row r="5692" spans="1:1" x14ac:dyDescent="0.2">
      <c r="A5692" s="219">
        <v>0</v>
      </c>
    </row>
    <row r="5693" spans="1:1" x14ac:dyDescent="0.2">
      <c r="A5693" s="219">
        <v>0</v>
      </c>
    </row>
    <row r="5694" spans="1:1" x14ac:dyDescent="0.2">
      <c r="A5694" s="219">
        <v>0</v>
      </c>
    </row>
    <row r="5695" spans="1:1" x14ac:dyDescent="0.2">
      <c r="A5695" s="219">
        <v>0</v>
      </c>
    </row>
    <row r="5696" spans="1:1" x14ac:dyDescent="0.2">
      <c r="A5696" s="219">
        <v>0</v>
      </c>
    </row>
    <row r="5697" spans="1:1" x14ac:dyDescent="0.2">
      <c r="A5697" s="219">
        <v>0</v>
      </c>
    </row>
    <row r="5698" spans="1:1" x14ac:dyDescent="0.2">
      <c r="A5698" s="219">
        <v>0</v>
      </c>
    </row>
    <row r="5699" spans="1:1" x14ac:dyDescent="0.2">
      <c r="A5699" s="219">
        <v>0</v>
      </c>
    </row>
    <row r="5700" spans="1:1" x14ac:dyDescent="0.2">
      <c r="A5700" s="219">
        <v>0</v>
      </c>
    </row>
    <row r="5701" spans="1:1" x14ac:dyDescent="0.2">
      <c r="A5701" s="219">
        <v>0</v>
      </c>
    </row>
    <row r="5702" spans="1:1" x14ac:dyDescent="0.2">
      <c r="A5702" s="219">
        <v>0</v>
      </c>
    </row>
    <row r="5703" spans="1:1" x14ac:dyDescent="0.2">
      <c r="A5703" s="219">
        <v>0</v>
      </c>
    </row>
    <row r="5704" spans="1:1" x14ac:dyDescent="0.2">
      <c r="A5704" s="219">
        <v>0</v>
      </c>
    </row>
    <row r="5705" spans="1:1" x14ac:dyDescent="0.2">
      <c r="A5705" s="219">
        <v>0</v>
      </c>
    </row>
    <row r="5706" spans="1:1" x14ac:dyDescent="0.2">
      <c r="A5706" s="219">
        <v>0</v>
      </c>
    </row>
    <row r="5707" spans="1:1" x14ac:dyDescent="0.2">
      <c r="A5707" s="219">
        <v>0</v>
      </c>
    </row>
    <row r="5708" spans="1:1" x14ac:dyDescent="0.2">
      <c r="A5708" s="219">
        <v>0</v>
      </c>
    </row>
    <row r="5709" spans="1:1" x14ac:dyDescent="0.2">
      <c r="A5709" s="219">
        <v>0</v>
      </c>
    </row>
    <row r="5710" spans="1:1" x14ac:dyDescent="0.2">
      <c r="A5710" s="219">
        <v>0</v>
      </c>
    </row>
    <row r="5711" spans="1:1" x14ac:dyDescent="0.2">
      <c r="A5711" s="219">
        <v>0</v>
      </c>
    </row>
    <row r="5712" spans="1:1" x14ac:dyDescent="0.2">
      <c r="A5712" s="219">
        <v>0</v>
      </c>
    </row>
    <row r="5713" spans="1:1" x14ac:dyDescent="0.2">
      <c r="A5713" s="219">
        <v>0</v>
      </c>
    </row>
    <row r="5714" spans="1:1" x14ac:dyDescent="0.2">
      <c r="A5714" s="219">
        <v>0</v>
      </c>
    </row>
    <row r="5715" spans="1:1" x14ac:dyDescent="0.2">
      <c r="A5715" s="219">
        <v>0</v>
      </c>
    </row>
    <row r="5716" spans="1:1" x14ac:dyDescent="0.2">
      <c r="A5716" s="219">
        <v>0</v>
      </c>
    </row>
    <row r="5717" spans="1:1" x14ac:dyDescent="0.2">
      <c r="A5717" s="219">
        <v>0</v>
      </c>
    </row>
    <row r="5718" spans="1:1" x14ac:dyDescent="0.2">
      <c r="A5718" s="219">
        <v>0</v>
      </c>
    </row>
    <row r="5719" spans="1:1" x14ac:dyDescent="0.2">
      <c r="A5719" s="219">
        <v>0</v>
      </c>
    </row>
    <row r="5720" spans="1:1" x14ac:dyDescent="0.2">
      <c r="A5720" s="219">
        <v>0</v>
      </c>
    </row>
    <row r="5721" spans="1:1" x14ac:dyDescent="0.2">
      <c r="A5721" s="219">
        <v>0</v>
      </c>
    </row>
    <row r="5722" spans="1:1" x14ac:dyDescent="0.2">
      <c r="A5722" s="219">
        <v>0</v>
      </c>
    </row>
    <row r="5723" spans="1:1" x14ac:dyDescent="0.2">
      <c r="A5723" s="219">
        <v>0</v>
      </c>
    </row>
    <row r="5724" spans="1:1" x14ac:dyDescent="0.2">
      <c r="A5724" s="219">
        <v>0</v>
      </c>
    </row>
    <row r="5725" spans="1:1" x14ac:dyDescent="0.2">
      <c r="A5725" s="219">
        <v>0</v>
      </c>
    </row>
    <row r="5726" spans="1:1" x14ac:dyDescent="0.2">
      <c r="A5726" s="219">
        <v>0</v>
      </c>
    </row>
    <row r="5727" spans="1:1" x14ac:dyDescent="0.2">
      <c r="A5727" s="219">
        <v>0</v>
      </c>
    </row>
    <row r="5728" spans="1:1" x14ac:dyDescent="0.2">
      <c r="A5728" s="219">
        <v>0</v>
      </c>
    </row>
    <row r="5729" spans="1:1" x14ac:dyDescent="0.2">
      <c r="A5729" s="219">
        <v>0</v>
      </c>
    </row>
    <row r="5730" spans="1:1" x14ac:dyDescent="0.2">
      <c r="A5730" s="219">
        <v>0</v>
      </c>
    </row>
    <row r="5731" spans="1:1" x14ac:dyDescent="0.2">
      <c r="A5731" s="219">
        <v>0</v>
      </c>
    </row>
    <row r="5732" spans="1:1" x14ac:dyDescent="0.2">
      <c r="A5732" s="219">
        <v>0</v>
      </c>
    </row>
    <row r="5733" spans="1:1" x14ac:dyDescent="0.2">
      <c r="A5733" s="219">
        <v>0</v>
      </c>
    </row>
    <row r="5734" spans="1:1" x14ac:dyDescent="0.2">
      <c r="A5734" s="219">
        <v>0</v>
      </c>
    </row>
    <row r="5735" spans="1:1" x14ac:dyDescent="0.2">
      <c r="A5735" s="219">
        <v>0</v>
      </c>
    </row>
    <row r="5736" spans="1:1" x14ac:dyDescent="0.2">
      <c r="A5736" s="219">
        <v>0</v>
      </c>
    </row>
    <row r="5737" spans="1:1" x14ac:dyDescent="0.2">
      <c r="A5737" s="219">
        <v>0</v>
      </c>
    </row>
    <row r="5738" spans="1:1" x14ac:dyDescent="0.2">
      <c r="A5738" s="219">
        <v>0</v>
      </c>
    </row>
    <row r="5739" spans="1:1" x14ac:dyDescent="0.2">
      <c r="A5739" s="219">
        <v>0</v>
      </c>
    </row>
    <row r="5740" spans="1:1" x14ac:dyDescent="0.2">
      <c r="A5740" s="219">
        <v>0</v>
      </c>
    </row>
    <row r="5741" spans="1:1" x14ac:dyDescent="0.2">
      <c r="A5741" s="219">
        <v>0</v>
      </c>
    </row>
    <row r="5742" spans="1:1" x14ac:dyDescent="0.2">
      <c r="A5742" s="219">
        <v>0</v>
      </c>
    </row>
    <row r="5743" spans="1:1" x14ac:dyDescent="0.2">
      <c r="A5743" s="219">
        <v>0</v>
      </c>
    </row>
    <row r="5744" spans="1:1" x14ac:dyDescent="0.2">
      <c r="A5744" s="219">
        <v>0</v>
      </c>
    </row>
    <row r="5745" spans="1:1" x14ac:dyDescent="0.2">
      <c r="A5745" s="219">
        <v>0</v>
      </c>
    </row>
    <row r="5746" spans="1:1" x14ac:dyDescent="0.2">
      <c r="A5746" s="219">
        <v>0</v>
      </c>
    </row>
    <row r="5747" spans="1:1" x14ac:dyDescent="0.2">
      <c r="A5747" s="219">
        <v>0</v>
      </c>
    </row>
    <row r="5748" spans="1:1" x14ac:dyDescent="0.2">
      <c r="A5748" s="219">
        <v>0</v>
      </c>
    </row>
    <row r="5749" spans="1:1" x14ac:dyDescent="0.2">
      <c r="A5749" s="219">
        <v>0</v>
      </c>
    </row>
    <row r="5750" spans="1:1" x14ac:dyDescent="0.2">
      <c r="A5750" s="219">
        <v>0</v>
      </c>
    </row>
    <row r="5751" spans="1:1" x14ac:dyDescent="0.2">
      <c r="A5751" s="219">
        <v>0</v>
      </c>
    </row>
    <row r="5752" spans="1:1" x14ac:dyDescent="0.2">
      <c r="A5752" s="219">
        <v>0</v>
      </c>
    </row>
    <row r="5753" spans="1:1" x14ac:dyDescent="0.2">
      <c r="A5753" s="219">
        <v>0</v>
      </c>
    </row>
    <row r="5754" spans="1:1" x14ac:dyDescent="0.2">
      <c r="A5754" s="219">
        <v>0</v>
      </c>
    </row>
    <row r="5755" spans="1:1" x14ac:dyDescent="0.2">
      <c r="A5755" s="219">
        <v>0</v>
      </c>
    </row>
    <row r="5756" spans="1:1" x14ac:dyDescent="0.2">
      <c r="A5756" s="219">
        <v>0</v>
      </c>
    </row>
    <row r="5757" spans="1:1" x14ac:dyDescent="0.2">
      <c r="A5757" s="219">
        <v>0</v>
      </c>
    </row>
    <row r="5758" spans="1:1" x14ac:dyDescent="0.2">
      <c r="A5758" s="219">
        <v>0</v>
      </c>
    </row>
    <row r="5759" spans="1:1" x14ac:dyDescent="0.2">
      <c r="A5759" s="219">
        <v>0</v>
      </c>
    </row>
    <row r="5760" spans="1:1" x14ac:dyDescent="0.2">
      <c r="A5760" s="219">
        <v>0</v>
      </c>
    </row>
    <row r="5761" spans="1:1" x14ac:dyDescent="0.2">
      <c r="A5761" s="219">
        <v>0</v>
      </c>
    </row>
    <row r="5762" spans="1:1" x14ac:dyDescent="0.2">
      <c r="A5762" s="219">
        <v>0</v>
      </c>
    </row>
    <row r="5763" spans="1:1" x14ac:dyDescent="0.2">
      <c r="A5763" s="219">
        <v>0</v>
      </c>
    </row>
    <row r="5764" spans="1:1" x14ac:dyDescent="0.2">
      <c r="A5764" s="219">
        <v>0</v>
      </c>
    </row>
    <row r="5765" spans="1:1" x14ac:dyDescent="0.2">
      <c r="A5765" s="219">
        <v>0</v>
      </c>
    </row>
    <row r="5766" spans="1:1" x14ac:dyDescent="0.2">
      <c r="A5766" s="219">
        <v>0</v>
      </c>
    </row>
    <row r="5767" spans="1:1" x14ac:dyDescent="0.2">
      <c r="A5767" s="219">
        <v>0</v>
      </c>
    </row>
    <row r="5768" spans="1:1" x14ac:dyDescent="0.2">
      <c r="A5768" s="219">
        <v>0</v>
      </c>
    </row>
    <row r="5769" spans="1:1" x14ac:dyDescent="0.2">
      <c r="A5769" s="219">
        <v>0</v>
      </c>
    </row>
    <row r="5770" spans="1:1" x14ac:dyDescent="0.2">
      <c r="A5770" s="219">
        <v>0</v>
      </c>
    </row>
    <row r="5771" spans="1:1" x14ac:dyDescent="0.2">
      <c r="A5771" s="219">
        <v>0</v>
      </c>
    </row>
    <row r="5772" spans="1:1" x14ac:dyDescent="0.2">
      <c r="A5772" s="219">
        <v>0</v>
      </c>
    </row>
    <row r="5773" spans="1:1" x14ac:dyDescent="0.2">
      <c r="A5773" s="219">
        <v>0</v>
      </c>
    </row>
    <row r="5774" spans="1:1" x14ac:dyDescent="0.2">
      <c r="A5774" s="219">
        <v>0</v>
      </c>
    </row>
    <row r="5775" spans="1:1" x14ac:dyDescent="0.2">
      <c r="A5775" s="219">
        <v>0</v>
      </c>
    </row>
    <row r="5776" spans="1:1" x14ac:dyDescent="0.2">
      <c r="A5776" s="219">
        <v>0</v>
      </c>
    </row>
    <row r="5777" spans="1:1" x14ac:dyDescent="0.2">
      <c r="A5777" s="219">
        <v>0</v>
      </c>
    </row>
    <row r="5778" spans="1:1" x14ac:dyDescent="0.2">
      <c r="A5778" s="219">
        <v>0</v>
      </c>
    </row>
    <row r="5779" spans="1:1" x14ac:dyDescent="0.2">
      <c r="A5779" s="219">
        <v>0</v>
      </c>
    </row>
    <row r="5780" spans="1:1" x14ac:dyDescent="0.2">
      <c r="A5780" s="219">
        <v>0</v>
      </c>
    </row>
    <row r="5781" spans="1:1" x14ac:dyDescent="0.2">
      <c r="A5781" s="219">
        <v>0</v>
      </c>
    </row>
    <row r="5782" spans="1:1" x14ac:dyDescent="0.2">
      <c r="A5782" s="219">
        <v>0</v>
      </c>
    </row>
    <row r="5783" spans="1:1" x14ac:dyDescent="0.2">
      <c r="A5783" s="219">
        <v>0</v>
      </c>
    </row>
    <row r="5784" spans="1:1" x14ac:dyDescent="0.2">
      <c r="A5784" s="219">
        <v>0</v>
      </c>
    </row>
    <row r="5785" spans="1:1" x14ac:dyDescent="0.2">
      <c r="A5785" s="219">
        <v>0</v>
      </c>
    </row>
    <row r="5786" spans="1:1" x14ac:dyDescent="0.2">
      <c r="A5786" s="219">
        <v>0</v>
      </c>
    </row>
    <row r="5787" spans="1:1" x14ac:dyDescent="0.2">
      <c r="A5787" s="219">
        <v>0</v>
      </c>
    </row>
    <row r="5788" spans="1:1" x14ac:dyDescent="0.2">
      <c r="A5788" s="219">
        <v>0</v>
      </c>
    </row>
    <row r="5789" spans="1:1" x14ac:dyDescent="0.2">
      <c r="A5789" s="219">
        <v>0</v>
      </c>
    </row>
    <row r="5790" spans="1:1" x14ac:dyDescent="0.2">
      <c r="A5790" s="219">
        <v>0</v>
      </c>
    </row>
    <row r="5791" spans="1:1" x14ac:dyDescent="0.2">
      <c r="A5791" s="219">
        <v>0</v>
      </c>
    </row>
    <row r="5792" spans="1:1" x14ac:dyDescent="0.2">
      <c r="A5792" s="219">
        <v>0</v>
      </c>
    </row>
    <row r="5793" spans="1:1" x14ac:dyDescent="0.2">
      <c r="A5793" s="219">
        <v>0</v>
      </c>
    </row>
    <row r="5794" spans="1:1" x14ac:dyDescent="0.2">
      <c r="A5794" s="219">
        <v>0</v>
      </c>
    </row>
    <row r="5795" spans="1:1" x14ac:dyDescent="0.2">
      <c r="A5795" s="219">
        <v>0</v>
      </c>
    </row>
    <row r="5796" spans="1:1" x14ac:dyDescent="0.2">
      <c r="A5796" s="219">
        <v>0</v>
      </c>
    </row>
    <row r="5797" spans="1:1" x14ac:dyDescent="0.2">
      <c r="A5797" s="219">
        <v>0</v>
      </c>
    </row>
    <row r="5798" spans="1:1" x14ac:dyDescent="0.2">
      <c r="A5798" s="219">
        <v>0</v>
      </c>
    </row>
    <row r="5799" spans="1:1" x14ac:dyDescent="0.2">
      <c r="A5799" s="219">
        <v>0</v>
      </c>
    </row>
    <row r="5800" spans="1:1" x14ac:dyDescent="0.2">
      <c r="A5800" s="219">
        <v>0</v>
      </c>
    </row>
    <row r="5801" spans="1:1" x14ac:dyDescent="0.2">
      <c r="A5801" s="219">
        <v>0</v>
      </c>
    </row>
    <row r="5802" spans="1:1" x14ac:dyDescent="0.2">
      <c r="A5802" s="219">
        <v>0</v>
      </c>
    </row>
    <row r="5803" spans="1:1" x14ac:dyDescent="0.2">
      <c r="A5803" s="219">
        <v>0</v>
      </c>
    </row>
    <row r="5804" spans="1:1" x14ac:dyDescent="0.2">
      <c r="A5804" s="219">
        <v>0</v>
      </c>
    </row>
    <row r="5805" spans="1:1" x14ac:dyDescent="0.2">
      <c r="A5805" s="219">
        <v>0</v>
      </c>
    </row>
    <row r="5806" spans="1:1" x14ac:dyDescent="0.2">
      <c r="A5806" s="219">
        <v>0</v>
      </c>
    </row>
    <row r="5807" spans="1:1" x14ac:dyDescent="0.2">
      <c r="A5807" s="219">
        <v>0</v>
      </c>
    </row>
    <row r="5808" spans="1:1" x14ac:dyDescent="0.2">
      <c r="A5808" s="219">
        <v>0</v>
      </c>
    </row>
    <row r="5809" spans="1:1" x14ac:dyDescent="0.2">
      <c r="A5809" s="219">
        <v>0</v>
      </c>
    </row>
    <row r="5810" spans="1:1" x14ac:dyDescent="0.2">
      <c r="A5810" s="219">
        <v>0</v>
      </c>
    </row>
    <row r="5811" spans="1:1" x14ac:dyDescent="0.2">
      <c r="A5811" s="219">
        <v>0</v>
      </c>
    </row>
    <row r="5812" spans="1:1" x14ac:dyDescent="0.2">
      <c r="A5812" s="219">
        <v>0</v>
      </c>
    </row>
    <row r="5813" spans="1:1" x14ac:dyDescent="0.2">
      <c r="A5813" s="219">
        <v>0</v>
      </c>
    </row>
    <row r="5814" spans="1:1" x14ac:dyDescent="0.2">
      <c r="A5814" s="219">
        <v>0</v>
      </c>
    </row>
    <row r="5815" spans="1:1" x14ac:dyDescent="0.2">
      <c r="A5815" s="219">
        <v>0</v>
      </c>
    </row>
    <row r="5816" spans="1:1" x14ac:dyDescent="0.2">
      <c r="A5816" s="219">
        <v>0</v>
      </c>
    </row>
    <row r="5817" spans="1:1" x14ac:dyDescent="0.2">
      <c r="A5817" s="219">
        <v>0</v>
      </c>
    </row>
    <row r="5818" spans="1:1" x14ac:dyDescent="0.2">
      <c r="A5818" s="219">
        <v>0</v>
      </c>
    </row>
    <row r="5819" spans="1:1" x14ac:dyDescent="0.2">
      <c r="A5819" s="219">
        <v>0</v>
      </c>
    </row>
    <row r="5820" spans="1:1" x14ac:dyDescent="0.2">
      <c r="A5820" s="219">
        <v>0</v>
      </c>
    </row>
    <row r="5821" spans="1:1" x14ac:dyDescent="0.2">
      <c r="A5821" s="219">
        <v>0</v>
      </c>
    </row>
    <row r="5822" spans="1:1" x14ac:dyDescent="0.2">
      <c r="A5822" s="219">
        <v>0</v>
      </c>
    </row>
    <row r="5823" spans="1:1" x14ac:dyDescent="0.2">
      <c r="A5823" s="219">
        <v>0</v>
      </c>
    </row>
    <row r="5824" spans="1:1" x14ac:dyDescent="0.2">
      <c r="A5824" s="219">
        <v>0</v>
      </c>
    </row>
    <row r="5825" spans="1:1" x14ac:dyDescent="0.2">
      <c r="A5825" s="219">
        <v>0</v>
      </c>
    </row>
    <row r="5826" spans="1:1" x14ac:dyDescent="0.2">
      <c r="A5826" s="219">
        <v>0</v>
      </c>
    </row>
    <row r="5827" spans="1:1" x14ac:dyDescent="0.2">
      <c r="A5827" s="219">
        <v>0</v>
      </c>
    </row>
    <row r="5828" spans="1:1" x14ac:dyDescent="0.2">
      <c r="A5828" s="219">
        <v>0</v>
      </c>
    </row>
    <row r="5829" spans="1:1" x14ac:dyDescent="0.2">
      <c r="A5829" s="219">
        <v>0</v>
      </c>
    </row>
    <row r="5830" spans="1:1" x14ac:dyDescent="0.2">
      <c r="A5830" s="219">
        <v>0</v>
      </c>
    </row>
    <row r="5831" spans="1:1" x14ac:dyDescent="0.2">
      <c r="A5831" s="219">
        <v>0</v>
      </c>
    </row>
    <row r="5832" spans="1:1" x14ac:dyDescent="0.2">
      <c r="A5832" s="219">
        <v>0</v>
      </c>
    </row>
    <row r="5833" spans="1:1" x14ac:dyDescent="0.2">
      <c r="A5833" s="219">
        <v>0</v>
      </c>
    </row>
    <row r="5834" spans="1:1" x14ac:dyDescent="0.2">
      <c r="A5834" s="219">
        <v>0</v>
      </c>
    </row>
    <row r="5835" spans="1:1" x14ac:dyDescent="0.2">
      <c r="A5835" s="219">
        <v>0</v>
      </c>
    </row>
    <row r="5836" spans="1:1" x14ac:dyDescent="0.2">
      <c r="A5836" s="219">
        <v>0</v>
      </c>
    </row>
    <row r="5837" spans="1:1" x14ac:dyDescent="0.2">
      <c r="A5837" s="219">
        <v>0</v>
      </c>
    </row>
    <row r="5838" spans="1:1" x14ac:dyDescent="0.2">
      <c r="A5838" s="219">
        <v>0</v>
      </c>
    </row>
    <row r="5839" spans="1:1" x14ac:dyDescent="0.2">
      <c r="A5839" s="219">
        <v>0</v>
      </c>
    </row>
    <row r="5840" spans="1:1" x14ac:dyDescent="0.2">
      <c r="A5840" s="219">
        <v>0</v>
      </c>
    </row>
    <row r="5841" spans="1:1" x14ac:dyDescent="0.2">
      <c r="A5841" s="219">
        <v>0</v>
      </c>
    </row>
    <row r="5842" spans="1:1" x14ac:dyDescent="0.2">
      <c r="A5842" s="219">
        <v>0</v>
      </c>
    </row>
    <row r="5843" spans="1:1" x14ac:dyDescent="0.2">
      <c r="A5843" s="219">
        <v>0</v>
      </c>
    </row>
    <row r="5844" spans="1:1" x14ac:dyDescent="0.2">
      <c r="A5844" s="219">
        <v>0</v>
      </c>
    </row>
    <row r="5845" spans="1:1" x14ac:dyDescent="0.2">
      <c r="A5845" s="219">
        <v>0</v>
      </c>
    </row>
    <row r="5846" spans="1:1" x14ac:dyDescent="0.2">
      <c r="A5846" s="219">
        <v>0</v>
      </c>
    </row>
    <row r="5847" spans="1:1" x14ac:dyDescent="0.2">
      <c r="A5847" s="219">
        <v>0</v>
      </c>
    </row>
    <row r="5848" spans="1:1" x14ac:dyDescent="0.2">
      <c r="A5848" s="219">
        <v>0</v>
      </c>
    </row>
    <row r="5849" spans="1:1" x14ac:dyDescent="0.2">
      <c r="A5849" s="219">
        <v>0</v>
      </c>
    </row>
    <row r="5850" spans="1:1" x14ac:dyDescent="0.2">
      <c r="A5850" s="219">
        <v>0</v>
      </c>
    </row>
    <row r="5851" spans="1:1" x14ac:dyDescent="0.2">
      <c r="A5851" s="219">
        <v>0</v>
      </c>
    </row>
    <row r="5852" spans="1:1" x14ac:dyDescent="0.2">
      <c r="A5852" s="219">
        <v>0</v>
      </c>
    </row>
    <row r="5853" spans="1:1" x14ac:dyDescent="0.2">
      <c r="A5853" s="219">
        <v>0</v>
      </c>
    </row>
    <row r="5854" spans="1:1" x14ac:dyDescent="0.2">
      <c r="A5854" s="219">
        <v>0</v>
      </c>
    </row>
    <row r="5855" spans="1:1" x14ac:dyDescent="0.2">
      <c r="A5855" s="219">
        <v>0</v>
      </c>
    </row>
    <row r="5856" spans="1:1" x14ac:dyDescent="0.2">
      <c r="A5856" s="219">
        <v>0</v>
      </c>
    </row>
    <row r="5857" spans="1:1" x14ac:dyDescent="0.2">
      <c r="A5857" s="219">
        <v>0</v>
      </c>
    </row>
    <row r="5858" spans="1:1" x14ac:dyDescent="0.2">
      <c r="A5858" s="219">
        <v>0</v>
      </c>
    </row>
    <row r="5859" spans="1:1" x14ac:dyDescent="0.2">
      <c r="A5859" s="219">
        <v>0</v>
      </c>
    </row>
    <row r="5860" spans="1:1" x14ac:dyDescent="0.2">
      <c r="A5860" s="219">
        <v>0</v>
      </c>
    </row>
    <row r="5861" spans="1:1" x14ac:dyDescent="0.2">
      <c r="A5861" s="219">
        <v>0</v>
      </c>
    </row>
    <row r="5862" spans="1:1" x14ac:dyDescent="0.2">
      <c r="A5862" s="219">
        <v>0</v>
      </c>
    </row>
    <row r="5863" spans="1:1" x14ac:dyDescent="0.2">
      <c r="A5863" s="219">
        <v>0</v>
      </c>
    </row>
    <row r="5864" spans="1:1" x14ac:dyDescent="0.2">
      <c r="A5864" s="219">
        <v>0</v>
      </c>
    </row>
    <row r="5865" spans="1:1" x14ac:dyDescent="0.2">
      <c r="A5865" s="219">
        <v>0</v>
      </c>
    </row>
    <row r="5866" spans="1:1" x14ac:dyDescent="0.2">
      <c r="A5866" s="219">
        <v>0</v>
      </c>
    </row>
    <row r="5867" spans="1:1" x14ac:dyDescent="0.2">
      <c r="A5867" s="219">
        <v>0</v>
      </c>
    </row>
    <row r="5868" spans="1:1" x14ac:dyDescent="0.2">
      <c r="A5868" s="219">
        <v>0</v>
      </c>
    </row>
    <row r="5869" spans="1:1" x14ac:dyDescent="0.2">
      <c r="A5869" s="219">
        <v>0</v>
      </c>
    </row>
    <row r="5870" spans="1:1" x14ac:dyDescent="0.2">
      <c r="A5870" s="219">
        <v>0</v>
      </c>
    </row>
    <row r="5871" spans="1:1" x14ac:dyDescent="0.2">
      <c r="A5871" s="219">
        <v>0</v>
      </c>
    </row>
    <row r="5872" spans="1:1" x14ac:dyDescent="0.2">
      <c r="A5872" s="219">
        <v>0</v>
      </c>
    </row>
    <row r="5873" spans="1:1" x14ac:dyDescent="0.2">
      <c r="A5873" s="219">
        <v>0</v>
      </c>
    </row>
    <row r="5874" spans="1:1" x14ac:dyDescent="0.2">
      <c r="A5874" s="219">
        <v>0</v>
      </c>
    </row>
    <row r="5875" spans="1:1" x14ac:dyDescent="0.2">
      <c r="A5875" s="219">
        <v>0</v>
      </c>
    </row>
    <row r="5876" spans="1:1" x14ac:dyDescent="0.2">
      <c r="A5876" s="219">
        <v>0</v>
      </c>
    </row>
    <row r="5877" spans="1:1" x14ac:dyDescent="0.2">
      <c r="A5877" s="219">
        <v>0</v>
      </c>
    </row>
    <row r="5878" spans="1:1" x14ac:dyDescent="0.2">
      <c r="A5878" s="219">
        <v>0</v>
      </c>
    </row>
    <row r="5879" spans="1:1" x14ac:dyDescent="0.2">
      <c r="A5879" s="219">
        <v>0</v>
      </c>
    </row>
    <row r="5880" spans="1:1" x14ac:dyDescent="0.2">
      <c r="A5880" s="219">
        <v>0</v>
      </c>
    </row>
    <row r="5881" spans="1:1" x14ac:dyDescent="0.2">
      <c r="A5881" s="219">
        <v>0</v>
      </c>
    </row>
    <row r="5882" spans="1:1" x14ac:dyDescent="0.2">
      <c r="A5882" s="219">
        <v>0</v>
      </c>
    </row>
    <row r="5883" spans="1:1" x14ac:dyDescent="0.2">
      <c r="A5883" s="219">
        <v>0</v>
      </c>
    </row>
    <row r="5884" spans="1:1" x14ac:dyDescent="0.2">
      <c r="A5884" s="219">
        <v>0</v>
      </c>
    </row>
    <row r="5885" spans="1:1" x14ac:dyDescent="0.2">
      <c r="A5885" s="219">
        <v>0</v>
      </c>
    </row>
    <row r="5886" spans="1:1" x14ac:dyDescent="0.2">
      <c r="A5886" s="219">
        <v>0</v>
      </c>
    </row>
    <row r="5887" spans="1:1" x14ac:dyDescent="0.2">
      <c r="A5887" s="219">
        <v>0</v>
      </c>
    </row>
    <row r="5888" spans="1:1" x14ac:dyDescent="0.2">
      <c r="A5888" s="219">
        <v>0</v>
      </c>
    </row>
    <row r="5889" spans="1:1" x14ac:dyDescent="0.2">
      <c r="A5889" s="219">
        <v>0</v>
      </c>
    </row>
    <row r="5890" spans="1:1" x14ac:dyDescent="0.2">
      <c r="A5890" s="219">
        <v>0</v>
      </c>
    </row>
    <row r="5891" spans="1:1" x14ac:dyDescent="0.2">
      <c r="A5891" s="219">
        <v>0</v>
      </c>
    </row>
    <row r="5892" spans="1:1" x14ac:dyDescent="0.2">
      <c r="A5892" s="219">
        <v>0</v>
      </c>
    </row>
    <row r="5893" spans="1:1" x14ac:dyDescent="0.2">
      <c r="A5893" s="219">
        <v>0</v>
      </c>
    </row>
    <row r="5894" spans="1:1" x14ac:dyDescent="0.2">
      <c r="A5894" s="219">
        <v>0</v>
      </c>
    </row>
    <row r="5895" spans="1:1" x14ac:dyDescent="0.2">
      <c r="A5895" s="219">
        <v>0</v>
      </c>
    </row>
    <row r="5896" spans="1:1" x14ac:dyDescent="0.2">
      <c r="A5896" s="219">
        <v>0</v>
      </c>
    </row>
    <row r="5897" spans="1:1" x14ac:dyDescent="0.2">
      <c r="A5897" s="219">
        <v>0</v>
      </c>
    </row>
    <row r="5898" spans="1:1" x14ac:dyDescent="0.2">
      <c r="A5898" s="219">
        <v>0</v>
      </c>
    </row>
    <row r="5899" spans="1:1" x14ac:dyDescent="0.2">
      <c r="A5899" s="219">
        <v>0</v>
      </c>
    </row>
    <row r="5900" spans="1:1" x14ac:dyDescent="0.2">
      <c r="A5900" s="219">
        <v>0</v>
      </c>
    </row>
    <row r="5901" spans="1:1" x14ac:dyDescent="0.2">
      <c r="A5901" s="219">
        <v>0</v>
      </c>
    </row>
    <row r="5902" spans="1:1" x14ac:dyDescent="0.2">
      <c r="A5902" s="219">
        <v>0</v>
      </c>
    </row>
    <row r="5903" spans="1:1" x14ac:dyDescent="0.2">
      <c r="A5903" s="219">
        <v>0</v>
      </c>
    </row>
    <row r="5904" spans="1:1" x14ac:dyDescent="0.2">
      <c r="A5904" s="219">
        <v>0</v>
      </c>
    </row>
    <row r="5905" spans="1:1" x14ac:dyDescent="0.2">
      <c r="A5905" s="219">
        <v>0</v>
      </c>
    </row>
    <row r="5906" spans="1:1" x14ac:dyDescent="0.2">
      <c r="A5906" s="219">
        <v>0</v>
      </c>
    </row>
    <row r="5907" spans="1:1" x14ac:dyDescent="0.2">
      <c r="A5907" s="219">
        <v>0</v>
      </c>
    </row>
    <row r="5908" spans="1:1" x14ac:dyDescent="0.2">
      <c r="A5908" s="219">
        <v>0</v>
      </c>
    </row>
    <row r="5909" spans="1:1" x14ac:dyDescent="0.2">
      <c r="A5909" s="219">
        <v>0</v>
      </c>
    </row>
    <row r="5910" spans="1:1" x14ac:dyDescent="0.2">
      <c r="A5910" s="219">
        <v>0</v>
      </c>
    </row>
    <row r="5911" spans="1:1" x14ac:dyDescent="0.2">
      <c r="A5911" s="219">
        <v>0</v>
      </c>
    </row>
    <row r="5912" spans="1:1" x14ac:dyDescent="0.2">
      <c r="A5912" s="219">
        <v>0</v>
      </c>
    </row>
    <row r="5913" spans="1:1" x14ac:dyDescent="0.2">
      <c r="A5913" s="219">
        <v>0</v>
      </c>
    </row>
    <row r="5914" spans="1:1" x14ac:dyDescent="0.2">
      <c r="A5914" s="219">
        <v>0</v>
      </c>
    </row>
    <row r="5915" spans="1:1" x14ac:dyDescent="0.2">
      <c r="A5915" s="219">
        <v>0</v>
      </c>
    </row>
    <row r="5916" spans="1:1" x14ac:dyDescent="0.2">
      <c r="A5916" s="219">
        <v>0</v>
      </c>
    </row>
    <row r="5917" spans="1:1" x14ac:dyDescent="0.2">
      <c r="A5917" s="219">
        <v>0</v>
      </c>
    </row>
    <row r="5918" spans="1:1" x14ac:dyDescent="0.2">
      <c r="A5918" s="219">
        <v>0</v>
      </c>
    </row>
    <row r="5919" spans="1:1" x14ac:dyDescent="0.2">
      <c r="A5919" s="219">
        <v>0</v>
      </c>
    </row>
    <row r="5920" spans="1:1" x14ac:dyDescent="0.2">
      <c r="A5920" s="219">
        <v>0</v>
      </c>
    </row>
    <row r="5921" spans="1:1" x14ac:dyDescent="0.2">
      <c r="A5921" s="219">
        <v>0</v>
      </c>
    </row>
    <row r="5922" spans="1:1" x14ac:dyDescent="0.2">
      <c r="A5922" s="219">
        <v>0</v>
      </c>
    </row>
    <row r="5923" spans="1:1" x14ac:dyDescent="0.2">
      <c r="A5923" s="219">
        <v>0</v>
      </c>
    </row>
    <row r="5924" spans="1:1" x14ac:dyDescent="0.2">
      <c r="A5924" s="219">
        <v>0</v>
      </c>
    </row>
    <row r="5925" spans="1:1" x14ac:dyDescent="0.2">
      <c r="A5925" s="219">
        <v>0</v>
      </c>
    </row>
    <row r="5926" spans="1:1" x14ac:dyDescent="0.2">
      <c r="A5926" s="219">
        <v>0</v>
      </c>
    </row>
    <row r="5927" spans="1:1" x14ac:dyDescent="0.2">
      <c r="A5927" s="219">
        <v>0</v>
      </c>
    </row>
    <row r="5928" spans="1:1" x14ac:dyDescent="0.2">
      <c r="A5928" s="219">
        <v>0</v>
      </c>
    </row>
    <row r="5929" spans="1:1" x14ac:dyDescent="0.2">
      <c r="A5929" s="219">
        <v>0</v>
      </c>
    </row>
    <row r="5930" spans="1:1" x14ac:dyDescent="0.2">
      <c r="A5930" s="219">
        <v>0</v>
      </c>
    </row>
    <row r="5931" spans="1:1" x14ac:dyDescent="0.2">
      <c r="A5931" s="219">
        <v>0</v>
      </c>
    </row>
    <row r="5932" spans="1:1" x14ac:dyDescent="0.2">
      <c r="A5932" s="219">
        <v>0</v>
      </c>
    </row>
    <row r="5933" spans="1:1" x14ac:dyDescent="0.2">
      <c r="A5933" s="219">
        <v>0</v>
      </c>
    </row>
    <row r="5934" spans="1:1" x14ac:dyDescent="0.2">
      <c r="A5934" s="219">
        <v>0</v>
      </c>
    </row>
    <row r="5935" spans="1:1" x14ac:dyDescent="0.2">
      <c r="A5935" s="219">
        <v>0</v>
      </c>
    </row>
    <row r="5936" spans="1:1" x14ac:dyDescent="0.2">
      <c r="A5936" s="219">
        <v>0</v>
      </c>
    </row>
    <row r="5937" spans="1:1" x14ac:dyDescent="0.2">
      <c r="A5937" s="219">
        <v>0</v>
      </c>
    </row>
    <row r="5938" spans="1:1" x14ac:dyDescent="0.2">
      <c r="A5938" s="219">
        <v>0</v>
      </c>
    </row>
    <row r="5939" spans="1:1" x14ac:dyDescent="0.2">
      <c r="A5939" s="219">
        <v>0</v>
      </c>
    </row>
    <row r="5940" spans="1:1" x14ac:dyDescent="0.2">
      <c r="A5940" s="219">
        <v>0</v>
      </c>
    </row>
    <row r="5941" spans="1:1" x14ac:dyDescent="0.2">
      <c r="A5941" s="219">
        <v>0</v>
      </c>
    </row>
    <row r="5942" spans="1:1" x14ac:dyDescent="0.2">
      <c r="A5942" s="219">
        <v>0</v>
      </c>
    </row>
    <row r="5943" spans="1:1" x14ac:dyDescent="0.2">
      <c r="A5943" s="219">
        <v>0</v>
      </c>
    </row>
    <row r="5944" spans="1:1" x14ac:dyDescent="0.2">
      <c r="A5944" s="219">
        <v>0</v>
      </c>
    </row>
    <row r="5945" spans="1:1" x14ac:dyDescent="0.2">
      <c r="A5945" s="219">
        <v>0</v>
      </c>
    </row>
    <row r="5946" spans="1:1" x14ac:dyDescent="0.2">
      <c r="A5946" s="219">
        <v>0</v>
      </c>
    </row>
    <row r="5947" spans="1:1" x14ac:dyDescent="0.2">
      <c r="A5947" s="219">
        <v>0</v>
      </c>
    </row>
    <row r="5948" spans="1:1" x14ac:dyDescent="0.2">
      <c r="A5948" s="219">
        <v>0</v>
      </c>
    </row>
    <row r="5949" spans="1:1" x14ac:dyDescent="0.2">
      <c r="A5949" s="219">
        <v>0</v>
      </c>
    </row>
    <row r="5950" spans="1:1" x14ac:dyDescent="0.2">
      <c r="A5950" s="219">
        <v>0</v>
      </c>
    </row>
    <row r="5951" spans="1:1" x14ac:dyDescent="0.2">
      <c r="A5951" s="219">
        <v>0</v>
      </c>
    </row>
    <row r="5952" spans="1:1" x14ac:dyDescent="0.2">
      <c r="A5952" s="219">
        <v>0</v>
      </c>
    </row>
    <row r="5953" spans="1:1" x14ac:dyDescent="0.2">
      <c r="A5953" s="219">
        <v>0</v>
      </c>
    </row>
    <row r="5954" spans="1:1" x14ac:dyDescent="0.2">
      <c r="A5954" s="219">
        <v>0</v>
      </c>
    </row>
    <row r="5955" spans="1:1" x14ac:dyDescent="0.2">
      <c r="A5955" s="219">
        <v>0</v>
      </c>
    </row>
    <row r="5956" spans="1:1" x14ac:dyDescent="0.2">
      <c r="A5956" s="219">
        <v>0</v>
      </c>
    </row>
    <row r="5957" spans="1:1" x14ac:dyDescent="0.2">
      <c r="A5957" s="219">
        <v>0</v>
      </c>
    </row>
    <row r="5958" spans="1:1" x14ac:dyDescent="0.2">
      <c r="A5958" s="219">
        <v>0</v>
      </c>
    </row>
    <row r="5959" spans="1:1" x14ac:dyDescent="0.2">
      <c r="A5959" s="219">
        <v>0</v>
      </c>
    </row>
    <row r="5960" spans="1:1" x14ac:dyDescent="0.2">
      <c r="A5960" s="219">
        <v>0</v>
      </c>
    </row>
    <row r="5961" spans="1:1" x14ac:dyDescent="0.2">
      <c r="A5961" s="219">
        <v>0</v>
      </c>
    </row>
    <row r="5962" spans="1:1" x14ac:dyDescent="0.2">
      <c r="A5962" s="219">
        <v>0</v>
      </c>
    </row>
    <row r="5963" spans="1:1" x14ac:dyDescent="0.2">
      <c r="A5963" s="219">
        <v>0</v>
      </c>
    </row>
    <row r="5964" spans="1:1" x14ac:dyDescent="0.2">
      <c r="A5964" s="219">
        <v>0</v>
      </c>
    </row>
    <row r="5965" spans="1:1" x14ac:dyDescent="0.2">
      <c r="A5965" s="219">
        <v>0</v>
      </c>
    </row>
    <row r="5966" spans="1:1" x14ac:dyDescent="0.2">
      <c r="A5966" s="219">
        <v>0</v>
      </c>
    </row>
    <row r="5967" spans="1:1" x14ac:dyDescent="0.2">
      <c r="A5967" s="219">
        <v>0</v>
      </c>
    </row>
    <row r="5968" spans="1:1" x14ac:dyDescent="0.2">
      <c r="A5968" s="219">
        <v>0</v>
      </c>
    </row>
    <row r="5969" spans="1:1" x14ac:dyDescent="0.2">
      <c r="A5969" s="219">
        <v>0</v>
      </c>
    </row>
    <row r="5970" spans="1:1" x14ac:dyDescent="0.2">
      <c r="A5970" s="219">
        <v>0</v>
      </c>
    </row>
    <row r="5971" spans="1:1" x14ac:dyDescent="0.2">
      <c r="A5971" s="219">
        <v>0</v>
      </c>
    </row>
    <row r="5972" spans="1:1" x14ac:dyDescent="0.2">
      <c r="A5972" s="219">
        <v>0</v>
      </c>
    </row>
    <row r="5973" spans="1:1" x14ac:dyDescent="0.2">
      <c r="A5973" s="219">
        <v>0</v>
      </c>
    </row>
    <row r="5974" spans="1:1" x14ac:dyDescent="0.2">
      <c r="A5974" s="219">
        <v>0</v>
      </c>
    </row>
    <row r="5975" spans="1:1" x14ac:dyDescent="0.2">
      <c r="A5975" s="219">
        <v>0</v>
      </c>
    </row>
    <row r="5976" spans="1:1" x14ac:dyDescent="0.2">
      <c r="A5976" s="219">
        <v>0</v>
      </c>
    </row>
    <row r="5977" spans="1:1" x14ac:dyDescent="0.2">
      <c r="A5977" s="219">
        <v>0</v>
      </c>
    </row>
    <row r="5978" spans="1:1" x14ac:dyDescent="0.2">
      <c r="A5978" s="219">
        <v>0</v>
      </c>
    </row>
    <row r="5979" spans="1:1" x14ac:dyDescent="0.2">
      <c r="A5979" s="219">
        <v>0</v>
      </c>
    </row>
    <row r="5980" spans="1:1" x14ac:dyDescent="0.2">
      <c r="A5980" s="219">
        <v>0</v>
      </c>
    </row>
    <row r="5981" spans="1:1" x14ac:dyDescent="0.2">
      <c r="A5981" s="219">
        <v>0</v>
      </c>
    </row>
    <row r="5982" spans="1:1" x14ac:dyDescent="0.2">
      <c r="A5982" s="219">
        <v>0</v>
      </c>
    </row>
    <row r="5983" spans="1:1" x14ac:dyDescent="0.2">
      <c r="A5983" s="219">
        <v>0</v>
      </c>
    </row>
    <row r="5984" spans="1:1" x14ac:dyDescent="0.2">
      <c r="A5984" s="219">
        <v>0</v>
      </c>
    </row>
    <row r="5985" spans="1:1" x14ac:dyDescent="0.2">
      <c r="A5985" s="219">
        <v>0</v>
      </c>
    </row>
    <row r="5986" spans="1:1" x14ac:dyDescent="0.2">
      <c r="A5986" s="219">
        <v>0</v>
      </c>
    </row>
    <row r="5987" spans="1:1" x14ac:dyDescent="0.2">
      <c r="A5987" s="219">
        <v>0</v>
      </c>
    </row>
    <row r="5988" spans="1:1" x14ac:dyDescent="0.2">
      <c r="A5988" s="219">
        <v>0</v>
      </c>
    </row>
    <row r="5989" spans="1:1" x14ac:dyDescent="0.2">
      <c r="A5989" s="219">
        <v>0</v>
      </c>
    </row>
    <row r="5990" spans="1:1" x14ac:dyDescent="0.2">
      <c r="A5990" s="219">
        <v>0</v>
      </c>
    </row>
    <row r="5991" spans="1:1" x14ac:dyDescent="0.2">
      <c r="A5991" s="219">
        <v>0</v>
      </c>
    </row>
    <row r="5992" spans="1:1" x14ac:dyDescent="0.2">
      <c r="A5992" s="219">
        <v>0</v>
      </c>
    </row>
    <row r="5993" spans="1:1" x14ac:dyDescent="0.2">
      <c r="A5993" s="219">
        <v>0</v>
      </c>
    </row>
    <row r="5994" spans="1:1" x14ac:dyDescent="0.2">
      <c r="A5994" s="219">
        <v>0</v>
      </c>
    </row>
    <row r="5995" spans="1:1" x14ac:dyDescent="0.2">
      <c r="A5995" s="219">
        <v>0</v>
      </c>
    </row>
    <row r="5996" spans="1:1" x14ac:dyDescent="0.2">
      <c r="A5996" s="219">
        <v>0</v>
      </c>
    </row>
    <row r="5997" spans="1:1" x14ac:dyDescent="0.2">
      <c r="A5997" s="219">
        <v>0</v>
      </c>
    </row>
    <row r="5998" spans="1:1" x14ac:dyDescent="0.2">
      <c r="A5998" s="219">
        <v>0</v>
      </c>
    </row>
    <row r="5999" spans="1:1" x14ac:dyDescent="0.2">
      <c r="A5999" s="219">
        <v>0</v>
      </c>
    </row>
    <row r="6000" spans="1:1" x14ac:dyDescent="0.2">
      <c r="A6000" s="219">
        <v>0</v>
      </c>
    </row>
    <row r="6001" spans="1:1" x14ac:dyDescent="0.2">
      <c r="A6001" s="219">
        <v>0</v>
      </c>
    </row>
    <row r="6002" spans="1:1" x14ac:dyDescent="0.2">
      <c r="A6002" s="219">
        <v>0</v>
      </c>
    </row>
    <row r="6003" spans="1:1" x14ac:dyDescent="0.2">
      <c r="A6003" s="219">
        <v>0</v>
      </c>
    </row>
    <row r="6004" spans="1:1" x14ac:dyDescent="0.2">
      <c r="A6004" s="219">
        <v>0</v>
      </c>
    </row>
    <row r="6005" spans="1:1" x14ac:dyDescent="0.2">
      <c r="A6005" s="219">
        <v>0</v>
      </c>
    </row>
    <row r="6006" spans="1:1" x14ac:dyDescent="0.2">
      <c r="A6006" s="219">
        <v>0</v>
      </c>
    </row>
    <row r="6007" spans="1:1" x14ac:dyDescent="0.2">
      <c r="A6007" s="219">
        <v>0</v>
      </c>
    </row>
    <row r="6008" spans="1:1" x14ac:dyDescent="0.2">
      <c r="A6008" s="219">
        <v>0</v>
      </c>
    </row>
    <row r="6009" spans="1:1" x14ac:dyDescent="0.2">
      <c r="A6009" s="219">
        <v>0</v>
      </c>
    </row>
    <row r="6010" spans="1:1" x14ac:dyDescent="0.2">
      <c r="A6010" s="219">
        <v>0</v>
      </c>
    </row>
    <row r="6011" spans="1:1" x14ac:dyDescent="0.2">
      <c r="A6011" s="219">
        <v>0</v>
      </c>
    </row>
    <row r="6012" spans="1:1" x14ac:dyDescent="0.2">
      <c r="A6012" s="219">
        <v>0</v>
      </c>
    </row>
    <row r="6013" spans="1:1" x14ac:dyDescent="0.2">
      <c r="A6013" s="219">
        <v>0</v>
      </c>
    </row>
    <row r="6014" spans="1:1" x14ac:dyDescent="0.2">
      <c r="A6014" s="219">
        <v>0</v>
      </c>
    </row>
    <row r="6015" spans="1:1" x14ac:dyDescent="0.2">
      <c r="A6015" s="219">
        <v>0</v>
      </c>
    </row>
    <row r="6016" spans="1:1" x14ac:dyDescent="0.2">
      <c r="A6016" s="219">
        <v>0</v>
      </c>
    </row>
    <row r="6017" spans="1:1" x14ac:dyDescent="0.2">
      <c r="A6017" s="219">
        <v>0</v>
      </c>
    </row>
    <row r="6018" spans="1:1" x14ac:dyDescent="0.2">
      <c r="A6018" s="219">
        <v>0</v>
      </c>
    </row>
    <row r="6019" spans="1:1" x14ac:dyDescent="0.2">
      <c r="A6019" s="219">
        <v>0</v>
      </c>
    </row>
    <row r="6020" spans="1:1" x14ac:dyDescent="0.2">
      <c r="A6020" s="219">
        <v>0</v>
      </c>
    </row>
    <row r="6021" spans="1:1" x14ac:dyDescent="0.2">
      <c r="A6021" s="219">
        <v>0</v>
      </c>
    </row>
    <row r="6022" spans="1:1" x14ac:dyDescent="0.2">
      <c r="A6022" s="219">
        <v>0</v>
      </c>
    </row>
    <row r="6023" spans="1:1" x14ac:dyDescent="0.2">
      <c r="A6023" s="219">
        <v>0</v>
      </c>
    </row>
    <row r="6024" spans="1:1" x14ac:dyDescent="0.2">
      <c r="A6024" s="219">
        <v>0</v>
      </c>
    </row>
    <row r="6025" spans="1:1" x14ac:dyDescent="0.2">
      <c r="A6025" s="219">
        <v>0</v>
      </c>
    </row>
    <row r="6026" spans="1:1" x14ac:dyDescent="0.2">
      <c r="A6026" s="219">
        <v>0</v>
      </c>
    </row>
    <row r="6027" spans="1:1" x14ac:dyDescent="0.2">
      <c r="A6027" s="219">
        <v>0</v>
      </c>
    </row>
    <row r="6028" spans="1:1" x14ac:dyDescent="0.2">
      <c r="A6028" s="219">
        <v>0</v>
      </c>
    </row>
    <row r="6029" spans="1:1" x14ac:dyDescent="0.2">
      <c r="A6029" s="219">
        <v>0</v>
      </c>
    </row>
    <row r="6030" spans="1:1" x14ac:dyDescent="0.2">
      <c r="A6030" s="219">
        <v>0</v>
      </c>
    </row>
    <row r="6031" spans="1:1" x14ac:dyDescent="0.2">
      <c r="A6031" s="219">
        <v>0</v>
      </c>
    </row>
    <row r="6032" spans="1:1" x14ac:dyDescent="0.2">
      <c r="A6032" s="219">
        <v>0</v>
      </c>
    </row>
    <row r="6033" spans="1:1" x14ac:dyDescent="0.2">
      <c r="A6033" s="219">
        <v>0</v>
      </c>
    </row>
    <row r="6034" spans="1:1" x14ac:dyDescent="0.2">
      <c r="A6034" s="219">
        <v>0</v>
      </c>
    </row>
    <row r="6035" spans="1:1" x14ac:dyDescent="0.2">
      <c r="A6035" s="219">
        <v>0</v>
      </c>
    </row>
    <row r="6036" spans="1:1" x14ac:dyDescent="0.2">
      <c r="A6036" s="219">
        <v>0</v>
      </c>
    </row>
    <row r="6037" spans="1:1" x14ac:dyDescent="0.2">
      <c r="A6037" s="219">
        <v>0</v>
      </c>
    </row>
    <row r="6038" spans="1:1" x14ac:dyDescent="0.2">
      <c r="A6038" s="219">
        <v>0</v>
      </c>
    </row>
    <row r="6039" spans="1:1" x14ac:dyDescent="0.2">
      <c r="A6039" s="219">
        <v>0</v>
      </c>
    </row>
    <row r="6040" spans="1:1" x14ac:dyDescent="0.2">
      <c r="A6040" s="219">
        <v>0</v>
      </c>
    </row>
    <row r="6041" spans="1:1" x14ac:dyDescent="0.2">
      <c r="A6041" s="219">
        <v>0</v>
      </c>
    </row>
    <row r="6042" spans="1:1" x14ac:dyDescent="0.2">
      <c r="A6042" s="219">
        <v>0</v>
      </c>
    </row>
    <row r="6043" spans="1:1" x14ac:dyDescent="0.2">
      <c r="A6043" s="219">
        <v>0</v>
      </c>
    </row>
    <row r="6044" spans="1:1" x14ac:dyDescent="0.2">
      <c r="A6044" s="219">
        <v>0</v>
      </c>
    </row>
    <row r="6045" spans="1:1" x14ac:dyDescent="0.2">
      <c r="A6045" s="219">
        <v>0</v>
      </c>
    </row>
    <row r="6046" spans="1:1" x14ac:dyDescent="0.2">
      <c r="A6046" s="219">
        <v>0</v>
      </c>
    </row>
    <row r="6047" spans="1:1" x14ac:dyDescent="0.2">
      <c r="A6047" s="219">
        <v>0</v>
      </c>
    </row>
    <row r="6048" spans="1:1" x14ac:dyDescent="0.2">
      <c r="A6048" s="219">
        <v>0</v>
      </c>
    </row>
    <row r="6049" spans="1:1" x14ac:dyDescent="0.2">
      <c r="A6049" s="219">
        <v>0</v>
      </c>
    </row>
    <row r="6050" spans="1:1" x14ac:dyDescent="0.2">
      <c r="A6050" s="219">
        <v>0</v>
      </c>
    </row>
    <row r="6051" spans="1:1" x14ac:dyDescent="0.2">
      <c r="A6051" s="219">
        <v>0</v>
      </c>
    </row>
    <row r="6052" spans="1:1" x14ac:dyDescent="0.2">
      <c r="A6052" s="219">
        <v>0</v>
      </c>
    </row>
    <row r="6053" spans="1:1" x14ac:dyDescent="0.2">
      <c r="A6053" s="219">
        <v>0</v>
      </c>
    </row>
    <row r="6054" spans="1:1" x14ac:dyDescent="0.2">
      <c r="A6054" s="219">
        <v>0</v>
      </c>
    </row>
    <row r="6055" spans="1:1" x14ac:dyDescent="0.2">
      <c r="A6055" s="219">
        <v>0</v>
      </c>
    </row>
    <row r="6056" spans="1:1" x14ac:dyDescent="0.2">
      <c r="A6056" s="219">
        <v>0</v>
      </c>
    </row>
    <row r="6057" spans="1:1" x14ac:dyDescent="0.2">
      <c r="A6057" s="219">
        <v>0</v>
      </c>
    </row>
    <row r="6058" spans="1:1" x14ac:dyDescent="0.2">
      <c r="A6058" s="219">
        <v>0</v>
      </c>
    </row>
    <row r="6059" spans="1:1" x14ac:dyDescent="0.2">
      <c r="A6059" s="219">
        <v>0</v>
      </c>
    </row>
    <row r="6060" spans="1:1" x14ac:dyDescent="0.2">
      <c r="A6060" s="219">
        <v>0</v>
      </c>
    </row>
    <row r="6061" spans="1:1" x14ac:dyDescent="0.2">
      <c r="A6061" s="219">
        <v>0</v>
      </c>
    </row>
    <row r="6062" spans="1:1" x14ac:dyDescent="0.2">
      <c r="A6062" s="219">
        <v>0</v>
      </c>
    </row>
    <row r="6063" spans="1:1" x14ac:dyDescent="0.2">
      <c r="A6063" s="219">
        <v>0</v>
      </c>
    </row>
    <row r="6064" spans="1:1" x14ac:dyDescent="0.2">
      <c r="A6064" s="219">
        <v>0</v>
      </c>
    </row>
    <row r="6065" spans="1:1" x14ac:dyDescent="0.2">
      <c r="A6065" s="219">
        <v>0</v>
      </c>
    </row>
    <row r="6066" spans="1:1" x14ac:dyDescent="0.2">
      <c r="A6066" s="219">
        <v>0</v>
      </c>
    </row>
    <row r="6067" spans="1:1" x14ac:dyDescent="0.2">
      <c r="A6067" s="219">
        <v>0</v>
      </c>
    </row>
    <row r="6068" spans="1:1" x14ac:dyDescent="0.2">
      <c r="A6068" s="219">
        <v>0</v>
      </c>
    </row>
    <row r="6069" spans="1:1" x14ac:dyDescent="0.2">
      <c r="A6069" s="219">
        <v>0</v>
      </c>
    </row>
    <row r="6070" spans="1:1" x14ac:dyDescent="0.2">
      <c r="A6070" s="219">
        <v>0</v>
      </c>
    </row>
    <row r="6071" spans="1:1" x14ac:dyDescent="0.2">
      <c r="A6071" s="219">
        <v>0</v>
      </c>
    </row>
    <row r="6072" spans="1:1" x14ac:dyDescent="0.2">
      <c r="A6072" s="219">
        <v>0</v>
      </c>
    </row>
    <row r="6073" spans="1:1" x14ac:dyDescent="0.2">
      <c r="A6073" s="219">
        <v>0</v>
      </c>
    </row>
    <row r="6074" spans="1:1" x14ac:dyDescent="0.2">
      <c r="A6074" s="219">
        <v>0</v>
      </c>
    </row>
    <row r="6075" spans="1:1" x14ac:dyDescent="0.2">
      <c r="A6075" s="219">
        <v>0</v>
      </c>
    </row>
    <row r="6076" spans="1:1" x14ac:dyDescent="0.2">
      <c r="A6076" s="219">
        <v>0</v>
      </c>
    </row>
    <row r="6077" spans="1:1" x14ac:dyDescent="0.2">
      <c r="A6077" s="219">
        <v>0</v>
      </c>
    </row>
    <row r="6078" spans="1:1" x14ac:dyDescent="0.2">
      <c r="A6078" s="219">
        <v>0</v>
      </c>
    </row>
    <row r="6079" spans="1:1" x14ac:dyDescent="0.2">
      <c r="A6079" s="219">
        <v>0</v>
      </c>
    </row>
    <row r="6080" spans="1:1" x14ac:dyDescent="0.2">
      <c r="A6080" s="219">
        <v>0</v>
      </c>
    </row>
    <row r="6081" spans="1:1" x14ac:dyDescent="0.2">
      <c r="A6081" s="219">
        <v>0</v>
      </c>
    </row>
    <row r="6082" spans="1:1" x14ac:dyDescent="0.2">
      <c r="A6082" s="219">
        <v>0</v>
      </c>
    </row>
    <row r="6083" spans="1:1" x14ac:dyDescent="0.2">
      <c r="A6083" s="219">
        <v>0</v>
      </c>
    </row>
    <row r="6084" spans="1:1" x14ac:dyDescent="0.2">
      <c r="A6084" s="219">
        <v>0</v>
      </c>
    </row>
    <row r="6085" spans="1:1" x14ac:dyDescent="0.2">
      <c r="A6085" s="219">
        <v>0</v>
      </c>
    </row>
    <row r="6086" spans="1:1" x14ac:dyDescent="0.2">
      <c r="A6086" s="219">
        <v>0</v>
      </c>
    </row>
    <row r="6087" spans="1:1" x14ac:dyDescent="0.2">
      <c r="A6087" s="219">
        <v>0</v>
      </c>
    </row>
    <row r="6088" spans="1:1" x14ac:dyDescent="0.2">
      <c r="A6088" s="219">
        <v>0</v>
      </c>
    </row>
    <row r="6089" spans="1:1" x14ac:dyDescent="0.2">
      <c r="A6089" s="219">
        <v>0</v>
      </c>
    </row>
    <row r="6090" spans="1:1" x14ac:dyDescent="0.2">
      <c r="A6090" s="219">
        <v>0</v>
      </c>
    </row>
    <row r="6091" spans="1:1" x14ac:dyDescent="0.2">
      <c r="A6091" s="219">
        <v>0</v>
      </c>
    </row>
    <row r="6092" spans="1:1" x14ac:dyDescent="0.2">
      <c r="A6092" s="219">
        <v>0</v>
      </c>
    </row>
    <row r="6093" spans="1:1" x14ac:dyDescent="0.2">
      <c r="A6093" s="219">
        <v>0</v>
      </c>
    </row>
    <row r="6094" spans="1:1" x14ac:dyDescent="0.2">
      <c r="A6094" s="219">
        <v>0</v>
      </c>
    </row>
    <row r="6095" spans="1:1" x14ac:dyDescent="0.2">
      <c r="A6095" s="219">
        <v>0</v>
      </c>
    </row>
    <row r="6096" spans="1:1" x14ac:dyDescent="0.2">
      <c r="A6096" s="219">
        <v>0</v>
      </c>
    </row>
    <row r="6097" spans="1:1" x14ac:dyDescent="0.2">
      <c r="A6097" s="219">
        <v>0</v>
      </c>
    </row>
    <row r="6098" spans="1:1" x14ac:dyDescent="0.2">
      <c r="A6098" s="219">
        <v>0</v>
      </c>
    </row>
    <row r="6099" spans="1:1" x14ac:dyDescent="0.2">
      <c r="A6099" s="219">
        <v>0</v>
      </c>
    </row>
    <row r="6100" spans="1:1" x14ac:dyDescent="0.2">
      <c r="A6100" s="219">
        <v>0</v>
      </c>
    </row>
    <row r="6101" spans="1:1" x14ac:dyDescent="0.2">
      <c r="A6101" s="219">
        <v>0</v>
      </c>
    </row>
    <row r="6102" spans="1:1" x14ac:dyDescent="0.2">
      <c r="A6102" s="219">
        <v>0</v>
      </c>
    </row>
    <row r="6103" spans="1:1" x14ac:dyDescent="0.2">
      <c r="A6103" s="219">
        <v>0</v>
      </c>
    </row>
    <row r="6104" spans="1:1" x14ac:dyDescent="0.2">
      <c r="A6104" s="219">
        <v>0</v>
      </c>
    </row>
    <row r="6105" spans="1:1" x14ac:dyDescent="0.2">
      <c r="A6105" s="219">
        <v>0</v>
      </c>
    </row>
    <row r="6106" spans="1:1" x14ac:dyDescent="0.2">
      <c r="A6106" s="219">
        <v>0</v>
      </c>
    </row>
    <row r="6107" spans="1:1" x14ac:dyDescent="0.2">
      <c r="A6107" s="219">
        <v>0</v>
      </c>
    </row>
    <row r="6108" spans="1:1" x14ac:dyDescent="0.2">
      <c r="A6108" s="219">
        <v>0</v>
      </c>
    </row>
    <row r="6109" spans="1:1" x14ac:dyDescent="0.2">
      <c r="A6109" s="219">
        <v>0</v>
      </c>
    </row>
    <row r="6110" spans="1:1" x14ac:dyDescent="0.2">
      <c r="A6110" s="219">
        <v>0</v>
      </c>
    </row>
    <row r="6111" spans="1:1" x14ac:dyDescent="0.2">
      <c r="A6111" s="219">
        <v>0</v>
      </c>
    </row>
    <row r="6112" spans="1:1" x14ac:dyDescent="0.2">
      <c r="A6112" s="219">
        <v>0</v>
      </c>
    </row>
    <row r="6113" spans="1:1" x14ac:dyDescent="0.2">
      <c r="A6113" s="219">
        <v>0</v>
      </c>
    </row>
    <row r="6114" spans="1:1" x14ac:dyDescent="0.2">
      <c r="A6114" s="219">
        <v>0</v>
      </c>
    </row>
    <row r="6115" spans="1:1" x14ac:dyDescent="0.2">
      <c r="A6115" s="219">
        <v>0</v>
      </c>
    </row>
    <row r="6116" spans="1:1" x14ac:dyDescent="0.2">
      <c r="A6116" s="219">
        <v>0</v>
      </c>
    </row>
    <row r="6117" spans="1:1" x14ac:dyDescent="0.2">
      <c r="A6117" s="219">
        <v>0</v>
      </c>
    </row>
    <row r="6118" spans="1:1" x14ac:dyDescent="0.2">
      <c r="A6118" s="219">
        <v>0</v>
      </c>
    </row>
    <row r="6119" spans="1:1" x14ac:dyDescent="0.2">
      <c r="A6119" s="219">
        <v>0</v>
      </c>
    </row>
    <row r="6120" spans="1:1" x14ac:dyDescent="0.2">
      <c r="A6120" s="219">
        <v>0</v>
      </c>
    </row>
    <row r="6121" spans="1:1" x14ac:dyDescent="0.2">
      <c r="A6121" s="219">
        <v>0</v>
      </c>
    </row>
    <row r="6122" spans="1:1" x14ac:dyDescent="0.2">
      <c r="A6122" s="219">
        <v>0</v>
      </c>
    </row>
    <row r="6123" spans="1:1" x14ac:dyDescent="0.2">
      <c r="A6123" s="219">
        <v>0</v>
      </c>
    </row>
    <row r="6124" spans="1:1" x14ac:dyDescent="0.2">
      <c r="A6124" s="219">
        <v>0</v>
      </c>
    </row>
    <row r="6125" spans="1:1" x14ac:dyDescent="0.2">
      <c r="A6125" s="219">
        <v>0</v>
      </c>
    </row>
    <row r="6126" spans="1:1" x14ac:dyDescent="0.2">
      <c r="A6126" s="219">
        <v>0</v>
      </c>
    </row>
    <row r="6127" spans="1:1" x14ac:dyDescent="0.2">
      <c r="A6127" s="219">
        <v>0</v>
      </c>
    </row>
    <row r="6128" spans="1:1" x14ac:dyDescent="0.2">
      <c r="A6128" s="219">
        <v>0</v>
      </c>
    </row>
    <row r="6129" spans="1:1" x14ac:dyDescent="0.2">
      <c r="A6129" s="219">
        <v>0</v>
      </c>
    </row>
    <row r="6130" spans="1:1" x14ac:dyDescent="0.2">
      <c r="A6130" s="219">
        <v>0</v>
      </c>
    </row>
    <row r="6131" spans="1:1" x14ac:dyDescent="0.2">
      <c r="A6131" s="219">
        <v>0</v>
      </c>
    </row>
    <row r="6132" spans="1:1" x14ac:dyDescent="0.2">
      <c r="A6132" s="219">
        <v>0</v>
      </c>
    </row>
    <row r="6133" spans="1:1" x14ac:dyDescent="0.2">
      <c r="A6133" s="219">
        <v>0</v>
      </c>
    </row>
    <row r="6134" spans="1:1" x14ac:dyDescent="0.2">
      <c r="A6134" s="219">
        <v>0</v>
      </c>
    </row>
    <row r="6135" spans="1:1" x14ac:dyDescent="0.2">
      <c r="A6135" s="219">
        <v>0</v>
      </c>
    </row>
    <row r="6136" spans="1:1" x14ac:dyDescent="0.2">
      <c r="A6136" s="219">
        <v>0</v>
      </c>
    </row>
    <row r="6137" spans="1:1" x14ac:dyDescent="0.2">
      <c r="A6137" s="219">
        <v>0</v>
      </c>
    </row>
    <row r="6138" spans="1:1" x14ac:dyDescent="0.2">
      <c r="A6138" s="219">
        <v>0</v>
      </c>
    </row>
    <row r="6139" spans="1:1" x14ac:dyDescent="0.2">
      <c r="A6139" s="219">
        <v>0</v>
      </c>
    </row>
    <row r="6140" spans="1:1" x14ac:dyDescent="0.2">
      <c r="A6140" s="219">
        <v>0</v>
      </c>
    </row>
    <row r="6141" spans="1:1" x14ac:dyDescent="0.2">
      <c r="A6141" s="219">
        <v>0</v>
      </c>
    </row>
    <row r="6142" spans="1:1" x14ac:dyDescent="0.2">
      <c r="A6142" s="219">
        <v>0</v>
      </c>
    </row>
    <row r="6143" spans="1:1" x14ac:dyDescent="0.2">
      <c r="A6143" s="219">
        <v>0</v>
      </c>
    </row>
    <row r="6144" spans="1:1" x14ac:dyDescent="0.2">
      <c r="A6144" s="219">
        <v>0</v>
      </c>
    </row>
    <row r="6145" spans="1:1" x14ac:dyDescent="0.2">
      <c r="A6145" s="219">
        <v>0</v>
      </c>
    </row>
    <row r="6146" spans="1:1" x14ac:dyDescent="0.2">
      <c r="A6146" s="219">
        <v>0</v>
      </c>
    </row>
    <row r="6147" spans="1:1" x14ac:dyDescent="0.2">
      <c r="A6147" s="219">
        <v>0</v>
      </c>
    </row>
    <row r="6148" spans="1:1" x14ac:dyDescent="0.2">
      <c r="A6148" s="219">
        <v>0</v>
      </c>
    </row>
    <row r="6149" spans="1:1" x14ac:dyDescent="0.2">
      <c r="A6149" s="219">
        <v>0</v>
      </c>
    </row>
    <row r="6150" spans="1:1" x14ac:dyDescent="0.2">
      <c r="A6150" s="219">
        <v>0</v>
      </c>
    </row>
    <row r="6151" spans="1:1" x14ac:dyDescent="0.2">
      <c r="A6151" s="219">
        <v>0</v>
      </c>
    </row>
    <row r="6152" spans="1:1" x14ac:dyDescent="0.2">
      <c r="A6152" s="219">
        <v>0</v>
      </c>
    </row>
    <row r="6153" spans="1:1" x14ac:dyDescent="0.2">
      <c r="A6153" s="219">
        <v>0</v>
      </c>
    </row>
    <row r="6154" spans="1:1" x14ac:dyDescent="0.2">
      <c r="A6154" s="219">
        <v>0</v>
      </c>
    </row>
    <row r="6155" spans="1:1" x14ac:dyDescent="0.2">
      <c r="A6155" s="219">
        <v>0</v>
      </c>
    </row>
    <row r="6156" spans="1:1" x14ac:dyDescent="0.2">
      <c r="A6156" s="219">
        <v>0</v>
      </c>
    </row>
    <row r="6157" spans="1:1" x14ac:dyDescent="0.2">
      <c r="A6157" s="219">
        <v>0</v>
      </c>
    </row>
    <row r="6158" spans="1:1" x14ac:dyDescent="0.2">
      <c r="A6158" s="219">
        <v>0</v>
      </c>
    </row>
    <row r="6159" spans="1:1" x14ac:dyDescent="0.2">
      <c r="A6159" s="219">
        <v>0</v>
      </c>
    </row>
    <row r="6160" spans="1:1" x14ac:dyDescent="0.2">
      <c r="A6160" s="219">
        <v>0</v>
      </c>
    </row>
    <row r="6161" spans="1:1" x14ac:dyDescent="0.2">
      <c r="A6161" s="219">
        <v>0</v>
      </c>
    </row>
    <row r="6162" spans="1:1" x14ac:dyDescent="0.2">
      <c r="A6162" s="219">
        <v>0</v>
      </c>
    </row>
    <row r="6163" spans="1:1" x14ac:dyDescent="0.2">
      <c r="A6163" s="219">
        <v>0</v>
      </c>
    </row>
    <row r="6164" spans="1:1" x14ac:dyDescent="0.2">
      <c r="A6164" s="219">
        <v>0</v>
      </c>
    </row>
    <row r="6165" spans="1:1" x14ac:dyDescent="0.2">
      <c r="A6165" s="219">
        <v>0</v>
      </c>
    </row>
    <row r="6166" spans="1:1" x14ac:dyDescent="0.2">
      <c r="A6166" s="219">
        <v>0</v>
      </c>
    </row>
    <row r="6167" spans="1:1" x14ac:dyDescent="0.2">
      <c r="A6167" s="219">
        <v>0</v>
      </c>
    </row>
    <row r="6168" spans="1:1" x14ac:dyDescent="0.2">
      <c r="A6168" s="219">
        <v>0</v>
      </c>
    </row>
    <row r="6169" spans="1:1" x14ac:dyDescent="0.2">
      <c r="A6169" s="219">
        <v>0</v>
      </c>
    </row>
    <row r="6170" spans="1:1" x14ac:dyDescent="0.2">
      <c r="A6170" s="219">
        <v>0</v>
      </c>
    </row>
    <row r="6171" spans="1:1" x14ac:dyDescent="0.2">
      <c r="A6171" s="219">
        <v>0</v>
      </c>
    </row>
    <row r="6172" spans="1:1" x14ac:dyDescent="0.2">
      <c r="A6172" s="219">
        <v>0</v>
      </c>
    </row>
    <row r="6173" spans="1:1" x14ac:dyDescent="0.2">
      <c r="A6173" s="219">
        <v>0</v>
      </c>
    </row>
    <row r="6174" spans="1:1" x14ac:dyDescent="0.2">
      <c r="A6174" s="219">
        <v>0</v>
      </c>
    </row>
    <row r="6175" spans="1:1" x14ac:dyDescent="0.2">
      <c r="A6175" s="219">
        <v>0</v>
      </c>
    </row>
    <row r="6176" spans="1:1" x14ac:dyDescent="0.2">
      <c r="A6176" s="219">
        <v>0</v>
      </c>
    </row>
    <row r="6177" spans="1:1" x14ac:dyDescent="0.2">
      <c r="A6177" s="219">
        <v>0</v>
      </c>
    </row>
    <row r="6178" spans="1:1" x14ac:dyDescent="0.2">
      <c r="A6178" s="219">
        <v>0</v>
      </c>
    </row>
    <row r="6179" spans="1:1" x14ac:dyDescent="0.2">
      <c r="A6179" s="219">
        <v>0</v>
      </c>
    </row>
    <row r="6180" spans="1:1" x14ac:dyDescent="0.2">
      <c r="A6180" s="219">
        <v>0</v>
      </c>
    </row>
    <row r="6181" spans="1:1" x14ac:dyDescent="0.2">
      <c r="A6181" s="219">
        <v>0</v>
      </c>
    </row>
    <row r="6182" spans="1:1" x14ac:dyDescent="0.2">
      <c r="A6182" s="219">
        <v>0</v>
      </c>
    </row>
    <row r="6183" spans="1:1" x14ac:dyDescent="0.2">
      <c r="A6183" s="219">
        <v>0</v>
      </c>
    </row>
    <row r="6184" spans="1:1" x14ac:dyDescent="0.2">
      <c r="A6184" s="219">
        <v>0</v>
      </c>
    </row>
    <row r="6185" spans="1:1" x14ac:dyDescent="0.2">
      <c r="A6185" s="219">
        <v>0</v>
      </c>
    </row>
    <row r="6186" spans="1:1" x14ac:dyDescent="0.2">
      <c r="A6186" s="219">
        <v>0</v>
      </c>
    </row>
    <row r="6187" spans="1:1" x14ac:dyDescent="0.2">
      <c r="A6187" s="219">
        <v>0</v>
      </c>
    </row>
    <row r="6188" spans="1:1" x14ac:dyDescent="0.2">
      <c r="A6188" s="219">
        <v>0</v>
      </c>
    </row>
    <row r="6189" spans="1:1" x14ac:dyDescent="0.2">
      <c r="A6189" s="219">
        <v>0</v>
      </c>
    </row>
    <row r="6190" spans="1:1" x14ac:dyDescent="0.2">
      <c r="A6190" s="219">
        <v>0</v>
      </c>
    </row>
    <row r="6191" spans="1:1" x14ac:dyDescent="0.2">
      <c r="A6191" s="219">
        <v>0</v>
      </c>
    </row>
    <row r="6192" spans="1:1" x14ac:dyDescent="0.2">
      <c r="A6192" s="219">
        <v>0</v>
      </c>
    </row>
    <row r="6193" spans="1:1" x14ac:dyDescent="0.2">
      <c r="A6193" s="219">
        <v>0</v>
      </c>
    </row>
    <row r="6194" spans="1:1" x14ac:dyDescent="0.2">
      <c r="A6194" s="219">
        <v>0</v>
      </c>
    </row>
    <row r="6195" spans="1:1" x14ac:dyDescent="0.2">
      <c r="A6195" s="219">
        <v>0</v>
      </c>
    </row>
    <row r="6196" spans="1:1" x14ac:dyDescent="0.2">
      <c r="A6196" s="219">
        <v>0</v>
      </c>
    </row>
    <row r="6197" spans="1:1" x14ac:dyDescent="0.2">
      <c r="A6197" s="219">
        <v>0</v>
      </c>
    </row>
    <row r="6198" spans="1:1" x14ac:dyDescent="0.2">
      <c r="A6198" s="219">
        <v>0</v>
      </c>
    </row>
    <row r="6199" spans="1:1" x14ac:dyDescent="0.2">
      <c r="A6199" s="219">
        <v>0</v>
      </c>
    </row>
    <row r="6200" spans="1:1" x14ac:dyDescent="0.2">
      <c r="A6200" s="219">
        <v>0</v>
      </c>
    </row>
    <row r="6201" spans="1:1" x14ac:dyDescent="0.2">
      <c r="A6201" s="219">
        <v>0</v>
      </c>
    </row>
    <row r="6202" spans="1:1" x14ac:dyDescent="0.2">
      <c r="A6202" s="219">
        <v>0</v>
      </c>
    </row>
    <row r="6203" spans="1:1" x14ac:dyDescent="0.2">
      <c r="A6203" s="219">
        <v>0</v>
      </c>
    </row>
    <row r="6204" spans="1:1" x14ac:dyDescent="0.2">
      <c r="A6204" s="219">
        <v>0</v>
      </c>
    </row>
    <row r="6205" spans="1:1" x14ac:dyDescent="0.2">
      <c r="A6205" s="219">
        <v>0</v>
      </c>
    </row>
    <row r="6206" spans="1:1" x14ac:dyDescent="0.2">
      <c r="A6206" s="219">
        <v>0</v>
      </c>
    </row>
    <row r="6207" spans="1:1" x14ac:dyDescent="0.2">
      <c r="A6207" s="219">
        <v>0</v>
      </c>
    </row>
    <row r="6208" spans="1:1" x14ac:dyDescent="0.2">
      <c r="A6208" s="219">
        <v>0</v>
      </c>
    </row>
    <row r="6209" spans="1:1" x14ac:dyDescent="0.2">
      <c r="A6209" s="219">
        <v>0</v>
      </c>
    </row>
    <row r="6210" spans="1:1" x14ac:dyDescent="0.2">
      <c r="A6210" s="219">
        <v>0</v>
      </c>
    </row>
    <row r="6211" spans="1:1" x14ac:dyDescent="0.2">
      <c r="A6211" s="219">
        <v>0</v>
      </c>
    </row>
    <row r="6212" spans="1:1" x14ac:dyDescent="0.2">
      <c r="A6212" s="219">
        <v>0</v>
      </c>
    </row>
    <row r="6213" spans="1:1" x14ac:dyDescent="0.2">
      <c r="A6213" s="219">
        <v>0</v>
      </c>
    </row>
    <row r="6214" spans="1:1" x14ac:dyDescent="0.2">
      <c r="A6214" s="219">
        <v>0</v>
      </c>
    </row>
    <row r="6215" spans="1:1" x14ac:dyDescent="0.2">
      <c r="A6215" s="219">
        <v>0</v>
      </c>
    </row>
    <row r="6216" spans="1:1" x14ac:dyDescent="0.2">
      <c r="A6216" s="219">
        <v>0</v>
      </c>
    </row>
    <row r="6217" spans="1:1" x14ac:dyDescent="0.2">
      <c r="A6217" s="219">
        <v>0</v>
      </c>
    </row>
    <row r="6218" spans="1:1" x14ac:dyDescent="0.2">
      <c r="A6218" s="219">
        <v>0</v>
      </c>
    </row>
    <row r="6219" spans="1:1" x14ac:dyDescent="0.2">
      <c r="A6219" s="219">
        <v>0</v>
      </c>
    </row>
    <row r="6220" spans="1:1" x14ac:dyDescent="0.2">
      <c r="A6220" s="219">
        <v>0</v>
      </c>
    </row>
    <row r="6221" spans="1:1" x14ac:dyDescent="0.2">
      <c r="A6221" s="219">
        <v>0</v>
      </c>
    </row>
    <row r="6222" spans="1:1" x14ac:dyDescent="0.2">
      <c r="A6222" s="219">
        <v>0</v>
      </c>
    </row>
    <row r="6223" spans="1:1" x14ac:dyDescent="0.2">
      <c r="A6223" s="219">
        <v>0</v>
      </c>
    </row>
    <row r="6224" spans="1:1" x14ac:dyDescent="0.2">
      <c r="A6224" s="219">
        <v>0</v>
      </c>
    </row>
    <row r="6225" spans="1:1" x14ac:dyDescent="0.2">
      <c r="A6225" s="219">
        <v>0</v>
      </c>
    </row>
    <row r="6226" spans="1:1" x14ac:dyDescent="0.2">
      <c r="A6226" s="219">
        <v>0</v>
      </c>
    </row>
    <row r="6227" spans="1:1" x14ac:dyDescent="0.2">
      <c r="A6227" s="219">
        <v>0</v>
      </c>
    </row>
    <row r="6228" spans="1:1" x14ac:dyDescent="0.2">
      <c r="A6228" s="219">
        <v>0</v>
      </c>
    </row>
    <row r="6229" spans="1:1" x14ac:dyDescent="0.2">
      <c r="A6229" s="219">
        <v>0</v>
      </c>
    </row>
    <row r="6230" spans="1:1" x14ac:dyDescent="0.2">
      <c r="A6230" s="219">
        <v>0</v>
      </c>
    </row>
    <row r="6231" spans="1:1" x14ac:dyDescent="0.2">
      <c r="A6231" s="219">
        <v>0</v>
      </c>
    </row>
    <row r="6232" spans="1:1" x14ac:dyDescent="0.2">
      <c r="A6232" s="219">
        <v>0</v>
      </c>
    </row>
    <row r="6233" spans="1:1" x14ac:dyDescent="0.2">
      <c r="A6233" s="219">
        <v>0</v>
      </c>
    </row>
    <row r="6234" spans="1:1" x14ac:dyDescent="0.2">
      <c r="A6234" s="219">
        <v>0</v>
      </c>
    </row>
    <row r="6235" spans="1:1" x14ac:dyDescent="0.2">
      <c r="A6235" s="219">
        <v>0</v>
      </c>
    </row>
    <row r="6236" spans="1:1" x14ac:dyDescent="0.2">
      <c r="A6236" s="219">
        <v>0</v>
      </c>
    </row>
    <row r="6237" spans="1:1" x14ac:dyDescent="0.2">
      <c r="A6237" s="219">
        <v>0</v>
      </c>
    </row>
    <row r="6238" spans="1:1" x14ac:dyDescent="0.2">
      <c r="A6238" s="219">
        <v>0</v>
      </c>
    </row>
    <row r="6239" spans="1:1" x14ac:dyDescent="0.2">
      <c r="A6239" s="219">
        <v>0</v>
      </c>
    </row>
    <row r="6240" spans="1:1" x14ac:dyDescent="0.2">
      <c r="A6240" s="219">
        <v>0</v>
      </c>
    </row>
    <row r="6241" spans="1:1" x14ac:dyDescent="0.2">
      <c r="A6241" s="219">
        <v>0</v>
      </c>
    </row>
    <row r="6242" spans="1:1" x14ac:dyDescent="0.2">
      <c r="A6242" s="219">
        <v>0</v>
      </c>
    </row>
    <row r="6243" spans="1:1" x14ac:dyDescent="0.2">
      <c r="A6243" s="219">
        <v>0</v>
      </c>
    </row>
    <row r="6244" spans="1:1" x14ac:dyDescent="0.2">
      <c r="A6244" s="219">
        <v>0</v>
      </c>
    </row>
    <row r="6245" spans="1:1" x14ac:dyDescent="0.2">
      <c r="A6245" s="219">
        <v>0</v>
      </c>
    </row>
    <row r="6246" spans="1:1" x14ac:dyDescent="0.2">
      <c r="A6246" s="219">
        <v>0</v>
      </c>
    </row>
    <row r="6247" spans="1:1" x14ac:dyDescent="0.2">
      <c r="A6247" s="219">
        <v>0</v>
      </c>
    </row>
    <row r="6248" spans="1:1" x14ac:dyDescent="0.2">
      <c r="A6248" s="219">
        <v>0</v>
      </c>
    </row>
    <row r="6249" spans="1:1" x14ac:dyDescent="0.2">
      <c r="A6249" s="219">
        <v>0</v>
      </c>
    </row>
    <row r="6250" spans="1:1" x14ac:dyDescent="0.2">
      <c r="A6250" s="219">
        <v>0</v>
      </c>
    </row>
    <row r="6251" spans="1:1" x14ac:dyDescent="0.2">
      <c r="A6251" s="219">
        <v>0</v>
      </c>
    </row>
    <row r="6252" spans="1:1" x14ac:dyDescent="0.2">
      <c r="A6252" s="219">
        <v>0</v>
      </c>
    </row>
    <row r="6253" spans="1:1" x14ac:dyDescent="0.2">
      <c r="A6253" s="219">
        <v>0</v>
      </c>
    </row>
    <row r="6254" spans="1:1" x14ac:dyDescent="0.2">
      <c r="A6254" s="219">
        <v>0</v>
      </c>
    </row>
    <row r="6255" spans="1:1" x14ac:dyDescent="0.2">
      <c r="A6255" s="219">
        <v>0</v>
      </c>
    </row>
    <row r="6256" spans="1:1" x14ac:dyDescent="0.2">
      <c r="A6256" s="219">
        <v>0</v>
      </c>
    </row>
    <row r="6257" spans="1:1" x14ac:dyDescent="0.2">
      <c r="A6257" s="219">
        <v>0</v>
      </c>
    </row>
    <row r="6258" spans="1:1" x14ac:dyDescent="0.2">
      <c r="A6258" s="219">
        <v>0</v>
      </c>
    </row>
    <row r="6259" spans="1:1" x14ac:dyDescent="0.2">
      <c r="A6259" s="219">
        <v>0</v>
      </c>
    </row>
    <row r="6260" spans="1:1" x14ac:dyDescent="0.2">
      <c r="A6260" s="219">
        <v>0</v>
      </c>
    </row>
    <row r="6261" spans="1:1" x14ac:dyDescent="0.2">
      <c r="A6261" s="219">
        <v>0</v>
      </c>
    </row>
    <row r="6262" spans="1:1" x14ac:dyDescent="0.2">
      <c r="A6262" s="219">
        <v>0</v>
      </c>
    </row>
    <row r="6263" spans="1:1" x14ac:dyDescent="0.2">
      <c r="A6263" s="219">
        <v>0</v>
      </c>
    </row>
    <row r="6264" spans="1:1" x14ac:dyDescent="0.2">
      <c r="A6264" s="219">
        <v>0</v>
      </c>
    </row>
    <row r="6265" spans="1:1" x14ac:dyDescent="0.2">
      <c r="A6265" s="219">
        <v>0</v>
      </c>
    </row>
    <row r="6266" spans="1:1" x14ac:dyDescent="0.2">
      <c r="A6266" s="219">
        <v>0</v>
      </c>
    </row>
    <row r="6267" spans="1:1" x14ac:dyDescent="0.2">
      <c r="A6267" s="219">
        <v>0</v>
      </c>
    </row>
    <row r="6268" spans="1:1" x14ac:dyDescent="0.2">
      <c r="A6268" s="219">
        <v>0</v>
      </c>
    </row>
    <row r="6269" spans="1:1" x14ac:dyDescent="0.2">
      <c r="A6269" s="219">
        <v>0</v>
      </c>
    </row>
    <row r="6270" spans="1:1" x14ac:dyDescent="0.2">
      <c r="A6270" s="219">
        <v>0</v>
      </c>
    </row>
    <row r="6271" spans="1:1" x14ac:dyDescent="0.2">
      <c r="A6271" s="219">
        <v>0</v>
      </c>
    </row>
    <row r="6272" spans="1:1" x14ac:dyDescent="0.2">
      <c r="A6272" s="219">
        <v>0</v>
      </c>
    </row>
    <row r="6273" spans="1:1" x14ac:dyDescent="0.2">
      <c r="A6273" s="219">
        <v>0</v>
      </c>
    </row>
    <row r="6274" spans="1:1" x14ac:dyDescent="0.2">
      <c r="A6274" s="219">
        <v>0</v>
      </c>
    </row>
    <row r="6275" spans="1:1" x14ac:dyDescent="0.2">
      <c r="A6275" s="219">
        <v>0</v>
      </c>
    </row>
    <row r="6276" spans="1:1" x14ac:dyDescent="0.2">
      <c r="A6276" s="219">
        <v>0</v>
      </c>
    </row>
    <row r="6277" spans="1:1" x14ac:dyDescent="0.2">
      <c r="A6277" s="219">
        <v>0</v>
      </c>
    </row>
    <row r="6278" spans="1:1" x14ac:dyDescent="0.2">
      <c r="A6278" s="219">
        <v>0</v>
      </c>
    </row>
    <row r="6279" spans="1:1" x14ac:dyDescent="0.2">
      <c r="A6279" s="219">
        <v>0</v>
      </c>
    </row>
    <row r="6280" spans="1:1" x14ac:dyDescent="0.2">
      <c r="A6280" s="219">
        <v>0</v>
      </c>
    </row>
    <row r="6281" spans="1:1" x14ac:dyDescent="0.2">
      <c r="A6281" s="219">
        <v>0</v>
      </c>
    </row>
    <row r="6282" spans="1:1" x14ac:dyDescent="0.2">
      <c r="A6282" s="219">
        <v>0</v>
      </c>
    </row>
    <row r="6283" spans="1:1" x14ac:dyDescent="0.2">
      <c r="A6283" s="219">
        <v>0</v>
      </c>
    </row>
    <row r="6284" spans="1:1" x14ac:dyDescent="0.2">
      <c r="A6284" s="219">
        <v>0</v>
      </c>
    </row>
    <row r="6285" spans="1:1" x14ac:dyDescent="0.2">
      <c r="A6285" s="219">
        <v>0</v>
      </c>
    </row>
    <row r="6286" spans="1:1" x14ac:dyDescent="0.2">
      <c r="A6286" s="219">
        <v>0</v>
      </c>
    </row>
    <row r="6287" spans="1:1" x14ac:dyDescent="0.2">
      <c r="A6287" s="219">
        <v>0</v>
      </c>
    </row>
    <row r="6288" spans="1:1" x14ac:dyDescent="0.2">
      <c r="A6288" s="219">
        <v>0</v>
      </c>
    </row>
    <row r="6289" spans="1:1" x14ac:dyDescent="0.2">
      <c r="A6289" s="219">
        <v>0</v>
      </c>
    </row>
    <row r="6290" spans="1:1" x14ac:dyDescent="0.2">
      <c r="A6290" s="219">
        <v>0</v>
      </c>
    </row>
    <row r="6291" spans="1:1" x14ac:dyDescent="0.2">
      <c r="A6291" s="219">
        <v>0</v>
      </c>
    </row>
    <row r="6292" spans="1:1" x14ac:dyDescent="0.2">
      <c r="A6292" s="219">
        <v>0</v>
      </c>
    </row>
    <row r="6293" spans="1:1" x14ac:dyDescent="0.2">
      <c r="A6293" s="219">
        <v>0</v>
      </c>
    </row>
    <row r="6294" spans="1:1" x14ac:dyDescent="0.2">
      <c r="A6294" s="219">
        <v>0</v>
      </c>
    </row>
    <row r="6295" spans="1:1" x14ac:dyDescent="0.2">
      <c r="A6295" s="219">
        <v>0</v>
      </c>
    </row>
    <row r="6296" spans="1:1" x14ac:dyDescent="0.2">
      <c r="A6296" s="219">
        <v>0</v>
      </c>
    </row>
    <row r="6297" spans="1:1" x14ac:dyDescent="0.2">
      <c r="A6297" s="219">
        <v>0</v>
      </c>
    </row>
    <row r="6298" spans="1:1" x14ac:dyDescent="0.2">
      <c r="A6298" s="219">
        <v>0</v>
      </c>
    </row>
    <row r="6299" spans="1:1" x14ac:dyDescent="0.2">
      <c r="A6299" s="219">
        <v>0</v>
      </c>
    </row>
    <row r="6300" spans="1:1" x14ac:dyDescent="0.2">
      <c r="A6300" s="219">
        <v>0</v>
      </c>
    </row>
    <row r="6301" spans="1:1" x14ac:dyDescent="0.2">
      <c r="A6301" s="219">
        <v>0</v>
      </c>
    </row>
    <row r="6302" spans="1:1" x14ac:dyDescent="0.2">
      <c r="A6302" s="219">
        <v>0</v>
      </c>
    </row>
    <row r="6303" spans="1:1" x14ac:dyDescent="0.2">
      <c r="A6303" s="219">
        <v>0</v>
      </c>
    </row>
    <row r="6304" spans="1:1" x14ac:dyDescent="0.2">
      <c r="A6304" s="219">
        <v>0</v>
      </c>
    </row>
    <row r="6305" spans="1:1" x14ac:dyDescent="0.2">
      <c r="A6305" s="219">
        <v>0</v>
      </c>
    </row>
    <row r="6306" spans="1:1" x14ac:dyDescent="0.2">
      <c r="A6306" s="219">
        <v>0</v>
      </c>
    </row>
    <row r="6307" spans="1:1" x14ac:dyDescent="0.2">
      <c r="A6307" s="219">
        <v>0</v>
      </c>
    </row>
    <row r="6308" spans="1:1" x14ac:dyDescent="0.2">
      <c r="A6308" s="219">
        <v>0</v>
      </c>
    </row>
    <row r="6309" spans="1:1" x14ac:dyDescent="0.2">
      <c r="A6309" s="219">
        <v>0</v>
      </c>
    </row>
    <row r="6310" spans="1:1" x14ac:dyDescent="0.2">
      <c r="A6310" s="219">
        <v>0</v>
      </c>
    </row>
    <row r="6311" spans="1:1" x14ac:dyDescent="0.2">
      <c r="A6311" s="219">
        <v>0</v>
      </c>
    </row>
    <row r="6312" spans="1:1" x14ac:dyDescent="0.2">
      <c r="A6312" s="219">
        <v>0</v>
      </c>
    </row>
    <row r="6313" spans="1:1" x14ac:dyDescent="0.2">
      <c r="A6313" s="219">
        <v>0</v>
      </c>
    </row>
    <row r="6314" spans="1:1" x14ac:dyDescent="0.2">
      <c r="A6314" s="219">
        <v>0</v>
      </c>
    </row>
    <row r="6315" spans="1:1" x14ac:dyDescent="0.2">
      <c r="A6315" s="219">
        <v>0</v>
      </c>
    </row>
    <row r="6316" spans="1:1" x14ac:dyDescent="0.2">
      <c r="A6316" s="219">
        <v>0</v>
      </c>
    </row>
    <row r="6317" spans="1:1" x14ac:dyDescent="0.2">
      <c r="A6317" s="219">
        <v>0</v>
      </c>
    </row>
    <row r="6318" spans="1:1" x14ac:dyDescent="0.2">
      <c r="A6318" s="219">
        <v>0</v>
      </c>
    </row>
    <row r="6319" spans="1:1" x14ac:dyDescent="0.2">
      <c r="A6319" s="219">
        <v>0</v>
      </c>
    </row>
    <row r="6320" spans="1:1" x14ac:dyDescent="0.2">
      <c r="A6320" s="219">
        <v>0</v>
      </c>
    </row>
    <row r="6321" spans="1:1" x14ac:dyDescent="0.2">
      <c r="A6321" s="219">
        <v>0</v>
      </c>
    </row>
    <row r="6322" spans="1:1" x14ac:dyDescent="0.2">
      <c r="A6322" s="219">
        <v>0</v>
      </c>
    </row>
    <row r="6323" spans="1:1" x14ac:dyDescent="0.2">
      <c r="A6323" s="219">
        <v>0</v>
      </c>
    </row>
    <row r="6324" spans="1:1" x14ac:dyDescent="0.2">
      <c r="A6324" s="219">
        <v>0</v>
      </c>
    </row>
    <row r="6325" spans="1:1" x14ac:dyDescent="0.2">
      <c r="A6325" s="219">
        <v>0</v>
      </c>
    </row>
    <row r="6326" spans="1:1" x14ac:dyDescent="0.2">
      <c r="A6326" s="219">
        <v>0</v>
      </c>
    </row>
    <row r="6327" spans="1:1" x14ac:dyDescent="0.2">
      <c r="A6327" s="219">
        <v>0</v>
      </c>
    </row>
    <row r="6328" spans="1:1" x14ac:dyDescent="0.2">
      <c r="A6328" s="219">
        <v>0</v>
      </c>
    </row>
    <row r="6329" spans="1:1" x14ac:dyDescent="0.2">
      <c r="A6329" s="219">
        <v>0</v>
      </c>
    </row>
    <row r="6330" spans="1:1" x14ac:dyDescent="0.2">
      <c r="A6330" s="219">
        <v>0</v>
      </c>
    </row>
    <row r="6331" spans="1:1" x14ac:dyDescent="0.2">
      <c r="A6331" s="219">
        <v>0</v>
      </c>
    </row>
    <row r="6332" spans="1:1" x14ac:dyDescent="0.2">
      <c r="A6332" s="219">
        <v>0</v>
      </c>
    </row>
    <row r="6333" spans="1:1" x14ac:dyDescent="0.2">
      <c r="A6333" s="219">
        <v>0</v>
      </c>
    </row>
    <row r="6334" spans="1:1" x14ac:dyDescent="0.2">
      <c r="A6334" s="219">
        <v>0</v>
      </c>
    </row>
    <row r="6335" spans="1:1" x14ac:dyDescent="0.2">
      <c r="A6335" s="219">
        <v>0</v>
      </c>
    </row>
    <row r="6336" spans="1:1" x14ac:dyDescent="0.2">
      <c r="A6336" s="219">
        <v>0</v>
      </c>
    </row>
    <row r="6337" spans="1:1" x14ac:dyDescent="0.2">
      <c r="A6337" s="219">
        <v>0</v>
      </c>
    </row>
    <row r="6338" spans="1:1" x14ac:dyDescent="0.2">
      <c r="A6338" s="219">
        <v>0</v>
      </c>
    </row>
    <row r="6339" spans="1:1" x14ac:dyDescent="0.2">
      <c r="A6339" s="219">
        <v>0</v>
      </c>
    </row>
    <row r="6340" spans="1:1" x14ac:dyDescent="0.2">
      <c r="A6340" s="219">
        <v>0</v>
      </c>
    </row>
    <row r="6341" spans="1:1" x14ac:dyDescent="0.2">
      <c r="A6341" s="219">
        <v>0</v>
      </c>
    </row>
    <row r="6342" spans="1:1" x14ac:dyDescent="0.2">
      <c r="A6342" s="219">
        <v>0</v>
      </c>
    </row>
    <row r="6343" spans="1:1" x14ac:dyDescent="0.2">
      <c r="A6343" s="219">
        <v>0</v>
      </c>
    </row>
    <row r="6344" spans="1:1" x14ac:dyDescent="0.2">
      <c r="A6344" s="219">
        <v>0</v>
      </c>
    </row>
    <row r="6345" spans="1:1" x14ac:dyDescent="0.2">
      <c r="A6345" s="219">
        <v>0</v>
      </c>
    </row>
    <row r="6346" spans="1:1" x14ac:dyDescent="0.2">
      <c r="A6346" s="219">
        <v>0</v>
      </c>
    </row>
    <row r="6347" spans="1:1" x14ac:dyDescent="0.2">
      <c r="A6347" s="219">
        <v>0</v>
      </c>
    </row>
    <row r="6348" spans="1:1" x14ac:dyDescent="0.2">
      <c r="A6348" s="219">
        <v>0</v>
      </c>
    </row>
    <row r="6349" spans="1:1" x14ac:dyDescent="0.2">
      <c r="A6349" s="219">
        <v>0</v>
      </c>
    </row>
    <row r="6350" spans="1:1" x14ac:dyDescent="0.2">
      <c r="A6350" s="219">
        <v>0</v>
      </c>
    </row>
    <row r="6351" spans="1:1" x14ac:dyDescent="0.2">
      <c r="A6351" s="219">
        <v>0</v>
      </c>
    </row>
    <row r="6352" spans="1:1" x14ac:dyDescent="0.2">
      <c r="A6352" s="219">
        <v>0</v>
      </c>
    </row>
    <row r="6353" spans="1:1" x14ac:dyDescent="0.2">
      <c r="A6353" s="219">
        <v>0</v>
      </c>
    </row>
    <row r="6354" spans="1:1" x14ac:dyDescent="0.2">
      <c r="A6354" s="219">
        <v>0</v>
      </c>
    </row>
    <row r="6355" spans="1:1" x14ac:dyDescent="0.2">
      <c r="A6355" s="219">
        <v>0</v>
      </c>
    </row>
    <row r="6356" spans="1:1" x14ac:dyDescent="0.2">
      <c r="A6356" s="219">
        <v>0</v>
      </c>
    </row>
    <row r="6357" spans="1:1" x14ac:dyDescent="0.2">
      <c r="A6357" s="219">
        <v>0</v>
      </c>
    </row>
    <row r="6358" spans="1:1" x14ac:dyDescent="0.2">
      <c r="A6358" s="219">
        <v>0</v>
      </c>
    </row>
    <row r="6359" spans="1:1" x14ac:dyDescent="0.2">
      <c r="A6359" s="219">
        <v>0</v>
      </c>
    </row>
    <row r="6360" spans="1:1" x14ac:dyDescent="0.2">
      <c r="A6360" s="219">
        <v>0</v>
      </c>
    </row>
    <row r="6361" spans="1:1" x14ac:dyDescent="0.2">
      <c r="A6361" s="219">
        <v>0</v>
      </c>
    </row>
    <row r="6362" spans="1:1" x14ac:dyDescent="0.2">
      <c r="A6362" s="219">
        <v>0</v>
      </c>
    </row>
    <row r="6363" spans="1:1" x14ac:dyDescent="0.2">
      <c r="A6363" s="219">
        <v>0</v>
      </c>
    </row>
    <row r="6364" spans="1:1" x14ac:dyDescent="0.2">
      <c r="A6364" s="219">
        <v>0</v>
      </c>
    </row>
    <row r="6365" spans="1:1" x14ac:dyDescent="0.2">
      <c r="A6365" s="219">
        <v>0</v>
      </c>
    </row>
    <row r="6366" spans="1:1" x14ac:dyDescent="0.2">
      <c r="A6366" s="219">
        <v>0</v>
      </c>
    </row>
    <row r="6367" spans="1:1" x14ac:dyDescent="0.2">
      <c r="A6367" s="219">
        <v>0</v>
      </c>
    </row>
    <row r="6368" spans="1:1" x14ac:dyDescent="0.2">
      <c r="A6368" s="219">
        <v>0</v>
      </c>
    </row>
    <row r="6369" spans="1:1" x14ac:dyDescent="0.2">
      <c r="A6369" s="219">
        <v>0</v>
      </c>
    </row>
    <row r="6370" spans="1:1" x14ac:dyDescent="0.2">
      <c r="A6370" s="219">
        <v>0</v>
      </c>
    </row>
    <row r="6371" spans="1:1" x14ac:dyDescent="0.2">
      <c r="A6371" s="219">
        <v>0</v>
      </c>
    </row>
    <row r="6372" spans="1:1" x14ac:dyDescent="0.2">
      <c r="A6372" s="219">
        <v>0</v>
      </c>
    </row>
    <row r="6373" spans="1:1" x14ac:dyDescent="0.2">
      <c r="A6373" s="219">
        <v>0</v>
      </c>
    </row>
    <row r="6374" spans="1:1" x14ac:dyDescent="0.2">
      <c r="A6374" s="219">
        <v>0</v>
      </c>
    </row>
    <row r="6375" spans="1:1" x14ac:dyDescent="0.2">
      <c r="A6375" s="219">
        <v>0</v>
      </c>
    </row>
    <row r="6376" spans="1:1" x14ac:dyDescent="0.2">
      <c r="A6376" s="219">
        <v>0</v>
      </c>
    </row>
    <row r="6377" spans="1:1" x14ac:dyDescent="0.2">
      <c r="A6377" s="219">
        <v>0</v>
      </c>
    </row>
    <row r="6378" spans="1:1" x14ac:dyDescent="0.2">
      <c r="A6378" s="219">
        <v>0</v>
      </c>
    </row>
    <row r="6379" spans="1:1" x14ac:dyDescent="0.2">
      <c r="A6379" s="219">
        <v>0</v>
      </c>
    </row>
    <row r="6380" spans="1:1" x14ac:dyDescent="0.2">
      <c r="A6380" s="219">
        <v>0</v>
      </c>
    </row>
    <row r="6381" spans="1:1" x14ac:dyDescent="0.2">
      <c r="A6381" s="219">
        <v>0</v>
      </c>
    </row>
    <row r="6382" spans="1:1" x14ac:dyDescent="0.2">
      <c r="A6382" s="219">
        <v>0</v>
      </c>
    </row>
    <row r="6383" spans="1:1" x14ac:dyDescent="0.2">
      <c r="A6383" s="219">
        <v>0</v>
      </c>
    </row>
    <row r="6384" spans="1:1" x14ac:dyDescent="0.2">
      <c r="A6384" s="219">
        <v>0</v>
      </c>
    </row>
    <row r="6385" spans="1:1" x14ac:dyDescent="0.2">
      <c r="A6385" s="219">
        <v>0</v>
      </c>
    </row>
    <row r="6386" spans="1:1" x14ac:dyDescent="0.2">
      <c r="A6386" s="219">
        <v>0</v>
      </c>
    </row>
    <row r="6387" spans="1:1" x14ac:dyDescent="0.2">
      <c r="A6387" s="219">
        <v>0</v>
      </c>
    </row>
    <row r="6388" spans="1:1" x14ac:dyDescent="0.2">
      <c r="A6388" s="219">
        <v>0</v>
      </c>
    </row>
    <row r="6389" spans="1:1" x14ac:dyDescent="0.2">
      <c r="A6389" s="219">
        <v>0</v>
      </c>
    </row>
    <row r="6390" spans="1:1" x14ac:dyDescent="0.2">
      <c r="A6390" s="219">
        <v>0</v>
      </c>
    </row>
    <row r="6391" spans="1:1" x14ac:dyDescent="0.2">
      <c r="A6391" s="219">
        <v>0</v>
      </c>
    </row>
    <row r="6392" spans="1:1" x14ac:dyDescent="0.2">
      <c r="A6392" s="219">
        <v>0</v>
      </c>
    </row>
    <row r="6393" spans="1:1" x14ac:dyDescent="0.2">
      <c r="A6393" s="219">
        <v>0</v>
      </c>
    </row>
    <row r="6394" spans="1:1" x14ac:dyDescent="0.2">
      <c r="A6394" s="219">
        <v>0</v>
      </c>
    </row>
    <row r="6395" spans="1:1" x14ac:dyDescent="0.2">
      <c r="A6395" s="219">
        <v>0</v>
      </c>
    </row>
    <row r="6396" spans="1:1" x14ac:dyDescent="0.2">
      <c r="A6396" s="219">
        <v>0</v>
      </c>
    </row>
    <row r="6397" spans="1:1" x14ac:dyDescent="0.2">
      <c r="A6397" s="219">
        <v>0</v>
      </c>
    </row>
    <row r="6398" spans="1:1" x14ac:dyDescent="0.2">
      <c r="A6398" s="219">
        <v>0</v>
      </c>
    </row>
    <row r="6399" spans="1:1" x14ac:dyDescent="0.2">
      <c r="A6399" s="219">
        <v>0</v>
      </c>
    </row>
    <row r="6400" spans="1:1" x14ac:dyDescent="0.2">
      <c r="A6400" s="219">
        <v>0</v>
      </c>
    </row>
    <row r="6401" spans="1:1" x14ac:dyDescent="0.2">
      <c r="A6401" s="219">
        <v>0</v>
      </c>
    </row>
    <row r="6402" spans="1:1" x14ac:dyDescent="0.2">
      <c r="A6402" s="219">
        <v>0</v>
      </c>
    </row>
    <row r="6403" spans="1:1" x14ac:dyDescent="0.2">
      <c r="A6403" s="219">
        <v>0</v>
      </c>
    </row>
    <row r="6404" spans="1:1" x14ac:dyDescent="0.2">
      <c r="A6404" s="219">
        <v>0</v>
      </c>
    </row>
    <row r="6405" spans="1:1" x14ac:dyDescent="0.2">
      <c r="A6405" s="219">
        <v>0</v>
      </c>
    </row>
    <row r="6406" spans="1:1" x14ac:dyDescent="0.2">
      <c r="A6406" s="219">
        <v>0</v>
      </c>
    </row>
    <row r="6407" spans="1:1" x14ac:dyDescent="0.2">
      <c r="A6407" s="219">
        <v>0</v>
      </c>
    </row>
    <row r="6408" spans="1:1" x14ac:dyDescent="0.2">
      <c r="A6408" s="219">
        <v>0</v>
      </c>
    </row>
    <row r="6409" spans="1:1" x14ac:dyDescent="0.2">
      <c r="A6409" s="219">
        <v>0</v>
      </c>
    </row>
    <row r="6410" spans="1:1" x14ac:dyDescent="0.2">
      <c r="A6410" s="219">
        <v>0</v>
      </c>
    </row>
    <row r="6411" spans="1:1" x14ac:dyDescent="0.2">
      <c r="A6411" s="219">
        <v>0</v>
      </c>
    </row>
    <row r="6412" spans="1:1" x14ac:dyDescent="0.2">
      <c r="A6412" s="219">
        <v>0</v>
      </c>
    </row>
    <row r="6413" spans="1:1" x14ac:dyDescent="0.2">
      <c r="A6413" s="219">
        <v>0</v>
      </c>
    </row>
    <row r="6414" spans="1:1" x14ac:dyDescent="0.2">
      <c r="A6414" s="219">
        <v>0</v>
      </c>
    </row>
    <row r="6415" spans="1:1" x14ac:dyDescent="0.2">
      <c r="A6415" s="219">
        <v>0</v>
      </c>
    </row>
    <row r="6416" spans="1:1" x14ac:dyDescent="0.2">
      <c r="A6416" s="219">
        <v>0</v>
      </c>
    </row>
    <row r="6417" spans="1:1" x14ac:dyDescent="0.2">
      <c r="A6417" s="219">
        <v>0</v>
      </c>
    </row>
    <row r="6418" spans="1:1" x14ac:dyDescent="0.2">
      <c r="A6418" s="219">
        <v>0</v>
      </c>
    </row>
    <row r="6419" spans="1:1" x14ac:dyDescent="0.2">
      <c r="A6419" s="219">
        <v>0</v>
      </c>
    </row>
    <row r="6420" spans="1:1" x14ac:dyDescent="0.2">
      <c r="A6420" s="219">
        <v>0</v>
      </c>
    </row>
    <row r="6421" spans="1:1" x14ac:dyDescent="0.2">
      <c r="A6421" s="219">
        <v>0</v>
      </c>
    </row>
    <row r="6422" spans="1:1" x14ac:dyDescent="0.2">
      <c r="A6422" s="219">
        <v>0</v>
      </c>
    </row>
    <row r="6423" spans="1:1" x14ac:dyDescent="0.2">
      <c r="A6423" s="219">
        <v>0</v>
      </c>
    </row>
    <row r="6424" spans="1:1" x14ac:dyDescent="0.2">
      <c r="A6424" s="219">
        <v>0</v>
      </c>
    </row>
    <row r="6425" spans="1:1" x14ac:dyDescent="0.2">
      <c r="A6425" s="219">
        <v>0</v>
      </c>
    </row>
    <row r="6426" spans="1:1" x14ac:dyDescent="0.2">
      <c r="A6426" s="219">
        <v>0</v>
      </c>
    </row>
    <row r="6427" spans="1:1" x14ac:dyDescent="0.2">
      <c r="A6427" s="219">
        <v>0</v>
      </c>
    </row>
    <row r="6428" spans="1:1" x14ac:dyDescent="0.2">
      <c r="A6428" s="219">
        <v>0</v>
      </c>
    </row>
    <row r="6429" spans="1:1" x14ac:dyDescent="0.2">
      <c r="A6429" s="219">
        <v>0</v>
      </c>
    </row>
    <row r="6430" spans="1:1" x14ac:dyDescent="0.2">
      <c r="A6430" s="219">
        <v>0</v>
      </c>
    </row>
    <row r="6431" spans="1:1" x14ac:dyDescent="0.2">
      <c r="A6431" s="219">
        <v>0</v>
      </c>
    </row>
    <row r="6432" spans="1:1" x14ac:dyDescent="0.2">
      <c r="A6432" s="219">
        <v>0</v>
      </c>
    </row>
    <row r="6433" spans="1:1" x14ac:dyDescent="0.2">
      <c r="A6433" s="219">
        <v>0</v>
      </c>
    </row>
    <row r="6434" spans="1:1" x14ac:dyDescent="0.2">
      <c r="A6434" s="219">
        <v>0</v>
      </c>
    </row>
    <row r="6435" spans="1:1" x14ac:dyDescent="0.2">
      <c r="A6435" s="219">
        <v>0</v>
      </c>
    </row>
    <row r="6436" spans="1:1" x14ac:dyDescent="0.2">
      <c r="A6436" s="219">
        <v>0</v>
      </c>
    </row>
    <row r="6437" spans="1:1" x14ac:dyDescent="0.2">
      <c r="A6437" s="219">
        <v>0</v>
      </c>
    </row>
    <row r="6438" spans="1:1" x14ac:dyDescent="0.2">
      <c r="A6438" s="219">
        <v>0</v>
      </c>
    </row>
    <row r="6439" spans="1:1" x14ac:dyDescent="0.2">
      <c r="A6439" s="219">
        <v>0</v>
      </c>
    </row>
    <row r="6440" spans="1:1" x14ac:dyDescent="0.2">
      <c r="A6440" s="219">
        <v>0</v>
      </c>
    </row>
    <row r="6441" spans="1:1" x14ac:dyDescent="0.2">
      <c r="A6441" s="219">
        <v>0</v>
      </c>
    </row>
    <row r="6442" spans="1:1" x14ac:dyDescent="0.2">
      <c r="A6442" s="219">
        <v>0</v>
      </c>
    </row>
    <row r="6443" spans="1:1" x14ac:dyDescent="0.2">
      <c r="A6443" s="219">
        <v>0</v>
      </c>
    </row>
    <row r="6444" spans="1:1" x14ac:dyDescent="0.2">
      <c r="A6444" s="219">
        <v>0</v>
      </c>
    </row>
    <row r="6445" spans="1:1" x14ac:dyDescent="0.2">
      <c r="A6445" s="219">
        <v>0</v>
      </c>
    </row>
    <row r="6446" spans="1:1" x14ac:dyDescent="0.2">
      <c r="A6446" s="219">
        <v>0</v>
      </c>
    </row>
    <row r="6447" spans="1:1" x14ac:dyDescent="0.2">
      <c r="A6447" s="219">
        <v>0</v>
      </c>
    </row>
    <row r="6448" spans="1:1" x14ac:dyDescent="0.2">
      <c r="A6448" s="219">
        <v>0</v>
      </c>
    </row>
    <row r="6449" spans="1:1" x14ac:dyDescent="0.2">
      <c r="A6449" s="219">
        <v>0</v>
      </c>
    </row>
    <row r="6450" spans="1:1" x14ac:dyDescent="0.2">
      <c r="A6450" s="219">
        <v>0</v>
      </c>
    </row>
    <row r="6451" spans="1:1" x14ac:dyDescent="0.2">
      <c r="A6451" s="219">
        <v>0</v>
      </c>
    </row>
    <row r="6452" spans="1:1" x14ac:dyDescent="0.2">
      <c r="A6452" s="219">
        <v>0</v>
      </c>
    </row>
    <row r="6453" spans="1:1" x14ac:dyDescent="0.2">
      <c r="A6453" s="219">
        <v>0</v>
      </c>
    </row>
    <row r="6454" spans="1:1" x14ac:dyDescent="0.2">
      <c r="A6454" s="219">
        <v>0</v>
      </c>
    </row>
    <row r="6455" spans="1:1" x14ac:dyDescent="0.2">
      <c r="A6455" s="219">
        <v>0</v>
      </c>
    </row>
    <row r="6456" spans="1:1" x14ac:dyDescent="0.2">
      <c r="A6456" s="219">
        <v>0</v>
      </c>
    </row>
    <row r="6457" spans="1:1" x14ac:dyDescent="0.2">
      <c r="A6457" s="219">
        <v>0</v>
      </c>
    </row>
    <row r="6458" spans="1:1" x14ac:dyDescent="0.2">
      <c r="A6458" s="219">
        <v>0</v>
      </c>
    </row>
    <row r="6459" spans="1:1" x14ac:dyDescent="0.2">
      <c r="A6459" s="219">
        <v>0</v>
      </c>
    </row>
    <row r="6460" spans="1:1" x14ac:dyDescent="0.2">
      <c r="A6460" s="219">
        <v>0</v>
      </c>
    </row>
    <row r="6461" spans="1:1" x14ac:dyDescent="0.2">
      <c r="A6461" s="219">
        <v>0</v>
      </c>
    </row>
    <row r="6462" spans="1:1" x14ac:dyDescent="0.2">
      <c r="A6462" s="219">
        <v>0</v>
      </c>
    </row>
    <row r="6463" spans="1:1" x14ac:dyDescent="0.2">
      <c r="A6463" s="219">
        <v>0</v>
      </c>
    </row>
    <row r="6464" spans="1:1" x14ac:dyDescent="0.2">
      <c r="A6464" s="219">
        <v>0</v>
      </c>
    </row>
    <row r="6465" spans="1:1" x14ac:dyDescent="0.2">
      <c r="A6465" s="219">
        <v>0</v>
      </c>
    </row>
    <row r="6466" spans="1:1" x14ac:dyDescent="0.2">
      <c r="A6466" s="219">
        <v>0</v>
      </c>
    </row>
    <row r="6467" spans="1:1" x14ac:dyDescent="0.2">
      <c r="A6467" s="219">
        <v>0</v>
      </c>
    </row>
    <row r="6468" spans="1:1" x14ac:dyDescent="0.2">
      <c r="A6468" s="219">
        <v>0</v>
      </c>
    </row>
    <row r="6469" spans="1:1" x14ac:dyDescent="0.2">
      <c r="A6469" s="219">
        <v>0</v>
      </c>
    </row>
    <row r="6470" spans="1:1" x14ac:dyDescent="0.2">
      <c r="A6470" s="219">
        <v>0</v>
      </c>
    </row>
    <row r="6471" spans="1:1" x14ac:dyDescent="0.2">
      <c r="A6471" s="219">
        <v>0</v>
      </c>
    </row>
    <row r="6472" spans="1:1" x14ac:dyDescent="0.2">
      <c r="A6472" s="219">
        <v>0</v>
      </c>
    </row>
    <row r="6473" spans="1:1" x14ac:dyDescent="0.2">
      <c r="A6473" s="219">
        <v>0</v>
      </c>
    </row>
    <row r="6474" spans="1:1" x14ac:dyDescent="0.2">
      <c r="A6474" s="219">
        <v>0</v>
      </c>
    </row>
    <row r="6475" spans="1:1" x14ac:dyDescent="0.2">
      <c r="A6475" s="219">
        <v>0</v>
      </c>
    </row>
    <row r="6476" spans="1:1" x14ac:dyDescent="0.2">
      <c r="A6476" s="219">
        <v>0</v>
      </c>
    </row>
    <row r="6477" spans="1:1" x14ac:dyDescent="0.2">
      <c r="A6477" s="219">
        <v>0</v>
      </c>
    </row>
    <row r="6478" spans="1:1" x14ac:dyDescent="0.2">
      <c r="A6478" s="219">
        <v>0</v>
      </c>
    </row>
    <row r="6479" spans="1:1" x14ac:dyDescent="0.2">
      <c r="A6479" s="219">
        <v>0</v>
      </c>
    </row>
    <row r="6480" spans="1:1" x14ac:dyDescent="0.2">
      <c r="A6480" s="219">
        <v>0</v>
      </c>
    </row>
    <row r="6481" spans="1:1" x14ac:dyDescent="0.2">
      <c r="A6481" s="219">
        <v>0</v>
      </c>
    </row>
    <row r="6482" spans="1:1" x14ac:dyDescent="0.2">
      <c r="A6482" s="219">
        <v>0</v>
      </c>
    </row>
    <row r="6483" spans="1:1" x14ac:dyDescent="0.2">
      <c r="A6483" s="219">
        <v>0</v>
      </c>
    </row>
    <row r="6484" spans="1:1" x14ac:dyDescent="0.2">
      <c r="A6484" s="219">
        <v>0</v>
      </c>
    </row>
    <row r="6485" spans="1:1" x14ac:dyDescent="0.2">
      <c r="A6485" s="219">
        <v>0</v>
      </c>
    </row>
    <row r="6486" spans="1:1" x14ac:dyDescent="0.2">
      <c r="A6486" s="219">
        <v>0</v>
      </c>
    </row>
    <row r="6487" spans="1:1" x14ac:dyDescent="0.2">
      <c r="A6487" s="219">
        <v>0</v>
      </c>
    </row>
    <row r="6488" spans="1:1" x14ac:dyDescent="0.2">
      <c r="A6488" s="219">
        <v>0</v>
      </c>
    </row>
    <row r="6489" spans="1:1" x14ac:dyDescent="0.2">
      <c r="A6489" s="219">
        <v>0</v>
      </c>
    </row>
    <row r="6490" spans="1:1" x14ac:dyDescent="0.2">
      <c r="A6490" s="219">
        <v>0</v>
      </c>
    </row>
    <row r="6491" spans="1:1" x14ac:dyDescent="0.2">
      <c r="A6491" s="219">
        <v>0</v>
      </c>
    </row>
    <row r="6492" spans="1:1" x14ac:dyDescent="0.2">
      <c r="A6492" s="219">
        <v>0</v>
      </c>
    </row>
    <row r="6493" spans="1:1" x14ac:dyDescent="0.2">
      <c r="A6493" s="219">
        <v>0</v>
      </c>
    </row>
    <row r="6494" spans="1:1" x14ac:dyDescent="0.2">
      <c r="A6494" s="219">
        <v>0</v>
      </c>
    </row>
    <row r="6495" spans="1:1" x14ac:dyDescent="0.2">
      <c r="A6495" s="219">
        <v>0</v>
      </c>
    </row>
    <row r="6496" spans="1:1" x14ac:dyDescent="0.2">
      <c r="A6496" s="219">
        <v>0</v>
      </c>
    </row>
    <row r="6497" spans="1:1" x14ac:dyDescent="0.2">
      <c r="A6497" s="219">
        <v>0</v>
      </c>
    </row>
    <row r="6498" spans="1:1" x14ac:dyDescent="0.2">
      <c r="A6498" s="219">
        <v>0</v>
      </c>
    </row>
    <row r="6499" spans="1:1" x14ac:dyDescent="0.2">
      <c r="A6499" s="219">
        <v>0</v>
      </c>
    </row>
    <row r="6500" spans="1:1" x14ac:dyDescent="0.2">
      <c r="A6500" s="219">
        <v>0</v>
      </c>
    </row>
    <row r="6501" spans="1:1" x14ac:dyDescent="0.2">
      <c r="A6501" s="219">
        <v>0</v>
      </c>
    </row>
    <row r="6502" spans="1:1" x14ac:dyDescent="0.2">
      <c r="A6502" s="219">
        <v>0</v>
      </c>
    </row>
    <row r="6503" spans="1:1" x14ac:dyDescent="0.2">
      <c r="A6503" s="219">
        <v>0</v>
      </c>
    </row>
    <row r="6504" spans="1:1" x14ac:dyDescent="0.2">
      <c r="A6504" s="219">
        <v>0</v>
      </c>
    </row>
    <row r="6505" spans="1:1" x14ac:dyDescent="0.2">
      <c r="A6505" s="219">
        <v>0</v>
      </c>
    </row>
    <row r="6506" spans="1:1" x14ac:dyDescent="0.2">
      <c r="A6506" s="219">
        <v>0</v>
      </c>
    </row>
    <row r="6507" spans="1:1" x14ac:dyDescent="0.2">
      <c r="A6507" s="219">
        <v>0</v>
      </c>
    </row>
    <row r="6508" spans="1:1" x14ac:dyDescent="0.2">
      <c r="A6508" s="219">
        <v>0</v>
      </c>
    </row>
    <row r="6509" spans="1:1" x14ac:dyDescent="0.2">
      <c r="A6509" s="219">
        <v>0</v>
      </c>
    </row>
    <row r="6510" spans="1:1" x14ac:dyDescent="0.2">
      <c r="A6510" s="219">
        <v>0</v>
      </c>
    </row>
    <row r="6511" spans="1:1" x14ac:dyDescent="0.2">
      <c r="A6511" s="219">
        <v>0</v>
      </c>
    </row>
    <row r="6512" spans="1:1" x14ac:dyDescent="0.2">
      <c r="A6512" s="219">
        <v>0</v>
      </c>
    </row>
    <row r="6513" spans="1:1" x14ac:dyDescent="0.2">
      <c r="A6513" s="219">
        <v>0</v>
      </c>
    </row>
    <row r="6514" spans="1:1" x14ac:dyDescent="0.2">
      <c r="A6514" s="219">
        <v>0</v>
      </c>
    </row>
    <row r="6515" spans="1:1" x14ac:dyDescent="0.2">
      <c r="A6515" s="219">
        <v>0</v>
      </c>
    </row>
    <row r="6516" spans="1:1" x14ac:dyDescent="0.2">
      <c r="A6516" s="219">
        <v>0</v>
      </c>
    </row>
    <row r="6517" spans="1:1" x14ac:dyDescent="0.2">
      <c r="A6517" s="219">
        <v>0</v>
      </c>
    </row>
    <row r="6518" spans="1:1" x14ac:dyDescent="0.2">
      <c r="A6518" s="219">
        <v>0</v>
      </c>
    </row>
    <row r="6519" spans="1:1" x14ac:dyDescent="0.2">
      <c r="A6519" s="219">
        <v>0</v>
      </c>
    </row>
    <row r="6520" spans="1:1" x14ac:dyDescent="0.2">
      <c r="A6520" s="219">
        <v>0</v>
      </c>
    </row>
    <row r="6521" spans="1:1" x14ac:dyDescent="0.2">
      <c r="A6521" s="219">
        <v>0</v>
      </c>
    </row>
    <row r="6522" spans="1:1" x14ac:dyDescent="0.2">
      <c r="A6522" s="219">
        <v>0</v>
      </c>
    </row>
    <row r="6523" spans="1:1" x14ac:dyDescent="0.2">
      <c r="A6523" s="219">
        <v>0</v>
      </c>
    </row>
    <row r="6524" spans="1:1" x14ac:dyDescent="0.2">
      <c r="A6524" s="219">
        <v>0</v>
      </c>
    </row>
    <row r="6525" spans="1:1" x14ac:dyDescent="0.2">
      <c r="A6525" s="219">
        <v>0</v>
      </c>
    </row>
    <row r="6526" spans="1:1" x14ac:dyDescent="0.2">
      <c r="A6526" s="219">
        <v>0</v>
      </c>
    </row>
    <row r="6527" spans="1:1" x14ac:dyDescent="0.2">
      <c r="A6527" s="219">
        <v>0</v>
      </c>
    </row>
    <row r="6528" spans="1:1" x14ac:dyDescent="0.2">
      <c r="A6528" s="219">
        <v>0</v>
      </c>
    </row>
    <row r="6529" spans="1:1" x14ac:dyDescent="0.2">
      <c r="A6529" s="219">
        <v>0</v>
      </c>
    </row>
    <row r="6530" spans="1:1" x14ac:dyDescent="0.2">
      <c r="A6530" s="219">
        <v>0</v>
      </c>
    </row>
    <row r="6531" spans="1:1" x14ac:dyDescent="0.2">
      <c r="A6531" s="219">
        <v>0</v>
      </c>
    </row>
    <row r="6532" spans="1:1" x14ac:dyDescent="0.2">
      <c r="A6532" s="219">
        <v>0</v>
      </c>
    </row>
    <row r="6533" spans="1:1" x14ac:dyDescent="0.2">
      <c r="A6533" s="219">
        <v>0</v>
      </c>
    </row>
    <row r="6534" spans="1:1" x14ac:dyDescent="0.2">
      <c r="A6534" s="219">
        <v>0</v>
      </c>
    </row>
    <row r="6535" spans="1:1" x14ac:dyDescent="0.2">
      <c r="A6535" s="219">
        <v>0</v>
      </c>
    </row>
    <row r="6536" spans="1:1" x14ac:dyDescent="0.2">
      <c r="A6536" s="219">
        <v>0</v>
      </c>
    </row>
    <row r="6537" spans="1:1" x14ac:dyDescent="0.2">
      <c r="A6537" s="219">
        <v>0</v>
      </c>
    </row>
    <row r="6538" spans="1:1" x14ac:dyDescent="0.2">
      <c r="A6538" s="219">
        <v>0</v>
      </c>
    </row>
    <row r="6539" spans="1:1" x14ac:dyDescent="0.2">
      <c r="A6539" s="219">
        <v>0</v>
      </c>
    </row>
    <row r="6540" spans="1:1" x14ac:dyDescent="0.2">
      <c r="A6540" s="219">
        <v>0</v>
      </c>
    </row>
    <row r="6541" spans="1:1" x14ac:dyDescent="0.2">
      <c r="A6541" s="219">
        <v>0</v>
      </c>
    </row>
    <row r="6542" spans="1:1" x14ac:dyDescent="0.2">
      <c r="A6542" s="219">
        <v>0</v>
      </c>
    </row>
    <row r="6543" spans="1:1" x14ac:dyDescent="0.2">
      <c r="A6543" s="219">
        <v>0</v>
      </c>
    </row>
    <row r="6544" spans="1:1" x14ac:dyDescent="0.2">
      <c r="A6544" s="219">
        <v>0</v>
      </c>
    </row>
    <row r="6545" spans="1:1" x14ac:dyDescent="0.2">
      <c r="A6545" s="219">
        <v>0</v>
      </c>
    </row>
    <row r="6546" spans="1:1" x14ac:dyDescent="0.2">
      <c r="A6546" s="219">
        <v>0</v>
      </c>
    </row>
    <row r="6547" spans="1:1" x14ac:dyDescent="0.2">
      <c r="A6547" s="219">
        <v>0</v>
      </c>
    </row>
    <row r="6548" spans="1:1" x14ac:dyDescent="0.2">
      <c r="A6548" s="219">
        <v>0</v>
      </c>
    </row>
    <row r="6549" spans="1:1" x14ac:dyDescent="0.2">
      <c r="A6549" s="219">
        <v>0</v>
      </c>
    </row>
    <row r="6550" spans="1:1" x14ac:dyDescent="0.2">
      <c r="A6550" s="219">
        <v>0</v>
      </c>
    </row>
    <row r="6551" spans="1:1" x14ac:dyDescent="0.2">
      <c r="A6551" s="219">
        <v>0</v>
      </c>
    </row>
    <row r="6552" spans="1:1" x14ac:dyDescent="0.2">
      <c r="A6552" s="219">
        <v>0</v>
      </c>
    </row>
    <row r="6553" spans="1:1" x14ac:dyDescent="0.2">
      <c r="A6553" s="219">
        <v>0</v>
      </c>
    </row>
    <row r="6554" spans="1:1" x14ac:dyDescent="0.2">
      <c r="A6554" s="219">
        <v>0</v>
      </c>
    </row>
    <row r="6555" spans="1:1" x14ac:dyDescent="0.2">
      <c r="A6555" s="219">
        <v>0</v>
      </c>
    </row>
    <row r="6556" spans="1:1" x14ac:dyDescent="0.2">
      <c r="A6556" s="219">
        <v>0</v>
      </c>
    </row>
    <row r="6557" spans="1:1" x14ac:dyDescent="0.2">
      <c r="A6557" s="219">
        <v>0</v>
      </c>
    </row>
    <row r="6558" spans="1:1" x14ac:dyDescent="0.2">
      <c r="A6558" s="219">
        <v>0</v>
      </c>
    </row>
    <row r="6559" spans="1:1" x14ac:dyDescent="0.2">
      <c r="A6559" s="219">
        <v>0</v>
      </c>
    </row>
    <row r="6560" spans="1:1" x14ac:dyDescent="0.2">
      <c r="A6560" s="219">
        <v>0</v>
      </c>
    </row>
    <row r="6561" spans="1:1" x14ac:dyDescent="0.2">
      <c r="A6561" s="219">
        <v>0</v>
      </c>
    </row>
    <row r="6562" spans="1:1" x14ac:dyDescent="0.2">
      <c r="A6562" s="219">
        <v>0</v>
      </c>
    </row>
    <row r="6563" spans="1:1" x14ac:dyDescent="0.2">
      <c r="A6563" s="219">
        <v>0</v>
      </c>
    </row>
    <row r="6564" spans="1:1" x14ac:dyDescent="0.2">
      <c r="A6564" s="219">
        <v>0</v>
      </c>
    </row>
    <row r="6565" spans="1:1" x14ac:dyDescent="0.2">
      <c r="A6565" s="219">
        <v>0</v>
      </c>
    </row>
    <row r="6566" spans="1:1" x14ac:dyDescent="0.2">
      <c r="A6566" s="219">
        <v>0</v>
      </c>
    </row>
    <row r="6567" spans="1:1" x14ac:dyDescent="0.2">
      <c r="A6567" s="219">
        <v>0</v>
      </c>
    </row>
    <row r="6568" spans="1:1" x14ac:dyDescent="0.2">
      <c r="A6568" s="219">
        <v>0</v>
      </c>
    </row>
    <row r="6569" spans="1:1" x14ac:dyDescent="0.2">
      <c r="A6569" s="219">
        <v>0</v>
      </c>
    </row>
    <row r="6570" spans="1:1" x14ac:dyDescent="0.2">
      <c r="A6570" s="219">
        <v>0</v>
      </c>
    </row>
    <row r="6571" spans="1:1" x14ac:dyDescent="0.2">
      <c r="A6571" s="219">
        <v>0</v>
      </c>
    </row>
    <row r="6572" spans="1:1" x14ac:dyDescent="0.2">
      <c r="A6572" s="219">
        <v>0</v>
      </c>
    </row>
    <row r="6573" spans="1:1" x14ac:dyDescent="0.2">
      <c r="A6573" s="219">
        <v>0</v>
      </c>
    </row>
    <row r="6574" spans="1:1" x14ac:dyDescent="0.2">
      <c r="A6574" s="219">
        <v>0</v>
      </c>
    </row>
    <row r="6575" spans="1:1" x14ac:dyDescent="0.2">
      <c r="A6575" s="219">
        <v>0</v>
      </c>
    </row>
    <row r="6576" spans="1:1" x14ac:dyDescent="0.2">
      <c r="A6576" s="219">
        <v>0</v>
      </c>
    </row>
    <row r="6577" spans="1:1" x14ac:dyDescent="0.2">
      <c r="A6577" s="219">
        <v>0</v>
      </c>
    </row>
    <row r="6578" spans="1:1" x14ac:dyDescent="0.2">
      <c r="A6578" s="219">
        <v>0</v>
      </c>
    </row>
    <row r="6579" spans="1:1" x14ac:dyDescent="0.2">
      <c r="A6579" s="219">
        <v>0</v>
      </c>
    </row>
    <row r="6580" spans="1:1" x14ac:dyDescent="0.2">
      <c r="A6580" s="219">
        <v>0</v>
      </c>
    </row>
    <row r="6581" spans="1:1" x14ac:dyDescent="0.2">
      <c r="A6581" s="219">
        <v>0</v>
      </c>
    </row>
    <row r="6582" spans="1:1" x14ac:dyDescent="0.2">
      <c r="A6582" s="219">
        <v>0</v>
      </c>
    </row>
    <row r="6583" spans="1:1" x14ac:dyDescent="0.2">
      <c r="A6583" s="219">
        <v>0</v>
      </c>
    </row>
    <row r="6584" spans="1:1" x14ac:dyDescent="0.2">
      <c r="A6584" s="219">
        <v>0</v>
      </c>
    </row>
    <row r="6585" spans="1:1" x14ac:dyDescent="0.2">
      <c r="A6585" s="219">
        <v>0</v>
      </c>
    </row>
    <row r="6586" spans="1:1" x14ac:dyDescent="0.2">
      <c r="A6586" s="219">
        <v>0</v>
      </c>
    </row>
    <row r="6587" spans="1:1" x14ac:dyDescent="0.2">
      <c r="A6587" s="219">
        <v>0</v>
      </c>
    </row>
    <row r="6588" spans="1:1" x14ac:dyDescent="0.2">
      <c r="A6588" s="219">
        <v>0</v>
      </c>
    </row>
    <row r="6589" spans="1:1" x14ac:dyDescent="0.2">
      <c r="A6589" s="219">
        <v>0</v>
      </c>
    </row>
    <row r="6590" spans="1:1" x14ac:dyDescent="0.2">
      <c r="A6590" s="219">
        <v>0</v>
      </c>
    </row>
    <row r="6591" spans="1:1" x14ac:dyDescent="0.2">
      <c r="A6591" s="219">
        <v>0</v>
      </c>
    </row>
    <row r="6592" spans="1:1" x14ac:dyDescent="0.2">
      <c r="A6592" s="219">
        <v>0</v>
      </c>
    </row>
    <row r="6593" spans="1:1" x14ac:dyDescent="0.2">
      <c r="A6593" s="219">
        <v>0</v>
      </c>
    </row>
    <row r="6594" spans="1:1" x14ac:dyDescent="0.2">
      <c r="A6594" s="219">
        <v>0</v>
      </c>
    </row>
    <row r="6595" spans="1:1" x14ac:dyDescent="0.2">
      <c r="A6595" s="219">
        <v>0</v>
      </c>
    </row>
    <row r="6596" spans="1:1" x14ac:dyDescent="0.2">
      <c r="A6596" s="219">
        <v>0</v>
      </c>
    </row>
    <row r="6597" spans="1:1" x14ac:dyDescent="0.2">
      <c r="A6597" s="219">
        <v>0</v>
      </c>
    </row>
    <row r="6598" spans="1:1" x14ac:dyDescent="0.2">
      <c r="A6598" s="219">
        <v>0</v>
      </c>
    </row>
    <row r="6599" spans="1:1" x14ac:dyDescent="0.2">
      <c r="A6599" s="219">
        <v>0</v>
      </c>
    </row>
    <row r="6600" spans="1:1" x14ac:dyDescent="0.2">
      <c r="A6600" s="219">
        <v>0</v>
      </c>
    </row>
    <row r="6601" spans="1:1" x14ac:dyDescent="0.2">
      <c r="A6601" s="219">
        <v>0</v>
      </c>
    </row>
    <row r="6602" spans="1:1" x14ac:dyDescent="0.2">
      <c r="A6602" s="219">
        <v>0</v>
      </c>
    </row>
    <row r="6603" spans="1:1" x14ac:dyDescent="0.2">
      <c r="A6603" s="219">
        <v>0</v>
      </c>
    </row>
    <row r="6604" spans="1:1" x14ac:dyDescent="0.2">
      <c r="A6604" s="219">
        <v>0</v>
      </c>
    </row>
    <row r="6605" spans="1:1" x14ac:dyDescent="0.2">
      <c r="A6605" s="219">
        <v>0</v>
      </c>
    </row>
    <row r="6606" spans="1:1" x14ac:dyDescent="0.2">
      <c r="A6606" s="219">
        <v>0</v>
      </c>
    </row>
    <row r="6607" spans="1:1" x14ac:dyDescent="0.2">
      <c r="A6607" s="219">
        <v>0</v>
      </c>
    </row>
    <row r="6608" spans="1:1" x14ac:dyDescent="0.2">
      <c r="A6608" s="219">
        <v>0</v>
      </c>
    </row>
    <row r="6609" spans="1:1" x14ac:dyDescent="0.2">
      <c r="A6609" s="219">
        <v>0</v>
      </c>
    </row>
    <row r="6610" spans="1:1" x14ac:dyDescent="0.2">
      <c r="A6610" s="219">
        <v>0</v>
      </c>
    </row>
    <row r="6611" spans="1:1" x14ac:dyDescent="0.2">
      <c r="A6611" s="219">
        <v>0</v>
      </c>
    </row>
    <row r="6612" spans="1:1" x14ac:dyDescent="0.2">
      <c r="A6612" s="219">
        <v>0</v>
      </c>
    </row>
    <row r="6613" spans="1:1" x14ac:dyDescent="0.2">
      <c r="A6613" s="219">
        <v>0</v>
      </c>
    </row>
    <row r="6614" spans="1:1" x14ac:dyDescent="0.2">
      <c r="A6614" s="219">
        <v>0</v>
      </c>
    </row>
    <row r="6615" spans="1:1" x14ac:dyDescent="0.2">
      <c r="A6615" s="219">
        <v>0</v>
      </c>
    </row>
    <row r="6616" spans="1:1" x14ac:dyDescent="0.2">
      <c r="A6616" s="219">
        <v>0</v>
      </c>
    </row>
    <row r="6617" spans="1:1" x14ac:dyDescent="0.2">
      <c r="A6617" s="219">
        <v>0</v>
      </c>
    </row>
    <row r="6618" spans="1:1" x14ac:dyDescent="0.2">
      <c r="A6618" s="219">
        <v>0</v>
      </c>
    </row>
    <row r="6619" spans="1:1" x14ac:dyDescent="0.2">
      <c r="A6619" s="219">
        <v>0</v>
      </c>
    </row>
    <row r="6620" spans="1:1" x14ac:dyDescent="0.2">
      <c r="A6620" s="219">
        <v>0</v>
      </c>
    </row>
    <row r="6621" spans="1:1" x14ac:dyDescent="0.2">
      <c r="A6621" s="219">
        <v>0</v>
      </c>
    </row>
    <row r="6622" spans="1:1" x14ac:dyDescent="0.2">
      <c r="A6622" s="219">
        <v>0</v>
      </c>
    </row>
    <row r="6623" spans="1:1" x14ac:dyDescent="0.2">
      <c r="A6623" s="219">
        <v>0</v>
      </c>
    </row>
    <row r="6624" spans="1:1" x14ac:dyDescent="0.2">
      <c r="A6624" s="219">
        <v>0</v>
      </c>
    </row>
    <row r="6625" spans="1:1" x14ac:dyDescent="0.2">
      <c r="A6625" s="219">
        <v>0</v>
      </c>
    </row>
    <row r="6626" spans="1:1" x14ac:dyDescent="0.2">
      <c r="A6626" s="219">
        <v>0</v>
      </c>
    </row>
    <row r="6627" spans="1:1" x14ac:dyDescent="0.2">
      <c r="A6627" s="219">
        <v>0</v>
      </c>
    </row>
    <row r="6628" spans="1:1" x14ac:dyDescent="0.2">
      <c r="A6628" s="219">
        <v>0</v>
      </c>
    </row>
    <row r="6629" spans="1:1" x14ac:dyDescent="0.2">
      <c r="A6629" s="219">
        <v>0</v>
      </c>
    </row>
    <row r="6630" spans="1:1" x14ac:dyDescent="0.2">
      <c r="A6630" s="219">
        <v>0</v>
      </c>
    </row>
    <row r="6631" spans="1:1" x14ac:dyDescent="0.2">
      <c r="A6631" s="219">
        <v>0</v>
      </c>
    </row>
    <row r="6632" spans="1:1" x14ac:dyDescent="0.2">
      <c r="A6632" s="219">
        <v>0</v>
      </c>
    </row>
    <row r="6633" spans="1:1" x14ac:dyDescent="0.2">
      <c r="A6633" s="219">
        <v>0</v>
      </c>
    </row>
    <row r="6634" spans="1:1" x14ac:dyDescent="0.2">
      <c r="A6634" s="219">
        <v>0</v>
      </c>
    </row>
    <row r="6635" spans="1:1" x14ac:dyDescent="0.2">
      <c r="A6635" s="219">
        <v>0</v>
      </c>
    </row>
    <row r="6636" spans="1:1" x14ac:dyDescent="0.2">
      <c r="A6636" s="219">
        <v>0</v>
      </c>
    </row>
    <row r="6637" spans="1:1" x14ac:dyDescent="0.2">
      <c r="A6637" s="219">
        <v>0</v>
      </c>
    </row>
    <row r="6638" spans="1:1" x14ac:dyDescent="0.2">
      <c r="A6638" s="219">
        <v>0</v>
      </c>
    </row>
    <row r="6639" spans="1:1" x14ac:dyDescent="0.2">
      <c r="A6639" s="219">
        <v>0</v>
      </c>
    </row>
    <row r="6640" spans="1:1" x14ac:dyDescent="0.2">
      <c r="A6640" s="219">
        <v>0</v>
      </c>
    </row>
    <row r="6641" spans="1:1" x14ac:dyDescent="0.2">
      <c r="A6641" s="219">
        <v>0</v>
      </c>
    </row>
    <row r="6642" spans="1:1" x14ac:dyDescent="0.2">
      <c r="A6642" s="219">
        <v>0</v>
      </c>
    </row>
    <row r="6643" spans="1:1" x14ac:dyDescent="0.2">
      <c r="A6643" s="219">
        <v>0</v>
      </c>
    </row>
    <row r="6644" spans="1:1" x14ac:dyDescent="0.2">
      <c r="A6644" s="219">
        <v>0</v>
      </c>
    </row>
    <row r="6645" spans="1:1" x14ac:dyDescent="0.2">
      <c r="A6645" s="219">
        <v>0</v>
      </c>
    </row>
    <row r="6646" spans="1:1" x14ac:dyDescent="0.2">
      <c r="A6646" s="219">
        <v>0</v>
      </c>
    </row>
    <row r="6647" spans="1:1" x14ac:dyDescent="0.2">
      <c r="A6647" s="219">
        <v>0</v>
      </c>
    </row>
    <row r="6648" spans="1:1" x14ac:dyDescent="0.2">
      <c r="A6648" s="219">
        <v>0</v>
      </c>
    </row>
    <row r="6649" spans="1:1" x14ac:dyDescent="0.2">
      <c r="A6649" s="219">
        <v>0</v>
      </c>
    </row>
    <row r="6650" spans="1:1" x14ac:dyDescent="0.2">
      <c r="A6650" s="219">
        <v>0</v>
      </c>
    </row>
    <row r="6651" spans="1:1" x14ac:dyDescent="0.2">
      <c r="A6651" s="219">
        <v>0</v>
      </c>
    </row>
    <row r="6652" spans="1:1" x14ac:dyDescent="0.2">
      <c r="A6652" s="219">
        <v>0</v>
      </c>
    </row>
    <row r="6653" spans="1:1" x14ac:dyDescent="0.2">
      <c r="A6653" s="219">
        <v>0</v>
      </c>
    </row>
    <row r="6654" spans="1:1" x14ac:dyDescent="0.2">
      <c r="A6654" s="219">
        <v>0</v>
      </c>
    </row>
    <row r="6655" spans="1:1" x14ac:dyDescent="0.2">
      <c r="A6655" s="219">
        <v>0</v>
      </c>
    </row>
    <row r="6656" spans="1:1" x14ac:dyDescent="0.2">
      <c r="A6656" s="219">
        <v>0</v>
      </c>
    </row>
    <row r="6657" spans="1:1" x14ac:dyDescent="0.2">
      <c r="A6657" s="219">
        <v>0</v>
      </c>
    </row>
    <row r="6658" spans="1:1" x14ac:dyDescent="0.2">
      <c r="A6658" s="219">
        <v>0</v>
      </c>
    </row>
    <row r="6659" spans="1:1" x14ac:dyDescent="0.2">
      <c r="A6659" s="219">
        <v>0</v>
      </c>
    </row>
    <row r="6660" spans="1:1" x14ac:dyDescent="0.2">
      <c r="A6660" s="219">
        <v>0</v>
      </c>
    </row>
    <row r="6661" spans="1:1" x14ac:dyDescent="0.2">
      <c r="A6661" s="219">
        <v>0</v>
      </c>
    </row>
    <row r="6662" spans="1:1" x14ac:dyDescent="0.2">
      <c r="A6662" s="219">
        <v>0</v>
      </c>
    </row>
    <row r="6663" spans="1:1" x14ac:dyDescent="0.2">
      <c r="A6663" s="219">
        <v>0</v>
      </c>
    </row>
    <row r="6664" spans="1:1" x14ac:dyDescent="0.2">
      <c r="A6664" s="219">
        <v>0</v>
      </c>
    </row>
    <row r="6665" spans="1:1" x14ac:dyDescent="0.2">
      <c r="A6665" s="219">
        <v>0</v>
      </c>
    </row>
    <row r="6666" spans="1:1" x14ac:dyDescent="0.2">
      <c r="A6666" s="219">
        <v>0</v>
      </c>
    </row>
    <row r="6667" spans="1:1" x14ac:dyDescent="0.2">
      <c r="A6667" s="219">
        <v>0</v>
      </c>
    </row>
    <row r="6668" spans="1:1" x14ac:dyDescent="0.2">
      <c r="A6668" s="219">
        <v>0</v>
      </c>
    </row>
    <row r="6669" spans="1:1" x14ac:dyDescent="0.2">
      <c r="A6669" s="219">
        <v>0</v>
      </c>
    </row>
    <row r="6670" spans="1:1" x14ac:dyDescent="0.2">
      <c r="A6670" s="219">
        <v>0</v>
      </c>
    </row>
    <row r="6671" spans="1:1" x14ac:dyDescent="0.2">
      <c r="A6671" s="219">
        <v>0</v>
      </c>
    </row>
    <row r="6672" spans="1:1" x14ac:dyDescent="0.2">
      <c r="A6672" s="219">
        <v>0</v>
      </c>
    </row>
    <row r="6673" spans="1:1" x14ac:dyDescent="0.2">
      <c r="A6673" s="219">
        <v>0</v>
      </c>
    </row>
    <row r="6674" spans="1:1" x14ac:dyDescent="0.2">
      <c r="A6674" s="219">
        <v>0</v>
      </c>
    </row>
    <row r="6675" spans="1:1" x14ac:dyDescent="0.2">
      <c r="A6675" s="219">
        <v>0</v>
      </c>
    </row>
    <row r="6676" spans="1:1" x14ac:dyDescent="0.2">
      <c r="A6676" s="219">
        <v>0</v>
      </c>
    </row>
    <row r="6677" spans="1:1" x14ac:dyDescent="0.2">
      <c r="A6677" s="219">
        <v>0</v>
      </c>
    </row>
    <row r="6678" spans="1:1" x14ac:dyDescent="0.2">
      <c r="A6678" s="219">
        <v>0</v>
      </c>
    </row>
    <row r="6679" spans="1:1" x14ac:dyDescent="0.2">
      <c r="A6679" s="219">
        <v>0</v>
      </c>
    </row>
    <row r="6680" spans="1:1" x14ac:dyDescent="0.2">
      <c r="A6680" s="219">
        <v>0</v>
      </c>
    </row>
    <row r="6681" spans="1:1" x14ac:dyDescent="0.2">
      <c r="A6681" s="219">
        <v>0</v>
      </c>
    </row>
    <row r="6682" spans="1:1" x14ac:dyDescent="0.2">
      <c r="A6682" s="219">
        <v>0</v>
      </c>
    </row>
    <row r="6683" spans="1:1" x14ac:dyDescent="0.2">
      <c r="A6683" s="219">
        <v>0</v>
      </c>
    </row>
    <row r="6684" spans="1:1" x14ac:dyDescent="0.2">
      <c r="A6684" s="219">
        <v>0</v>
      </c>
    </row>
    <row r="6685" spans="1:1" x14ac:dyDescent="0.2">
      <c r="A6685" s="219">
        <v>0</v>
      </c>
    </row>
    <row r="6686" spans="1:1" x14ac:dyDescent="0.2">
      <c r="A6686" s="219">
        <v>0</v>
      </c>
    </row>
    <row r="6687" spans="1:1" x14ac:dyDescent="0.2">
      <c r="A6687" s="219">
        <v>0</v>
      </c>
    </row>
    <row r="6688" spans="1:1" x14ac:dyDescent="0.2">
      <c r="A6688" s="219">
        <v>0</v>
      </c>
    </row>
    <row r="6689" spans="1:1" x14ac:dyDescent="0.2">
      <c r="A6689" s="219">
        <v>0</v>
      </c>
    </row>
    <row r="6690" spans="1:1" x14ac:dyDescent="0.2">
      <c r="A6690" s="219">
        <v>0</v>
      </c>
    </row>
    <row r="6691" spans="1:1" x14ac:dyDescent="0.2">
      <c r="A6691" s="219">
        <v>0</v>
      </c>
    </row>
    <row r="6692" spans="1:1" x14ac:dyDescent="0.2">
      <c r="A6692" s="219">
        <v>0</v>
      </c>
    </row>
    <row r="6693" spans="1:1" x14ac:dyDescent="0.2">
      <c r="A6693" s="219">
        <v>0</v>
      </c>
    </row>
    <row r="6694" spans="1:1" x14ac:dyDescent="0.2">
      <c r="A6694" s="219">
        <v>0</v>
      </c>
    </row>
    <row r="6695" spans="1:1" x14ac:dyDescent="0.2">
      <c r="A6695" s="219">
        <v>0</v>
      </c>
    </row>
    <row r="6696" spans="1:1" x14ac:dyDescent="0.2">
      <c r="A6696" s="219">
        <v>0</v>
      </c>
    </row>
    <row r="6697" spans="1:1" x14ac:dyDescent="0.2">
      <c r="A6697" s="219">
        <v>0</v>
      </c>
    </row>
    <row r="6698" spans="1:1" x14ac:dyDescent="0.2">
      <c r="A6698" s="219">
        <v>0</v>
      </c>
    </row>
    <row r="6699" spans="1:1" x14ac:dyDescent="0.2">
      <c r="A6699" s="219">
        <v>0</v>
      </c>
    </row>
    <row r="6700" spans="1:1" x14ac:dyDescent="0.2">
      <c r="A6700" s="219">
        <v>0</v>
      </c>
    </row>
    <row r="6701" spans="1:1" x14ac:dyDescent="0.2">
      <c r="A6701" s="219">
        <v>0</v>
      </c>
    </row>
    <row r="6702" spans="1:1" x14ac:dyDescent="0.2">
      <c r="A6702" s="219">
        <v>0</v>
      </c>
    </row>
    <row r="6703" spans="1:1" x14ac:dyDescent="0.2">
      <c r="A6703" s="219">
        <v>0</v>
      </c>
    </row>
    <row r="6704" spans="1:1" x14ac:dyDescent="0.2">
      <c r="A6704" s="219">
        <v>0</v>
      </c>
    </row>
    <row r="6705" spans="1:1" x14ac:dyDescent="0.2">
      <c r="A6705" s="219">
        <v>0</v>
      </c>
    </row>
    <row r="6706" spans="1:1" x14ac:dyDescent="0.2">
      <c r="A6706" s="219">
        <v>0</v>
      </c>
    </row>
    <row r="6707" spans="1:1" x14ac:dyDescent="0.2">
      <c r="A6707" s="219">
        <v>0</v>
      </c>
    </row>
    <row r="6708" spans="1:1" x14ac:dyDescent="0.2">
      <c r="A6708" s="219">
        <v>0</v>
      </c>
    </row>
    <row r="6709" spans="1:1" x14ac:dyDescent="0.2">
      <c r="A6709" s="219">
        <v>0</v>
      </c>
    </row>
    <row r="6710" spans="1:1" x14ac:dyDescent="0.2">
      <c r="A6710" s="219">
        <v>0</v>
      </c>
    </row>
    <row r="6711" spans="1:1" x14ac:dyDescent="0.2">
      <c r="A6711" s="219">
        <v>0</v>
      </c>
    </row>
    <row r="6712" spans="1:1" x14ac:dyDescent="0.2">
      <c r="A6712" s="219">
        <v>0</v>
      </c>
    </row>
    <row r="6713" spans="1:1" x14ac:dyDescent="0.2">
      <c r="A6713" s="219">
        <v>0</v>
      </c>
    </row>
    <row r="6714" spans="1:1" x14ac:dyDescent="0.2">
      <c r="A6714" s="219">
        <v>0</v>
      </c>
    </row>
    <row r="6715" spans="1:1" x14ac:dyDescent="0.2">
      <c r="A6715" s="219">
        <v>0</v>
      </c>
    </row>
    <row r="6716" spans="1:1" x14ac:dyDescent="0.2">
      <c r="A6716" s="219">
        <v>0</v>
      </c>
    </row>
    <row r="6717" spans="1:1" x14ac:dyDescent="0.2">
      <c r="A6717" s="219">
        <v>0</v>
      </c>
    </row>
    <row r="6718" spans="1:1" x14ac:dyDescent="0.2">
      <c r="A6718" s="219">
        <v>0</v>
      </c>
    </row>
    <row r="6719" spans="1:1" x14ac:dyDescent="0.2">
      <c r="A6719" s="219">
        <v>0</v>
      </c>
    </row>
    <row r="6720" spans="1:1" x14ac:dyDescent="0.2">
      <c r="A6720" s="219">
        <v>0</v>
      </c>
    </row>
    <row r="6721" spans="1:1" x14ac:dyDescent="0.2">
      <c r="A6721" s="219">
        <v>0</v>
      </c>
    </row>
    <row r="6722" spans="1:1" x14ac:dyDescent="0.2">
      <c r="A6722" s="219">
        <v>0</v>
      </c>
    </row>
    <row r="6723" spans="1:1" x14ac:dyDescent="0.2">
      <c r="A6723" s="219">
        <v>0</v>
      </c>
    </row>
    <row r="6724" spans="1:1" x14ac:dyDescent="0.2">
      <c r="A6724" s="219">
        <v>0</v>
      </c>
    </row>
    <row r="6725" spans="1:1" x14ac:dyDescent="0.2">
      <c r="A6725" s="219">
        <v>0</v>
      </c>
    </row>
    <row r="6726" spans="1:1" x14ac:dyDescent="0.2">
      <c r="A6726" s="219">
        <v>0</v>
      </c>
    </row>
    <row r="6727" spans="1:1" x14ac:dyDescent="0.2">
      <c r="A6727" s="219">
        <v>0</v>
      </c>
    </row>
    <row r="6728" spans="1:1" x14ac:dyDescent="0.2">
      <c r="A6728" s="219">
        <v>0</v>
      </c>
    </row>
    <row r="6729" spans="1:1" x14ac:dyDescent="0.2">
      <c r="A6729" s="219">
        <v>0</v>
      </c>
    </row>
    <row r="6730" spans="1:1" x14ac:dyDescent="0.2">
      <c r="A6730" s="219">
        <v>0</v>
      </c>
    </row>
    <row r="6731" spans="1:1" x14ac:dyDescent="0.2">
      <c r="A6731" s="219">
        <v>0</v>
      </c>
    </row>
    <row r="6732" spans="1:1" x14ac:dyDescent="0.2">
      <c r="A6732" s="219">
        <v>0</v>
      </c>
    </row>
    <row r="6733" spans="1:1" x14ac:dyDescent="0.2">
      <c r="A6733" s="219">
        <v>0</v>
      </c>
    </row>
    <row r="6734" spans="1:1" x14ac:dyDescent="0.2">
      <c r="A6734" s="219">
        <v>0</v>
      </c>
    </row>
    <row r="6735" spans="1:1" x14ac:dyDescent="0.2">
      <c r="A6735" s="219">
        <v>0</v>
      </c>
    </row>
    <row r="6736" spans="1:1" x14ac:dyDescent="0.2">
      <c r="A6736" s="219">
        <v>0</v>
      </c>
    </row>
    <row r="6737" spans="1:1" x14ac:dyDescent="0.2">
      <c r="A6737" s="219">
        <v>0</v>
      </c>
    </row>
    <row r="6738" spans="1:1" x14ac:dyDescent="0.2">
      <c r="A6738" s="219">
        <v>0</v>
      </c>
    </row>
    <row r="6739" spans="1:1" x14ac:dyDescent="0.2">
      <c r="A6739" s="219">
        <v>0</v>
      </c>
    </row>
    <row r="6740" spans="1:1" x14ac:dyDescent="0.2">
      <c r="A6740" s="219">
        <v>0</v>
      </c>
    </row>
    <row r="6741" spans="1:1" x14ac:dyDescent="0.2">
      <c r="A6741" s="219">
        <v>0</v>
      </c>
    </row>
    <row r="6742" spans="1:1" x14ac:dyDescent="0.2">
      <c r="A6742" s="219">
        <v>0</v>
      </c>
    </row>
    <row r="6743" spans="1:1" x14ac:dyDescent="0.2">
      <c r="A6743" s="219">
        <v>0</v>
      </c>
    </row>
    <row r="6744" spans="1:1" x14ac:dyDescent="0.2">
      <c r="A6744" s="219">
        <v>0</v>
      </c>
    </row>
    <row r="6745" spans="1:1" x14ac:dyDescent="0.2">
      <c r="A6745" s="219">
        <v>0</v>
      </c>
    </row>
    <row r="6746" spans="1:1" x14ac:dyDescent="0.2">
      <c r="A6746" s="219">
        <v>0</v>
      </c>
    </row>
    <row r="6747" spans="1:1" x14ac:dyDescent="0.2">
      <c r="A6747" s="219">
        <v>0</v>
      </c>
    </row>
    <row r="6748" spans="1:1" x14ac:dyDescent="0.2">
      <c r="A6748" s="219">
        <v>0</v>
      </c>
    </row>
    <row r="6749" spans="1:1" x14ac:dyDescent="0.2">
      <c r="A6749" s="219">
        <v>0</v>
      </c>
    </row>
    <row r="6750" spans="1:1" x14ac:dyDescent="0.2">
      <c r="A6750" s="219">
        <v>0</v>
      </c>
    </row>
    <row r="6751" spans="1:1" x14ac:dyDescent="0.2">
      <c r="A6751" s="219">
        <v>0</v>
      </c>
    </row>
    <row r="6752" spans="1:1" x14ac:dyDescent="0.2">
      <c r="A6752" s="219">
        <v>0</v>
      </c>
    </row>
    <row r="6753" spans="1:1" x14ac:dyDescent="0.2">
      <c r="A6753" s="219">
        <v>0</v>
      </c>
    </row>
    <row r="6754" spans="1:1" x14ac:dyDescent="0.2">
      <c r="A6754" s="219">
        <v>0</v>
      </c>
    </row>
    <row r="6755" spans="1:1" x14ac:dyDescent="0.2">
      <c r="A6755" s="219">
        <v>0</v>
      </c>
    </row>
    <row r="6756" spans="1:1" x14ac:dyDescent="0.2">
      <c r="A6756" s="219">
        <v>0</v>
      </c>
    </row>
    <row r="6757" spans="1:1" x14ac:dyDescent="0.2">
      <c r="A6757" s="219">
        <v>0</v>
      </c>
    </row>
    <row r="6758" spans="1:1" x14ac:dyDescent="0.2">
      <c r="A6758" s="219">
        <v>0</v>
      </c>
    </row>
    <row r="6759" spans="1:1" x14ac:dyDescent="0.2">
      <c r="A6759" s="219">
        <v>0</v>
      </c>
    </row>
    <row r="6760" spans="1:1" x14ac:dyDescent="0.2">
      <c r="A6760" s="219">
        <v>0</v>
      </c>
    </row>
    <row r="6761" spans="1:1" x14ac:dyDescent="0.2">
      <c r="A6761" s="219">
        <v>0</v>
      </c>
    </row>
    <row r="6762" spans="1:1" x14ac:dyDescent="0.2">
      <c r="A6762" s="219">
        <v>0</v>
      </c>
    </row>
    <row r="6763" spans="1:1" x14ac:dyDescent="0.2">
      <c r="A6763" s="219">
        <v>0</v>
      </c>
    </row>
    <row r="6764" spans="1:1" x14ac:dyDescent="0.2">
      <c r="A6764" s="219">
        <v>0</v>
      </c>
    </row>
    <row r="6765" spans="1:1" x14ac:dyDescent="0.2">
      <c r="A6765" s="219">
        <v>0</v>
      </c>
    </row>
    <row r="6766" spans="1:1" x14ac:dyDescent="0.2">
      <c r="A6766" s="219">
        <v>0</v>
      </c>
    </row>
    <row r="6767" spans="1:1" x14ac:dyDescent="0.2">
      <c r="A6767" s="219">
        <v>0</v>
      </c>
    </row>
    <row r="6768" spans="1:1" x14ac:dyDescent="0.2">
      <c r="A6768" s="219">
        <v>0</v>
      </c>
    </row>
    <row r="6769" spans="1:1" x14ac:dyDescent="0.2">
      <c r="A6769" s="219">
        <v>0</v>
      </c>
    </row>
    <row r="6770" spans="1:1" x14ac:dyDescent="0.2">
      <c r="A6770" s="219">
        <v>0</v>
      </c>
    </row>
    <row r="6771" spans="1:1" x14ac:dyDescent="0.2">
      <c r="A6771" s="219">
        <v>0</v>
      </c>
    </row>
    <row r="6772" spans="1:1" x14ac:dyDescent="0.2">
      <c r="A6772" s="219">
        <v>0</v>
      </c>
    </row>
    <row r="6773" spans="1:1" x14ac:dyDescent="0.2">
      <c r="A6773" s="219">
        <v>0</v>
      </c>
    </row>
    <row r="6774" spans="1:1" x14ac:dyDescent="0.2">
      <c r="A6774" s="219">
        <v>0</v>
      </c>
    </row>
    <row r="6775" spans="1:1" x14ac:dyDescent="0.2">
      <c r="A6775" s="219">
        <v>0</v>
      </c>
    </row>
    <row r="6776" spans="1:1" x14ac:dyDescent="0.2">
      <c r="A6776" s="219">
        <v>0</v>
      </c>
    </row>
    <row r="6777" spans="1:1" x14ac:dyDescent="0.2">
      <c r="A6777" s="219">
        <v>0</v>
      </c>
    </row>
    <row r="6778" spans="1:1" x14ac:dyDescent="0.2">
      <c r="A6778" s="219">
        <v>0</v>
      </c>
    </row>
    <row r="6779" spans="1:1" x14ac:dyDescent="0.2">
      <c r="A6779" s="219">
        <v>0</v>
      </c>
    </row>
    <row r="6780" spans="1:1" x14ac:dyDescent="0.2">
      <c r="A6780" s="219">
        <v>0</v>
      </c>
    </row>
    <row r="6781" spans="1:1" x14ac:dyDescent="0.2">
      <c r="A6781" s="219">
        <v>0</v>
      </c>
    </row>
    <row r="6782" spans="1:1" x14ac:dyDescent="0.2">
      <c r="A6782" s="219">
        <v>0</v>
      </c>
    </row>
    <row r="6783" spans="1:1" x14ac:dyDescent="0.2">
      <c r="A6783" s="219">
        <v>0</v>
      </c>
    </row>
    <row r="6784" spans="1:1" x14ac:dyDescent="0.2">
      <c r="A6784" s="219">
        <v>0</v>
      </c>
    </row>
    <row r="6785" spans="1:1" x14ac:dyDescent="0.2">
      <c r="A6785" s="219">
        <v>0</v>
      </c>
    </row>
    <row r="6786" spans="1:1" x14ac:dyDescent="0.2">
      <c r="A6786" s="219">
        <v>0</v>
      </c>
    </row>
    <row r="6787" spans="1:1" x14ac:dyDescent="0.2">
      <c r="A6787" s="219">
        <v>0</v>
      </c>
    </row>
    <row r="6788" spans="1:1" x14ac:dyDescent="0.2">
      <c r="A6788" s="219">
        <v>0</v>
      </c>
    </row>
    <row r="6789" spans="1:1" x14ac:dyDescent="0.2">
      <c r="A6789" s="219">
        <v>0</v>
      </c>
    </row>
    <row r="6790" spans="1:1" x14ac:dyDescent="0.2">
      <c r="A6790" s="219">
        <v>0</v>
      </c>
    </row>
    <row r="6791" spans="1:1" x14ac:dyDescent="0.2">
      <c r="A6791" s="219">
        <v>0</v>
      </c>
    </row>
    <row r="6792" spans="1:1" x14ac:dyDescent="0.2">
      <c r="A6792" s="219">
        <v>0</v>
      </c>
    </row>
    <row r="6793" spans="1:1" x14ac:dyDescent="0.2">
      <c r="A6793" s="219">
        <v>0</v>
      </c>
    </row>
    <row r="6794" spans="1:1" x14ac:dyDescent="0.2">
      <c r="A6794" s="219">
        <v>0</v>
      </c>
    </row>
    <row r="6795" spans="1:1" x14ac:dyDescent="0.2">
      <c r="A6795" s="219">
        <v>0</v>
      </c>
    </row>
    <row r="6796" spans="1:1" x14ac:dyDescent="0.2">
      <c r="A6796" s="219">
        <v>0</v>
      </c>
    </row>
    <row r="6797" spans="1:1" x14ac:dyDescent="0.2">
      <c r="A6797" s="219">
        <v>0</v>
      </c>
    </row>
    <row r="6798" spans="1:1" x14ac:dyDescent="0.2">
      <c r="A6798" s="219">
        <v>0</v>
      </c>
    </row>
    <row r="6799" spans="1:1" x14ac:dyDescent="0.2">
      <c r="A6799" s="219">
        <v>0</v>
      </c>
    </row>
    <row r="6800" spans="1:1" x14ac:dyDescent="0.2">
      <c r="A6800" s="219">
        <v>0</v>
      </c>
    </row>
    <row r="6801" spans="1:1" x14ac:dyDescent="0.2">
      <c r="A6801" s="219">
        <v>0</v>
      </c>
    </row>
    <row r="6802" spans="1:1" x14ac:dyDescent="0.2">
      <c r="A6802" s="219">
        <v>0</v>
      </c>
    </row>
    <row r="6803" spans="1:1" x14ac:dyDescent="0.2">
      <c r="A6803" s="219">
        <v>0</v>
      </c>
    </row>
    <row r="6804" spans="1:1" x14ac:dyDescent="0.2">
      <c r="A6804" s="219">
        <v>0</v>
      </c>
    </row>
    <row r="6805" spans="1:1" x14ac:dyDescent="0.2">
      <c r="A6805" s="219">
        <v>0</v>
      </c>
    </row>
    <row r="6806" spans="1:1" x14ac:dyDescent="0.2">
      <c r="A6806" s="219">
        <v>0</v>
      </c>
    </row>
    <row r="6807" spans="1:1" x14ac:dyDescent="0.2">
      <c r="A6807" s="219">
        <v>0</v>
      </c>
    </row>
    <row r="6808" spans="1:1" x14ac:dyDescent="0.2">
      <c r="A6808" s="219">
        <v>0</v>
      </c>
    </row>
    <row r="6809" spans="1:1" x14ac:dyDescent="0.2">
      <c r="A6809" s="219">
        <v>0</v>
      </c>
    </row>
    <row r="6810" spans="1:1" x14ac:dyDescent="0.2">
      <c r="A6810" s="219">
        <v>0</v>
      </c>
    </row>
    <row r="6811" spans="1:1" x14ac:dyDescent="0.2">
      <c r="A6811" s="219">
        <v>0</v>
      </c>
    </row>
    <row r="6812" spans="1:1" x14ac:dyDescent="0.2">
      <c r="A6812" s="219">
        <v>0</v>
      </c>
    </row>
    <row r="6813" spans="1:1" x14ac:dyDescent="0.2">
      <c r="A6813" s="219">
        <v>0</v>
      </c>
    </row>
    <row r="6814" spans="1:1" x14ac:dyDescent="0.2">
      <c r="A6814" s="219">
        <v>0</v>
      </c>
    </row>
    <row r="6815" spans="1:1" x14ac:dyDescent="0.2">
      <c r="A6815" s="219">
        <v>0</v>
      </c>
    </row>
    <row r="6816" spans="1:1" x14ac:dyDescent="0.2">
      <c r="A6816" s="219">
        <v>0</v>
      </c>
    </row>
    <row r="6817" spans="1:1" x14ac:dyDescent="0.2">
      <c r="A6817" s="219">
        <v>0</v>
      </c>
    </row>
    <row r="6818" spans="1:1" x14ac:dyDescent="0.2">
      <c r="A6818" s="219">
        <v>0</v>
      </c>
    </row>
    <row r="6819" spans="1:1" x14ac:dyDescent="0.2">
      <c r="A6819" s="219">
        <v>0</v>
      </c>
    </row>
    <row r="6820" spans="1:1" x14ac:dyDescent="0.2">
      <c r="A6820" s="219">
        <v>0</v>
      </c>
    </row>
    <row r="6821" spans="1:1" x14ac:dyDescent="0.2">
      <c r="A6821" s="219">
        <v>0</v>
      </c>
    </row>
    <row r="6822" spans="1:1" x14ac:dyDescent="0.2">
      <c r="A6822" s="219">
        <v>0</v>
      </c>
    </row>
    <row r="6823" spans="1:1" x14ac:dyDescent="0.2">
      <c r="A6823" s="219">
        <v>0</v>
      </c>
    </row>
    <row r="6824" spans="1:1" x14ac:dyDescent="0.2">
      <c r="A6824" s="219">
        <v>0</v>
      </c>
    </row>
    <row r="6825" spans="1:1" x14ac:dyDescent="0.2">
      <c r="A6825" s="219">
        <v>0</v>
      </c>
    </row>
    <row r="6826" spans="1:1" x14ac:dyDescent="0.2">
      <c r="A6826" s="219">
        <v>0</v>
      </c>
    </row>
    <row r="6827" spans="1:1" x14ac:dyDescent="0.2">
      <c r="A6827" s="219">
        <v>0</v>
      </c>
    </row>
    <row r="6828" spans="1:1" x14ac:dyDescent="0.2">
      <c r="A6828" s="219">
        <v>0</v>
      </c>
    </row>
    <row r="6829" spans="1:1" x14ac:dyDescent="0.2">
      <c r="A6829" s="219">
        <v>0</v>
      </c>
    </row>
    <row r="6830" spans="1:1" x14ac:dyDescent="0.2">
      <c r="A6830" s="219">
        <v>0</v>
      </c>
    </row>
    <row r="6831" spans="1:1" x14ac:dyDescent="0.2">
      <c r="A6831" s="219">
        <v>0</v>
      </c>
    </row>
    <row r="6832" spans="1:1" x14ac:dyDescent="0.2">
      <c r="A6832" s="219">
        <v>0</v>
      </c>
    </row>
    <row r="6833" spans="1:1" x14ac:dyDescent="0.2">
      <c r="A6833" s="219">
        <v>0</v>
      </c>
    </row>
    <row r="6834" spans="1:1" x14ac:dyDescent="0.2">
      <c r="A6834" s="219">
        <v>0</v>
      </c>
    </row>
    <row r="6835" spans="1:1" x14ac:dyDescent="0.2">
      <c r="A6835" s="219">
        <v>0</v>
      </c>
    </row>
    <row r="6836" spans="1:1" x14ac:dyDescent="0.2">
      <c r="A6836" s="219">
        <v>0</v>
      </c>
    </row>
    <row r="6837" spans="1:1" x14ac:dyDescent="0.2">
      <c r="A6837" s="219">
        <v>0</v>
      </c>
    </row>
    <row r="6838" spans="1:1" x14ac:dyDescent="0.2">
      <c r="A6838" s="219">
        <v>0</v>
      </c>
    </row>
    <row r="6839" spans="1:1" x14ac:dyDescent="0.2">
      <c r="A6839" s="219">
        <v>0</v>
      </c>
    </row>
    <row r="6840" spans="1:1" x14ac:dyDescent="0.2">
      <c r="A6840" s="219">
        <v>0</v>
      </c>
    </row>
    <row r="6841" spans="1:1" x14ac:dyDescent="0.2">
      <c r="A6841" s="219">
        <v>0</v>
      </c>
    </row>
    <row r="6842" spans="1:1" x14ac:dyDescent="0.2">
      <c r="A6842" s="219">
        <v>0</v>
      </c>
    </row>
    <row r="6843" spans="1:1" x14ac:dyDescent="0.2">
      <c r="A6843" s="219">
        <v>0</v>
      </c>
    </row>
    <row r="6844" spans="1:1" x14ac:dyDescent="0.2">
      <c r="A6844" s="219">
        <v>0</v>
      </c>
    </row>
    <row r="6845" spans="1:1" x14ac:dyDescent="0.2">
      <c r="A6845" s="219">
        <v>0</v>
      </c>
    </row>
    <row r="6846" spans="1:1" x14ac:dyDescent="0.2">
      <c r="A6846" s="219">
        <v>0</v>
      </c>
    </row>
    <row r="6847" spans="1:1" x14ac:dyDescent="0.2">
      <c r="A6847" s="219">
        <v>0</v>
      </c>
    </row>
    <row r="6848" spans="1:1" x14ac:dyDescent="0.2">
      <c r="A6848" s="219">
        <v>0</v>
      </c>
    </row>
    <row r="6849" spans="1:1" x14ac:dyDescent="0.2">
      <c r="A6849" s="219">
        <v>0</v>
      </c>
    </row>
    <row r="6850" spans="1:1" x14ac:dyDescent="0.2">
      <c r="A6850" s="219">
        <v>0</v>
      </c>
    </row>
    <row r="6851" spans="1:1" x14ac:dyDescent="0.2">
      <c r="A6851" s="219">
        <v>0</v>
      </c>
    </row>
    <row r="6852" spans="1:1" x14ac:dyDescent="0.2">
      <c r="A6852" s="219">
        <v>0</v>
      </c>
    </row>
    <row r="6853" spans="1:1" x14ac:dyDescent="0.2">
      <c r="A6853" s="219">
        <v>0</v>
      </c>
    </row>
    <row r="6854" spans="1:1" x14ac:dyDescent="0.2">
      <c r="A6854" s="219">
        <v>0</v>
      </c>
    </row>
    <row r="6855" spans="1:1" x14ac:dyDescent="0.2">
      <c r="A6855" s="219">
        <v>0</v>
      </c>
    </row>
    <row r="6856" spans="1:1" x14ac:dyDescent="0.2">
      <c r="A6856" s="219">
        <v>0</v>
      </c>
    </row>
    <row r="6857" spans="1:1" x14ac:dyDescent="0.2">
      <c r="A6857" s="219">
        <v>0</v>
      </c>
    </row>
    <row r="6858" spans="1:1" x14ac:dyDescent="0.2">
      <c r="A6858" s="219">
        <v>0</v>
      </c>
    </row>
    <row r="6859" spans="1:1" x14ac:dyDescent="0.2">
      <c r="A6859" s="219">
        <v>0</v>
      </c>
    </row>
    <row r="6860" spans="1:1" x14ac:dyDescent="0.2">
      <c r="A6860" s="219">
        <v>0</v>
      </c>
    </row>
    <row r="6861" spans="1:1" x14ac:dyDescent="0.2">
      <c r="A6861" s="219">
        <v>0</v>
      </c>
    </row>
    <row r="6862" spans="1:1" x14ac:dyDescent="0.2">
      <c r="A6862" s="219">
        <v>0</v>
      </c>
    </row>
    <row r="6863" spans="1:1" x14ac:dyDescent="0.2">
      <c r="A6863" s="219">
        <v>0</v>
      </c>
    </row>
    <row r="6864" spans="1:1" x14ac:dyDescent="0.2">
      <c r="A6864" s="219">
        <v>0</v>
      </c>
    </row>
    <row r="6865" spans="1:1" x14ac:dyDescent="0.2">
      <c r="A6865" s="219">
        <v>0</v>
      </c>
    </row>
    <row r="6866" spans="1:1" x14ac:dyDescent="0.2">
      <c r="A6866" s="219">
        <v>0</v>
      </c>
    </row>
    <row r="6867" spans="1:1" x14ac:dyDescent="0.2">
      <c r="A6867" s="219">
        <v>0</v>
      </c>
    </row>
    <row r="6868" spans="1:1" x14ac:dyDescent="0.2">
      <c r="A6868" s="219">
        <v>0</v>
      </c>
    </row>
    <row r="6869" spans="1:1" x14ac:dyDescent="0.2">
      <c r="A6869" s="219">
        <v>0</v>
      </c>
    </row>
    <row r="6870" spans="1:1" x14ac:dyDescent="0.2">
      <c r="A6870" s="219">
        <v>0</v>
      </c>
    </row>
    <row r="6871" spans="1:1" x14ac:dyDescent="0.2">
      <c r="A6871" s="219">
        <v>0</v>
      </c>
    </row>
    <row r="6872" spans="1:1" x14ac:dyDescent="0.2">
      <c r="A6872" s="219">
        <v>0</v>
      </c>
    </row>
    <row r="6873" spans="1:1" x14ac:dyDescent="0.2">
      <c r="A6873" s="219">
        <v>0</v>
      </c>
    </row>
    <row r="6874" spans="1:1" x14ac:dyDescent="0.2">
      <c r="A6874" s="219">
        <v>0</v>
      </c>
    </row>
    <row r="6875" spans="1:1" x14ac:dyDescent="0.2">
      <c r="A6875" s="219">
        <v>0</v>
      </c>
    </row>
    <row r="6876" spans="1:1" x14ac:dyDescent="0.2">
      <c r="A6876" s="219">
        <v>0</v>
      </c>
    </row>
    <row r="6877" spans="1:1" x14ac:dyDescent="0.2">
      <c r="A6877" s="219">
        <v>0</v>
      </c>
    </row>
    <row r="6878" spans="1:1" x14ac:dyDescent="0.2">
      <c r="A6878" s="219">
        <v>0</v>
      </c>
    </row>
    <row r="6879" spans="1:1" x14ac:dyDescent="0.2">
      <c r="A6879" s="219">
        <v>0</v>
      </c>
    </row>
    <row r="6880" spans="1:1" x14ac:dyDescent="0.2">
      <c r="A6880" s="219">
        <v>0</v>
      </c>
    </row>
    <row r="6881" spans="1:1" x14ac:dyDescent="0.2">
      <c r="A6881" s="219">
        <v>0</v>
      </c>
    </row>
    <row r="6882" spans="1:1" x14ac:dyDescent="0.2">
      <c r="A6882" s="219">
        <v>0</v>
      </c>
    </row>
    <row r="6883" spans="1:1" x14ac:dyDescent="0.2">
      <c r="A6883" s="219">
        <v>0</v>
      </c>
    </row>
    <row r="6884" spans="1:1" x14ac:dyDescent="0.2">
      <c r="A6884" s="219">
        <v>0</v>
      </c>
    </row>
    <row r="6885" spans="1:1" x14ac:dyDescent="0.2">
      <c r="A6885" s="219">
        <v>0</v>
      </c>
    </row>
    <row r="6886" spans="1:1" x14ac:dyDescent="0.2">
      <c r="A6886" s="219">
        <v>0</v>
      </c>
    </row>
    <row r="6887" spans="1:1" x14ac:dyDescent="0.2">
      <c r="A6887" s="219">
        <v>0</v>
      </c>
    </row>
    <row r="6888" spans="1:1" x14ac:dyDescent="0.2">
      <c r="A6888" s="219">
        <v>0</v>
      </c>
    </row>
    <row r="6889" spans="1:1" x14ac:dyDescent="0.2">
      <c r="A6889" s="219">
        <v>0</v>
      </c>
    </row>
    <row r="6890" spans="1:1" x14ac:dyDescent="0.2">
      <c r="A6890" s="219">
        <v>0</v>
      </c>
    </row>
    <row r="6891" spans="1:1" x14ac:dyDescent="0.2">
      <c r="A6891" s="219">
        <v>0</v>
      </c>
    </row>
    <row r="6892" spans="1:1" x14ac:dyDescent="0.2">
      <c r="A6892" s="219">
        <v>0</v>
      </c>
    </row>
    <row r="6893" spans="1:1" x14ac:dyDescent="0.2">
      <c r="A6893" s="219">
        <v>0</v>
      </c>
    </row>
    <row r="6894" spans="1:1" x14ac:dyDescent="0.2">
      <c r="A6894" s="219">
        <v>0</v>
      </c>
    </row>
    <row r="6895" spans="1:1" x14ac:dyDescent="0.2">
      <c r="A6895" s="219">
        <v>0</v>
      </c>
    </row>
    <row r="6896" spans="1:1" x14ac:dyDescent="0.2">
      <c r="A6896" s="219">
        <v>0</v>
      </c>
    </row>
    <row r="6897" spans="1:1" x14ac:dyDescent="0.2">
      <c r="A6897" s="219">
        <v>0</v>
      </c>
    </row>
    <row r="6898" spans="1:1" x14ac:dyDescent="0.2">
      <c r="A6898" s="219">
        <v>0</v>
      </c>
    </row>
    <row r="6899" spans="1:1" x14ac:dyDescent="0.2">
      <c r="A6899" s="219">
        <v>0</v>
      </c>
    </row>
    <row r="6900" spans="1:1" x14ac:dyDescent="0.2">
      <c r="A6900" s="219">
        <v>0</v>
      </c>
    </row>
    <row r="6901" spans="1:1" x14ac:dyDescent="0.2">
      <c r="A6901" s="219">
        <v>0</v>
      </c>
    </row>
    <row r="6902" spans="1:1" x14ac:dyDescent="0.2">
      <c r="A6902" s="219">
        <v>0</v>
      </c>
    </row>
    <row r="6903" spans="1:1" x14ac:dyDescent="0.2">
      <c r="A6903" s="219">
        <v>0</v>
      </c>
    </row>
    <row r="6904" spans="1:1" x14ac:dyDescent="0.2">
      <c r="A6904" s="219">
        <v>0</v>
      </c>
    </row>
    <row r="6905" spans="1:1" x14ac:dyDescent="0.2">
      <c r="A6905" s="219">
        <v>0</v>
      </c>
    </row>
    <row r="6906" spans="1:1" x14ac:dyDescent="0.2">
      <c r="A6906" s="219">
        <v>0</v>
      </c>
    </row>
    <row r="6907" spans="1:1" x14ac:dyDescent="0.2">
      <c r="A6907" s="219">
        <v>0</v>
      </c>
    </row>
    <row r="6908" spans="1:1" x14ac:dyDescent="0.2">
      <c r="A6908" s="219">
        <v>0</v>
      </c>
    </row>
    <row r="6909" spans="1:1" x14ac:dyDescent="0.2">
      <c r="A6909" s="219">
        <v>0</v>
      </c>
    </row>
    <row r="6910" spans="1:1" x14ac:dyDescent="0.2">
      <c r="A6910" s="219">
        <v>0</v>
      </c>
    </row>
    <row r="6911" spans="1:1" x14ac:dyDescent="0.2">
      <c r="A6911" s="219">
        <v>0</v>
      </c>
    </row>
    <row r="6912" spans="1:1" x14ac:dyDescent="0.2">
      <c r="A6912" s="219">
        <v>0</v>
      </c>
    </row>
    <row r="6913" spans="1:1" x14ac:dyDescent="0.2">
      <c r="A6913" s="219">
        <v>0</v>
      </c>
    </row>
    <row r="6914" spans="1:1" x14ac:dyDescent="0.2">
      <c r="A6914" s="219">
        <v>0</v>
      </c>
    </row>
    <row r="6915" spans="1:1" x14ac:dyDescent="0.2">
      <c r="A6915" s="219">
        <v>0</v>
      </c>
    </row>
    <row r="6916" spans="1:1" x14ac:dyDescent="0.2">
      <c r="A6916" s="219">
        <v>0</v>
      </c>
    </row>
    <row r="6917" spans="1:1" x14ac:dyDescent="0.2">
      <c r="A6917" s="219">
        <v>0</v>
      </c>
    </row>
    <row r="6918" spans="1:1" x14ac:dyDescent="0.2">
      <c r="A6918" s="219">
        <v>0</v>
      </c>
    </row>
    <row r="6919" spans="1:1" x14ac:dyDescent="0.2">
      <c r="A6919" s="219">
        <v>0</v>
      </c>
    </row>
    <row r="6920" spans="1:1" x14ac:dyDescent="0.2">
      <c r="A6920" s="219">
        <v>0</v>
      </c>
    </row>
    <row r="6921" spans="1:1" x14ac:dyDescent="0.2">
      <c r="A6921" s="219">
        <v>0</v>
      </c>
    </row>
    <row r="6922" spans="1:1" x14ac:dyDescent="0.2">
      <c r="A6922" s="219">
        <v>0</v>
      </c>
    </row>
    <row r="6923" spans="1:1" x14ac:dyDescent="0.2">
      <c r="A6923" s="219">
        <v>0</v>
      </c>
    </row>
    <row r="6924" spans="1:1" x14ac:dyDescent="0.2">
      <c r="A6924" s="219">
        <v>0</v>
      </c>
    </row>
    <row r="6925" spans="1:1" x14ac:dyDescent="0.2">
      <c r="A6925" s="219">
        <v>0</v>
      </c>
    </row>
    <row r="6926" spans="1:1" x14ac:dyDescent="0.2">
      <c r="A6926" s="219">
        <v>0</v>
      </c>
    </row>
    <row r="6927" spans="1:1" x14ac:dyDescent="0.2">
      <c r="A6927" s="219">
        <v>0</v>
      </c>
    </row>
    <row r="6928" spans="1:1" x14ac:dyDescent="0.2">
      <c r="A6928" s="219">
        <v>0</v>
      </c>
    </row>
    <row r="6929" spans="1:1" x14ac:dyDescent="0.2">
      <c r="A6929" s="219">
        <v>0</v>
      </c>
    </row>
    <row r="6930" spans="1:1" x14ac:dyDescent="0.2">
      <c r="A6930" s="219">
        <v>0</v>
      </c>
    </row>
    <row r="6931" spans="1:1" x14ac:dyDescent="0.2">
      <c r="A6931" s="219">
        <v>0</v>
      </c>
    </row>
    <row r="6932" spans="1:1" x14ac:dyDescent="0.2">
      <c r="A6932" s="219">
        <v>0</v>
      </c>
    </row>
    <row r="6933" spans="1:1" x14ac:dyDescent="0.2">
      <c r="A6933" s="219">
        <v>0</v>
      </c>
    </row>
    <row r="6934" spans="1:1" x14ac:dyDescent="0.2">
      <c r="A6934" s="219">
        <v>0</v>
      </c>
    </row>
    <row r="6935" spans="1:1" x14ac:dyDescent="0.2">
      <c r="A6935" s="219">
        <v>0</v>
      </c>
    </row>
    <row r="6936" spans="1:1" x14ac:dyDescent="0.2">
      <c r="A6936" s="219">
        <v>0</v>
      </c>
    </row>
    <row r="6937" spans="1:1" x14ac:dyDescent="0.2">
      <c r="A6937" s="219">
        <v>0</v>
      </c>
    </row>
    <row r="6938" spans="1:1" x14ac:dyDescent="0.2">
      <c r="A6938" s="219">
        <v>0</v>
      </c>
    </row>
    <row r="6939" spans="1:1" x14ac:dyDescent="0.2">
      <c r="A6939" s="219">
        <v>0</v>
      </c>
    </row>
    <row r="6940" spans="1:1" x14ac:dyDescent="0.2">
      <c r="A6940" s="219">
        <v>0</v>
      </c>
    </row>
    <row r="6941" spans="1:1" x14ac:dyDescent="0.2">
      <c r="A6941" s="219">
        <v>0</v>
      </c>
    </row>
    <row r="6942" spans="1:1" x14ac:dyDescent="0.2">
      <c r="A6942" s="219">
        <v>0</v>
      </c>
    </row>
    <row r="6943" spans="1:1" x14ac:dyDescent="0.2">
      <c r="A6943" s="219">
        <v>0</v>
      </c>
    </row>
    <row r="6944" spans="1:1" x14ac:dyDescent="0.2">
      <c r="A6944" s="219">
        <v>0</v>
      </c>
    </row>
    <row r="6945" spans="1:1" x14ac:dyDescent="0.2">
      <c r="A6945" s="219">
        <v>0</v>
      </c>
    </row>
    <row r="6946" spans="1:1" x14ac:dyDescent="0.2">
      <c r="A6946" s="219">
        <v>0</v>
      </c>
    </row>
    <row r="6947" spans="1:1" x14ac:dyDescent="0.2">
      <c r="A6947" s="219">
        <v>0</v>
      </c>
    </row>
    <row r="6948" spans="1:1" x14ac:dyDescent="0.2">
      <c r="A6948" s="219">
        <v>0</v>
      </c>
    </row>
    <row r="6949" spans="1:1" x14ac:dyDescent="0.2">
      <c r="A6949" s="219">
        <v>0</v>
      </c>
    </row>
    <row r="6950" spans="1:1" x14ac:dyDescent="0.2">
      <c r="A6950" s="219">
        <v>0</v>
      </c>
    </row>
    <row r="6951" spans="1:1" x14ac:dyDescent="0.2">
      <c r="A6951" s="219">
        <v>0</v>
      </c>
    </row>
    <row r="6952" spans="1:1" x14ac:dyDescent="0.2">
      <c r="A6952" s="219">
        <v>0</v>
      </c>
    </row>
    <row r="6953" spans="1:1" x14ac:dyDescent="0.2">
      <c r="A6953" s="219">
        <v>0</v>
      </c>
    </row>
    <row r="6954" spans="1:1" x14ac:dyDescent="0.2">
      <c r="A6954" s="219">
        <v>0</v>
      </c>
    </row>
    <row r="6955" spans="1:1" x14ac:dyDescent="0.2">
      <c r="A6955" s="219">
        <v>0</v>
      </c>
    </row>
    <row r="6956" spans="1:1" x14ac:dyDescent="0.2">
      <c r="A6956" s="219">
        <v>0</v>
      </c>
    </row>
    <row r="6957" spans="1:1" x14ac:dyDescent="0.2">
      <c r="A6957" s="219">
        <v>0</v>
      </c>
    </row>
    <row r="6958" spans="1:1" x14ac:dyDescent="0.2">
      <c r="A6958" s="219">
        <v>0</v>
      </c>
    </row>
    <row r="6959" spans="1:1" x14ac:dyDescent="0.2">
      <c r="A6959" s="219">
        <v>0</v>
      </c>
    </row>
    <row r="6960" spans="1:1" x14ac:dyDescent="0.2">
      <c r="A6960" s="219">
        <v>0</v>
      </c>
    </row>
    <row r="6961" spans="1:1" x14ac:dyDescent="0.2">
      <c r="A6961" s="219">
        <v>0</v>
      </c>
    </row>
    <row r="6962" spans="1:1" x14ac:dyDescent="0.2">
      <c r="A6962" s="219">
        <v>0</v>
      </c>
    </row>
    <row r="6963" spans="1:1" x14ac:dyDescent="0.2">
      <c r="A6963" s="219">
        <v>0</v>
      </c>
    </row>
    <row r="6964" spans="1:1" x14ac:dyDescent="0.2">
      <c r="A6964" s="219">
        <v>0</v>
      </c>
    </row>
    <row r="6965" spans="1:1" x14ac:dyDescent="0.2">
      <c r="A6965" s="219">
        <v>0</v>
      </c>
    </row>
    <row r="6966" spans="1:1" x14ac:dyDescent="0.2">
      <c r="A6966" s="219">
        <v>0</v>
      </c>
    </row>
    <row r="6967" spans="1:1" x14ac:dyDescent="0.2">
      <c r="A6967" s="219">
        <v>0</v>
      </c>
    </row>
    <row r="6968" spans="1:1" x14ac:dyDescent="0.2">
      <c r="A6968" s="219">
        <v>0</v>
      </c>
    </row>
    <row r="6969" spans="1:1" x14ac:dyDescent="0.2">
      <c r="A6969" s="219">
        <v>0</v>
      </c>
    </row>
    <row r="6970" spans="1:1" x14ac:dyDescent="0.2">
      <c r="A6970" s="219">
        <v>0</v>
      </c>
    </row>
    <row r="6971" spans="1:1" x14ac:dyDescent="0.2">
      <c r="A6971" s="219">
        <v>0</v>
      </c>
    </row>
    <row r="6972" spans="1:1" x14ac:dyDescent="0.2">
      <c r="A6972" s="219">
        <v>0</v>
      </c>
    </row>
    <row r="6973" spans="1:1" x14ac:dyDescent="0.2">
      <c r="A6973" s="219">
        <v>0</v>
      </c>
    </row>
    <row r="6974" spans="1:1" x14ac:dyDescent="0.2">
      <c r="A6974" s="219">
        <v>0</v>
      </c>
    </row>
    <row r="6975" spans="1:1" x14ac:dyDescent="0.2">
      <c r="A6975" s="219">
        <v>0</v>
      </c>
    </row>
    <row r="6976" spans="1:1" x14ac:dyDescent="0.2">
      <c r="A6976" s="219">
        <v>0</v>
      </c>
    </row>
    <row r="6977" spans="1:1" x14ac:dyDescent="0.2">
      <c r="A6977" s="219">
        <v>0</v>
      </c>
    </row>
    <row r="6978" spans="1:1" x14ac:dyDescent="0.2">
      <c r="A6978" s="219">
        <v>0</v>
      </c>
    </row>
    <row r="6979" spans="1:1" x14ac:dyDescent="0.2">
      <c r="A6979" s="219">
        <v>0</v>
      </c>
    </row>
    <row r="6980" spans="1:1" x14ac:dyDescent="0.2">
      <c r="A6980" s="219">
        <v>0</v>
      </c>
    </row>
    <row r="6981" spans="1:1" x14ac:dyDescent="0.2">
      <c r="A6981" s="219">
        <v>0</v>
      </c>
    </row>
    <row r="6982" spans="1:1" x14ac:dyDescent="0.2">
      <c r="A6982" s="219">
        <v>0</v>
      </c>
    </row>
    <row r="6983" spans="1:1" x14ac:dyDescent="0.2">
      <c r="A6983" s="219">
        <v>0</v>
      </c>
    </row>
    <row r="6984" spans="1:1" x14ac:dyDescent="0.2">
      <c r="A6984" s="219">
        <v>0</v>
      </c>
    </row>
    <row r="6985" spans="1:1" x14ac:dyDescent="0.2">
      <c r="A6985" s="219">
        <v>0</v>
      </c>
    </row>
    <row r="6986" spans="1:1" x14ac:dyDescent="0.2">
      <c r="A6986" s="219">
        <v>0</v>
      </c>
    </row>
    <row r="6987" spans="1:1" x14ac:dyDescent="0.2">
      <c r="A6987" s="219">
        <v>0</v>
      </c>
    </row>
    <row r="6988" spans="1:1" x14ac:dyDescent="0.2">
      <c r="A6988" s="219">
        <v>0</v>
      </c>
    </row>
    <row r="6989" spans="1:1" x14ac:dyDescent="0.2">
      <c r="A6989" s="219">
        <v>0</v>
      </c>
    </row>
    <row r="6990" spans="1:1" x14ac:dyDescent="0.2">
      <c r="A6990" s="219">
        <v>0</v>
      </c>
    </row>
    <row r="6991" spans="1:1" x14ac:dyDescent="0.2">
      <c r="A6991" s="219">
        <v>0</v>
      </c>
    </row>
    <row r="6992" spans="1:1" x14ac:dyDescent="0.2">
      <c r="A6992" s="219">
        <v>0</v>
      </c>
    </row>
    <row r="6993" spans="1:1" x14ac:dyDescent="0.2">
      <c r="A6993" s="219">
        <v>0</v>
      </c>
    </row>
    <row r="6994" spans="1:1" x14ac:dyDescent="0.2">
      <c r="A6994" s="219">
        <v>0</v>
      </c>
    </row>
    <row r="6995" spans="1:1" x14ac:dyDescent="0.2">
      <c r="A6995" s="219">
        <v>0</v>
      </c>
    </row>
    <row r="6996" spans="1:1" x14ac:dyDescent="0.2">
      <c r="A6996" s="219">
        <v>0</v>
      </c>
    </row>
    <row r="6997" spans="1:1" x14ac:dyDescent="0.2">
      <c r="A6997" s="219">
        <v>0</v>
      </c>
    </row>
    <row r="6998" spans="1:1" x14ac:dyDescent="0.2">
      <c r="A6998" s="219">
        <v>0</v>
      </c>
    </row>
    <row r="6999" spans="1:1" x14ac:dyDescent="0.2">
      <c r="A6999" s="219">
        <v>0</v>
      </c>
    </row>
    <row r="7000" spans="1:1" x14ac:dyDescent="0.2">
      <c r="A7000" s="219">
        <v>0</v>
      </c>
    </row>
    <row r="7001" spans="1:1" x14ac:dyDescent="0.2">
      <c r="A7001" s="219">
        <v>0</v>
      </c>
    </row>
    <row r="7002" spans="1:1" x14ac:dyDescent="0.2">
      <c r="A7002" s="219">
        <v>0</v>
      </c>
    </row>
    <row r="7003" spans="1:1" x14ac:dyDescent="0.2">
      <c r="A7003" s="219">
        <v>0</v>
      </c>
    </row>
    <row r="7004" spans="1:1" x14ac:dyDescent="0.2">
      <c r="A7004" s="219">
        <v>0</v>
      </c>
    </row>
    <row r="7005" spans="1:1" x14ac:dyDescent="0.2">
      <c r="A7005" s="219">
        <v>0</v>
      </c>
    </row>
    <row r="7006" spans="1:1" x14ac:dyDescent="0.2">
      <c r="A7006" s="219">
        <v>0</v>
      </c>
    </row>
    <row r="7007" spans="1:1" x14ac:dyDescent="0.2">
      <c r="A7007" s="219">
        <v>0</v>
      </c>
    </row>
    <row r="7008" spans="1:1" x14ac:dyDescent="0.2">
      <c r="A7008" s="219">
        <v>0</v>
      </c>
    </row>
    <row r="7009" spans="1:1" x14ac:dyDescent="0.2">
      <c r="A7009" s="219">
        <v>0</v>
      </c>
    </row>
    <row r="7010" spans="1:1" x14ac:dyDescent="0.2">
      <c r="A7010" s="219">
        <v>0</v>
      </c>
    </row>
    <row r="7011" spans="1:1" x14ac:dyDescent="0.2">
      <c r="A7011" s="219">
        <v>0</v>
      </c>
    </row>
    <row r="7012" spans="1:1" x14ac:dyDescent="0.2">
      <c r="A7012" s="219">
        <v>0</v>
      </c>
    </row>
    <row r="7013" spans="1:1" x14ac:dyDescent="0.2">
      <c r="A7013" s="219">
        <v>0</v>
      </c>
    </row>
    <row r="7014" spans="1:1" x14ac:dyDescent="0.2">
      <c r="A7014" s="219">
        <v>0</v>
      </c>
    </row>
    <row r="7015" spans="1:1" x14ac:dyDescent="0.2">
      <c r="A7015" s="219">
        <v>0</v>
      </c>
    </row>
    <row r="7016" spans="1:1" x14ac:dyDescent="0.2">
      <c r="A7016" s="219">
        <v>0</v>
      </c>
    </row>
    <row r="7017" spans="1:1" x14ac:dyDescent="0.2">
      <c r="A7017" s="219">
        <v>0</v>
      </c>
    </row>
    <row r="7018" spans="1:1" x14ac:dyDescent="0.2">
      <c r="A7018" s="219">
        <v>0</v>
      </c>
    </row>
    <row r="7019" spans="1:1" x14ac:dyDescent="0.2">
      <c r="A7019" s="219">
        <v>0</v>
      </c>
    </row>
    <row r="7020" spans="1:1" x14ac:dyDescent="0.2">
      <c r="A7020" s="219">
        <v>0</v>
      </c>
    </row>
    <row r="7021" spans="1:1" x14ac:dyDescent="0.2">
      <c r="A7021" s="219">
        <v>0</v>
      </c>
    </row>
    <row r="7022" spans="1:1" x14ac:dyDescent="0.2">
      <c r="A7022" s="219">
        <v>0</v>
      </c>
    </row>
    <row r="7023" spans="1:1" x14ac:dyDescent="0.2">
      <c r="A7023" s="219">
        <v>0</v>
      </c>
    </row>
    <row r="7024" spans="1:1" x14ac:dyDescent="0.2">
      <c r="A7024" s="219">
        <v>0</v>
      </c>
    </row>
    <row r="7025" spans="1:1" x14ac:dyDescent="0.2">
      <c r="A7025" s="219">
        <v>0</v>
      </c>
    </row>
    <row r="7026" spans="1:1" x14ac:dyDescent="0.2">
      <c r="A7026" s="219">
        <v>0</v>
      </c>
    </row>
    <row r="7027" spans="1:1" x14ac:dyDescent="0.2">
      <c r="A7027" s="219">
        <v>0</v>
      </c>
    </row>
    <row r="7028" spans="1:1" x14ac:dyDescent="0.2">
      <c r="A7028" s="219">
        <v>0</v>
      </c>
    </row>
    <row r="7029" spans="1:1" x14ac:dyDescent="0.2">
      <c r="A7029" s="219">
        <v>0</v>
      </c>
    </row>
    <row r="7030" spans="1:1" x14ac:dyDescent="0.2">
      <c r="A7030" s="219">
        <v>0</v>
      </c>
    </row>
    <row r="7031" spans="1:1" x14ac:dyDescent="0.2">
      <c r="A7031" s="219">
        <v>0</v>
      </c>
    </row>
    <row r="7032" spans="1:1" x14ac:dyDescent="0.2">
      <c r="A7032" s="219">
        <v>0</v>
      </c>
    </row>
    <row r="7033" spans="1:1" x14ac:dyDescent="0.2">
      <c r="A7033" s="219">
        <v>0</v>
      </c>
    </row>
    <row r="7034" spans="1:1" x14ac:dyDescent="0.2">
      <c r="A7034" s="219">
        <v>0</v>
      </c>
    </row>
    <row r="7035" spans="1:1" x14ac:dyDescent="0.2">
      <c r="A7035" s="219">
        <v>0</v>
      </c>
    </row>
    <row r="7036" spans="1:1" x14ac:dyDescent="0.2">
      <c r="A7036" s="219">
        <v>0</v>
      </c>
    </row>
    <row r="7037" spans="1:1" x14ac:dyDescent="0.2">
      <c r="A7037" s="219">
        <v>0</v>
      </c>
    </row>
    <row r="7038" spans="1:1" x14ac:dyDescent="0.2">
      <c r="A7038" s="219">
        <v>0</v>
      </c>
    </row>
    <row r="7039" spans="1:1" x14ac:dyDescent="0.2">
      <c r="A7039" s="219">
        <v>0</v>
      </c>
    </row>
    <row r="7040" spans="1:1" x14ac:dyDescent="0.2">
      <c r="A7040" s="219">
        <v>0</v>
      </c>
    </row>
    <row r="7041" spans="1:1" x14ac:dyDescent="0.2">
      <c r="A7041" s="219">
        <v>0</v>
      </c>
    </row>
    <row r="7042" spans="1:1" x14ac:dyDescent="0.2">
      <c r="A7042" s="219">
        <v>0</v>
      </c>
    </row>
    <row r="7043" spans="1:1" x14ac:dyDescent="0.2">
      <c r="A7043" s="219">
        <v>0</v>
      </c>
    </row>
    <row r="7044" spans="1:1" x14ac:dyDescent="0.2">
      <c r="A7044" s="219">
        <v>0</v>
      </c>
    </row>
    <row r="7045" spans="1:1" x14ac:dyDescent="0.2">
      <c r="A7045" s="219">
        <v>0</v>
      </c>
    </row>
    <row r="7046" spans="1:1" x14ac:dyDescent="0.2">
      <c r="A7046" s="219">
        <v>0</v>
      </c>
    </row>
    <row r="7047" spans="1:1" x14ac:dyDescent="0.2">
      <c r="A7047" s="219">
        <v>0</v>
      </c>
    </row>
    <row r="7048" spans="1:1" x14ac:dyDescent="0.2">
      <c r="A7048" s="219">
        <v>0</v>
      </c>
    </row>
    <row r="7049" spans="1:1" x14ac:dyDescent="0.2">
      <c r="A7049" s="219">
        <v>0</v>
      </c>
    </row>
    <row r="7050" spans="1:1" x14ac:dyDescent="0.2">
      <c r="A7050" s="219">
        <v>0</v>
      </c>
    </row>
    <row r="7051" spans="1:1" x14ac:dyDescent="0.2">
      <c r="A7051" s="219">
        <v>0</v>
      </c>
    </row>
    <row r="7052" spans="1:1" x14ac:dyDescent="0.2">
      <c r="A7052" s="219">
        <v>0</v>
      </c>
    </row>
    <row r="7053" spans="1:1" x14ac:dyDescent="0.2">
      <c r="A7053" s="219">
        <v>0</v>
      </c>
    </row>
    <row r="7054" spans="1:1" x14ac:dyDescent="0.2">
      <c r="A7054" s="219">
        <v>0</v>
      </c>
    </row>
    <row r="7055" spans="1:1" x14ac:dyDescent="0.2">
      <c r="A7055" s="219">
        <v>0</v>
      </c>
    </row>
    <row r="7056" spans="1:1" x14ac:dyDescent="0.2">
      <c r="A7056" s="219">
        <v>0</v>
      </c>
    </row>
    <row r="7057" spans="1:1" x14ac:dyDescent="0.2">
      <c r="A7057" s="219">
        <v>0</v>
      </c>
    </row>
    <row r="7058" spans="1:1" x14ac:dyDescent="0.2">
      <c r="A7058" s="219">
        <v>0</v>
      </c>
    </row>
    <row r="7059" spans="1:1" x14ac:dyDescent="0.2">
      <c r="A7059" s="219">
        <v>0</v>
      </c>
    </row>
    <row r="7060" spans="1:1" x14ac:dyDescent="0.2">
      <c r="A7060" s="219">
        <v>0</v>
      </c>
    </row>
    <row r="7061" spans="1:1" x14ac:dyDescent="0.2">
      <c r="A7061" s="219">
        <v>0</v>
      </c>
    </row>
    <row r="7062" spans="1:1" x14ac:dyDescent="0.2">
      <c r="A7062" s="219">
        <v>0</v>
      </c>
    </row>
    <row r="7063" spans="1:1" x14ac:dyDescent="0.2">
      <c r="A7063" s="219">
        <v>0</v>
      </c>
    </row>
    <row r="7064" spans="1:1" x14ac:dyDescent="0.2">
      <c r="A7064" s="219">
        <v>0</v>
      </c>
    </row>
    <row r="7065" spans="1:1" x14ac:dyDescent="0.2">
      <c r="A7065" s="219">
        <v>0</v>
      </c>
    </row>
    <row r="7066" spans="1:1" x14ac:dyDescent="0.2">
      <c r="A7066" s="219">
        <v>0</v>
      </c>
    </row>
    <row r="7067" spans="1:1" x14ac:dyDescent="0.2">
      <c r="A7067" s="219">
        <v>0</v>
      </c>
    </row>
    <row r="7068" spans="1:1" x14ac:dyDescent="0.2">
      <c r="A7068" s="219">
        <v>0</v>
      </c>
    </row>
    <row r="7069" spans="1:1" x14ac:dyDescent="0.2">
      <c r="A7069" s="219">
        <v>0</v>
      </c>
    </row>
    <row r="7070" spans="1:1" x14ac:dyDescent="0.2">
      <c r="A7070" s="219">
        <v>0</v>
      </c>
    </row>
    <row r="7071" spans="1:1" x14ac:dyDescent="0.2">
      <c r="A7071" s="219">
        <v>0</v>
      </c>
    </row>
    <row r="7072" spans="1:1" x14ac:dyDescent="0.2">
      <c r="A7072" s="219">
        <v>0</v>
      </c>
    </row>
    <row r="7073" spans="1:1" x14ac:dyDescent="0.2">
      <c r="A7073" s="219">
        <v>0</v>
      </c>
    </row>
    <row r="7074" spans="1:1" x14ac:dyDescent="0.2">
      <c r="A7074" s="219">
        <v>0</v>
      </c>
    </row>
    <row r="7075" spans="1:1" x14ac:dyDescent="0.2">
      <c r="A7075" s="219">
        <v>0</v>
      </c>
    </row>
    <row r="7076" spans="1:1" x14ac:dyDescent="0.2">
      <c r="A7076" s="219">
        <v>0</v>
      </c>
    </row>
    <row r="7077" spans="1:1" x14ac:dyDescent="0.2">
      <c r="A7077" s="219">
        <v>0</v>
      </c>
    </row>
    <row r="7078" spans="1:1" x14ac:dyDescent="0.2">
      <c r="A7078" s="219">
        <v>0</v>
      </c>
    </row>
    <row r="7079" spans="1:1" x14ac:dyDescent="0.2">
      <c r="A7079" s="219">
        <v>0</v>
      </c>
    </row>
    <row r="7080" spans="1:1" x14ac:dyDescent="0.2">
      <c r="A7080" s="219">
        <v>0</v>
      </c>
    </row>
    <row r="7081" spans="1:1" x14ac:dyDescent="0.2">
      <c r="A7081" s="219">
        <v>0</v>
      </c>
    </row>
    <row r="7082" spans="1:1" x14ac:dyDescent="0.2">
      <c r="A7082" s="219">
        <v>0</v>
      </c>
    </row>
    <row r="7083" spans="1:1" x14ac:dyDescent="0.2">
      <c r="A7083" s="219">
        <v>0</v>
      </c>
    </row>
    <row r="7084" spans="1:1" x14ac:dyDescent="0.2">
      <c r="A7084" s="219">
        <v>0</v>
      </c>
    </row>
    <row r="7085" spans="1:1" x14ac:dyDescent="0.2">
      <c r="A7085" s="219">
        <v>0</v>
      </c>
    </row>
    <row r="7086" spans="1:1" x14ac:dyDescent="0.2">
      <c r="A7086" s="219">
        <v>0</v>
      </c>
    </row>
    <row r="7087" spans="1:1" x14ac:dyDescent="0.2">
      <c r="A7087" s="219">
        <v>0</v>
      </c>
    </row>
    <row r="7088" spans="1:1" x14ac:dyDescent="0.2">
      <c r="A7088" s="219">
        <v>0</v>
      </c>
    </row>
    <row r="7089" spans="1:1" x14ac:dyDescent="0.2">
      <c r="A7089" s="219">
        <v>0</v>
      </c>
    </row>
    <row r="7090" spans="1:1" x14ac:dyDescent="0.2">
      <c r="A7090" s="219">
        <v>0</v>
      </c>
    </row>
    <row r="7091" spans="1:1" x14ac:dyDescent="0.2">
      <c r="A7091" s="219">
        <v>0</v>
      </c>
    </row>
    <row r="7092" spans="1:1" x14ac:dyDescent="0.2">
      <c r="A7092" s="219">
        <v>0</v>
      </c>
    </row>
    <row r="7093" spans="1:1" x14ac:dyDescent="0.2">
      <c r="A7093" s="219">
        <v>0</v>
      </c>
    </row>
    <row r="7094" spans="1:1" x14ac:dyDescent="0.2">
      <c r="A7094" s="219">
        <v>0</v>
      </c>
    </row>
    <row r="7095" spans="1:1" x14ac:dyDescent="0.2">
      <c r="A7095" s="219">
        <v>0</v>
      </c>
    </row>
    <row r="7096" spans="1:1" x14ac:dyDescent="0.2">
      <c r="A7096" s="219">
        <v>0</v>
      </c>
    </row>
    <row r="7097" spans="1:1" x14ac:dyDescent="0.2">
      <c r="A7097" s="219">
        <v>0</v>
      </c>
    </row>
    <row r="7098" spans="1:1" x14ac:dyDescent="0.2">
      <c r="A7098" s="219">
        <v>0</v>
      </c>
    </row>
    <row r="7099" spans="1:1" x14ac:dyDescent="0.2">
      <c r="A7099" s="219">
        <v>0</v>
      </c>
    </row>
    <row r="7100" spans="1:1" x14ac:dyDescent="0.2">
      <c r="A7100" s="219">
        <v>0</v>
      </c>
    </row>
    <row r="7101" spans="1:1" x14ac:dyDescent="0.2">
      <c r="A7101" s="219">
        <v>0</v>
      </c>
    </row>
    <row r="7102" spans="1:1" x14ac:dyDescent="0.2">
      <c r="A7102" s="219">
        <v>0</v>
      </c>
    </row>
    <row r="7103" spans="1:1" x14ac:dyDescent="0.2">
      <c r="A7103" s="219">
        <v>0</v>
      </c>
    </row>
    <row r="7104" spans="1:1" x14ac:dyDescent="0.2">
      <c r="A7104" s="219">
        <v>0</v>
      </c>
    </row>
    <row r="7105" spans="1:1" x14ac:dyDescent="0.2">
      <c r="A7105" s="219">
        <v>0</v>
      </c>
    </row>
    <row r="7106" spans="1:1" x14ac:dyDescent="0.2">
      <c r="A7106" s="219">
        <v>0</v>
      </c>
    </row>
    <row r="7107" spans="1:1" x14ac:dyDescent="0.2">
      <c r="A7107" s="219">
        <v>0</v>
      </c>
    </row>
    <row r="7108" spans="1:1" x14ac:dyDescent="0.2">
      <c r="A7108" s="219">
        <v>0</v>
      </c>
    </row>
    <row r="7109" spans="1:1" x14ac:dyDescent="0.2">
      <c r="A7109" s="219">
        <v>0</v>
      </c>
    </row>
    <row r="7110" spans="1:1" x14ac:dyDescent="0.2">
      <c r="A7110" s="219">
        <v>0</v>
      </c>
    </row>
    <row r="7111" spans="1:1" x14ac:dyDescent="0.2">
      <c r="A7111" s="219">
        <v>0</v>
      </c>
    </row>
    <row r="7112" spans="1:1" x14ac:dyDescent="0.2">
      <c r="A7112" s="219">
        <v>0</v>
      </c>
    </row>
    <row r="7113" spans="1:1" x14ac:dyDescent="0.2">
      <c r="A7113" s="219">
        <v>0</v>
      </c>
    </row>
    <row r="7114" spans="1:1" x14ac:dyDescent="0.2">
      <c r="A7114" s="219">
        <v>0</v>
      </c>
    </row>
    <row r="7115" spans="1:1" x14ac:dyDescent="0.2">
      <c r="A7115" s="219">
        <v>0</v>
      </c>
    </row>
    <row r="7116" spans="1:1" x14ac:dyDescent="0.2">
      <c r="A7116" s="219">
        <v>0</v>
      </c>
    </row>
    <row r="7117" spans="1:1" x14ac:dyDescent="0.2">
      <c r="A7117" s="219">
        <v>0</v>
      </c>
    </row>
    <row r="7118" spans="1:1" x14ac:dyDescent="0.2">
      <c r="A7118" s="219">
        <v>0</v>
      </c>
    </row>
    <row r="7119" spans="1:1" x14ac:dyDescent="0.2">
      <c r="A7119" s="219">
        <v>0</v>
      </c>
    </row>
    <row r="7120" spans="1:1" x14ac:dyDescent="0.2">
      <c r="A7120" s="219">
        <v>0</v>
      </c>
    </row>
    <row r="7121" spans="1:1" x14ac:dyDescent="0.2">
      <c r="A7121" s="219">
        <v>0</v>
      </c>
    </row>
    <row r="7122" spans="1:1" x14ac:dyDescent="0.2">
      <c r="A7122" s="219">
        <v>0</v>
      </c>
    </row>
    <row r="7123" spans="1:1" x14ac:dyDescent="0.2">
      <c r="A7123" s="219">
        <v>0</v>
      </c>
    </row>
    <row r="7124" spans="1:1" x14ac:dyDescent="0.2">
      <c r="A7124" s="219">
        <v>0</v>
      </c>
    </row>
    <row r="7125" spans="1:1" x14ac:dyDescent="0.2">
      <c r="A7125" s="219">
        <v>0</v>
      </c>
    </row>
    <row r="7126" spans="1:1" x14ac:dyDescent="0.2">
      <c r="A7126" s="219">
        <v>0</v>
      </c>
    </row>
    <row r="7127" spans="1:1" x14ac:dyDescent="0.2">
      <c r="A7127" s="219">
        <v>0</v>
      </c>
    </row>
    <row r="7128" spans="1:1" x14ac:dyDescent="0.2">
      <c r="A7128" s="219">
        <v>0</v>
      </c>
    </row>
    <row r="7129" spans="1:1" x14ac:dyDescent="0.2">
      <c r="A7129" s="219">
        <v>0</v>
      </c>
    </row>
    <row r="7130" spans="1:1" x14ac:dyDescent="0.2">
      <c r="A7130" s="219">
        <v>0</v>
      </c>
    </row>
    <row r="7131" spans="1:1" x14ac:dyDescent="0.2">
      <c r="A7131" s="219">
        <v>0</v>
      </c>
    </row>
    <row r="7132" spans="1:1" x14ac:dyDescent="0.2">
      <c r="A7132" s="219">
        <v>0</v>
      </c>
    </row>
    <row r="7133" spans="1:1" x14ac:dyDescent="0.2">
      <c r="A7133" s="219">
        <v>0</v>
      </c>
    </row>
    <row r="7134" spans="1:1" x14ac:dyDescent="0.2">
      <c r="A7134" s="219">
        <v>0</v>
      </c>
    </row>
    <row r="7135" spans="1:1" x14ac:dyDescent="0.2">
      <c r="A7135" s="219">
        <v>0</v>
      </c>
    </row>
    <row r="7136" spans="1:1" x14ac:dyDescent="0.2">
      <c r="A7136" s="219">
        <v>0</v>
      </c>
    </row>
    <row r="7137" spans="1:1" x14ac:dyDescent="0.2">
      <c r="A7137" s="219">
        <v>0</v>
      </c>
    </row>
    <row r="7138" spans="1:1" x14ac:dyDescent="0.2">
      <c r="A7138" s="219">
        <v>0</v>
      </c>
    </row>
    <row r="7139" spans="1:1" x14ac:dyDescent="0.2">
      <c r="A7139" s="219">
        <v>0</v>
      </c>
    </row>
    <row r="7140" spans="1:1" x14ac:dyDescent="0.2">
      <c r="A7140" s="219">
        <v>0</v>
      </c>
    </row>
    <row r="7141" spans="1:1" x14ac:dyDescent="0.2">
      <c r="A7141" s="219">
        <v>0</v>
      </c>
    </row>
    <row r="7142" spans="1:1" x14ac:dyDescent="0.2">
      <c r="A7142" s="219">
        <v>0</v>
      </c>
    </row>
    <row r="7143" spans="1:1" x14ac:dyDescent="0.2">
      <c r="A7143" s="219">
        <v>0</v>
      </c>
    </row>
    <row r="7144" spans="1:1" x14ac:dyDescent="0.2">
      <c r="A7144" s="219">
        <v>0</v>
      </c>
    </row>
    <row r="7145" spans="1:1" x14ac:dyDescent="0.2">
      <c r="A7145" s="219">
        <v>0</v>
      </c>
    </row>
    <row r="7146" spans="1:1" x14ac:dyDescent="0.2">
      <c r="A7146" s="219">
        <v>0</v>
      </c>
    </row>
    <row r="7147" spans="1:1" x14ac:dyDescent="0.2">
      <c r="A7147" s="219">
        <v>0</v>
      </c>
    </row>
    <row r="7148" spans="1:1" x14ac:dyDescent="0.2">
      <c r="A7148" s="219">
        <v>0</v>
      </c>
    </row>
    <row r="7149" spans="1:1" x14ac:dyDescent="0.2">
      <c r="A7149" s="219">
        <v>0</v>
      </c>
    </row>
    <row r="7150" spans="1:1" x14ac:dyDescent="0.2">
      <c r="A7150" s="219">
        <v>0</v>
      </c>
    </row>
    <row r="7151" spans="1:1" x14ac:dyDescent="0.2">
      <c r="A7151" s="219">
        <v>0</v>
      </c>
    </row>
    <row r="7152" spans="1:1" x14ac:dyDescent="0.2">
      <c r="A7152" s="219">
        <v>0</v>
      </c>
    </row>
    <row r="7153" spans="1:1" x14ac:dyDescent="0.2">
      <c r="A7153" s="219">
        <v>0</v>
      </c>
    </row>
    <row r="7154" spans="1:1" x14ac:dyDescent="0.2">
      <c r="A7154" s="219">
        <v>0</v>
      </c>
    </row>
    <row r="7155" spans="1:1" x14ac:dyDescent="0.2">
      <c r="A7155" s="219">
        <v>0</v>
      </c>
    </row>
    <row r="7156" spans="1:1" x14ac:dyDescent="0.2">
      <c r="A7156" s="219">
        <v>0</v>
      </c>
    </row>
    <row r="7157" spans="1:1" x14ac:dyDescent="0.2">
      <c r="A7157" s="219">
        <v>0</v>
      </c>
    </row>
    <row r="7158" spans="1:1" x14ac:dyDescent="0.2">
      <c r="A7158" s="219">
        <v>0</v>
      </c>
    </row>
    <row r="7159" spans="1:1" x14ac:dyDescent="0.2">
      <c r="A7159" s="219">
        <v>0</v>
      </c>
    </row>
    <row r="7160" spans="1:1" x14ac:dyDescent="0.2">
      <c r="A7160" s="219">
        <v>0</v>
      </c>
    </row>
    <row r="7161" spans="1:1" x14ac:dyDescent="0.2">
      <c r="A7161" s="219">
        <v>0</v>
      </c>
    </row>
    <row r="7162" spans="1:1" x14ac:dyDescent="0.2">
      <c r="A7162" s="219">
        <v>0</v>
      </c>
    </row>
    <row r="7163" spans="1:1" x14ac:dyDescent="0.2">
      <c r="A7163" s="219">
        <v>0</v>
      </c>
    </row>
    <row r="7164" spans="1:1" x14ac:dyDescent="0.2">
      <c r="A7164" s="219">
        <v>0</v>
      </c>
    </row>
    <row r="7165" spans="1:1" x14ac:dyDescent="0.2">
      <c r="A7165" s="219">
        <v>0</v>
      </c>
    </row>
    <row r="7166" spans="1:1" x14ac:dyDescent="0.2">
      <c r="A7166" s="219">
        <v>0</v>
      </c>
    </row>
    <row r="7167" spans="1:1" x14ac:dyDescent="0.2">
      <c r="A7167" s="219">
        <v>0</v>
      </c>
    </row>
    <row r="7168" spans="1:1" x14ac:dyDescent="0.2">
      <c r="A7168" s="219">
        <v>0</v>
      </c>
    </row>
    <row r="7169" spans="1:1" x14ac:dyDescent="0.2">
      <c r="A7169" s="219">
        <v>0</v>
      </c>
    </row>
    <row r="7170" spans="1:1" x14ac:dyDescent="0.2">
      <c r="A7170" s="219">
        <v>0</v>
      </c>
    </row>
    <row r="7171" spans="1:1" x14ac:dyDescent="0.2">
      <c r="A7171" s="219">
        <v>0</v>
      </c>
    </row>
    <row r="7172" spans="1:1" x14ac:dyDescent="0.2">
      <c r="A7172" s="219">
        <v>0</v>
      </c>
    </row>
    <row r="7173" spans="1:1" x14ac:dyDescent="0.2">
      <c r="A7173" s="219">
        <v>0</v>
      </c>
    </row>
    <row r="7174" spans="1:1" x14ac:dyDescent="0.2">
      <c r="A7174" s="219">
        <v>0</v>
      </c>
    </row>
    <row r="7175" spans="1:1" x14ac:dyDescent="0.2">
      <c r="A7175" s="219">
        <v>0</v>
      </c>
    </row>
    <row r="7176" spans="1:1" x14ac:dyDescent="0.2">
      <c r="A7176" s="219">
        <v>0</v>
      </c>
    </row>
    <row r="7177" spans="1:1" x14ac:dyDescent="0.2">
      <c r="A7177" s="219">
        <v>0</v>
      </c>
    </row>
    <row r="7178" spans="1:1" x14ac:dyDescent="0.2">
      <c r="A7178" s="219">
        <v>0</v>
      </c>
    </row>
    <row r="7179" spans="1:1" x14ac:dyDescent="0.2">
      <c r="A7179" s="219">
        <v>0</v>
      </c>
    </row>
    <row r="7180" spans="1:1" x14ac:dyDescent="0.2">
      <c r="A7180" s="219">
        <v>0</v>
      </c>
    </row>
    <row r="7181" spans="1:1" x14ac:dyDescent="0.2">
      <c r="A7181" s="219">
        <v>0</v>
      </c>
    </row>
    <row r="7182" spans="1:1" x14ac:dyDescent="0.2">
      <c r="A7182" s="219">
        <v>0</v>
      </c>
    </row>
    <row r="7183" spans="1:1" x14ac:dyDescent="0.2">
      <c r="A7183" s="219">
        <v>0</v>
      </c>
    </row>
    <row r="7184" spans="1:1" x14ac:dyDescent="0.2">
      <c r="A7184" s="219">
        <v>0</v>
      </c>
    </row>
    <row r="7185" spans="1:1" x14ac:dyDescent="0.2">
      <c r="A7185" s="219">
        <v>0</v>
      </c>
    </row>
    <row r="7186" spans="1:1" x14ac:dyDescent="0.2">
      <c r="A7186" s="219">
        <v>0</v>
      </c>
    </row>
    <row r="7187" spans="1:1" x14ac:dyDescent="0.2">
      <c r="A7187" s="219">
        <v>0</v>
      </c>
    </row>
    <row r="7188" spans="1:1" x14ac:dyDescent="0.2">
      <c r="A7188" s="219">
        <v>0</v>
      </c>
    </row>
    <row r="7189" spans="1:1" x14ac:dyDescent="0.2">
      <c r="A7189" s="219">
        <v>0</v>
      </c>
    </row>
    <row r="7190" spans="1:1" x14ac:dyDescent="0.2">
      <c r="A7190" s="219">
        <v>0</v>
      </c>
    </row>
    <row r="7191" spans="1:1" x14ac:dyDescent="0.2">
      <c r="A7191" s="219">
        <v>0</v>
      </c>
    </row>
    <row r="7192" spans="1:1" x14ac:dyDescent="0.2">
      <c r="A7192" s="219">
        <v>0</v>
      </c>
    </row>
    <row r="7193" spans="1:1" x14ac:dyDescent="0.2">
      <c r="A7193" s="219">
        <v>0</v>
      </c>
    </row>
    <row r="7194" spans="1:1" x14ac:dyDescent="0.2">
      <c r="A7194" s="219">
        <v>0</v>
      </c>
    </row>
    <row r="7195" spans="1:1" x14ac:dyDescent="0.2">
      <c r="A7195" s="219">
        <v>0</v>
      </c>
    </row>
    <row r="7196" spans="1:1" x14ac:dyDescent="0.2">
      <c r="A7196" s="219">
        <v>0</v>
      </c>
    </row>
    <row r="7197" spans="1:1" x14ac:dyDescent="0.2">
      <c r="A7197" s="219">
        <v>0</v>
      </c>
    </row>
    <row r="7198" spans="1:1" x14ac:dyDescent="0.2">
      <c r="A7198" s="219">
        <v>0</v>
      </c>
    </row>
    <row r="7199" spans="1:1" x14ac:dyDescent="0.2">
      <c r="A7199" s="219">
        <v>0</v>
      </c>
    </row>
    <row r="7200" spans="1:1" x14ac:dyDescent="0.2">
      <c r="A7200" s="219">
        <v>0</v>
      </c>
    </row>
    <row r="7201" spans="1:1" x14ac:dyDescent="0.2">
      <c r="A7201" s="219">
        <v>0</v>
      </c>
    </row>
    <row r="7202" spans="1:1" x14ac:dyDescent="0.2">
      <c r="A7202" s="219">
        <v>0</v>
      </c>
    </row>
    <row r="7203" spans="1:1" x14ac:dyDescent="0.2">
      <c r="A7203" s="219">
        <v>0</v>
      </c>
    </row>
    <row r="7204" spans="1:1" x14ac:dyDescent="0.2">
      <c r="A7204" s="219">
        <v>0</v>
      </c>
    </row>
    <row r="7205" spans="1:1" x14ac:dyDescent="0.2">
      <c r="A7205" s="219">
        <v>0</v>
      </c>
    </row>
    <row r="7206" spans="1:1" x14ac:dyDescent="0.2">
      <c r="A7206" s="219">
        <v>0</v>
      </c>
    </row>
    <row r="7207" spans="1:1" x14ac:dyDescent="0.2">
      <c r="A7207" s="219">
        <v>0</v>
      </c>
    </row>
    <row r="7208" spans="1:1" x14ac:dyDescent="0.2">
      <c r="A7208" s="219">
        <v>0</v>
      </c>
    </row>
    <row r="7209" spans="1:1" x14ac:dyDescent="0.2">
      <c r="A7209" s="219">
        <v>0</v>
      </c>
    </row>
    <row r="7210" spans="1:1" x14ac:dyDescent="0.2">
      <c r="A7210" s="219">
        <v>0</v>
      </c>
    </row>
    <row r="7211" spans="1:1" x14ac:dyDescent="0.2">
      <c r="A7211" s="219">
        <v>0</v>
      </c>
    </row>
    <row r="7212" spans="1:1" x14ac:dyDescent="0.2">
      <c r="A7212" s="219">
        <v>0</v>
      </c>
    </row>
    <row r="7213" spans="1:1" x14ac:dyDescent="0.2">
      <c r="A7213" s="219">
        <v>0</v>
      </c>
    </row>
    <row r="7214" spans="1:1" x14ac:dyDescent="0.2">
      <c r="A7214" s="219">
        <v>0</v>
      </c>
    </row>
    <row r="7215" spans="1:1" x14ac:dyDescent="0.2">
      <c r="A7215" s="219">
        <v>0</v>
      </c>
    </row>
    <row r="7216" spans="1:1" x14ac:dyDescent="0.2">
      <c r="A7216" s="219">
        <v>0</v>
      </c>
    </row>
    <row r="7217" spans="1:1" x14ac:dyDescent="0.2">
      <c r="A7217" s="219">
        <v>0</v>
      </c>
    </row>
    <row r="7218" spans="1:1" x14ac:dyDescent="0.2">
      <c r="A7218" s="219">
        <v>0</v>
      </c>
    </row>
    <row r="7219" spans="1:1" x14ac:dyDescent="0.2">
      <c r="A7219" s="219">
        <v>0</v>
      </c>
    </row>
    <row r="7220" spans="1:1" x14ac:dyDescent="0.2">
      <c r="A7220" s="219">
        <v>0</v>
      </c>
    </row>
    <row r="7221" spans="1:1" x14ac:dyDescent="0.2">
      <c r="A7221" s="219">
        <v>0</v>
      </c>
    </row>
    <row r="7222" spans="1:1" x14ac:dyDescent="0.2">
      <c r="A7222" s="219">
        <v>0</v>
      </c>
    </row>
    <row r="7223" spans="1:1" x14ac:dyDescent="0.2">
      <c r="A7223" s="219">
        <v>0</v>
      </c>
    </row>
    <row r="7224" spans="1:1" x14ac:dyDescent="0.2">
      <c r="A7224" s="219">
        <v>0</v>
      </c>
    </row>
    <row r="7225" spans="1:1" x14ac:dyDescent="0.2">
      <c r="A7225" s="219">
        <v>0</v>
      </c>
    </row>
    <row r="7226" spans="1:1" x14ac:dyDescent="0.2">
      <c r="A7226" s="219">
        <v>0</v>
      </c>
    </row>
    <row r="7227" spans="1:1" x14ac:dyDescent="0.2">
      <c r="A7227" s="219">
        <v>0</v>
      </c>
    </row>
    <row r="7228" spans="1:1" x14ac:dyDescent="0.2">
      <c r="A7228" s="219">
        <v>0</v>
      </c>
    </row>
    <row r="7229" spans="1:1" x14ac:dyDescent="0.2">
      <c r="A7229" s="219">
        <v>0</v>
      </c>
    </row>
    <row r="7230" spans="1:1" x14ac:dyDescent="0.2">
      <c r="A7230" s="219">
        <v>0</v>
      </c>
    </row>
    <row r="7231" spans="1:1" x14ac:dyDescent="0.2">
      <c r="A7231" s="219">
        <v>0</v>
      </c>
    </row>
    <row r="7232" spans="1:1" x14ac:dyDescent="0.2">
      <c r="A7232" s="219">
        <v>0</v>
      </c>
    </row>
    <row r="7233" spans="1:1" x14ac:dyDescent="0.2">
      <c r="A7233" s="219">
        <v>0</v>
      </c>
    </row>
    <row r="7234" spans="1:1" x14ac:dyDescent="0.2">
      <c r="A7234" s="219">
        <v>0</v>
      </c>
    </row>
    <row r="7235" spans="1:1" x14ac:dyDescent="0.2">
      <c r="A7235" s="219">
        <v>0</v>
      </c>
    </row>
    <row r="7236" spans="1:1" x14ac:dyDescent="0.2">
      <c r="A7236" s="219">
        <v>0</v>
      </c>
    </row>
    <row r="7237" spans="1:1" x14ac:dyDescent="0.2">
      <c r="A7237" s="219">
        <v>0</v>
      </c>
    </row>
    <row r="7238" spans="1:1" x14ac:dyDescent="0.2">
      <c r="A7238" s="219">
        <v>0</v>
      </c>
    </row>
    <row r="7239" spans="1:1" x14ac:dyDescent="0.2">
      <c r="A7239" s="219">
        <v>0</v>
      </c>
    </row>
    <row r="7240" spans="1:1" x14ac:dyDescent="0.2">
      <c r="A7240" s="219">
        <v>0</v>
      </c>
    </row>
    <row r="7241" spans="1:1" x14ac:dyDescent="0.2">
      <c r="A7241" s="219">
        <v>0</v>
      </c>
    </row>
    <row r="7242" spans="1:1" x14ac:dyDescent="0.2">
      <c r="A7242" s="219">
        <v>0</v>
      </c>
    </row>
    <row r="7243" spans="1:1" x14ac:dyDescent="0.2">
      <c r="A7243" s="219">
        <v>0</v>
      </c>
    </row>
    <row r="7244" spans="1:1" x14ac:dyDescent="0.2">
      <c r="A7244" s="219">
        <v>0</v>
      </c>
    </row>
    <row r="7245" spans="1:1" x14ac:dyDescent="0.2">
      <c r="A7245" s="219">
        <v>0</v>
      </c>
    </row>
    <row r="7246" spans="1:1" x14ac:dyDescent="0.2">
      <c r="A7246" s="219">
        <v>0</v>
      </c>
    </row>
    <row r="7247" spans="1:1" x14ac:dyDescent="0.2">
      <c r="A7247" s="219">
        <v>0</v>
      </c>
    </row>
    <row r="7248" spans="1:1" x14ac:dyDescent="0.2">
      <c r="A7248" s="219">
        <v>0</v>
      </c>
    </row>
    <row r="7249" spans="1:1" x14ac:dyDescent="0.2">
      <c r="A7249" s="219">
        <v>0</v>
      </c>
    </row>
    <row r="7250" spans="1:1" x14ac:dyDescent="0.2">
      <c r="A7250" s="219">
        <v>0</v>
      </c>
    </row>
    <row r="7251" spans="1:1" x14ac:dyDescent="0.2">
      <c r="A7251" s="219">
        <v>0</v>
      </c>
    </row>
    <row r="7252" spans="1:1" x14ac:dyDescent="0.2">
      <c r="A7252" s="219">
        <v>0</v>
      </c>
    </row>
    <row r="7253" spans="1:1" x14ac:dyDescent="0.2">
      <c r="A7253" s="219">
        <v>0</v>
      </c>
    </row>
    <row r="7254" spans="1:1" x14ac:dyDescent="0.2">
      <c r="A7254" s="219">
        <v>0</v>
      </c>
    </row>
    <row r="7255" spans="1:1" x14ac:dyDescent="0.2">
      <c r="A7255" s="219">
        <v>0</v>
      </c>
    </row>
    <row r="7256" spans="1:1" x14ac:dyDescent="0.2">
      <c r="A7256" s="219">
        <v>0</v>
      </c>
    </row>
    <row r="7257" spans="1:1" x14ac:dyDescent="0.2">
      <c r="A7257" s="219">
        <v>0</v>
      </c>
    </row>
    <row r="7258" spans="1:1" x14ac:dyDescent="0.2">
      <c r="A7258" s="219">
        <v>0</v>
      </c>
    </row>
    <row r="7259" spans="1:1" x14ac:dyDescent="0.2">
      <c r="A7259" s="219">
        <v>0</v>
      </c>
    </row>
    <row r="7260" spans="1:1" x14ac:dyDescent="0.2">
      <c r="A7260" s="219">
        <v>0</v>
      </c>
    </row>
    <row r="7261" spans="1:1" x14ac:dyDescent="0.2">
      <c r="A7261" s="219">
        <v>0</v>
      </c>
    </row>
    <row r="7262" spans="1:1" x14ac:dyDescent="0.2">
      <c r="A7262" s="219">
        <v>0</v>
      </c>
    </row>
    <row r="7263" spans="1:1" x14ac:dyDescent="0.2">
      <c r="A7263" s="219">
        <v>0</v>
      </c>
    </row>
    <row r="7264" spans="1:1" x14ac:dyDescent="0.2">
      <c r="A7264" s="219">
        <v>0</v>
      </c>
    </row>
    <row r="7265" spans="1:1" x14ac:dyDescent="0.2">
      <c r="A7265" s="219">
        <v>0</v>
      </c>
    </row>
    <row r="7266" spans="1:1" x14ac:dyDescent="0.2">
      <c r="A7266" s="219">
        <v>0</v>
      </c>
    </row>
    <row r="7267" spans="1:1" x14ac:dyDescent="0.2">
      <c r="A7267" s="219">
        <v>0</v>
      </c>
    </row>
    <row r="7268" spans="1:1" x14ac:dyDescent="0.2">
      <c r="A7268" s="219">
        <v>0</v>
      </c>
    </row>
    <row r="7269" spans="1:1" x14ac:dyDescent="0.2">
      <c r="A7269" s="219">
        <v>0</v>
      </c>
    </row>
    <row r="7270" spans="1:1" x14ac:dyDescent="0.2">
      <c r="A7270" s="219">
        <v>0</v>
      </c>
    </row>
    <row r="7271" spans="1:1" x14ac:dyDescent="0.2">
      <c r="A7271" s="219">
        <v>0</v>
      </c>
    </row>
    <row r="7272" spans="1:1" x14ac:dyDescent="0.2">
      <c r="A7272" s="219">
        <v>0</v>
      </c>
    </row>
    <row r="7273" spans="1:1" x14ac:dyDescent="0.2">
      <c r="A7273" s="219">
        <v>0</v>
      </c>
    </row>
    <row r="7274" spans="1:1" x14ac:dyDescent="0.2">
      <c r="A7274" s="219">
        <v>0</v>
      </c>
    </row>
    <row r="7275" spans="1:1" x14ac:dyDescent="0.2">
      <c r="A7275" s="219">
        <v>0</v>
      </c>
    </row>
    <row r="7276" spans="1:1" x14ac:dyDescent="0.2">
      <c r="A7276" s="219">
        <v>0</v>
      </c>
    </row>
    <row r="7277" spans="1:1" x14ac:dyDescent="0.2">
      <c r="A7277" s="219">
        <v>0</v>
      </c>
    </row>
    <row r="7278" spans="1:1" x14ac:dyDescent="0.2">
      <c r="A7278" s="219">
        <v>0</v>
      </c>
    </row>
    <row r="7279" spans="1:1" x14ac:dyDescent="0.2">
      <c r="A7279" s="219">
        <v>0</v>
      </c>
    </row>
    <row r="7280" spans="1:1" x14ac:dyDescent="0.2">
      <c r="A7280" s="219">
        <v>0</v>
      </c>
    </row>
    <row r="7281" spans="1:1" x14ac:dyDescent="0.2">
      <c r="A7281" s="219">
        <v>0</v>
      </c>
    </row>
    <row r="7282" spans="1:1" x14ac:dyDescent="0.2">
      <c r="A7282" s="219">
        <v>0</v>
      </c>
    </row>
    <row r="7283" spans="1:1" x14ac:dyDescent="0.2">
      <c r="A7283" s="219">
        <v>0</v>
      </c>
    </row>
    <row r="7284" spans="1:1" x14ac:dyDescent="0.2">
      <c r="A7284" s="219">
        <v>0</v>
      </c>
    </row>
    <row r="7285" spans="1:1" x14ac:dyDescent="0.2">
      <c r="A7285" s="219">
        <v>0</v>
      </c>
    </row>
    <row r="7286" spans="1:1" x14ac:dyDescent="0.2">
      <c r="A7286" s="219">
        <v>0</v>
      </c>
    </row>
    <row r="7287" spans="1:1" x14ac:dyDescent="0.2">
      <c r="A7287" s="219">
        <v>0</v>
      </c>
    </row>
    <row r="7288" spans="1:1" x14ac:dyDescent="0.2">
      <c r="A7288" s="219">
        <v>0</v>
      </c>
    </row>
    <row r="7289" spans="1:1" x14ac:dyDescent="0.2">
      <c r="A7289" s="219">
        <v>0</v>
      </c>
    </row>
    <row r="7290" spans="1:1" x14ac:dyDescent="0.2">
      <c r="A7290" s="219">
        <v>0</v>
      </c>
    </row>
    <row r="7291" spans="1:1" x14ac:dyDescent="0.2">
      <c r="A7291" s="219">
        <v>0</v>
      </c>
    </row>
    <row r="7292" spans="1:1" x14ac:dyDescent="0.2">
      <c r="A7292" s="219">
        <v>0</v>
      </c>
    </row>
    <row r="7293" spans="1:1" x14ac:dyDescent="0.2">
      <c r="A7293" s="219">
        <v>0</v>
      </c>
    </row>
    <row r="7294" spans="1:1" x14ac:dyDescent="0.2">
      <c r="A7294" s="219">
        <v>0</v>
      </c>
    </row>
    <row r="7295" spans="1:1" x14ac:dyDescent="0.2">
      <c r="A7295" s="219">
        <v>0</v>
      </c>
    </row>
    <row r="7296" spans="1:1" x14ac:dyDescent="0.2">
      <c r="A7296" s="219">
        <v>0</v>
      </c>
    </row>
    <row r="7297" spans="1:1" x14ac:dyDescent="0.2">
      <c r="A7297" s="219">
        <v>0</v>
      </c>
    </row>
    <row r="7298" spans="1:1" x14ac:dyDescent="0.2">
      <c r="A7298" s="219">
        <v>0</v>
      </c>
    </row>
    <row r="7299" spans="1:1" x14ac:dyDescent="0.2">
      <c r="A7299" s="219">
        <v>0</v>
      </c>
    </row>
    <row r="7300" spans="1:1" x14ac:dyDescent="0.2">
      <c r="A7300" s="219">
        <v>0</v>
      </c>
    </row>
    <row r="7301" spans="1:1" x14ac:dyDescent="0.2">
      <c r="A7301" s="219">
        <v>0</v>
      </c>
    </row>
    <row r="7302" spans="1:1" x14ac:dyDescent="0.2">
      <c r="A7302" s="219">
        <v>0</v>
      </c>
    </row>
    <row r="7303" spans="1:1" x14ac:dyDescent="0.2">
      <c r="A7303" s="219">
        <v>0</v>
      </c>
    </row>
    <row r="7304" spans="1:1" x14ac:dyDescent="0.2">
      <c r="A7304" s="219">
        <v>0</v>
      </c>
    </row>
    <row r="7305" spans="1:1" x14ac:dyDescent="0.2">
      <c r="A7305" s="219">
        <v>0</v>
      </c>
    </row>
    <row r="7306" spans="1:1" x14ac:dyDescent="0.2">
      <c r="A7306" s="219">
        <v>0</v>
      </c>
    </row>
    <row r="7307" spans="1:1" x14ac:dyDescent="0.2">
      <c r="A7307" s="219">
        <v>0</v>
      </c>
    </row>
    <row r="7308" spans="1:1" x14ac:dyDescent="0.2">
      <c r="A7308" s="219">
        <v>0</v>
      </c>
    </row>
    <row r="7309" spans="1:1" x14ac:dyDescent="0.2">
      <c r="A7309" s="219">
        <v>0</v>
      </c>
    </row>
    <row r="7310" spans="1:1" x14ac:dyDescent="0.2">
      <c r="A7310" s="219">
        <v>0</v>
      </c>
    </row>
    <row r="7311" spans="1:1" x14ac:dyDescent="0.2">
      <c r="A7311" s="219">
        <v>0</v>
      </c>
    </row>
    <row r="7312" spans="1:1" x14ac:dyDescent="0.2">
      <c r="A7312" s="219">
        <v>0</v>
      </c>
    </row>
    <row r="7313" spans="1:1" x14ac:dyDescent="0.2">
      <c r="A7313" s="219">
        <v>0</v>
      </c>
    </row>
    <row r="7314" spans="1:1" x14ac:dyDescent="0.2">
      <c r="A7314" s="219">
        <v>0</v>
      </c>
    </row>
    <row r="7315" spans="1:1" x14ac:dyDescent="0.2">
      <c r="A7315" s="219">
        <v>0</v>
      </c>
    </row>
    <row r="7316" spans="1:1" x14ac:dyDescent="0.2">
      <c r="A7316" s="219">
        <v>0</v>
      </c>
    </row>
    <row r="7317" spans="1:1" x14ac:dyDescent="0.2">
      <c r="A7317" s="219">
        <v>0</v>
      </c>
    </row>
    <row r="7318" spans="1:1" x14ac:dyDescent="0.2">
      <c r="A7318" s="219">
        <v>0</v>
      </c>
    </row>
    <row r="7319" spans="1:1" x14ac:dyDescent="0.2">
      <c r="A7319" s="219">
        <v>0</v>
      </c>
    </row>
    <row r="7320" spans="1:1" x14ac:dyDescent="0.2">
      <c r="A7320" s="219">
        <v>0</v>
      </c>
    </row>
    <row r="7321" spans="1:1" x14ac:dyDescent="0.2">
      <c r="A7321" s="219">
        <v>0</v>
      </c>
    </row>
    <row r="7322" spans="1:1" x14ac:dyDescent="0.2">
      <c r="A7322" s="219">
        <v>0</v>
      </c>
    </row>
    <row r="7323" spans="1:1" x14ac:dyDescent="0.2">
      <c r="A7323" s="219">
        <v>0</v>
      </c>
    </row>
    <row r="7324" spans="1:1" x14ac:dyDescent="0.2">
      <c r="A7324" s="219">
        <v>0</v>
      </c>
    </row>
    <row r="7325" spans="1:1" x14ac:dyDescent="0.2">
      <c r="A7325" s="219">
        <v>0</v>
      </c>
    </row>
    <row r="7326" spans="1:1" x14ac:dyDescent="0.2">
      <c r="A7326" s="219">
        <v>0</v>
      </c>
    </row>
    <row r="7327" spans="1:1" x14ac:dyDescent="0.2">
      <c r="A7327" s="219">
        <v>0</v>
      </c>
    </row>
    <row r="7328" spans="1:1" x14ac:dyDescent="0.2">
      <c r="A7328" s="219">
        <v>0</v>
      </c>
    </row>
    <row r="7329" spans="1:1" x14ac:dyDescent="0.2">
      <c r="A7329" s="219">
        <v>0</v>
      </c>
    </row>
    <row r="7330" spans="1:1" x14ac:dyDescent="0.2">
      <c r="A7330" s="219">
        <v>0</v>
      </c>
    </row>
    <row r="7331" spans="1:1" x14ac:dyDescent="0.2">
      <c r="A7331" s="219">
        <v>0</v>
      </c>
    </row>
    <row r="7332" spans="1:1" x14ac:dyDescent="0.2">
      <c r="A7332" s="219">
        <v>0</v>
      </c>
    </row>
    <row r="7333" spans="1:1" x14ac:dyDescent="0.2">
      <c r="A7333" s="219">
        <v>0</v>
      </c>
    </row>
    <row r="7334" spans="1:1" x14ac:dyDescent="0.2">
      <c r="A7334" s="219">
        <v>0</v>
      </c>
    </row>
    <row r="7335" spans="1:1" x14ac:dyDescent="0.2">
      <c r="A7335" s="219">
        <v>0</v>
      </c>
    </row>
    <row r="7336" spans="1:1" x14ac:dyDescent="0.2">
      <c r="A7336" s="219">
        <v>0</v>
      </c>
    </row>
    <row r="7337" spans="1:1" x14ac:dyDescent="0.2">
      <c r="A7337" s="219">
        <v>0</v>
      </c>
    </row>
    <row r="7338" spans="1:1" x14ac:dyDescent="0.2">
      <c r="A7338" s="219">
        <v>0</v>
      </c>
    </row>
    <row r="7339" spans="1:1" x14ac:dyDescent="0.2">
      <c r="A7339" s="219">
        <v>0</v>
      </c>
    </row>
    <row r="7340" spans="1:1" x14ac:dyDescent="0.2">
      <c r="A7340" s="219">
        <v>0</v>
      </c>
    </row>
    <row r="7341" spans="1:1" x14ac:dyDescent="0.2">
      <c r="A7341" s="219">
        <v>0</v>
      </c>
    </row>
    <row r="7342" spans="1:1" x14ac:dyDescent="0.2">
      <c r="A7342" s="219">
        <v>0</v>
      </c>
    </row>
    <row r="7343" spans="1:1" x14ac:dyDescent="0.2">
      <c r="A7343" s="219">
        <v>0</v>
      </c>
    </row>
    <row r="7344" spans="1:1" x14ac:dyDescent="0.2">
      <c r="A7344" s="219">
        <v>0</v>
      </c>
    </row>
    <row r="7345" spans="1:1" x14ac:dyDescent="0.2">
      <c r="A7345" s="219">
        <v>0</v>
      </c>
    </row>
    <row r="7346" spans="1:1" x14ac:dyDescent="0.2">
      <c r="A7346" s="219">
        <v>0</v>
      </c>
    </row>
    <row r="7347" spans="1:1" x14ac:dyDescent="0.2">
      <c r="A7347" s="219">
        <v>0</v>
      </c>
    </row>
    <row r="7348" spans="1:1" x14ac:dyDescent="0.2">
      <c r="A7348" s="219">
        <v>0</v>
      </c>
    </row>
    <row r="7349" spans="1:1" x14ac:dyDescent="0.2">
      <c r="A7349" s="219">
        <v>0</v>
      </c>
    </row>
    <row r="7350" spans="1:1" x14ac:dyDescent="0.2">
      <c r="A7350" s="219">
        <v>0</v>
      </c>
    </row>
    <row r="7351" spans="1:1" x14ac:dyDescent="0.2">
      <c r="A7351" s="219">
        <v>0</v>
      </c>
    </row>
    <row r="7352" spans="1:1" x14ac:dyDescent="0.2">
      <c r="A7352" s="219">
        <v>0</v>
      </c>
    </row>
    <row r="7353" spans="1:1" x14ac:dyDescent="0.2">
      <c r="A7353" s="219">
        <v>0</v>
      </c>
    </row>
    <row r="7354" spans="1:1" x14ac:dyDescent="0.2">
      <c r="A7354" s="219">
        <v>0</v>
      </c>
    </row>
    <row r="7355" spans="1:1" x14ac:dyDescent="0.2">
      <c r="A7355" s="219">
        <v>0</v>
      </c>
    </row>
    <row r="7356" spans="1:1" x14ac:dyDescent="0.2">
      <c r="A7356" s="219">
        <v>0</v>
      </c>
    </row>
    <row r="7357" spans="1:1" x14ac:dyDescent="0.2">
      <c r="A7357" s="219">
        <v>0</v>
      </c>
    </row>
    <row r="7358" spans="1:1" x14ac:dyDescent="0.2">
      <c r="A7358" s="219">
        <v>0</v>
      </c>
    </row>
    <row r="7359" spans="1:1" x14ac:dyDescent="0.2">
      <c r="A7359" s="219">
        <v>0</v>
      </c>
    </row>
    <row r="7360" spans="1:1" x14ac:dyDescent="0.2">
      <c r="A7360" s="219">
        <v>0</v>
      </c>
    </row>
    <row r="7361" spans="1:1" x14ac:dyDescent="0.2">
      <c r="A7361" s="219">
        <v>0</v>
      </c>
    </row>
    <row r="7362" spans="1:1" x14ac:dyDescent="0.2">
      <c r="A7362" s="219">
        <v>0</v>
      </c>
    </row>
    <row r="7363" spans="1:1" x14ac:dyDescent="0.2">
      <c r="A7363" s="219">
        <v>0</v>
      </c>
    </row>
    <row r="7364" spans="1:1" x14ac:dyDescent="0.2">
      <c r="A7364" s="219">
        <v>0</v>
      </c>
    </row>
    <row r="7365" spans="1:1" x14ac:dyDescent="0.2">
      <c r="A7365" s="219">
        <v>0</v>
      </c>
    </row>
    <row r="7366" spans="1:1" x14ac:dyDescent="0.2">
      <c r="A7366" s="219">
        <v>0</v>
      </c>
    </row>
    <row r="7367" spans="1:1" x14ac:dyDescent="0.2">
      <c r="A7367" s="219">
        <v>0</v>
      </c>
    </row>
    <row r="7368" spans="1:1" x14ac:dyDescent="0.2">
      <c r="A7368" s="219">
        <v>0</v>
      </c>
    </row>
    <row r="7369" spans="1:1" x14ac:dyDescent="0.2">
      <c r="A7369" s="219">
        <v>0</v>
      </c>
    </row>
    <row r="7370" spans="1:1" x14ac:dyDescent="0.2">
      <c r="A7370" s="219">
        <v>0</v>
      </c>
    </row>
    <row r="7371" spans="1:1" x14ac:dyDescent="0.2">
      <c r="A7371" s="219">
        <v>0</v>
      </c>
    </row>
    <row r="7372" spans="1:1" x14ac:dyDescent="0.2">
      <c r="A7372" s="219">
        <v>0</v>
      </c>
    </row>
    <row r="7373" spans="1:1" x14ac:dyDescent="0.2">
      <c r="A7373" s="219">
        <v>0</v>
      </c>
    </row>
    <row r="7374" spans="1:1" x14ac:dyDescent="0.2">
      <c r="A7374" s="219">
        <v>0</v>
      </c>
    </row>
    <row r="7375" spans="1:1" x14ac:dyDescent="0.2">
      <c r="A7375" s="219">
        <v>0</v>
      </c>
    </row>
    <row r="7376" spans="1:1" x14ac:dyDescent="0.2">
      <c r="A7376" s="219">
        <v>0</v>
      </c>
    </row>
    <row r="7377" spans="1:1" x14ac:dyDescent="0.2">
      <c r="A7377" s="219">
        <v>0</v>
      </c>
    </row>
    <row r="7378" spans="1:1" x14ac:dyDescent="0.2">
      <c r="A7378" s="219">
        <v>0</v>
      </c>
    </row>
    <row r="7379" spans="1:1" x14ac:dyDescent="0.2">
      <c r="A7379" s="219">
        <v>0</v>
      </c>
    </row>
    <row r="7380" spans="1:1" x14ac:dyDescent="0.2">
      <c r="A7380" s="219">
        <v>0</v>
      </c>
    </row>
    <row r="7381" spans="1:1" x14ac:dyDescent="0.2">
      <c r="A7381" s="219">
        <v>0</v>
      </c>
    </row>
    <row r="7382" spans="1:1" x14ac:dyDescent="0.2">
      <c r="A7382" s="219">
        <v>0</v>
      </c>
    </row>
    <row r="7383" spans="1:1" x14ac:dyDescent="0.2">
      <c r="A7383" s="219">
        <v>0</v>
      </c>
    </row>
    <row r="7384" spans="1:1" x14ac:dyDescent="0.2">
      <c r="A7384" s="219">
        <v>0</v>
      </c>
    </row>
    <row r="7385" spans="1:1" x14ac:dyDescent="0.2">
      <c r="A7385" s="219">
        <v>0</v>
      </c>
    </row>
    <row r="7386" spans="1:1" x14ac:dyDescent="0.2">
      <c r="A7386" s="219">
        <v>0</v>
      </c>
    </row>
    <row r="7387" spans="1:1" x14ac:dyDescent="0.2">
      <c r="A7387" s="219">
        <v>0</v>
      </c>
    </row>
    <row r="7388" spans="1:1" x14ac:dyDescent="0.2">
      <c r="A7388" s="219">
        <v>0</v>
      </c>
    </row>
    <row r="7389" spans="1:1" x14ac:dyDescent="0.2">
      <c r="A7389" s="219">
        <v>0</v>
      </c>
    </row>
    <row r="7390" spans="1:1" x14ac:dyDescent="0.2">
      <c r="A7390" s="219">
        <v>0</v>
      </c>
    </row>
    <row r="7391" spans="1:1" x14ac:dyDescent="0.2">
      <c r="A7391" s="219">
        <v>0</v>
      </c>
    </row>
    <row r="7392" spans="1:1" x14ac:dyDescent="0.2">
      <c r="A7392" s="219">
        <v>0</v>
      </c>
    </row>
    <row r="7393" spans="1:1" x14ac:dyDescent="0.2">
      <c r="A7393" s="219">
        <v>0</v>
      </c>
    </row>
    <row r="7394" spans="1:1" x14ac:dyDescent="0.2">
      <c r="A7394" s="219">
        <v>0</v>
      </c>
    </row>
    <row r="7395" spans="1:1" x14ac:dyDescent="0.2">
      <c r="A7395" s="219">
        <v>0</v>
      </c>
    </row>
    <row r="7396" spans="1:1" x14ac:dyDescent="0.2">
      <c r="A7396" s="219">
        <v>0</v>
      </c>
    </row>
    <row r="7397" spans="1:1" x14ac:dyDescent="0.2">
      <c r="A7397" s="219">
        <v>0</v>
      </c>
    </row>
    <row r="7398" spans="1:1" x14ac:dyDescent="0.2">
      <c r="A7398" s="219">
        <v>0</v>
      </c>
    </row>
    <row r="7399" spans="1:1" x14ac:dyDescent="0.2">
      <c r="A7399" s="219">
        <v>0</v>
      </c>
    </row>
    <row r="7400" spans="1:1" x14ac:dyDescent="0.2">
      <c r="A7400" s="219">
        <v>0</v>
      </c>
    </row>
    <row r="7401" spans="1:1" x14ac:dyDescent="0.2">
      <c r="A7401" s="219">
        <v>0</v>
      </c>
    </row>
    <row r="7402" spans="1:1" x14ac:dyDescent="0.2">
      <c r="A7402" s="219">
        <v>0</v>
      </c>
    </row>
    <row r="7403" spans="1:1" x14ac:dyDescent="0.2">
      <c r="A7403" s="219">
        <v>0</v>
      </c>
    </row>
    <row r="7404" spans="1:1" x14ac:dyDescent="0.2">
      <c r="A7404" s="219">
        <v>0</v>
      </c>
    </row>
    <row r="7405" spans="1:1" x14ac:dyDescent="0.2">
      <c r="A7405" s="219">
        <v>0</v>
      </c>
    </row>
    <row r="7406" spans="1:1" x14ac:dyDescent="0.2">
      <c r="A7406" s="219">
        <v>0</v>
      </c>
    </row>
    <row r="7407" spans="1:1" x14ac:dyDescent="0.2">
      <c r="A7407" s="219">
        <v>0</v>
      </c>
    </row>
    <row r="7408" spans="1:1" x14ac:dyDescent="0.2">
      <c r="A7408" s="219">
        <v>0</v>
      </c>
    </row>
    <row r="7409" spans="1:1" x14ac:dyDescent="0.2">
      <c r="A7409" s="219">
        <v>0</v>
      </c>
    </row>
    <row r="7410" spans="1:1" x14ac:dyDescent="0.2">
      <c r="A7410" s="219">
        <v>0</v>
      </c>
    </row>
    <row r="7411" spans="1:1" x14ac:dyDescent="0.2">
      <c r="A7411" s="219">
        <v>0</v>
      </c>
    </row>
    <row r="7412" spans="1:1" x14ac:dyDescent="0.2">
      <c r="A7412" s="219">
        <v>0</v>
      </c>
    </row>
    <row r="7413" spans="1:1" x14ac:dyDescent="0.2">
      <c r="A7413" s="219">
        <v>0</v>
      </c>
    </row>
    <row r="7414" spans="1:1" x14ac:dyDescent="0.2">
      <c r="A7414" s="219">
        <v>0</v>
      </c>
    </row>
    <row r="7415" spans="1:1" x14ac:dyDescent="0.2">
      <c r="A7415" s="219">
        <v>0</v>
      </c>
    </row>
    <row r="7416" spans="1:1" x14ac:dyDescent="0.2">
      <c r="A7416" s="219">
        <v>0</v>
      </c>
    </row>
    <row r="7417" spans="1:1" x14ac:dyDescent="0.2">
      <c r="A7417" s="219">
        <v>0</v>
      </c>
    </row>
    <row r="7418" spans="1:1" x14ac:dyDescent="0.2">
      <c r="A7418" s="219">
        <v>0</v>
      </c>
    </row>
    <row r="7419" spans="1:1" x14ac:dyDescent="0.2">
      <c r="A7419" s="219">
        <v>0</v>
      </c>
    </row>
    <row r="7420" spans="1:1" x14ac:dyDescent="0.2">
      <c r="A7420" s="219">
        <v>0</v>
      </c>
    </row>
    <row r="7421" spans="1:1" x14ac:dyDescent="0.2">
      <c r="A7421" s="219">
        <v>0</v>
      </c>
    </row>
    <row r="7422" spans="1:1" x14ac:dyDescent="0.2">
      <c r="A7422" s="219">
        <v>0</v>
      </c>
    </row>
    <row r="7423" spans="1:1" x14ac:dyDescent="0.2">
      <c r="A7423" s="219">
        <v>0</v>
      </c>
    </row>
    <row r="7424" spans="1:1" x14ac:dyDescent="0.2">
      <c r="A7424" s="219">
        <v>0</v>
      </c>
    </row>
    <row r="7425" spans="1:1" x14ac:dyDescent="0.2">
      <c r="A7425" s="219">
        <v>0</v>
      </c>
    </row>
    <row r="7426" spans="1:1" x14ac:dyDescent="0.2">
      <c r="A7426" s="219">
        <v>0</v>
      </c>
    </row>
    <row r="7427" spans="1:1" x14ac:dyDescent="0.2">
      <c r="A7427" s="219">
        <v>0</v>
      </c>
    </row>
    <row r="7428" spans="1:1" x14ac:dyDescent="0.2">
      <c r="A7428" s="219">
        <v>0</v>
      </c>
    </row>
    <row r="7429" spans="1:1" x14ac:dyDescent="0.2">
      <c r="A7429" s="219">
        <v>0</v>
      </c>
    </row>
    <row r="7430" spans="1:1" x14ac:dyDescent="0.2">
      <c r="A7430" s="219">
        <v>0</v>
      </c>
    </row>
    <row r="7431" spans="1:1" x14ac:dyDescent="0.2">
      <c r="A7431" s="219">
        <v>0</v>
      </c>
    </row>
    <row r="7432" spans="1:1" x14ac:dyDescent="0.2">
      <c r="A7432" s="219">
        <v>0</v>
      </c>
    </row>
    <row r="7433" spans="1:1" x14ac:dyDescent="0.2">
      <c r="A7433" s="219">
        <v>0</v>
      </c>
    </row>
    <row r="7434" spans="1:1" x14ac:dyDescent="0.2">
      <c r="A7434" s="219">
        <v>0</v>
      </c>
    </row>
    <row r="7435" spans="1:1" x14ac:dyDescent="0.2">
      <c r="A7435" s="219">
        <v>0</v>
      </c>
    </row>
    <row r="7436" spans="1:1" x14ac:dyDescent="0.2">
      <c r="A7436" s="219">
        <v>0</v>
      </c>
    </row>
    <row r="7437" spans="1:1" x14ac:dyDescent="0.2">
      <c r="A7437" s="219">
        <v>0</v>
      </c>
    </row>
    <row r="7438" spans="1:1" x14ac:dyDescent="0.2">
      <c r="A7438" s="219">
        <v>0</v>
      </c>
    </row>
    <row r="7439" spans="1:1" x14ac:dyDescent="0.2">
      <c r="A7439" s="219">
        <v>0</v>
      </c>
    </row>
    <row r="7440" spans="1:1" x14ac:dyDescent="0.2">
      <c r="A7440" s="219">
        <v>0</v>
      </c>
    </row>
    <row r="7441" spans="1:1" x14ac:dyDescent="0.2">
      <c r="A7441" s="219">
        <v>0</v>
      </c>
    </row>
    <row r="7442" spans="1:1" x14ac:dyDescent="0.2">
      <c r="A7442" s="219">
        <v>0</v>
      </c>
    </row>
    <row r="7443" spans="1:1" x14ac:dyDescent="0.2">
      <c r="A7443" s="219">
        <v>0</v>
      </c>
    </row>
    <row r="7444" spans="1:1" x14ac:dyDescent="0.2">
      <c r="A7444" s="219">
        <v>0</v>
      </c>
    </row>
    <row r="7445" spans="1:1" x14ac:dyDescent="0.2">
      <c r="A7445" s="219">
        <v>0</v>
      </c>
    </row>
    <row r="7446" spans="1:1" x14ac:dyDescent="0.2">
      <c r="A7446" s="219">
        <v>0</v>
      </c>
    </row>
    <row r="7447" spans="1:1" x14ac:dyDescent="0.2">
      <c r="A7447" s="219">
        <v>0</v>
      </c>
    </row>
    <row r="7448" spans="1:1" x14ac:dyDescent="0.2">
      <c r="A7448" s="219">
        <v>0</v>
      </c>
    </row>
    <row r="7449" spans="1:1" x14ac:dyDescent="0.2">
      <c r="A7449" s="219">
        <v>0</v>
      </c>
    </row>
    <row r="7450" spans="1:1" x14ac:dyDescent="0.2">
      <c r="A7450" s="219">
        <v>0</v>
      </c>
    </row>
    <row r="7451" spans="1:1" x14ac:dyDescent="0.2">
      <c r="A7451" s="219">
        <v>0</v>
      </c>
    </row>
    <row r="7452" spans="1:1" x14ac:dyDescent="0.2">
      <c r="A7452" s="219">
        <v>0</v>
      </c>
    </row>
    <row r="7453" spans="1:1" x14ac:dyDescent="0.2">
      <c r="A7453" s="219">
        <v>0</v>
      </c>
    </row>
    <row r="7454" spans="1:1" x14ac:dyDescent="0.2">
      <c r="A7454" s="219">
        <v>0</v>
      </c>
    </row>
    <row r="7455" spans="1:1" x14ac:dyDescent="0.2">
      <c r="A7455" s="219">
        <v>0</v>
      </c>
    </row>
    <row r="7456" spans="1:1" x14ac:dyDescent="0.2">
      <c r="A7456" s="219">
        <v>0</v>
      </c>
    </row>
    <row r="7457" spans="1:1" x14ac:dyDescent="0.2">
      <c r="A7457" s="219">
        <v>0</v>
      </c>
    </row>
    <row r="7458" spans="1:1" x14ac:dyDescent="0.2">
      <c r="A7458" s="219">
        <v>0</v>
      </c>
    </row>
    <row r="7459" spans="1:1" x14ac:dyDescent="0.2">
      <c r="A7459" s="219">
        <v>0</v>
      </c>
    </row>
    <row r="7460" spans="1:1" x14ac:dyDescent="0.2">
      <c r="A7460" s="219">
        <v>0</v>
      </c>
    </row>
    <row r="7461" spans="1:1" x14ac:dyDescent="0.2">
      <c r="A7461" s="219">
        <v>0</v>
      </c>
    </row>
    <row r="7462" spans="1:1" x14ac:dyDescent="0.2">
      <c r="A7462" s="219">
        <v>0</v>
      </c>
    </row>
    <row r="7463" spans="1:1" x14ac:dyDescent="0.2">
      <c r="A7463" s="219">
        <v>0</v>
      </c>
    </row>
    <row r="7464" spans="1:1" x14ac:dyDescent="0.2">
      <c r="A7464" s="219">
        <v>0</v>
      </c>
    </row>
    <row r="7465" spans="1:1" x14ac:dyDescent="0.2">
      <c r="A7465" s="219">
        <v>0</v>
      </c>
    </row>
    <row r="7466" spans="1:1" x14ac:dyDescent="0.2">
      <c r="A7466" s="219">
        <v>0</v>
      </c>
    </row>
    <row r="7467" spans="1:1" x14ac:dyDescent="0.2">
      <c r="A7467" s="219">
        <v>0</v>
      </c>
    </row>
    <row r="7468" spans="1:1" x14ac:dyDescent="0.2">
      <c r="A7468" s="219">
        <v>0</v>
      </c>
    </row>
    <row r="7469" spans="1:1" x14ac:dyDescent="0.2">
      <c r="A7469" s="219">
        <v>0</v>
      </c>
    </row>
    <row r="7470" spans="1:1" x14ac:dyDescent="0.2">
      <c r="A7470" s="219">
        <v>0</v>
      </c>
    </row>
    <row r="7471" spans="1:1" x14ac:dyDescent="0.2">
      <c r="A7471" s="219">
        <v>0</v>
      </c>
    </row>
    <row r="7472" spans="1:1" x14ac:dyDescent="0.2">
      <c r="A7472" s="219">
        <v>0</v>
      </c>
    </row>
    <row r="7473" spans="1:1" x14ac:dyDescent="0.2">
      <c r="A7473" s="219">
        <v>0</v>
      </c>
    </row>
    <row r="7474" spans="1:1" x14ac:dyDescent="0.2">
      <c r="A7474" s="219">
        <v>0</v>
      </c>
    </row>
    <row r="7475" spans="1:1" x14ac:dyDescent="0.2">
      <c r="A7475" s="219">
        <v>0</v>
      </c>
    </row>
    <row r="7476" spans="1:1" x14ac:dyDescent="0.2">
      <c r="A7476" s="219">
        <v>0</v>
      </c>
    </row>
    <row r="7477" spans="1:1" x14ac:dyDescent="0.2">
      <c r="A7477" s="219">
        <v>0</v>
      </c>
    </row>
    <row r="7478" spans="1:1" x14ac:dyDescent="0.2">
      <c r="A7478" s="219">
        <v>0</v>
      </c>
    </row>
    <row r="7479" spans="1:1" x14ac:dyDescent="0.2">
      <c r="A7479" s="219">
        <v>0</v>
      </c>
    </row>
    <row r="7480" spans="1:1" x14ac:dyDescent="0.2">
      <c r="A7480" s="219">
        <v>0</v>
      </c>
    </row>
    <row r="7481" spans="1:1" x14ac:dyDescent="0.2">
      <c r="A7481" s="219">
        <v>0</v>
      </c>
    </row>
    <row r="7482" spans="1:1" x14ac:dyDescent="0.2">
      <c r="A7482" s="219">
        <v>0</v>
      </c>
    </row>
    <row r="7483" spans="1:1" x14ac:dyDescent="0.2">
      <c r="A7483" s="219">
        <v>0</v>
      </c>
    </row>
    <row r="7484" spans="1:1" x14ac:dyDescent="0.2">
      <c r="A7484" s="219">
        <v>0</v>
      </c>
    </row>
    <row r="7485" spans="1:1" x14ac:dyDescent="0.2">
      <c r="A7485" s="219">
        <v>0</v>
      </c>
    </row>
    <row r="7486" spans="1:1" x14ac:dyDescent="0.2">
      <c r="A7486" s="219">
        <v>0</v>
      </c>
    </row>
    <row r="7487" spans="1:1" x14ac:dyDescent="0.2">
      <c r="A7487" s="219">
        <v>0</v>
      </c>
    </row>
    <row r="7488" spans="1:1" x14ac:dyDescent="0.2">
      <c r="A7488" s="219">
        <v>0</v>
      </c>
    </row>
    <row r="7489" spans="1:1" x14ac:dyDescent="0.2">
      <c r="A7489" s="219">
        <v>0</v>
      </c>
    </row>
    <row r="7490" spans="1:1" x14ac:dyDescent="0.2">
      <c r="A7490" s="219">
        <v>0</v>
      </c>
    </row>
    <row r="7491" spans="1:1" x14ac:dyDescent="0.2">
      <c r="A7491" s="219">
        <v>0</v>
      </c>
    </row>
    <row r="7492" spans="1:1" x14ac:dyDescent="0.2">
      <c r="A7492" s="219">
        <v>0</v>
      </c>
    </row>
    <row r="7493" spans="1:1" x14ac:dyDescent="0.2">
      <c r="A7493" s="219">
        <v>0</v>
      </c>
    </row>
    <row r="7494" spans="1:1" x14ac:dyDescent="0.2">
      <c r="A7494" s="219">
        <v>0</v>
      </c>
    </row>
    <row r="7495" spans="1:1" x14ac:dyDescent="0.2">
      <c r="A7495" s="219">
        <v>0</v>
      </c>
    </row>
    <row r="7496" spans="1:1" x14ac:dyDescent="0.2">
      <c r="A7496" s="219">
        <v>0</v>
      </c>
    </row>
    <row r="7497" spans="1:1" x14ac:dyDescent="0.2">
      <c r="A7497" s="219">
        <v>0</v>
      </c>
    </row>
    <row r="7498" spans="1:1" x14ac:dyDescent="0.2">
      <c r="A7498" s="219">
        <v>0</v>
      </c>
    </row>
    <row r="7499" spans="1:1" x14ac:dyDescent="0.2">
      <c r="A7499" s="219">
        <v>0</v>
      </c>
    </row>
    <row r="7500" spans="1:1" x14ac:dyDescent="0.2">
      <c r="A7500" s="219">
        <v>0</v>
      </c>
    </row>
    <row r="7501" spans="1:1" x14ac:dyDescent="0.2">
      <c r="A7501" s="219">
        <v>0</v>
      </c>
    </row>
    <row r="7502" spans="1:1" x14ac:dyDescent="0.2">
      <c r="A7502" s="219">
        <v>0</v>
      </c>
    </row>
    <row r="7503" spans="1:1" x14ac:dyDescent="0.2">
      <c r="A7503" s="219">
        <v>0</v>
      </c>
    </row>
    <row r="7504" spans="1:1" x14ac:dyDescent="0.2">
      <c r="A7504" s="219">
        <v>0</v>
      </c>
    </row>
    <row r="7505" spans="1:1" x14ac:dyDescent="0.2">
      <c r="A7505" s="219">
        <v>0</v>
      </c>
    </row>
    <row r="7506" spans="1:1" x14ac:dyDescent="0.2">
      <c r="A7506" s="219">
        <v>0</v>
      </c>
    </row>
    <row r="7507" spans="1:1" x14ac:dyDescent="0.2">
      <c r="A7507" s="219">
        <v>0</v>
      </c>
    </row>
    <row r="7508" spans="1:1" x14ac:dyDescent="0.2">
      <c r="A7508" s="219">
        <v>0</v>
      </c>
    </row>
    <row r="7509" spans="1:1" x14ac:dyDescent="0.2">
      <c r="A7509" s="219">
        <v>0</v>
      </c>
    </row>
    <row r="7510" spans="1:1" x14ac:dyDescent="0.2">
      <c r="A7510" s="219">
        <v>0</v>
      </c>
    </row>
    <row r="7511" spans="1:1" x14ac:dyDescent="0.2">
      <c r="A7511" s="219">
        <v>0</v>
      </c>
    </row>
    <row r="7512" spans="1:1" x14ac:dyDescent="0.2">
      <c r="A7512" s="219">
        <v>0</v>
      </c>
    </row>
    <row r="7513" spans="1:1" x14ac:dyDescent="0.2">
      <c r="A7513" s="219">
        <v>0</v>
      </c>
    </row>
    <row r="7514" spans="1:1" x14ac:dyDescent="0.2">
      <c r="A7514" s="219">
        <v>0</v>
      </c>
    </row>
    <row r="7515" spans="1:1" x14ac:dyDescent="0.2">
      <c r="A7515" s="219">
        <v>0</v>
      </c>
    </row>
    <row r="7516" spans="1:1" x14ac:dyDescent="0.2">
      <c r="A7516" s="219">
        <v>0</v>
      </c>
    </row>
    <row r="7517" spans="1:1" x14ac:dyDescent="0.2">
      <c r="A7517" s="219">
        <v>0</v>
      </c>
    </row>
    <row r="7518" spans="1:1" x14ac:dyDescent="0.2">
      <c r="A7518" s="219">
        <v>0</v>
      </c>
    </row>
    <row r="7519" spans="1:1" x14ac:dyDescent="0.2">
      <c r="A7519" s="219">
        <v>0</v>
      </c>
    </row>
    <row r="7520" spans="1:1" x14ac:dyDescent="0.2">
      <c r="A7520" s="219">
        <v>0</v>
      </c>
    </row>
    <row r="7521" spans="1:1" x14ac:dyDescent="0.2">
      <c r="A7521" s="219">
        <v>0</v>
      </c>
    </row>
    <row r="7522" spans="1:1" x14ac:dyDescent="0.2">
      <c r="A7522" s="219">
        <v>0</v>
      </c>
    </row>
    <row r="7523" spans="1:1" x14ac:dyDescent="0.2">
      <c r="A7523" s="219">
        <v>0</v>
      </c>
    </row>
    <row r="7524" spans="1:1" x14ac:dyDescent="0.2">
      <c r="A7524" s="219">
        <v>0</v>
      </c>
    </row>
    <row r="7525" spans="1:1" x14ac:dyDescent="0.2">
      <c r="A7525" s="219">
        <v>0</v>
      </c>
    </row>
    <row r="7526" spans="1:1" x14ac:dyDescent="0.2">
      <c r="A7526" s="219">
        <v>0</v>
      </c>
    </row>
    <row r="7527" spans="1:1" x14ac:dyDescent="0.2">
      <c r="A7527" s="219">
        <v>0</v>
      </c>
    </row>
    <row r="7528" spans="1:1" x14ac:dyDescent="0.2">
      <c r="A7528" s="219">
        <v>0</v>
      </c>
    </row>
    <row r="7529" spans="1:1" x14ac:dyDescent="0.2">
      <c r="A7529" s="219">
        <v>0</v>
      </c>
    </row>
    <row r="7530" spans="1:1" x14ac:dyDescent="0.2">
      <c r="A7530" s="219">
        <v>0</v>
      </c>
    </row>
    <row r="7531" spans="1:1" x14ac:dyDescent="0.2">
      <c r="A7531" s="219">
        <v>0</v>
      </c>
    </row>
    <row r="7532" spans="1:1" x14ac:dyDescent="0.2">
      <c r="A7532" s="219">
        <v>0</v>
      </c>
    </row>
    <row r="7533" spans="1:1" x14ac:dyDescent="0.2">
      <c r="A7533" s="219">
        <v>0</v>
      </c>
    </row>
    <row r="7534" spans="1:1" x14ac:dyDescent="0.2">
      <c r="A7534" s="219">
        <v>0</v>
      </c>
    </row>
    <row r="7535" spans="1:1" x14ac:dyDescent="0.2">
      <c r="A7535" s="219">
        <v>0</v>
      </c>
    </row>
    <row r="7536" spans="1:1" x14ac:dyDescent="0.2">
      <c r="A7536" s="219">
        <v>0</v>
      </c>
    </row>
    <row r="7537" spans="1:1" x14ac:dyDescent="0.2">
      <c r="A7537" s="219">
        <v>0</v>
      </c>
    </row>
    <row r="7538" spans="1:1" x14ac:dyDescent="0.2">
      <c r="A7538" s="219">
        <v>0</v>
      </c>
    </row>
    <row r="7539" spans="1:1" x14ac:dyDescent="0.2">
      <c r="A7539" s="219">
        <v>0</v>
      </c>
    </row>
    <row r="7540" spans="1:1" x14ac:dyDescent="0.2">
      <c r="A7540" s="219">
        <v>0</v>
      </c>
    </row>
    <row r="7541" spans="1:1" x14ac:dyDescent="0.2">
      <c r="A7541" s="219">
        <v>0</v>
      </c>
    </row>
    <row r="7542" spans="1:1" x14ac:dyDescent="0.2">
      <c r="A7542" s="219">
        <v>0</v>
      </c>
    </row>
    <row r="7543" spans="1:1" x14ac:dyDescent="0.2">
      <c r="A7543" s="219">
        <v>0</v>
      </c>
    </row>
    <row r="7544" spans="1:1" x14ac:dyDescent="0.2">
      <c r="A7544" s="219">
        <v>0</v>
      </c>
    </row>
    <row r="7545" spans="1:1" x14ac:dyDescent="0.2">
      <c r="A7545" s="219">
        <v>0</v>
      </c>
    </row>
    <row r="7546" spans="1:1" x14ac:dyDescent="0.2">
      <c r="A7546" s="219">
        <v>0</v>
      </c>
    </row>
    <row r="7547" spans="1:1" x14ac:dyDescent="0.2">
      <c r="A7547" s="219">
        <v>0</v>
      </c>
    </row>
    <row r="7548" spans="1:1" x14ac:dyDescent="0.2">
      <c r="A7548" s="219">
        <v>0</v>
      </c>
    </row>
    <row r="7549" spans="1:1" x14ac:dyDescent="0.2">
      <c r="A7549" s="219">
        <v>0</v>
      </c>
    </row>
    <row r="7550" spans="1:1" x14ac:dyDescent="0.2">
      <c r="A7550" s="219">
        <v>0</v>
      </c>
    </row>
    <row r="7551" spans="1:1" x14ac:dyDescent="0.2">
      <c r="A7551" s="219">
        <v>0</v>
      </c>
    </row>
    <row r="7552" spans="1:1" x14ac:dyDescent="0.2">
      <c r="A7552" s="219">
        <v>0</v>
      </c>
    </row>
    <row r="7553" spans="1:1" x14ac:dyDescent="0.2">
      <c r="A7553" s="219">
        <v>0</v>
      </c>
    </row>
    <row r="7554" spans="1:1" x14ac:dyDescent="0.2">
      <c r="A7554" s="219">
        <v>0</v>
      </c>
    </row>
    <row r="7555" spans="1:1" x14ac:dyDescent="0.2">
      <c r="A7555" s="219">
        <v>0</v>
      </c>
    </row>
    <row r="7556" spans="1:1" x14ac:dyDescent="0.2">
      <c r="A7556" s="219">
        <v>0</v>
      </c>
    </row>
    <row r="7557" spans="1:1" x14ac:dyDescent="0.2">
      <c r="A7557" s="219">
        <v>0</v>
      </c>
    </row>
    <row r="7558" spans="1:1" x14ac:dyDescent="0.2">
      <c r="A7558" s="219">
        <v>0</v>
      </c>
    </row>
    <row r="7559" spans="1:1" x14ac:dyDescent="0.2">
      <c r="A7559" s="219">
        <v>0</v>
      </c>
    </row>
    <row r="7560" spans="1:1" x14ac:dyDescent="0.2">
      <c r="A7560" s="219">
        <v>0</v>
      </c>
    </row>
    <row r="7561" spans="1:1" x14ac:dyDescent="0.2">
      <c r="A7561" s="219">
        <v>0</v>
      </c>
    </row>
    <row r="7562" spans="1:1" x14ac:dyDescent="0.2">
      <c r="A7562" s="219">
        <v>0</v>
      </c>
    </row>
    <row r="7563" spans="1:1" x14ac:dyDescent="0.2">
      <c r="A7563" s="219">
        <v>0</v>
      </c>
    </row>
    <row r="7564" spans="1:1" x14ac:dyDescent="0.2">
      <c r="A7564" s="219">
        <v>0</v>
      </c>
    </row>
    <row r="7565" spans="1:1" x14ac:dyDescent="0.2">
      <c r="A7565" s="219">
        <v>0</v>
      </c>
    </row>
    <row r="7566" spans="1:1" x14ac:dyDescent="0.2">
      <c r="A7566" s="219">
        <v>0</v>
      </c>
    </row>
    <row r="7567" spans="1:1" x14ac:dyDescent="0.2">
      <c r="A7567" s="219">
        <v>0</v>
      </c>
    </row>
    <row r="7568" spans="1:1" x14ac:dyDescent="0.2">
      <c r="A7568" s="219">
        <v>0</v>
      </c>
    </row>
    <row r="7569" spans="1:1" x14ac:dyDescent="0.2">
      <c r="A7569" s="219">
        <v>0</v>
      </c>
    </row>
    <row r="7570" spans="1:1" x14ac:dyDescent="0.2">
      <c r="A7570" s="219">
        <v>0</v>
      </c>
    </row>
    <row r="7571" spans="1:1" x14ac:dyDescent="0.2">
      <c r="A7571" s="219">
        <v>0</v>
      </c>
    </row>
    <row r="7572" spans="1:1" x14ac:dyDescent="0.2">
      <c r="A7572" s="219">
        <v>0</v>
      </c>
    </row>
    <row r="7573" spans="1:1" x14ac:dyDescent="0.2">
      <c r="A7573" s="219">
        <v>0</v>
      </c>
    </row>
    <row r="7574" spans="1:1" x14ac:dyDescent="0.2">
      <c r="A7574" s="219">
        <v>0</v>
      </c>
    </row>
    <row r="7575" spans="1:1" x14ac:dyDescent="0.2">
      <c r="A7575" s="219">
        <v>0</v>
      </c>
    </row>
    <row r="7576" spans="1:1" x14ac:dyDescent="0.2">
      <c r="A7576" s="219">
        <v>0</v>
      </c>
    </row>
    <row r="7577" spans="1:1" x14ac:dyDescent="0.2">
      <c r="A7577" s="219">
        <v>0</v>
      </c>
    </row>
    <row r="7578" spans="1:1" x14ac:dyDescent="0.2">
      <c r="A7578" s="219">
        <v>0</v>
      </c>
    </row>
    <row r="7579" spans="1:1" x14ac:dyDescent="0.2">
      <c r="A7579" s="219">
        <v>0</v>
      </c>
    </row>
    <row r="7580" spans="1:1" x14ac:dyDescent="0.2">
      <c r="A7580" s="219">
        <v>0</v>
      </c>
    </row>
    <row r="7581" spans="1:1" x14ac:dyDescent="0.2">
      <c r="A7581" s="219">
        <v>0</v>
      </c>
    </row>
    <row r="7582" spans="1:1" x14ac:dyDescent="0.2">
      <c r="A7582" s="219">
        <v>0</v>
      </c>
    </row>
    <row r="7583" spans="1:1" x14ac:dyDescent="0.2">
      <c r="A7583" s="219">
        <v>0</v>
      </c>
    </row>
    <row r="7584" spans="1:1" x14ac:dyDescent="0.2">
      <c r="A7584" s="219">
        <v>0</v>
      </c>
    </row>
    <row r="7585" spans="1:1" x14ac:dyDescent="0.2">
      <c r="A7585" s="219">
        <v>0</v>
      </c>
    </row>
    <row r="7586" spans="1:1" x14ac:dyDescent="0.2">
      <c r="A7586" s="219">
        <v>0</v>
      </c>
    </row>
    <row r="7587" spans="1:1" x14ac:dyDescent="0.2">
      <c r="A7587" s="219">
        <v>0</v>
      </c>
    </row>
    <row r="7588" spans="1:1" x14ac:dyDescent="0.2">
      <c r="A7588" s="219">
        <v>0</v>
      </c>
    </row>
    <row r="7589" spans="1:1" x14ac:dyDescent="0.2">
      <c r="A7589" s="219">
        <v>0</v>
      </c>
    </row>
    <row r="7590" spans="1:1" x14ac:dyDescent="0.2">
      <c r="A7590" s="219">
        <v>0</v>
      </c>
    </row>
    <row r="7591" spans="1:1" x14ac:dyDescent="0.2">
      <c r="A7591" s="219">
        <v>0</v>
      </c>
    </row>
    <row r="7592" spans="1:1" x14ac:dyDescent="0.2">
      <c r="A7592" s="219">
        <v>0</v>
      </c>
    </row>
    <row r="7593" spans="1:1" x14ac:dyDescent="0.2">
      <c r="A7593" s="219">
        <v>0</v>
      </c>
    </row>
    <row r="7594" spans="1:1" x14ac:dyDescent="0.2">
      <c r="A7594" s="219">
        <v>0</v>
      </c>
    </row>
    <row r="7595" spans="1:1" x14ac:dyDescent="0.2">
      <c r="A7595" s="219">
        <v>0</v>
      </c>
    </row>
    <row r="7596" spans="1:1" x14ac:dyDescent="0.2">
      <c r="A7596" s="219">
        <v>0</v>
      </c>
    </row>
    <row r="7597" spans="1:1" x14ac:dyDescent="0.2">
      <c r="A7597" s="219">
        <v>0</v>
      </c>
    </row>
    <row r="7598" spans="1:1" x14ac:dyDescent="0.2">
      <c r="A7598" s="219">
        <v>0</v>
      </c>
    </row>
    <row r="7599" spans="1:1" x14ac:dyDescent="0.2">
      <c r="A7599" s="219">
        <v>0</v>
      </c>
    </row>
    <row r="7600" spans="1:1" x14ac:dyDescent="0.2">
      <c r="A7600" s="219">
        <v>0</v>
      </c>
    </row>
    <row r="7601" spans="1:1" x14ac:dyDescent="0.2">
      <c r="A7601" s="219">
        <v>0</v>
      </c>
    </row>
    <row r="7602" spans="1:1" x14ac:dyDescent="0.2">
      <c r="A7602" s="219">
        <v>0</v>
      </c>
    </row>
    <row r="7603" spans="1:1" x14ac:dyDescent="0.2">
      <c r="A7603" s="219">
        <v>0</v>
      </c>
    </row>
    <row r="7604" spans="1:1" x14ac:dyDescent="0.2">
      <c r="A7604" s="219">
        <v>0</v>
      </c>
    </row>
    <row r="7605" spans="1:1" x14ac:dyDescent="0.2">
      <c r="A7605" s="219">
        <v>0</v>
      </c>
    </row>
    <row r="7606" spans="1:1" x14ac:dyDescent="0.2">
      <c r="A7606" s="219">
        <v>0</v>
      </c>
    </row>
    <row r="7607" spans="1:1" x14ac:dyDescent="0.2">
      <c r="A7607" s="219">
        <v>0</v>
      </c>
    </row>
    <row r="7608" spans="1:1" x14ac:dyDescent="0.2">
      <c r="A7608" s="219">
        <v>0</v>
      </c>
    </row>
    <row r="7609" spans="1:1" x14ac:dyDescent="0.2">
      <c r="A7609" s="219">
        <v>0</v>
      </c>
    </row>
    <row r="7610" spans="1:1" x14ac:dyDescent="0.2">
      <c r="A7610" s="219">
        <v>0</v>
      </c>
    </row>
    <row r="7611" spans="1:1" x14ac:dyDescent="0.2">
      <c r="A7611" s="219">
        <v>0</v>
      </c>
    </row>
    <row r="7612" spans="1:1" x14ac:dyDescent="0.2">
      <c r="A7612" s="219">
        <v>0</v>
      </c>
    </row>
    <row r="7613" spans="1:1" x14ac:dyDescent="0.2">
      <c r="A7613" s="219">
        <v>0</v>
      </c>
    </row>
    <row r="7614" spans="1:1" x14ac:dyDescent="0.2">
      <c r="A7614" s="219">
        <v>0</v>
      </c>
    </row>
    <row r="7615" spans="1:1" x14ac:dyDescent="0.2">
      <c r="A7615" s="219">
        <v>0</v>
      </c>
    </row>
    <row r="7616" spans="1:1" x14ac:dyDescent="0.2">
      <c r="A7616" s="219">
        <v>0</v>
      </c>
    </row>
    <row r="7617" spans="1:1" x14ac:dyDescent="0.2">
      <c r="A7617" s="219">
        <v>0</v>
      </c>
    </row>
    <row r="7618" spans="1:1" x14ac:dyDescent="0.2">
      <c r="A7618" s="219">
        <v>0</v>
      </c>
    </row>
    <row r="7619" spans="1:1" x14ac:dyDescent="0.2">
      <c r="A7619" s="219">
        <v>0</v>
      </c>
    </row>
    <row r="7620" spans="1:1" x14ac:dyDescent="0.2">
      <c r="A7620" s="219">
        <v>0</v>
      </c>
    </row>
    <row r="7621" spans="1:1" x14ac:dyDescent="0.2">
      <c r="A7621" s="219">
        <v>0</v>
      </c>
    </row>
    <row r="7622" spans="1:1" x14ac:dyDescent="0.2">
      <c r="A7622" s="219">
        <v>0</v>
      </c>
    </row>
    <row r="7623" spans="1:1" x14ac:dyDescent="0.2">
      <c r="A7623" s="219">
        <v>0</v>
      </c>
    </row>
    <row r="7624" spans="1:1" x14ac:dyDescent="0.2">
      <c r="A7624" s="219">
        <v>0</v>
      </c>
    </row>
    <row r="7625" spans="1:1" x14ac:dyDescent="0.2">
      <c r="A7625" s="219">
        <v>0</v>
      </c>
    </row>
    <row r="7626" spans="1:1" x14ac:dyDescent="0.2">
      <c r="A7626" s="219">
        <v>0</v>
      </c>
    </row>
    <row r="7627" spans="1:1" x14ac:dyDescent="0.2">
      <c r="A7627" s="219">
        <v>0</v>
      </c>
    </row>
    <row r="7628" spans="1:1" x14ac:dyDescent="0.2">
      <c r="A7628" s="219">
        <v>0</v>
      </c>
    </row>
    <row r="7629" spans="1:1" x14ac:dyDescent="0.2">
      <c r="A7629" s="219">
        <v>0</v>
      </c>
    </row>
    <row r="7630" spans="1:1" x14ac:dyDescent="0.2">
      <c r="A7630" s="219">
        <v>0</v>
      </c>
    </row>
    <row r="7631" spans="1:1" x14ac:dyDescent="0.2">
      <c r="A7631" s="219">
        <v>0</v>
      </c>
    </row>
    <row r="7632" spans="1:1" x14ac:dyDescent="0.2">
      <c r="A7632" s="219">
        <v>0</v>
      </c>
    </row>
    <row r="7633" spans="1:1" x14ac:dyDescent="0.2">
      <c r="A7633" s="219">
        <v>0</v>
      </c>
    </row>
    <row r="7634" spans="1:1" x14ac:dyDescent="0.2">
      <c r="A7634" s="219">
        <v>0</v>
      </c>
    </row>
    <row r="7635" spans="1:1" x14ac:dyDescent="0.2">
      <c r="A7635" s="219">
        <v>0</v>
      </c>
    </row>
    <row r="7636" spans="1:1" x14ac:dyDescent="0.2">
      <c r="A7636" s="219">
        <v>0</v>
      </c>
    </row>
    <row r="7637" spans="1:1" x14ac:dyDescent="0.2">
      <c r="A7637" s="219">
        <v>0</v>
      </c>
    </row>
    <row r="7638" spans="1:1" x14ac:dyDescent="0.2">
      <c r="A7638" s="219">
        <v>0</v>
      </c>
    </row>
    <row r="7639" spans="1:1" x14ac:dyDescent="0.2">
      <c r="A7639" s="219">
        <v>0</v>
      </c>
    </row>
    <row r="7640" spans="1:1" x14ac:dyDescent="0.2">
      <c r="A7640" s="219">
        <v>0</v>
      </c>
    </row>
    <row r="7641" spans="1:1" x14ac:dyDescent="0.2">
      <c r="A7641" s="219">
        <v>0</v>
      </c>
    </row>
    <row r="7642" spans="1:1" x14ac:dyDescent="0.2">
      <c r="A7642" s="219">
        <v>0</v>
      </c>
    </row>
    <row r="7643" spans="1:1" x14ac:dyDescent="0.2">
      <c r="A7643" s="219">
        <v>0</v>
      </c>
    </row>
    <row r="7644" spans="1:1" x14ac:dyDescent="0.2">
      <c r="A7644" s="219">
        <v>0</v>
      </c>
    </row>
    <row r="7645" spans="1:1" x14ac:dyDescent="0.2">
      <c r="A7645" s="219">
        <v>0</v>
      </c>
    </row>
    <row r="7646" spans="1:1" x14ac:dyDescent="0.2">
      <c r="A7646" s="219">
        <v>0</v>
      </c>
    </row>
    <row r="7647" spans="1:1" x14ac:dyDescent="0.2">
      <c r="A7647" s="219">
        <v>0</v>
      </c>
    </row>
    <row r="7648" spans="1:1" x14ac:dyDescent="0.2">
      <c r="A7648" s="219">
        <v>0</v>
      </c>
    </row>
    <row r="7649" spans="1:1" x14ac:dyDescent="0.2">
      <c r="A7649" s="219">
        <v>0</v>
      </c>
    </row>
    <row r="7650" spans="1:1" x14ac:dyDescent="0.2">
      <c r="A7650" s="219">
        <v>0</v>
      </c>
    </row>
    <row r="7651" spans="1:1" x14ac:dyDescent="0.2">
      <c r="A7651" s="219">
        <v>0</v>
      </c>
    </row>
    <row r="7652" spans="1:1" x14ac:dyDescent="0.2">
      <c r="A7652" s="219">
        <v>0</v>
      </c>
    </row>
    <row r="7653" spans="1:1" x14ac:dyDescent="0.2">
      <c r="A7653" s="219">
        <v>0</v>
      </c>
    </row>
    <row r="7654" spans="1:1" x14ac:dyDescent="0.2">
      <c r="A7654" s="219">
        <v>0</v>
      </c>
    </row>
    <row r="7655" spans="1:1" x14ac:dyDescent="0.2">
      <c r="A7655" s="219">
        <v>0</v>
      </c>
    </row>
    <row r="7656" spans="1:1" x14ac:dyDescent="0.2">
      <c r="A7656" s="219">
        <v>0</v>
      </c>
    </row>
    <row r="7657" spans="1:1" x14ac:dyDescent="0.2">
      <c r="A7657" s="219">
        <v>0</v>
      </c>
    </row>
    <row r="7658" spans="1:1" x14ac:dyDescent="0.2">
      <c r="A7658" s="219">
        <v>0</v>
      </c>
    </row>
    <row r="7659" spans="1:1" x14ac:dyDescent="0.2">
      <c r="A7659" s="219">
        <v>0</v>
      </c>
    </row>
    <row r="7660" spans="1:1" x14ac:dyDescent="0.2">
      <c r="A7660" s="219">
        <v>0</v>
      </c>
    </row>
    <row r="7661" spans="1:1" x14ac:dyDescent="0.2">
      <c r="A7661" s="219">
        <v>0</v>
      </c>
    </row>
    <row r="7662" spans="1:1" x14ac:dyDescent="0.2">
      <c r="A7662" s="219">
        <v>0</v>
      </c>
    </row>
    <row r="7663" spans="1:1" x14ac:dyDescent="0.2">
      <c r="A7663" s="219">
        <v>0</v>
      </c>
    </row>
    <row r="7664" spans="1:1" x14ac:dyDescent="0.2">
      <c r="A7664" s="219">
        <v>0</v>
      </c>
    </row>
    <row r="7665" spans="1:1" x14ac:dyDescent="0.2">
      <c r="A7665" s="219">
        <v>0</v>
      </c>
    </row>
    <row r="7666" spans="1:1" x14ac:dyDescent="0.2">
      <c r="A7666" s="219">
        <v>0</v>
      </c>
    </row>
    <row r="7667" spans="1:1" x14ac:dyDescent="0.2">
      <c r="A7667" s="219">
        <v>0</v>
      </c>
    </row>
    <row r="7668" spans="1:1" x14ac:dyDescent="0.2">
      <c r="A7668" s="219">
        <v>0</v>
      </c>
    </row>
    <row r="7669" spans="1:1" x14ac:dyDescent="0.2">
      <c r="A7669" s="219">
        <v>0</v>
      </c>
    </row>
    <row r="7670" spans="1:1" x14ac:dyDescent="0.2">
      <c r="A7670" s="219">
        <v>0</v>
      </c>
    </row>
    <row r="7671" spans="1:1" x14ac:dyDescent="0.2">
      <c r="A7671" s="219">
        <v>0</v>
      </c>
    </row>
    <row r="7672" spans="1:1" x14ac:dyDescent="0.2">
      <c r="A7672" s="219">
        <v>0</v>
      </c>
    </row>
    <row r="7673" spans="1:1" x14ac:dyDescent="0.2">
      <c r="A7673" s="219">
        <v>0</v>
      </c>
    </row>
    <row r="7674" spans="1:1" x14ac:dyDescent="0.2">
      <c r="A7674" s="219">
        <v>0</v>
      </c>
    </row>
    <row r="7675" spans="1:1" x14ac:dyDescent="0.2">
      <c r="A7675" s="219">
        <v>0</v>
      </c>
    </row>
    <row r="7676" spans="1:1" x14ac:dyDescent="0.2">
      <c r="A7676" s="219">
        <v>0</v>
      </c>
    </row>
    <row r="7677" spans="1:1" x14ac:dyDescent="0.2">
      <c r="A7677" s="219">
        <v>0</v>
      </c>
    </row>
    <row r="7678" spans="1:1" x14ac:dyDescent="0.2">
      <c r="A7678" s="219">
        <v>0</v>
      </c>
    </row>
    <row r="7679" spans="1:1" x14ac:dyDescent="0.2">
      <c r="A7679" s="219">
        <v>0</v>
      </c>
    </row>
    <row r="7680" spans="1:1" x14ac:dyDescent="0.2">
      <c r="A7680" s="219">
        <v>0</v>
      </c>
    </row>
    <row r="7681" spans="1:1" x14ac:dyDescent="0.2">
      <c r="A7681" s="219">
        <v>0</v>
      </c>
    </row>
    <row r="7682" spans="1:1" x14ac:dyDescent="0.2">
      <c r="A7682" s="219">
        <v>0</v>
      </c>
    </row>
    <row r="7683" spans="1:1" x14ac:dyDescent="0.2">
      <c r="A7683" s="219">
        <v>0</v>
      </c>
    </row>
    <row r="7684" spans="1:1" x14ac:dyDescent="0.2">
      <c r="A7684" s="219">
        <v>0</v>
      </c>
    </row>
    <row r="7685" spans="1:1" x14ac:dyDescent="0.2">
      <c r="A7685" s="219">
        <v>0</v>
      </c>
    </row>
    <row r="7686" spans="1:1" x14ac:dyDescent="0.2">
      <c r="A7686" s="219">
        <v>0</v>
      </c>
    </row>
    <row r="7687" spans="1:1" x14ac:dyDescent="0.2">
      <c r="A7687" s="219">
        <v>0</v>
      </c>
    </row>
    <row r="7688" spans="1:1" x14ac:dyDescent="0.2">
      <c r="A7688" s="219">
        <v>0</v>
      </c>
    </row>
    <row r="7689" spans="1:1" x14ac:dyDescent="0.2">
      <c r="A7689" s="219">
        <v>0</v>
      </c>
    </row>
    <row r="7690" spans="1:1" x14ac:dyDescent="0.2">
      <c r="A7690" s="219">
        <v>0</v>
      </c>
    </row>
    <row r="7691" spans="1:1" x14ac:dyDescent="0.2">
      <c r="A7691" s="219">
        <v>0</v>
      </c>
    </row>
    <row r="7692" spans="1:1" x14ac:dyDescent="0.2">
      <c r="A7692" s="219">
        <v>0</v>
      </c>
    </row>
    <row r="7693" spans="1:1" x14ac:dyDescent="0.2">
      <c r="A7693" s="219">
        <v>0</v>
      </c>
    </row>
    <row r="7694" spans="1:1" x14ac:dyDescent="0.2">
      <c r="A7694" s="219">
        <v>0</v>
      </c>
    </row>
    <row r="7695" spans="1:1" x14ac:dyDescent="0.2">
      <c r="A7695" s="219">
        <v>0</v>
      </c>
    </row>
    <row r="7696" spans="1:1" x14ac:dyDescent="0.2">
      <c r="A7696" s="219">
        <v>0</v>
      </c>
    </row>
    <row r="7697" spans="1:1" x14ac:dyDescent="0.2">
      <c r="A7697" s="219">
        <v>0</v>
      </c>
    </row>
    <row r="7698" spans="1:1" x14ac:dyDescent="0.2">
      <c r="A7698" s="219">
        <v>0</v>
      </c>
    </row>
    <row r="7699" spans="1:1" x14ac:dyDescent="0.2">
      <c r="A7699" s="219">
        <v>0</v>
      </c>
    </row>
    <row r="7700" spans="1:1" x14ac:dyDescent="0.2">
      <c r="A7700" s="219">
        <v>0</v>
      </c>
    </row>
    <row r="7701" spans="1:1" x14ac:dyDescent="0.2">
      <c r="A7701" s="219">
        <v>0</v>
      </c>
    </row>
    <row r="7702" spans="1:1" x14ac:dyDescent="0.2">
      <c r="A7702" s="219">
        <v>0</v>
      </c>
    </row>
    <row r="7703" spans="1:1" x14ac:dyDescent="0.2">
      <c r="A7703" s="219">
        <v>0</v>
      </c>
    </row>
    <row r="7704" spans="1:1" x14ac:dyDescent="0.2">
      <c r="A7704" s="219">
        <v>0</v>
      </c>
    </row>
    <row r="7705" spans="1:1" x14ac:dyDescent="0.2">
      <c r="A7705" s="219">
        <v>0</v>
      </c>
    </row>
    <row r="7706" spans="1:1" x14ac:dyDescent="0.2">
      <c r="A7706" s="219">
        <v>0</v>
      </c>
    </row>
    <row r="7707" spans="1:1" x14ac:dyDescent="0.2">
      <c r="A7707" s="219">
        <v>0</v>
      </c>
    </row>
    <row r="7708" spans="1:1" x14ac:dyDescent="0.2">
      <c r="A7708" s="219">
        <v>0</v>
      </c>
    </row>
    <row r="7709" spans="1:1" x14ac:dyDescent="0.2">
      <c r="A7709" s="219">
        <v>0</v>
      </c>
    </row>
    <row r="7710" spans="1:1" x14ac:dyDescent="0.2">
      <c r="A7710" s="219">
        <v>0</v>
      </c>
    </row>
    <row r="7711" spans="1:1" x14ac:dyDescent="0.2">
      <c r="A7711" s="219">
        <v>0</v>
      </c>
    </row>
    <row r="7712" spans="1:1" x14ac:dyDescent="0.2">
      <c r="A7712" s="219">
        <v>0</v>
      </c>
    </row>
    <row r="7713" spans="1:1" x14ac:dyDescent="0.2">
      <c r="A7713" s="219">
        <v>0</v>
      </c>
    </row>
    <row r="7714" spans="1:1" x14ac:dyDescent="0.2">
      <c r="A7714" s="219">
        <v>0</v>
      </c>
    </row>
    <row r="7715" spans="1:1" x14ac:dyDescent="0.2">
      <c r="A7715" s="219">
        <v>0</v>
      </c>
    </row>
    <row r="7716" spans="1:1" x14ac:dyDescent="0.2">
      <c r="A7716" s="219">
        <v>0</v>
      </c>
    </row>
    <row r="7717" spans="1:1" x14ac:dyDescent="0.2">
      <c r="A7717" s="219">
        <v>0</v>
      </c>
    </row>
    <row r="7718" spans="1:1" x14ac:dyDescent="0.2">
      <c r="A7718" s="219">
        <v>0</v>
      </c>
    </row>
    <row r="7719" spans="1:1" x14ac:dyDescent="0.2">
      <c r="A7719" s="219">
        <v>0</v>
      </c>
    </row>
    <row r="7720" spans="1:1" x14ac:dyDescent="0.2">
      <c r="A7720" s="219">
        <v>0</v>
      </c>
    </row>
    <row r="7721" spans="1:1" x14ac:dyDescent="0.2">
      <c r="A7721" s="219">
        <v>0</v>
      </c>
    </row>
    <row r="7722" spans="1:1" x14ac:dyDescent="0.2">
      <c r="A7722" s="219">
        <v>0</v>
      </c>
    </row>
    <row r="7723" spans="1:1" x14ac:dyDescent="0.2">
      <c r="A7723" s="219">
        <v>0</v>
      </c>
    </row>
    <row r="7724" spans="1:1" x14ac:dyDescent="0.2">
      <c r="A7724" s="219">
        <v>0</v>
      </c>
    </row>
    <row r="7725" spans="1:1" x14ac:dyDescent="0.2">
      <c r="A7725" s="219">
        <v>0</v>
      </c>
    </row>
    <row r="7726" spans="1:1" x14ac:dyDescent="0.2">
      <c r="A7726" s="219">
        <v>0</v>
      </c>
    </row>
    <row r="7727" spans="1:1" x14ac:dyDescent="0.2">
      <c r="A7727" s="219">
        <v>0</v>
      </c>
    </row>
    <row r="7728" spans="1:1" x14ac:dyDescent="0.2">
      <c r="A7728" s="219">
        <v>0</v>
      </c>
    </row>
    <row r="7729" spans="1:1" x14ac:dyDescent="0.2">
      <c r="A7729" s="219">
        <v>0</v>
      </c>
    </row>
    <row r="7730" spans="1:1" x14ac:dyDescent="0.2">
      <c r="A7730" s="219">
        <v>0</v>
      </c>
    </row>
    <row r="7731" spans="1:1" x14ac:dyDescent="0.2">
      <c r="A7731" s="219">
        <v>0</v>
      </c>
    </row>
    <row r="7732" spans="1:1" x14ac:dyDescent="0.2">
      <c r="A7732" s="219">
        <v>0</v>
      </c>
    </row>
    <row r="7733" spans="1:1" x14ac:dyDescent="0.2">
      <c r="A7733" s="219">
        <v>0</v>
      </c>
    </row>
    <row r="7734" spans="1:1" x14ac:dyDescent="0.2">
      <c r="A7734" s="219">
        <v>0</v>
      </c>
    </row>
    <row r="7735" spans="1:1" x14ac:dyDescent="0.2">
      <c r="A7735" s="219">
        <v>0</v>
      </c>
    </row>
    <row r="7736" spans="1:1" x14ac:dyDescent="0.2">
      <c r="A7736" s="219">
        <v>0</v>
      </c>
    </row>
    <row r="7737" spans="1:1" x14ac:dyDescent="0.2">
      <c r="A7737" s="219">
        <v>0</v>
      </c>
    </row>
    <row r="7738" spans="1:1" x14ac:dyDescent="0.2">
      <c r="A7738" s="219">
        <v>0</v>
      </c>
    </row>
    <row r="7739" spans="1:1" x14ac:dyDescent="0.2">
      <c r="A7739" s="219">
        <v>0</v>
      </c>
    </row>
    <row r="7740" spans="1:1" x14ac:dyDescent="0.2">
      <c r="A7740" s="219">
        <v>0</v>
      </c>
    </row>
    <row r="7741" spans="1:1" x14ac:dyDescent="0.2">
      <c r="A7741" s="219">
        <v>0</v>
      </c>
    </row>
    <row r="7742" spans="1:1" x14ac:dyDescent="0.2">
      <c r="A7742" s="219">
        <v>0</v>
      </c>
    </row>
    <row r="7743" spans="1:1" x14ac:dyDescent="0.2">
      <c r="A7743" s="219">
        <v>0</v>
      </c>
    </row>
    <row r="7744" spans="1:1" x14ac:dyDescent="0.2">
      <c r="A7744" s="219">
        <v>0</v>
      </c>
    </row>
    <row r="7745" spans="1:1" x14ac:dyDescent="0.2">
      <c r="A7745" s="219">
        <v>0</v>
      </c>
    </row>
    <row r="7746" spans="1:1" x14ac:dyDescent="0.2">
      <c r="A7746" s="219">
        <v>0</v>
      </c>
    </row>
    <row r="7747" spans="1:1" x14ac:dyDescent="0.2">
      <c r="A7747" s="219">
        <v>0</v>
      </c>
    </row>
    <row r="7748" spans="1:1" x14ac:dyDescent="0.2">
      <c r="A7748" s="219">
        <v>0</v>
      </c>
    </row>
    <row r="7749" spans="1:1" x14ac:dyDescent="0.2">
      <c r="A7749" s="219">
        <v>0</v>
      </c>
    </row>
    <row r="7750" spans="1:1" x14ac:dyDescent="0.2">
      <c r="A7750" s="219">
        <v>0</v>
      </c>
    </row>
    <row r="7751" spans="1:1" x14ac:dyDescent="0.2">
      <c r="A7751" s="219">
        <v>0</v>
      </c>
    </row>
    <row r="7752" spans="1:1" x14ac:dyDescent="0.2">
      <c r="A7752" s="219">
        <v>0</v>
      </c>
    </row>
    <row r="7753" spans="1:1" x14ac:dyDescent="0.2">
      <c r="A7753" s="219">
        <v>0</v>
      </c>
    </row>
    <row r="7754" spans="1:1" x14ac:dyDescent="0.2">
      <c r="A7754" s="219">
        <v>0</v>
      </c>
    </row>
    <row r="7755" spans="1:1" x14ac:dyDescent="0.2">
      <c r="A7755" s="219">
        <v>0</v>
      </c>
    </row>
    <row r="7756" spans="1:1" x14ac:dyDescent="0.2">
      <c r="A7756" s="219">
        <v>0</v>
      </c>
    </row>
    <row r="7757" spans="1:1" x14ac:dyDescent="0.2">
      <c r="A7757" s="219">
        <v>0</v>
      </c>
    </row>
    <row r="7758" spans="1:1" x14ac:dyDescent="0.2">
      <c r="A7758" s="219">
        <v>0</v>
      </c>
    </row>
    <row r="7759" spans="1:1" x14ac:dyDescent="0.2">
      <c r="A7759" s="219">
        <v>0</v>
      </c>
    </row>
    <row r="7760" spans="1:1" x14ac:dyDescent="0.2">
      <c r="A7760" s="219">
        <v>0</v>
      </c>
    </row>
    <row r="7761" spans="1:1" x14ac:dyDescent="0.2">
      <c r="A7761" s="219">
        <v>0</v>
      </c>
    </row>
    <row r="7762" spans="1:1" x14ac:dyDescent="0.2">
      <c r="A7762" s="219">
        <v>0</v>
      </c>
    </row>
    <row r="7763" spans="1:1" x14ac:dyDescent="0.2">
      <c r="A7763" s="219">
        <v>0</v>
      </c>
    </row>
    <row r="7764" spans="1:1" x14ac:dyDescent="0.2">
      <c r="A7764" s="219">
        <v>0</v>
      </c>
    </row>
    <row r="7765" spans="1:1" x14ac:dyDescent="0.2">
      <c r="A7765" s="219">
        <v>0</v>
      </c>
    </row>
    <row r="7766" spans="1:1" x14ac:dyDescent="0.2">
      <c r="A7766" s="219">
        <v>0</v>
      </c>
    </row>
    <row r="7767" spans="1:1" x14ac:dyDescent="0.2">
      <c r="A7767" s="219">
        <v>0</v>
      </c>
    </row>
    <row r="7768" spans="1:1" x14ac:dyDescent="0.2">
      <c r="A7768" s="219">
        <v>0</v>
      </c>
    </row>
    <row r="7769" spans="1:1" x14ac:dyDescent="0.2">
      <c r="A7769" s="219">
        <v>0</v>
      </c>
    </row>
    <row r="7770" spans="1:1" x14ac:dyDescent="0.2">
      <c r="A7770" s="219">
        <v>0</v>
      </c>
    </row>
    <row r="7771" spans="1:1" x14ac:dyDescent="0.2">
      <c r="A7771" s="219">
        <v>0</v>
      </c>
    </row>
    <row r="7772" spans="1:1" x14ac:dyDescent="0.2">
      <c r="A7772" s="219">
        <v>0</v>
      </c>
    </row>
    <row r="7773" spans="1:1" x14ac:dyDescent="0.2">
      <c r="A7773" s="219">
        <v>0</v>
      </c>
    </row>
    <row r="7774" spans="1:1" x14ac:dyDescent="0.2">
      <c r="A7774" s="219">
        <v>0</v>
      </c>
    </row>
    <row r="7775" spans="1:1" x14ac:dyDescent="0.2">
      <c r="A7775" s="219">
        <v>0</v>
      </c>
    </row>
    <row r="7776" spans="1:1" x14ac:dyDescent="0.2">
      <c r="A7776" s="219">
        <v>0</v>
      </c>
    </row>
    <row r="7777" spans="1:1" x14ac:dyDescent="0.2">
      <c r="A7777" s="219">
        <v>0</v>
      </c>
    </row>
    <row r="7778" spans="1:1" x14ac:dyDescent="0.2">
      <c r="A7778" s="219">
        <v>0</v>
      </c>
    </row>
    <row r="7779" spans="1:1" x14ac:dyDescent="0.2">
      <c r="A7779" s="219">
        <v>0</v>
      </c>
    </row>
    <row r="7780" spans="1:1" x14ac:dyDescent="0.2">
      <c r="A7780" s="219">
        <v>0</v>
      </c>
    </row>
    <row r="7781" spans="1:1" x14ac:dyDescent="0.2">
      <c r="A7781" s="219">
        <v>0</v>
      </c>
    </row>
    <row r="7782" spans="1:1" x14ac:dyDescent="0.2">
      <c r="A7782" s="219">
        <v>0</v>
      </c>
    </row>
    <row r="7783" spans="1:1" x14ac:dyDescent="0.2">
      <c r="A7783" s="219">
        <v>0</v>
      </c>
    </row>
    <row r="7784" spans="1:1" x14ac:dyDescent="0.2">
      <c r="A7784" s="219">
        <v>0</v>
      </c>
    </row>
    <row r="7785" spans="1:1" x14ac:dyDescent="0.2">
      <c r="A7785" s="219">
        <v>0</v>
      </c>
    </row>
    <row r="7786" spans="1:1" x14ac:dyDescent="0.2">
      <c r="A7786" s="219">
        <v>0</v>
      </c>
    </row>
    <row r="7787" spans="1:1" x14ac:dyDescent="0.2">
      <c r="A7787" s="219">
        <v>0</v>
      </c>
    </row>
    <row r="7788" spans="1:1" x14ac:dyDescent="0.2">
      <c r="A7788" s="219">
        <v>0</v>
      </c>
    </row>
    <row r="7789" spans="1:1" x14ac:dyDescent="0.2">
      <c r="A7789" s="219">
        <v>0</v>
      </c>
    </row>
    <row r="7790" spans="1:1" x14ac:dyDescent="0.2">
      <c r="A7790" s="219">
        <v>0</v>
      </c>
    </row>
    <row r="7791" spans="1:1" x14ac:dyDescent="0.2">
      <c r="A7791" s="219">
        <v>0</v>
      </c>
    </row>
    <row r="7792" spans="1:1" x14ac:dyDescent="0.2">
      <c r="A7792" s="219">
        <v>0</v>
      </c>
    </row>
    <row r="7793" spans="1:1" x14ac:dyDescent="0.2">
      <c r="A7793" s="219">
        <v>0</v>
      </c>
    </row>
    <row r="7794" spans="1:1" x14ac:dyDescent="0.2">
      <c r="A7794" s="219">
        <v>0</v>
      </c>
    </row>
    <row r="7795" spans="1:1" x14ac:dyDescent="0.2">
      <c r="A7795" s="219">
        <v>0</v>
      </c>
    </row>
    <row r="7796" spans="1:1" x14ac:dyDescent="0.2">
      <c r="A7796" s="219">
        <v>0</v>
      </c>
    </row>
    <row r="7797" spans="1:1" x14ac:dyDescent="0.2">
      <c r="A7797" s="219">
        <v>0</v>
      </c>
    </row>
    <row r="7798" spans="1:1" x14ac:dyDescent="0.2">
      <c r="A7798" s="219">
        <v>0</v>
      </c>
    </row>
    <row r="7799" spans="1:1" x14ac:dyDescent="0.2">
      <c r="A7799" s="219">
        <v>0</v>
      </c>
    </row>
    <row r="7800" spans="1:1" x14ac:dyDescent="0.2">
      <c r="A7800" s="219">
        <v>0</v>
      </c>
    </row>
    <row r="7801" spans="1:1" x14ac:dyDescent="0.2">
      <c r="A7801" s="219">
        <v>0</v>
      </c>
    </row>
    <row r="7802" spans="1:1" x14ac:dyDescent="0.2">
      <c r="A7802" s="219">
        <v>0</v>
      </c>
    </row>
    <row r="7803" spans="1:1" x14ac:dyDescent="0.2">
      <c r="A7803" s="219">
        <v>0</v>
      </c>
    </row>
    <row r="7804" spans="1:1" x14ac:dyDescent="0.2">
      <c r="A7804" s="219">
        <v>0</v>
      </c>
    </row>
    <row r="7805" spans="1:1" x14ac:dyDescent="0.2">
      <c r="A7805" s="219">
        <v>0</v>
      </c>
    </row>
    <row r="7806" spans="1:1" x14ac:dyDescent="0.2">
      <c r="A7806" s="219">
        <v>0</v>
      </c>
    </row>
    <row r="7807" spans="1:1" x14ac:dyDescent="0.2">
      <c r="A7807" s="219">
        <v>0</v>
      </c>
    </row>
    <row r="7808" spans="1:1" x14ac:dyDescent="0.2">
      <c r="A7808" s="219">
        <v>0</v>
      </c>
    </row>
    <row r="7809" spans="1:1" x14ac:dyDescent="0.2">
      <c r="A7809" s="219">
        <v>0</v>
      </c>
    </row>
    <row r="7810" spans="1:1" x14ac:dyDescent="0.2">
      <c r="A7810" s="219">
        <v>0</v>
      </c>
    </row>
    <row r="7811" spans="1:1" x14ac:dyDescent="0.2">
      <c r="A7811" s="219">
        <v>0</v>
      </c>
    </row>
    <row r="7812" spans="1:1" x14ac:dyDescent="0.2">
      <c r="A7812" s="219">
        <v>0</v>
      </c>
    </row>
    <row r="7813" spans="1:1" x14ac:dyDescent="0.2">
      <c r="A7813" s="219">
        <v>0</v>
      </c>
    </row>
    <row r="7814" spans="1:1" x14ac:dyDescent="0.2">
      <c r="A7814" s="219">
        <v>0</v>
      </c>
    </row>
    <row r="7815" spans="1:1" x14ac:dyDescent="0.2">
      <c r="A7815" s="219">
        <v>0</v>
      </c>
    </row>
    <row r="7816" spans="1:1" x14ac:dyDescent="0.2">
      <c r="A7816" s="219">
        <v>0</v>
      </c>
    </row>
    <row r="7817" spans="1:1" x14ac:dyDescent="0.2">
      <c r="A7817" s="219">
        <v>0</v>
      </c>
    </row>
    <row r="7818" spans="1:1" x14ac:dyDescent="0.2">
      <c r="A7818" s="219">
        <v>0</v>
      </c>
    </row>
    <row r="7819" spans="1:1" x14ac:dyDescent="0.2">
      <c r="A7819" s="219">
        <v>0</v>
      </c>
    </row>
    <row r="7820" spans="1:1" x14ac:dyDescent="0.2">
      <c r="A7820" s="219">
        <v>0</v>
      </c>
    </row>
    <row r="7821" spans="1:1" x14ac:dyDescent="0.2">
      <c r="A7821" s="219">
        <v>0</v>
      </c>
    </row>
    <row r="7822" spans="1:1" x14ac:dyDescent="0.2">
      <c r="A7822" s="219">
        <v>0</v>
      </c>
    </row>
    <row r="7823" spans="1:1" x14ac:dyDescent="0.2">
      <c r="A7823" s="219">
        <v>0</v>
      </c>
    </row>
    <row r="7824" spans="1:1" x14ac:dyDescent="0.2">
      <c r="A7824" s="219">
        <v>0</v>
      </c>
    </row>
    <row r="7825" spans="1:1" x14ac:dyDescent="0.2">
      <c r="A7825" s="219">
        <v>0</v>
      </c>
    </row>
    <row r="7826" spans="1:1" x14ac:dyDescent="0.2">
      <c r="A7826" s="219">
        <v>0</v>
      </c>
    </row>
    <row r="7827" spans="1:1" x14ac:dyDescent="0.2">
      <c r="A7827" s="219">
        <v>0</v>
      </c>
    </row>
    <row r="7828" spans="1:1" x14ac:dyDescent="0.2">
      <c r="A7828" s="219">
        <v>0</v>
      </c>
    </row>
    <row r="7829" spans="1:1" x14ac:dyDescent="0.2">
      <c r="A7829" s="219">
        <v>0</v>
      </c>
    </row>
    <row r="7830" spans="1:1" x14ac:dyDescent="0.2">
      <c r="A7830" s="219">
        <v>0</v>
      </c>
    </row>
    <row r="7831" spans="1:1" x14ac:dyDescent="0.2">
      <c r="A7831" s="219">
        <v>0</v>
      </c>
    </row>
    <row r="7832" spans="1:1" x14ac:dyDescent="0.2">
      <c r="A7832" s="219">
        <v>0</v>
      </c>
    </row>
    <row r="7833" spans="1:1" x14ac:dyDescent="0.2">
      <c r="A7833" s="219">
        <v>0</v>
      </c>
    </row>
    <row r="7834" spans="1:1" x14ac:dyDescent="0.2">
      <c r="A7834" s="219">
        <v>0</v>
      </c>
    </row>
    <row r="7835" spans="1:1" x14ac:dyDescent="0.2">
      <c r="A7835" s="219">
        <v>0</v>
      </c>
    </row>
    <row r="7836" spans="1:1" x14ac:dyDescent="0.2">
      <c r="A7836" s="219">
        <v>0</v>
      </c>
    </row>
    <row r="7837" spans="1:1" x14ac:dyDescent="0.2">
      <c r="A7837" s="219">
        <v>0</v>
      </c>
    </row>
    <row r="7838" spans="1:1" x14ac:dyDescent="0.2">
      <c r="A7838" s="219">
        <v>0</v>
      </c>
    </row>
    <row r="7839" spans="1:1" x14ac:dyDescent="0.2">
      <c r="A7839" s="219">
        <v>0</v>
      </c>
    </row>
    <row r="7840" spans="1:1" x14ac:dyDescent="0.2">
      <c r="A7840" s="219">
        <v>0</v>
      </c>
    </row>
    <row r="7841" spans="1:1" x14ac:dyDescent="0.2">
      <c r="A7841" s="219">
        <v>0</v>
      </c>
    </row>
    <row r="7842" spans="1:1" x14ac:dyDescent="0.2">
      <c r="A7842" s="219">
        <v>0</v>
      </c>
    </row>
    <row r="7843" spans="1:1" x14ac:dyDescent="0.2">
      <c r="A7843" s="219">
        <v>0</v>
      </c>
    </row>
    <row r="7844" spans="1:1" x14ac:dyDescent="0.2">
      <c r="A7844" s="219">
        <v>0</v>
      </c>
    </row>
    <row r="7845" spans="1:1" x14ac:dyDescent="0.2">
      <c r="A7845" s="219">
        <v>0</v>
      </c>
    </row>
    <row r="7846" spans="1:1" x14ac:dyDescent="0.2">
      <c r="A7846" s="219">
        <v>0</v>
      </c>
    </row>
    <row r="7847" spans="1:1" x14ac:dyDescent="0.2">
      <c r="A7847" s="219">
        <v>0</v>
      </c>
    </row>
    <row r="7848" spans="1:1" x14ac:dyDescent="0.2">
      <c r="A7848" s="219">
        <v>0</v>
      </c>
    </row>
    <row r="7849" spans="1:1" x14ac:dyDescent="0.2">
      <c r="A7849" s="219">
        <v>0</v>
      </c>
    </row>
    <row r="7850" spans="1:1" x14ac:dyDescent="0.2">
      <c r="A7850" s="219">
        <v>0</v>
      </c>
    </row>
    <row r="7851" spans="1:1" x14ac:dyDescent="0.2">
      <c r="A7851" s="219">
        <v>0</v>
      </c>
    </row>
    <row r="7852" spans="1:1" x14ac:dyDescent="0.2">
      <c r="A7852" s="219">
        <v>0</v>
      </c>
    </row>
    <row r="7853" spans="1:1" x14ac:dyDescent="0.2">
      <c r="A7853" s="219">
        <v>0</v>
      </c>
    </row>
    <row r="7854" spans="1:1" x14ac:dyDescent="0.2">
      <c r="A7854" s="219">
        <v>0</v>
      </c>
    </row>
    <row r="7855" spans="1:1" x14ac:dyDescent="0.2">
      <c r="A7855" s="219">
        <v>0</v>
      </c>
    </row>
    <row r="7856" spans="1:1" x14ac:dyDescent="0.2">
      <c r="A7856" s="219">
        <v>0</v>
      </c>
    </row>
    <row r="7857" spans="1:1" x14ac:dyDescent="0.2">
      <c r="A7857" s="219">
        <v>0</v>
      </c>
    </row>
    <row r="7858" spans="1:1" x14ac:dyDescent="0.2">
      <c r="A7858" s="219">
        <v>0</v>
      </c>
    </row>
    <row r="7859" spans="1:1" x14ac:dyDescent="0.2">
      <c r="A7859" s="219">
        <v>0</v>
      </c>
    </row>
    <row r="7860" spans="1:1" x14ac:dyDescent="0.2">
      <c r="A7860" s="219">
        <v>0</v>
      </c>
    </row>
    <row r="7861" spans="1:1" x14ac:dyDescent="0.2">
      <c r="A7861" s="219">
        <v>0</v>
      </c>
    </row>
    <row r="7862" spans="1:1" x14ac:dyDescent="0.2">
      <c r="A7862" s="219">
        <v>0</v>
      </c>
    </row>
    <row r="7863" spans="1:1" x14ac:dyDescent="0.2">
      <c r="A7863" s="219">
        <v>0</v>
      </c>
    </row>
    <row r="7864" spans="1:1" x14ac:dyDescent="0.2">
      <c r="A7864" s="219">
        <v>0</v>
      </c>
    </row>
    <row r="7865" spans="1:1" x14ac:dyDescent="0.2">
      <c r="A7865" s="219">
        <v>0</v>
      </c>
    </row>
    <row r="7866" spans="1:1" x14ac:dyDescent="0.2">
      <c r="A7866" s="219">
        <v>0</v>
      </c>
    </row>
    <row r="7867" spans="1:1" x14ac:dyDescent="0.2">
      <c r="A7867" s="219">
        <v>0</v>
      </c>
    </row>
    <row r="7868" spans="1:1" x14ac:dyDescent="0.2">
      <c r="A7868" s="219">
        <v>0</v>
      </c>
    </row>
    <row r="7869" spans="1:1" x14ac:dyDescent="0.2">
      <c r="A7869" s="219">
        <v>0</v>
      </c>
    </row>
    <row r="7870" spans="1:1" x14ac:dyDescent="0.2">
      <c r="A7870" s="219">
        <v>0</v>
      </c>
    </row>
    <row r="7871" spans="1:1" x14ac:dyDescent="0.2">
      <c r="A7871" s="219">
        <v>0</v>
      </c>
    </row>
    <row r="7872" spans="1:1" x14ac:dyDescent="0.2">
      <c r="A7872" s="219">
        <v>0</v>
      </c>
    </row>
    <row r="7873" spans="1:1" x14ac:dyDescent="0.2">
      <c r="A7873" s="219">
        <v>0</v>
      </c>
    </row>
    <row r="7874" spans="1:1" x14ac:dyDescent="0.2">
      <c r="A7874" s="219">
        <v>0</v>
      </c>
    </row>
    <row r="7875" spans="1:1" x14ac:dyDescent="0.2">
      <c r="A7875" s="219">
        <v>0</v>
      </c>
    </row>
    <row r="7876" spans="1:1" x14ac:dyDescent="0.2">
      <c r="A7876" s="219">
        <v>0</v>
      </c>
    </row>
    <row r="7877" spans="1:1" x14ac:dyDescent="0.2">
      <c r="A7877" s="219">
        <v>0</v>
      </c>
    </row>
    <row r="7878" spans="1:1" x14ac:dyDescent="0.2">
      <c r="A7878" s="219">
        <v>0</v>
      </c>
    </row>
    <row r="7879" spans="1:1" x14ac:dyDescent="0.2">
      <c r="A7879" s="219">
        <v>0</v>
      </c>
    </row>
    <row r="7880" spans="1:1" x14ac:dyDescent="0.2">
      <c r="A7880" s="219">
        <v>0</v>
      </c>
    </row>
    <row r="7881" spans="1:1" x14ac:dyDescent="0.2">
      <c r="A7881" s="219">
        <v>0</v>
      </c>
    </row>
    <row r="7882" spans="1:1" x14ac:dyDescent="0.2">
      <c r="A7882" s="219">
        <v>0</v>
      </c>
    </row>
    <row r="7883" spans="1:1" x14ac:dyDescent="0.2">
      <c r="A7883" s="219">
        <v>0</v>
      </c>
    </row>
    <row r="7884" spans="1:1" x14ac:dyDescent="0.2">
      <c r="A7884" s="219">
        <v>0</v>
      </c>
    </row>
    <row r="7885" spans="1:1" x14ac:dyDescent="0.2">
      <c r="A7885" s="219">
        <v>0</v>
      </c>
    </row>
    <row r="7886" spans="1:1" x14ac:dyDescent="0.2">
      <c r="A7886" s="219">
        <v>0</v>
      </c>
    </row>
    <row r="7887" spans="1:1" x14ac:dyDescent="0.2">
      <c r="A7887" s="219">
        <v>0</v>
      </c>
    </row>
    <row r="7888" spans="1:1" x14ac:dyDescent="0.2">
      <c r="A7888" s="219">
        <v>0</v>
      </c>
    </row>
    <row r="7889" spans="1:1" x14ac:dyDescent="0.2">
      <c r="A7889" s="219">
        <v>0</v>
      </c>
    </row>
    <row r="7890" spans="1:1" x14ac:dyDescent="0.2">
      <c r="A7890" s="219">
        <v>0</v>
      </c>
    </row>
    <row r="7891" spans="1:1" x14ac:dyDescent="0.2">
      <c r="A7891" s="219">
        <v>0</v>
      </c>
    </row>
    <row r="7892" spans="1:1" x14ac:dyDescent="0.2">
      <c r="A7892" s="219">
        <v>0</v>
      </c>
    </row>
    <row r="7893" spans="1:1" x14ac:dyDescent="0.2">
      <c r="A7893" s="219">
        <v>0</v>
      </c>
    </row>
    <row r="7894" spans="1:1" x14ac:dyDescent="0.2">
      <c r="A7894" s="219">
        <v>0</v>
      </c>
    </row>
    <row r="7895" spans="1:1" x14ac:dyDescent="0.2">
      <c r="A7895" s="219">
        <v>0</v>
      </c>
    </row>
    <row r="7896" spans="1:1" x14ac:dyDescent="0.2">
      <c r="A7896" s="219">
        <v>0</v>
      </c>
    </row>
    <row r="7897" spans="1:1" x14ac:dyDescent="0.2">
      <c r="A7897" s="219">
        <v>0</v>
      </c>
    </row>
    <row r="7898" spans="1:1" x14ac:dyDescent="0.2">
      <c r="A7898" s="219">
        <v>0</v>
      </c>
    </row>
    <row r="7899" spans="1:1" x14ac:dyDescent="0.2">
      <c r="A7899" s="219">
        <v>0</v>
      </c>
    </row>
    <row r="7900" spans="1:1" x14ac:dyDescent="0.2">
      <c r="A7900" s="219">
        <v>0</v>
      </c>
    </row>
    <row r="7901" spans="1:1" x14ac:dyDescent="0.2">
      <c r="A7901" s="219">
        <v>0</v>
      </c>
    </row>
    <row r="7902" spans="1:1" x14ac:dyDescent="0.2">
      <c r="A7902" s="219">
        <v>0</v>
      </c>
    </row>
    <row r="7903" spans="1:1" x14ac:dyDescent="0.2">
      <c r="A7903" s="219">
        <v>0</v>
      </c>
    </row>
    <row r="7904" spans="1:1" x14ac:dyDescent="0.2">
      <c r="A7904" s="219">
        <v>0</v>
      </c>
    </row>
    <row r="7905" spans="1:1" x14ac:dyDescent="0.2">
      <c r="A7905" s="219">
        <v>0</v>
      </c>
    </row>
    <row r="7906" spans="1:1" x14ac:dyDescent="0.2">
      <c r="A7906" s="219">
        <v>0</v>
      </c>
    </row>
    <row r="7907" spans="1:1" x14ac:dyDescent="0.2">
      <c r="A7907" s="219">
        <v>0</v>
      </c>
    </row>
    <row r="7908" spans="1:1" x14ac:dyDescent="0.2">
      <c r="A7908" s="219">
        <v>0</v>
      </c>
    </row>
    <row r="7909" spans="1:1" x14ac:dyDescent="0.2">
      <c r="A7909" s="219">
        <v>0</v>
      </c>
    </row>
    <row r="7910" spans="1:1" x14ac:dyDescent="0.2">
      <c r="A7910" s="219">
        <v>0</v>
      </c>
    </row>
    <row r="7911" spans="1:1" x14ac:dyDescent="0.2">
      <c r="A7911" s="219">
        <v>0</v>
      </c>
    </row>
    <row r="7912" spans="1:1" x14ac:dyDescent="0.2">
      <c r="A7912" s="219">
        <v>0</v>
      </c>
    </row>
    <row r="7913" spans="1:1" x14ac:dyDescent="0.2">
      <c r="A7913" s="219">
        <v>0</v>
      </c>
    </row>
    <row r="7914" spans="1:1" x14ac:dyDescent="0.2">
      <c r="A7914" s="219">
        <v>0</v>
      </c>
    </row>
    <row r="7915" spans="1:1" x14ac:dyDescent="0.2">
      <c r="A7915" s="219">
        <v>0</v>
      </c>
    </row>
    <row r="7916" spans="1:1" x14ac:dyDescent="0.2">
      <c r="A7916" s="219">
        <v>0</v>
      </c>
    </row>
    <row r="7917" spans="1:1" x14ac:dyDescent="0.2">
      <c r="A7917" s="219">
        <v>0</v>
      </c>
    </row>
    <row r="7918" spans="1:1" x14ac:dyDescent="0.2">
      <c r="A7918" s="219">
        <v>0</v>
      </c>
    </row>
    <row r="7919" spans="1:1" x14ac:dyDescent="0.2">
      <c r="A7919" s="219">
        <v>0</v>
      </c>
    </row>
    <row r="7920" spans="1:1" x14ac:dyDescent="0.2">
      <c r="A7920" s="219">
        <v>0</v>
      </c>
    </row>
    <row r="7921" spans="1:1" x14ac:dyDescent="0.2">
      <c r="A7921" s="219">
        <v>0</v>
      </c>
    </row>
    <row r="7922" spans="1:1" x14ac:dyDescent="0.2">
      <c r="A7922" s="219">
        <v>0</v>
      </c>
    </row>
    <row r="7923" spans="1:1" x14ac:dyDescent="0.2">
      <c r="A7923" s="219">
        <v>0</v>
      </c>
    </row>
    <row r="7924" spans="1:1" x14ac:dyDescent="0.2">
      <c r="A7924" s="219">
        <v>0</v>
      </c>
    </row>
    <row r="7925" spans="1:1" x14ac:dyDescent="0.2">
      <c r="A7925" s="219">
        <v>0</v>
      </c>
    </row>
    <row r="7926" spans="1:1" x14ac:dyDescent="0.2">
      <c r="A7926" s="219">
        <v>0</v>
      </c>
    </row>
    <row r="7927" spans="1:1" x14ac:dyDescent="0.2">
      <c r="A7927" s="219">
        <v>0</v>
      </c>
    </row>
    <row r="7928" spans="1:1" x14ac:dyDescent="0.2">
      <c r="A7928" s="219">
        <v>0</v>
      </c>
    </row>
    <row r="7929" spans="1:1" x14ac:dyDescent="0.2">
      <c r="A7929" s="219">
        <v>0</v>
      </c>
    </row>
    <row r="7930" spans="1:1" x14ac:dyDescent="0.2">
      <c r="A7930" s="219">
        <v>0</v>
      </c>
    </row>
    <row r="7931" spans="1:1" x14ac:dyDescent="0.2">
      <c r="A7931" s="219">
        <v>0</v>
      </c>
    </row>
    <row r="7932" spans="1:1" x14ac:dyDescent="0.2">
      <c r="A7932" s="219">
        <v>0</v>
      </c>
    </row>
    <row r="7933" spans="1:1" x14ac:dyDescent="0.2">
      <c r="A7933" s="219">
        <v>0</v>
      </c>
    </row>
    <row r="7934" spans="1:1" x14ac:dyDescent="0.2">
      <c r="A7934" s="219">
        <v>0</v>
      </c>
    </row>
    <row r="7935" spans="1:1" x14ac:dyDescent="0.2">
      <c r="A7935" s="219">
        <v>0</v>
      </c>
    </row>
    <row r="7936" spans="1:1" x14ac:dyDescent="0.2">
      <c r="A7936" s="219">
        <v>0</v>
      </c>
    </row>
    <row r="7937" spans="1:1" x14ac:dyDescent="0.2">
      <c r="A7937" s="219">
        <v>0</v>
      </c>
    </row>
    <row r="7938" spans="1:1" x14ac:dyDescent="0.2">
      <c r="A7938" s="219">
        <v>0</v>
      </c>
    </row>
    <row r="7939" spans="1:1" x14ac:dyDescent="0.2">
      <c r="A7939" s="219">
        <v>0</v>
      </c>
    </row>
    <row r="7940" spans="1:1" x14ac:dyDescent="0.2">
      <c r="A7940" s="219">
        <v>0</v>
      </c>
    </row>
    <row r="7941" spans="1:1" x14ac:dyDescent="0.2">
      <c r="A7941" s="219">
        <v>0</v>
      </c>
    </row>
    <row r="7942" spans="1:1" x14ac:dyDescent="0.2">
      <c r="A7942" s="219">
        <v>0</v>
      </c>
    </row>
    <row r="7943" spans="1:1" x14ac:dyDescent="0.2">
      <c r="A7943" s="219">
        <v>0</v>
      </c>
    </row>
    <row r="7944" spans="1:1" x14ac:dyDescent="0.2">
      <c r="A7944" s="219">
        <v>0</v>
      </c>
    </row>
    <row r="7945" spans="1:1" x14ac:dyDescent="0.2">
      <c r="A7945" s="219">
        <v>0</v>
      </c>
    </row>
    <row r="7946" spans="1:1" x14ac:dyDescent="0.2">
      <c r="A7946" s="219">
        <v>0</v>
      </c>
    </row>
    <row r="7947" spans="1:1" x14ac:dyDescent="0.2">
      <c r="A7947" s="219">
        <v>0</v>
      </c>
    </row>
    <row r="7948" spans="1:1" x14ac:dyDescent="0.2">
      <c r="A7948" s="219">
        <v>0</v>
      </c>
    </row>
    <row r="7949" spans="1:1" x14ac:dyDescent="0.2">
      <c r="A7949" s="219">
        <v>0</v>
      </c>
    </row>
    <row r="7950" spans="1:1" x14ac:dyDescent="0.2">
      <c r="A7950" s="219">
        <v>0</v>
      </c>
    </row>
    <row r="7951" spans="1:1" x14ac:dyDescent="0.2">
      <c r="A7951" s="219">
        <v>0</v>
      </c>
    </row>
    <row r="7952" spans="1:1" x14ac:dyDescent="0.2">
      <c r="A7952" s="219">
        <v>0</v>
      </c>
    </row>
    <row r="7953" spans="1:1" x14ac:dyDescent="0.2">
      <c r="A7953" s="219">
        <v>0</v>
      </c>
    </row>
    <row r="7954" spans="1:1" x14ac:dyDescent="0.2">
      <c r="A7954" s="219">
        <v>0</v>
      </c>
    </row>
    <row r="7955" spans="1:1" x14ac:dyDescent="0.2">
      <c r="A7955" s="219">
        <v>0</v>
      </c>
    </row>
    <row r="7956" spans="1:1" x14ac:dyDescent="0.2">
      <c r="A7956" s="219">
        <v>0</v>
      </c>
    </row>
    <row r="7957" spans="1:1" x14ac:dyDescent="0.2">
      <c r="A7957" s="219">
        <v>0</v>
      </c>
    </row>
    <row r="7958" spans="1:1" x14ac:dyDescent="0.2">
      <c r="A7958" s="219">
        <v>0</v>
      </c>
    </row>
    <row r="7959" spans="1:1" x14ac:dyDescent="0.2">
      <c r="A7959" s="219">
        <v>0</v>
      </c>
    </row>
    <row r="7960" spans="1:1" x14ac:dyDescent="0.2">
      <c r="A7960" s="219">
        <v>0</v>
      </c>
    </row>
    <row r="7961" spans="1:1" x14ac:dyDescent="0.2">
      <c r="A7961" s="219">
        <v>0</v>
      </c>
    </row>
    <row r="7962" spans="1:1" x14ac:dyDescent="0.2">
      <c r="A7962" s="219">
        <v>0</v>
      </c>
    </row>
    <row r="7963" spans="1:1" x14ac:dyDescent="0.2">
      <c r="A7963" s="219">
        <v>0</v>
      </c>
    </row>
    <row r="7964" spans="1:1" x14ac:dyDescent="0.2">
      <c r="A7964" s="219">
        <v>0</v>
      </c>
    </row>
    <row r="7965" spans="1:1" x14ac:dyDescent="0.2">
      <c r="A7965" s="219">
        <v>0</v>
      </c>
    </row>
    <row r="7966" spans="1:1" x14ac:dyDescent="0.2">
      <c r="A7966" s="219">
        <v>0</v>
      </c>
    </row>
    <row r="7967" spans="1:1" x14ac:dyDescent="0.2">
      <c r="A7967" s="219">
        <v>0</v>
      </c>
    </row>
    <row r="7968" spans="1:1" x14ac:dyDescent="0.2">
      <c r="A7968" s="219">
        <v>0</v>
      </c>
    </row>
    <row r="7969" spans="1:1" x14ac:dyDescent="0.2">
      <c r="A7969" s="219">
        <v>0</v>
      </c>
    </row>
    <row r="7970" spans="1:1" x14ac:dyDescent="0.2">
      <c r="A7970" s="219">
        <v>0</v>
      </c>
    </row>
    <row r="7971" spans="1:1" x14ac:dyDescent="0.2">
      <c r="A7971" s="219">
        <v>0</v>
      </c>
    </row>
    <row r="7972" spans="1:1" x14ac:dyDescent="0.2">
      <c r="A7972" s="219">
        <v>0</v>
      </c>
    </row>
    <row r="7973" spans="1:1" x14ac:dyDescent="0.2">
      <c r="A7973" s="219">
        <v>0</v>
      </c>
    </row>
    <row r="7974" spans="1:1" x14ac:dyDescent="0.2">
      <c r="A7974" s="219">
        <v>0</v>
      </c>
    </row>
    <row r="7975" spans="1:1" x14ac:dyDescent="0.2">
      <c r="A7975" s="219">
        <v>0</v>
      </c>
    </row>
    <row r="7976" spans="1:1" x14ac:dyDescent="0.2">
      <c r="A7976" s="219">
        <v>0</v>
      </c>
    </row>
    <row r="7977" spans="1:1" x14ac:dyDescent="0.2">
      <c r="A7977" s="219">
        <v>0</v>
      </c>
    </row>
    <row r="7978" spans="1:1" x14ac:dyDescent="0.2">
      <c r="A7978" s="219">
        <v>0</v>
      </c>
    </row>
    <row r="7979" spans="1:1" x14ac:dyDescent="0.2">
      <c r="A7979" s="219">
        <v>0</v>
      </c>
    </row>
    <row r="7980" spans="1:1" x14ac:dyDescent="0.2">
      <c r="A7980" s="219">
        <v>0</v>
      </c>
    </row>
    <row r="7981" spans="1:1" x14ac:dyDescent="0.2">
      <c r="A7981" s="219">
        <v>0</v>
      </c>
    </row>
    <row r="7982" spans="1:1" x14ac:dyDescent="0.2">
      <c r="A7982" s="219">
        <v>0</v>
      </c>
    </row>
    <row r="7983" spans="1:1" x14ac:dyDescent="0.2">
      <c r="A7983" s="219">
        <v>0</v>
      </c>
    </row>
    <row r="7984" spans="1:1" x14ac:dyDescent="0.2">
      <c r="A7984" s="219">
        <v>0</v>
      </c>
    </row>
    <row r="7985" spans="1:1" x14ac:dyDescent="0.2">
      <c r="A7985" s="219">
        <v>0</v>
      </c>
    </row>
    <row r="7986" spans="1:1" x14ac:dyDescent="0.2">
      <c r="A7986" s="219">
        <v>0</v>
      </c>
    </row>
    <row r="7987" spans="1:1" x14ac:dyDescent="0.2">
      <c r="A7987" s="219">
        <v>0</v>
      </c>
    </row>
    <row r="7988" spans="1:1" x14ac:dyDescent="0.2">
      <c r="A7988" s="219">
        <v>0</v>
      </c>
    </row>
    <row r="7989" spans="1:1" x14ac:dyDescent="0.2">
      <c r="A7989" s="219">
        <v>0</v>
      </c>
    </row>
    <row r="7990" spans="1:1" x14ac:dyDescent="0.2">
      <c r="A7990" s="219">
        <v>0</v>
      </c>
    </row>
    <row r="7991" spans="1:1" x14ac:dyDescent="0.2">
      <c r="A7991" s="219">
        <v>0</v>
      </c>
    </row>
    <row r="7992" spans="1:1" x14ac:dyDescent="0.2">
      <c r="A7992" s="219">
        <v>0</v>
      </c>
    </row>
    <row r="7993" spans="1:1" x14ac:dyDescent="0.2">
      <c r="A7993" s="219">
        <v>0</v>
      </c>
    </row>
    <row r="7994" spans="1:1" x14ac:dyDescent="0.2">
      <c r="A7994" s="219">
        <v>0</v>
      </c>
    </row>
    <row r="7995" spans="1:1" x14ac:dyDescent="0.2">
      <c r="A7995" s="219">
        <v>0</v>
      </c>
    </row>
    <row r="7996" spans="1:1" x14ac:dyDescent="0.2">
      <c r="A7996" s="219">
        <v>0</v>
      </c>
    </row>
    <row r="7997" spans="1:1" x14ac:dyDescent="0.2">
      <c r="A7997" s="219">
        <v>0</v>
      </c>
    </row>
    <row r="7998" spans="1:1" x14ac:dyDescent="0.2">
      <c r="A7998" s="219">
        <v>0</v>
      </c>
    </row>
    <row r="7999" spans="1:1" x14ac:dyDescent="0.2">
      <c r="A7999" s="219">
        <v>0</v>
      </c>
    </row>
    <row r="8000" spans="1:1" x14ac:dyDescent="0.2">
      <c r="A8000" s="219">
        <v>0</v>
      </c>
    </row>
    <row r="8001" spans="1:1" x14ac:dyDescent="0.2">
      <c r="A8001" s="219">
        <v>0</v>
      </c>
    </row>
    <row r="8002" spans="1:1" x14ac:dyDescent="0.2">
      <c r="A8002" s="219">
        <v>0</v>
      </c>
    </row>
    <row r="8003" spans="1:1" x14ac:dyDescent="0.2">
      <c r="A8003" s="219">
        <v>0</v>
      </c>
    </row>
    <row r="8004" spans="1:1" x14ac:dyDescent="0.2">
      <c r="A8004" s="219">
        <v>0</v>
      </c>
    </row>
    <row r="8005" spans="1:1" x14ac:dyDescent="0.2">
      <c r="A8005" s="219">
        <v>0</v>
      </c>
    </row>
    <row r="8006" spans="1:1" x14ac:dyDescent="0.2">
      <c r="A8006" s="219">
        <v>0</v>
      </c>
    </row>
    <row r="8007" spans="1:1" x14ac:dyDescent="0.2">
      <c r="A8007" s="219">
        <v>0</v>
      </c>
    </row>
    <row r="8008" spans="1:1" x14ac:dyDescent="0.2">
      <c r="A8008" s="219">
        <v>0</v>
      </c>
    </row>
    <row r="8009" spans="1:1" x14ac:dyDescent="0.2">
      <c r="A8009" s="219">
        <v>0</v>
      </c>
    </row>
    <row r="8010" spans="1:1" x14ac:dyDescent="0.2">
      <c r="A8010" s="219">
        <v>0</v>
      </c>
    </row>
    <row r="8011" spans="1:1" x14ac:dyDescent="0.2">
      <c r="A8011" s="219">
        <v>0</v>
      </c>
    </row>
    <row r="8012" spans="1:1" x14ac:dyDescent="0.2">
      <c r="A8012" s="219">
        <v>0</v>
      </c>
    </row>
    <row r="8013" spans="1:1" x14ac:dyDescent="0.2">
      <c r="A8013" s="219">
        <v>0</v>
      </c>
    </row>
    <row r="8014" spans="1:1" x14ac:dyDescent="0.2">
      <c r="A8014" s="219">
        <v>0</v>
      </c>
    </row>
    <row r="8015" spans="1:1" x14ac:dyDescent="0.2">
      <c r="A8015" s="219">
        <v>0</v>
      </c>
    </row>
    <row r="8016" spans="1:1" x14ac:dyDescent="0.2">
      <c r="A8016" s="219">
        <v>0</v>
      </c>
    </row>
    <row r="8017" spans="1:1" x14ac:dyDescent="0.2">
      <c r="A8017" s="219">
        <v>0</v>
      </c>
    </row>
    <row r="8018" spans="1:1" x14ac:dyDescent="0.2">
      <c r="A8018" s="219">
        <v>0</v>
      </c>
    </row>
    <row r="8019" spans="1:1" x14ac:dyDescent="0.2">
      <c r="A8019" s="219">
        <v>0</v>
      </c>
    </row>
    <row r="8020" spans="1:1" x14ac:dyDescent="0.2">
      <c r="A8020" s="219">
        <v>0</v>
      </c>
    </row>
    <row r="8021" spans="1:1" x14ac:dyDescent="0.2">
      <c r="A8021" s="219">
        <v>0</v>
      </c>
    </row>
    <row r="8022" spans="1:1" x14ac:dyDescent="0.2">
      <c r="A8022" s="219">
        <v>0</v>
      </c>
    </row>
    <row r="8023" spans="1:1" x14ac:dyDescent="0.2">
      <c r="A8023" s="219">
        <v>0</v>
      </c>
    </row>
    <row r="8024" spans="1:1" x14ac:dyDescent="0.2">
      <c r="A8024" s="219">
        <v>0</v>
      </c>
    </row>
    <row r="8025" spans="1:1" x14ac:dyDescent="0.2">
      <c r="A8025" s="219">
        <v>0</v>
      </c>
    </row>
    <row r="8026" spans="1:1" x14ac:dyDescent="0.2">
      <c r="A8026" s="219">
        <v>0</v>
      </c>
    </row>
    <row r="8027" spans="1:1" x14ac:dyDescent="0.2">
      <c r="A8027" s="219">
        <v>0</v>
      </c>
    </row>
    <row r="8028" spans="1:1" x14ac:dyDescent="0.2">
      <c r="A8028" s="219">
        <v>0</v>
      </c>
    </row>
    <row r="8029" spans="1:1" x14ac:dyDescent="0.2">
      <c r="A8029" s="219">
        <v>0</v>
      </c>
    </row>
    <row r="8030" spans="1:1" x14ac:dyDescent="0.2">
      <c r="A8030" s="219">
        <v>0</v>
      </c>
    </row>
    <row r="8031" spans="1:1" x14ac:dyDescent="0.2">
      <c r="A8031" s="219">
        <v>0</v>
      </c>
    </row>
    <row r="8032" spans="1:1" x14ac:dyDescent="0.2">
      <c r="A8032" s="219">
        <v>0</v>
      </c>
    </row>
    <row r="8033" spans="1:1" x14ac:dyDescent="0.2">
      <c r="A8033" s="219">
        <v>0</v>
      </c>
    </row>
    <row r="8034" spans="1:1" x14ac:dyDescent="0.2">
      <c r="A8034" s="219">
        <v>0</v>
      </c>
    </row>
    <row r="8035" spans="1:1" x14ac:dyDescent="0.2">
      <c r="A8035" s="219">
        <v>0</v>
      </c>
    </row>
    <row r="8036" spans="1:1" x14ac:dyDescent="0.2">
      <c r="A8036" s="219">
        <v>0</v>
      </c>
    </row>
    <row r="8037" spans="1:1" x14ac:dyDescent="0.2">
      <c r="A8037" s="219">
        <v>0</v>
      </c>
    </row>
    <row r="8038" spans="1:1" x14ac:dyDescent="0.2">
      <c r="A8038" s="219">
        <v>0</v>
      </c>
    </row>
    <row r="8039" spans="1:1" x14ac:dyDescent="0.2">
      <c r="A8039" s="219">
        <v>0</v>
      </c>
    </row>
    <row r="8040" spans="1:1" x14ac:dyDescent="0.2">
      <c r="A8040" s="219">
        <v>0</v>
      </c>
    </row>
    <row r="8041" spans="1:1" x14ac:dyDescent="0.2">
      <c r="A8041" s="219">
        <v>0</v>
      </c>
    </row>
    <row r="8042" spans="1:1" x14ac:dyDescent="0.2">
      <c r="A8042" s="219">
        <v>0</v>
      </c>
    </row>
    <row r="8043" spans="1:1" x14ac:dyDescent="0.2">
      <c r="A8043" s="219">
        <v>0</v>
      </c>
    </row>
    <row r="8044" spans="1:1" x14ac:dyDescent="0.2">
      <c r="A8044" s="219">
        <v>0</v>
      </c>
    </row>
    <row r="8045" spans="1:1" x14ac:dyDescent="0.2">
      <c r="A8045" s="219">
        <v>0</v>
      </c>
    </row>
    <row r="8046" spans="1:1" x14ac:dyDescent="0.2">
      <c r="A8046" s="219">
        <v>0</v>
      </c>
    </row>
    <row r="8047" spans="1:1" x14ac:dyDescent="0.2">
      <c r="A8047" s="219">
        <v>0</v>
      </c>
    </row>
    <row r="8048" spans="1:1" x14ac:dyDescent="0.2">
      <c r="A8048" s="219">
        <v>0</v>
      </c>
    </row>
    <row r="8049" spans="1:1" x14ac:dyDescent="0.2">
      <c r="A8049" s="219">
        <v>0</v>
      </c>
    </row>
    <row r="8050" spans="1:1" x14ac:dyDescent="0.2">
      <c r="A8050" s="219">
        <v>0</v>
      </c>
    </row>
    <row r="8051" spans="1:1" x14ac:dyDescent="0.2">
      <c r="A8051" s="219">
        <v>0</v>
      </c>
    </row>
    <row r="8052" spans="1:1" x14ac:dyDescent="0.2">
      <c r="A8052" s="219">
        <v>0</v>
      </c>
    </row>
    <row r="8053" spans="1:1" x14ac:dyDescent="0.2">
      <c r="A8053" s="219">
        <v>0</v>
      </c>
    </row>
    <row r="8054" spans="1:1" x14ac:dyDescent="0.2">
      <c r="A8054" s="219">
        <v>0</v>
      </c>
    </row>
    <row r="8055" spans="1:1" x14ac:dyDescent="0.2">
      <c r="A8055" s="219">
        <v>0</v>
      </c>
    </row>
    <row r="8056" spans="1:1" x14ac:dyDescent="0.2">
      <c r="A8056" s="219">
        <v>0</v>
      </c>
    </row>
    <row r="8057" spans="1:1" x14ac:dyDescent="0.2">
      <c r="A8057" s="219">
        <v>0</v>
      </c>
    </row>
    <row r="8058" spans="1:1" x14ac:dyDescent="0.2">
      <c r="A8058" s="219">
        <v>0</v>
      </c>
    </row>
    <row r="8059" spans="1:1" x14ac:dyDescent="0.2">
      <c r="A8059" s="219">
        <v>0</v>
      </c>
    </row>
    <row r="8060" spans="1:1" x14ac:dyDescent="0.2">
      <c r="A8060" s="219">
        <v>0</v>
      </c>
    </row>
    <row r="8061" spans="1:1" x14ac:dyDescent="0.2">
      <c r="A8061" s="219">
        <v>0</v>
      </c>
    </row>
    <row r="8062" spans="1:1" x14ac:dyDescent="0.2">
      <c r="A8062" s="219">
        <v>0</v>
      </c>
    </row>
    <row r="8063" spans="1:1" x14ac:dyDescent="0.2">
      <c r="A8063" s="219">
        <v>0</v>
      </c>
    </row>
    <row r="8064" spans="1:1" x14ac:dyDescent="0.2">
      <c r="A8064" s="219">
        <v>0</v>
      </c>
    </row>
    <row r="8065" spans="1:1" x14ac:dyDescent="0.2">
      <c r="A8065" s="219">
        <v>0</v>
      </c>
    </row>
    <row r="8066" spans="1:1" x14ac:dyDescent="0.2">
      <c r="A8066" s="219">
        <v>0</v>
      </c>
    </row>
    <row r="8067" spans="1:1" x14ac:dyDescent="0.2">
      <c r="A8067" s="219">
        <v>0</v>
      </c>
    </row>
    <row r="8068" spans="1:1" x14ac:dyDescent="0.2">
      <c r="A8068" s="219">
        <v>0</v>
      </c>
    </row>
    <row r="8069" spans="1:1" x14ac:dyDescent="0.2">
      <c r="A8069" s="219">
        <v>0</v>
      </c>
    </row>
    <row r="8070" spans="1:1" x14ac:dyDescent="0.2">
      <c r="A8070" s="219">
        <v>0</v>
      </c>
    </row>
    <row r="8071" spans="1:1" x14ac:dyDescent="0.2">
      <c r="A8071" s="219">
        <v>0</v>
      </c>
    </row>
    <row r="8072" spans="1:1" x14ac:dyDescent="0.2">
      <c r="A8072" s="219">
        <v>0</v>
      </c>
    </row>
    <row r="8073" spans="1:1" x14ac:dyDescent="0.2">
      <c r="A8073" s="219">
        <v>0</v>
      </c>
    </row>
    <row r="8074" spans="1:1" x14ac:dyDescent="0.2">
      <c r="A8074" s="219">
        <v>0</v>
      </c>
    </row>
    <row r="8075" spans="1:1" x14ac:dyDescent="0.2">
      <c r="A8075" s="219">
        <v>0</v>
      </c>
    </row>
    <row r="8076" spans="1:1" x14ac:dyDescent="0.2">
      <c r="A8076" s="219">
        <v>0</v>
      </c>
    </row>
    <row r="8077" spans="1:1" x14ac:dyDescent="0.2">
      <c r="A8077" s="219">
        <v>0</v>
      </c>
    </row>
    <row r="8078" spans="1:1" x14ac:dyDescent="0.2">
      <c r="A8078" s="219">
        <v>0</v>
      </c>
    </row>
    <row r="8079" spans="1:1" x14ac:dyDescent="0.2">
      <c r="A8079" s="219">
        <v>0</v>
      </c>
    </row>
    <row r="8080" spans="1:1" x14ac:dyDescent="0.2">
      <c r="A8080" s="219">
        <v>0</v>
      </c>
    </row>
    <row r="8081" spans="1:1" x14ac:dyDescent="0.2">
      <c r="A8081" s="219">
        <v>0</v>
      </c>
    </row>
    <row r="8082" spans="1:1" x14ac:dyDescent="0.2">
      <c r="A8082" s="219">
        <v>0</v>
      </c>
    </row>
    <row r="8083" spans="1:1" x14ac:dyDescent="0.2">
      <c r="A8083" s="219">
        <v>0</v>
      </c>
    </row>
    <row r="8084" spans="1:1" x14ac:dyDescent="0.2">
      <c r="A8084" s="219">
        <v>0</v>
      </c>
    </row>
    <row r="8085" spans="1:1" x14ac:dyDescent="0.2">
      <c r="A8085" s="219">
        <v>0</v>
      </c>
    </row>
    <row r="8086" spans="1:1" x14ac:dyDescent="0.2">
      <c r="A8086" s="219">
        <v>0</v>
      </c>
    </row>
    <row r="8087" spans="1:1" x14ac:dyDescent="0.2">
      <c r="A8087" s="219">
        <v>0</v>
      </c>
    </row>
    <row r="8088" spans="1:1" x14ac:dyDescent="0.2">
      <c r="A8088" s="219">
        <v>0</v>
      </c>
    </row>
    <row r="8089" spans="1:1" x14ac:dyDescent="0.2">
      <c r="A8089" s="219">
        <v>0</v>
      </c>
    </row>
    <row r="8090" spans="1:1" x14ac:dyDescent="0.2">
      <c r="A8090" s="219">
        <v>0</v>
      </c>
    </row>
    <row r="8091" spans="1:1" x14ac:dyDescent="0.2">
      <c r="A8091" s="219">
        <v>0</v>
      </c>
    </row>
    <row r="8092" spans="1:1" x14ac:dyDescent="0.2">
      <c r="A8092" s="219">
        <v>0</v>
      </c>
    </row>
    <row r="8093" spans="1:1" x14ac:dyDescent="0.2">
      <c r="A8093" s="219">
        <v>0</v>
      </c>
    </row>
    <row r="8094" spans="1:1" x14ac:dyDescent="0.2">
      <c r="A8094" s="219">
        <v>0</v>
      </c>
    </row>
    <row r="8095" spans="1:1" x14ac:dyDescent="0.2">
      <c r="A8095" s="219">
        <v>0</v>
      </c>
    </row>
    <row r="8096" spans="1:1" x14ac:dyDescent="0.2">
      <c r="A8096" s="219">
        <v>0</v>
      </c>
    </row>
    <row r="8097" spans="1:1" x14ac:dyDescent="0.2">
      <c r="A8097" s="219">
        <v>0</v>
      </c>
    </row>
    <row r="8098" spans="1:1" x14ac:dyDescent="0.2">
      <c r="A8098" s="219">
        <v>0</v>
      </c>
    </row>
    <row r="8099" spans="1:1" x14ac:dyDescent="0.2">
      <c r="A8099" s="219">
        <v>0</v>
      </c>
    </row>
    <row r="8100" spans="1:1" x14ac:dyDescent="0.2">
      <c r="A8100" s="219">
        <v>0</v>
      </c>
    </row>
    <row r="8101" spans="1:1" x14ac:dyDescent="0.2">
      <c r="A8101" s="219">
        <v>0</v>
      </c>
    </row>
    <row r="8102" spans="1:1" x14ac:dyDescent="0.2">
      <c r="A8102" s="219">
        <v>0</v>
      </c>
    </row>
    <row r="8103" spans="1:1" x14ac:dyDescent="0.2">
      <c r="A8103" s="219">
        <v>0</v>
      </c>
    </row>
    <row r="8104" spans="1:1" x14ac:dyDescent="0.2">
      <c r="A8104" s="219">
        <v>0</v>
      </c>
    </row>
    <row r="8105" spans="1:1" x14ac:dyDescent="0.2">
      <c r="A8105" s="219">
        <v>0</v>
      </c>
    </row>
    <row r="8106" spans="1:1" x14ac:dyDescent="0.2">
      <c r="A8106" s="219">
        <v>0</v>
      </c>
    </row>
    <row r="8107" spans="1:1" x14ac:dyDescent="0.2">
      <c r="A8107" s="219">
        <v>0</v>
      </c>
    </row>
    <row r="8108" spans="1:1" x14ac:dyDescent="0.2">
      <c r="A8108" s="219">
        <v>0</v>
      </c>
    </row>
    <row r="8109" spans="1:1" x14ac:dyDescent="0.2">
      <c r="A8109" s="219">
        <v>0</v>
      </c>
    </row>
    <row r="8110" spans="1:1" x14ac:dyDescent="0.2">
      <c r="A8110" s="219">
        <v>0</v>
      </c>
    </row>
    <row r="8111" spans="1:1" x14ac:dyDescent="0.2">
      <c r="A8111" s="219">
        <v>0</v>
      </c>
    </row>
    <row r="8112" spans="1:1" x14ac:dyDescent="0.2">
      <c r="A8112" s="219">
        <v>0</v>
      </c>
    </row>
    <row r="8113" spans="1:1" x14ac:dyDescent="0.2">
      <c r="A8113" s="219">
        <v>0</v>
      </c>
    </row>
    <row r="8114" spans="1:1" x14ac:dyDescent="0.2">
      <c r="A8114" s="219">
        <v>0</v>
      </c>
    </row>
    <row r="8115" spans="1:1" x14ac:dyDescent="0.2">
      <c r="A8115" s="219">
        <v>0</v>
      </c>
    </row>
    <row r="8116" spans="1:1" x14ac:dyDescent="0.2">
      <c r="A8116" s="219">
        <v>0</v>
      </c>
    </row>
    <row r="8117" spans="1:1" x14ac:dyDescent="0.2">
      <c r="A8117" s="219">
        <v>0</v>
      </c>
    </row>
    <row r="8118" spans="1:1" x14ac:dyDescent="0.2">
      <c r="A8118" s="219">
        <v>0</v>
      </c>
    </row>
    <row r="8119" spans="1:1" x14ac:dyDescent="0.2">
      <c r="A8119" s="219">
        <v>0</v>
      </c>
    </row>
    <row r="8120" spans="1:1" x14ac:dyDescent="0.2">
      <c r="A8120" s="219">
        <v>0</v>
      </c>
    </row>
    <row r="8121" spans="1:1" x14ac:dyDescent="0.2">
      <c r="A8121" s="219">
        <v>0</v>
      </c>
    </row>
    <row r="8122" spans="1:1" x14ac:dyDescent="0.2">
      <c r="A8122" s="219">
        <v>0</v>
      </c>
    </row>
    <row r="8123" spans="1:1" x14ac:dyDescent="0.2">
      <c r="A8123" s="219">
        <v>0</v>
      </c>
    </row>
    <row r="8124" spans="1:1" x14ac:dyDescent="0.2">
      <c r="A8124" s="219">
        <v>0</v>
      </c>
    </row>
    <row r="8125" spans="1:1" x14ac:dyDescent="0.2">
      <c r="A8125" s="219">
        <v>0</v>
      </c>
    </row>
    <row r="8126" spans="1:1" x14ac:dyDescent="0.2">
      <c r="A8126" s="219">
        <v>0</v>
      </c>
    </row>
    <row r="8127" spans="1:1" x14ac:dyDescent="0.2">
      <c r="A8127" s="219">
        <v>0</v>
      </c>
    </row>
    <row r="8128" spans="1:1" x14ac:dyDescent="0.2">
      <c r="A8128" s="219">
        <v>0</v>
      </c>
    </row>
    <row r="8129" spans="1:1" x14ac:dyDescent="0.2">
      <c r="A8129" s="219">
        <v>0</v>
      </c>
    </row>
    <row r="8130" spans="1:1" x14ac:dyDescent="0.2">
      <c r="A8130" s="219">
        <v>0</v>
      </c>
    </row>
    <row r="8131" spans="1:1" x14ac:dyDescent="0.2">
      <c r="A8131" s="219">
        <v>0</v>
      </c>
    </row>
    <row r="8132" spans="1:1" x14ac:dyDescent="0.2">
      <c r="A8132" s="219">
        <v>0</v>
      </c>
    </row>
    <row r="8133" spans="1:1" x14ac:dyDescent="0.2">
      <c r="A8133" s="219">
        <v>0</v>
      </c>
    </row>
    <row r="8134" spans="1:1" x14ac:dyDescent="0.2">
      <c r="A8134" s="219">
        <v>0</v>
      </c>
    </row>
    <row r="8135" spans="1:1" x14ac:dyDescent="0.2">
      <c r="A8135" s="219">
        <v>0</v>
      </c>
    </row>
    <row r="8136" spans="1:1" x14ac:dyDescent="0.2">
      <c r="A8136" s="219">
        <v>0</v>
      </c>
    </row>
    <row r="8137" spans="1:1" x14ac:dyDescent="0.2">
      <c r="A8137" s="219">
        <v>0</v>
      </c>
    </row>
    <row r="8138" spans="1:1" x14ac:dyDescent="0.2">
      <c r="A8138" s="219">
        <v>0</v>
      </c>
    </row>
    <row r="8139" spans="1:1" x14ac:dyDescent="0.2">
      <c r="A8139" s="219">
        <v>0</v>
      </c>
    </row>
    <row r="8140" spans="1:1" x14ac:dyDescent="0.2">
      <c r="A8140" s="219">
        <v>0</v>
      </c>
    </row>
    <row r="8141" spans="1:1" x14ac:dyDescent="0.2">
      <c r="A8141" s="219">
        <v>0</v>
      </c>
    </row>
    <row r="8142" spans="1:1" x14ac:dyDescent="0.2">
      <c r="A8142" s="219">
        <v>0</v>
      </c>
    </row>
    <row r="8143" spans="1:1" x14ac:dyDescent="0.2">
      <c r="A8143" s="219">
        <v>0</v>
      </c>
    </row>
    <row r="8144" spans="1:1" x14ac:dyDescent="0.2">
      <c r="A8144" s="219">
        <v>0</v>
      </c>
    </row>
    <row r="8145" spans="1:1" x14ac:dyDescent="0.2">
      <c r="A8145" s="219">
        <v>0</v>
      </c>
    </row>
    <row r="8146" spans="1:1" x14ac:dyDescent="0.2">
      <c r="A8146" s="219">
        <v>0</v>
      </c>
    </row>
    <row r="8147" spans="1:1" x14ac:dyDescent="0.2">
      <c r="A8147" s="219">
        <v>0</v>
      </c>
    </row>
    <row r="8148" spans="1:1" x14ac:dyDescent="0.2">
      <c r="A8148" s="219">
        <v>0</v>
      </c>
    </row>
    <row r="8149" spans="1:1" x14ac:dyDescent="0.2">
      <c r="A8149" s="219">
        <v>0</v>
      </c>
    </row>
    <row r="8150" spans="1:1" x14ac:dyDescent="0.2">
      <c r="A8150" s="219">
        <v>0</v>
      </c>
    </row>
    <row r="8151" spans="1:1" x14ac:dyDescent="0.2">
      <c r="A8151" s="219">
        <v>0</v>
      </c>
    </row>
    <row r="8152" spans="1:1" x14ac:dyDescent="0.2">
      <c r="A8152" s="219">
        <v>0</v>
      </c>
    </row>
    <row r="8153" spans="1:1" x14ac:dyDescent="0.2">
      <c r="A8153" s="219">
        <v>0</v>
      </c>
    </row>
    <row r="8154" spans="1:1" x14ac:dyDescent="0.2">
      <c r="A8154" s="219">
        <v>0</v>
      </c>
    </row>
    <row r="8155" spans="1:1" x14ac:dyDescent="0.2">
      <c r="A8155" s="219">
        <v>0</v>
      </c>
    </row>
    <row r="8156" spans="1:1" x14ac:dyDescent="0.2">
      <c r="A8156" s="219">
        <v>0</v>
      </c>
    </row>
    <row r="8157" spans="1:1" x14ac:dyDescent="0.2">
      <c r="A8157" s="219">
        <v>0</v>
      </c>
    </row>
    <row r="8158" spans="1:1" x14ac:dyDescent="0.2">
      <c r="A8158" s="219">
        <v>0</v>
      </c>
    </row>
    <row r="8159" spans="1:1" x14ac:dyDescent="0.2">
      <c r="A8159" s="219">
        <v>0</v>
      </c>
    </row>
    <row r="8160" spans="1:1" x14ac:dyDescent="0.2">
      <c r="A8160" s="219">
        <v>0</v>
      </c>
    </row>
    <row r="8161" spans="1:1" x14ac:dyDescent="0.2">
      <c r="A8161" s="219">
        <v>0</v>
      </c>
    </row>
    <row r="8162" spans="1:1" x14ac:dyDescent="0.2">
      <c r="A8162" s="219">
        <v>0</v>
      </c>
    </row>
    <row r="8163" spans="1:1" x14ac:dyDescent="0.2">
      <c r="A8163" s="219">
        <v>0</v>
      </c>
    </row>
    <row r="8164" spans="1:1" x14ac:dyDescent="0.2">
      <c r="A8164" s="219">
        <v>0</v>
      </c>
    </row>
    <row r="8165" spans="1:1" x14ac:dyDescent="0.2">
      <c r="A8165" s="219">
        <v>0</v>
      </c>
    </row>
    <row r="8166" spans="1:1" x14ac:dyDescent="0.2">
      <c r="A8166" s="219">
        <v>0</v>
      </c>
    </row>
    <row r="8167" spans="1:1" x14ac:dyDescent="0.2">
      <c r="A8167" s="219">
        <v>0</v>
      </c>
    </row>
    <row r="8168" spans="1:1" x14ac:dyDescent="0.2">
      <c r="A8168" s="219">
        <v>0</v>
      </c>
    </row>
    <row r="8169" spans="1:1" x14ac:dyDescent="0.2">
      <c r="A8169" s="219">
        <v>0</v>
      </c>
    </row>
    <row r="8170" spans="1:1" x14ac:dyDescent="0.2">
      <c r="A8170" s="219">
        <v>0</v>
      </c>
    </row>
    <row r="8171" spans="1:1" x14ac:dyDescent="0.2">
      <c r="A8171" s="219">
        <v>0</v>
      </c>
    </row>
    <row r="8172" spans="1:1" x14ac:dyDescent="0.2">
      <c r="A8172" s="219">
        <v>0</v>
      </c>
    </row>
    <row r="8173" spans="1:1" x14ac:dyDescent="0.2">
      <c r="A8173" s="219">
        <v>0</v>
      </c>
    </row>
    <row r="8174" spans="1:1" x14ac:dyDescent="0.2">
      <c r="A8174" s="219">
        <v>0</v>
      </c>
    </row>
    <row r="8175" spans="1:1" x14ac:dyDescent="0.2">
      <c r="A8175" s="219">
        <v>0</v>
      </c>
    </row>
    <row r="8176" spans="1:1" x14ac:dyDescent="0.2">
      <c r="A8176" s="219">
        <v>0</v>
      </c>
    </row>
    <row r="8177" spans="1:1" x14ac:dyDescent="0.2">
      <c r="A8177" s="219">
        <v>0</v>
      </c>
    </row>
    <row r="8178" spans="1:1" x14ac:dyDescent="0.2">
      <c r="A8178" s="219">
        <v>0</v>
      </c>
    </row>
    <row r="8179" spans="1:1" x14ac:dyDescent="0.2">
      <c r="A8179" s="219">
        <v>0</v>
      </c>
    </row>
    <row r="8180" spans="1:1" x14ac:dyDescent="0.2">
      <c r="A8180" s="219">
        <v>0</v>
      </c>
    </row>
    <row r="8181" spans="1:1" x14ac:dyDescent="0.2">
      <c r="A8181" s="219">
        <v>0</v>
      </c>
    </row>
    <row r="8182" spans="1:1" x14ac:dyDescent="0.2">
      <c r="A8182" s="219">
        <v>0</v>
      </c>
    </row>
    <row r="8183" spans="1:1" x14ac:dyDescent="0.2">
      <c r="A8183" s="219">
        <v>0</v>
      </c>
    </row>
    <row r="8184" spans="1:1" x14ac:dyDescent="0.2">
      <c r="A8184" s="219">
        <v>0</v>
      </c>
    </row>
    <row r="8185" spans="1:1" x14ac:dyDescent="0.2">
      <c r="A8185" s="219">
        <v>0</v>
      </c>
    </row>
    <row r="8186" spans="1:1" x14ac:dyDescent="0.2">
      <c r="A8186" s="219">
        <v>0</v>
      </c>
    </row>
    <row r="8187" spans="1:1" x14ac:dyDescent="0.2">
      <c r="A8187" s="219">
        <v>0</v>
      </c>
    </row>
    <row r="8188" spans="1:1" x14ac:dyDescent="0.2">
      <c r="A8188" s="219">
        <v>0</v>
      </c>
    </row>
    <row r="8189" spans="1:1" x14ac:dyDescent="0.2">
      <c r="A8189" s="219">
        <v>0</v>
      </c>
    </row>
    <row r="8190" spans="1:1" x14ac:dyDescent="0.2">
      <c r="A8190" s="219">
        <v>0</v>
      </c>
    </row>
    <row r="8191" spans="1:1" x14ac:dyDescent="0.2">
      <c r="A8191" s="219">
        <v>0</v>
      </c>
    </row>
    <row r="8192" spans="1:1" x14ac:dyDescent="0.2">
      <c r="A8192" s="219">
        <v>0</v>
      </c>
    </row>
    <row r="8193" spans="1:1" x14ac:dyDescent="0.2">
      <c r="A8193" s="219">
        <v>0</v>
      </c>
    </row>
    <row r="8194" spans="1:1" x14ac:dyDescent="0.2">
      <c r="A8194" s="219">
        <v>0</v>
      </c>
    </row>
    <row r="8195" spans="1:1" x14ac:dyDescent="0.2">
      <c r="A8195" s="219">
        <v>0</v>
      </c>
    </row>
    <row r="8196" spans="1:1" x14ac:dyDescent="0.2">
      <c r="A8196" s="219">
        <v>0</v>
      </c>
    </row>
    <row r="8197" spans="1:1" x14ac:dyDescent="0.2">
      <c r="A8197" s="219">
        <v>0</v>
      </c>
    </row>
    <row r="8198" spans="1:1" x14ac:dyDescent="0.2">
      <c r="A8198" s="219">
        <v>0</v>
      </c>
    </row>
    <row r="8199" spans="1:1" x14ac:dyDescent="0.2">
      <c r="A8199" s="219">
        <v>0</v>
      </c>
    </row>
    <row r="8200" spans="1:1" x14ac:dyDescent="0.2">
      <c r="A8200" s="219">
        <v>0</v>
      </c>
    </row>
    <row r="8201" spans="1:1" x14ac:dyDescent="0.2">
      <c r="A8201" s="219">
        <v>0</v>
      </c>
    </row>
    <row r="8202" spans="1:1" x14ac:dyDescent="0.2">
      <c r="A8202" s="219">
        <v>0</v>
      </c>
    </row>
    <row r="8203" spans="1:1" x14ac:dyDescent="0.2">
      <c r="A8203" s="219">
        <v>0</v>
      </c>
    </row>
    <row r="8204" spans="1:1" x14ac:dyDescent="0.2">
      <c r="A8204" s="219">
        <v>0</v>
      </c>
    </row>
    <row r="8205" spans="1:1" x14ac:dyDescent="0.2">
      <c r="A8205" s="219">
        <v>0</v>
      </c>
    </row>
    <row r="8206" spans="1:1" x14ac:dyDescent="0.2">
      <c r="A8206" s="219">
        <v>0</v>
      </c>
    </row>
    <row r="8207" spans="1:1" x14ac:dyDescent="0.2">
      <c r="A8207" s="219">
        <v>0</v>
      </c>
    </row>
    <row r="8208" spans="1:1" x14ac:dyDescent="0.2">
      <c r="A8208" s="219">
        <v>0</v>
      </c>
    </row>
    <row r="8209" spans="1:1" x14ac:dyDescent="0.2">
      <c r="A8209" s="219">
        <v>0</v>
      </c>
    </row>
    <row r="8210" spans="1:1" x14ac:dyDescent="0.2">
      <c r="A8210" s="219">
        <v>0</v>
      </c>
    </row>
    <row r="8211" spans="1:1" x14ac:dyDescent="0.2">
      <c r="A8211" s="219">
        <v>0</v>
      </c>
    </row>
    <row r="8212" spans="1:1" x14ac:dyDescent="0.2">
      <c r="A8212" s="219">
        <v>0</v>
      </c>
    </row>
    <row r="8213" spans="1:1" x14ac:dyDescent="0.2">
      <c r="A8213" s="219">
        <v>0</v>
      </c>
    </row>
    <row r="8214" spans="1:1" x14ac:dyDescent="0.2">
      <c r="A8214" s="219">
        <v>0</v>
      </c>
    </row>
    <row r="8215" spans="1:1" x14ac:dyDescent="0.2">
      <c r="A8215" s="219">
        <v>0</v>
      </c>
    </row>
    <row r="8216" spans="1:1" x14ac:dyDescent="0.2">
      <c r="A8216" s="219">
        <v>0</v>
      </c>
    </row>
    <row r="8217" spans="1:1" x14ac:dyDescent="0.2">
      <c r="A8217" s="219">
        <v>0</v>
      </c>
    </row>
    <row r="8218" spans="1:1" x14ac:dyDescent="0.2">
      <c r="A8218" s="219">
        <v>0</v>
      </c>
    </row>
    <row r="8219" spans="1:1" x14ac:dyDescent="0.2">
      <c r="A8219" s="219">
        <v>0</v>
      </c>
    </row>
    <row r="8220" spans="1:1" x14ac:dyDescent="0.2">
      <c r="A8220" s="219">
        <v>0</v>
      </c>
    </row>
    <row r="8221" spans="1:1" x14ac:dyDescent="0.2">
      <c r="A8221" s="219">
        <v>0</v>
      </c>
    </row>
    <row r="8222" spans="1:1" x14ac:dyDescent="0.2">
      <c r="A8222" s="219">
        <v>0</v>
      </c>
    </row>
    <row r="8223" spans="1:1" x14ac:dyDescent="0.2">
      <c r="A8223" s="219">
        <v>0</v>
      </c>
    </row>
    <row r="8224" spans="1:1" x14ac:dyDescent="0.2">
      <c r="A8224" s="219">
        <v>0</v>
      </c>
    </row>
    <row r="8225" spans="1:1" x14ac:dyDescent="0.2">
      <c r="A8225" s="219">
        <v>0</v>
      </c>
    </row>
    <row r="8226" spans="1:1" x14ac:dyDescent="0.2">
      <c r="A8226" s="219">
        <v>0</v>
      </c>
    </row>
    <row r="8227" spans="1:1" x14ac:dyDescent="0.2">
      <c r="A8227" s="219">
        <v>0</v>
      </c>
    </row>
    <row r="8228" spans="1:1" x14ac:dyDescent="0.2">
      <c r="A8228" s="219">
        <v>0</v>
      </c>
    </row>
    <row r="8229" spans="1:1" x14ac:dyDescent="0.2">
      <c r="A8229" s="219">
        <v>0</v>
      </c>
    </row>
    <row r="8230" spans="1:1" x14ac:dyDescent="0.2">
      <c r="A8230" s="219">
        <v>0</v>
      </c>
    </row>
    <row r="8231" spans="1:1" x14ac:dyDescent="0.2">
      <c r="A8231" s="219">
        <v>0</v>
      </c>
    </row>
    <row r="8232" spans="1:1" x14ac:dyDescent="0.2">
      <c r="A8232" s="219">
        <v>0</v>
      </c>
    </row>
    <row r="8233" spans="1:1" x14ac:dyDescent="0.2">
      <c r="A8233" s="219">
        <v>0</v>
      </c>
    </row>
    <row r="8234" spans="1:1" x14ac:dyDescent="0.2">
      <c r="A8234" s="219">
        <v>0</v>
      </c>
    </row>
    <row r="8235" spans="1:1" x14ac:dyDescent="0.2">
      <c r="A8235" s="219">
        <v>0</v>
      </c>
    </row>
    <row r="8236" spans="1:1" x14ac:dyDescent="0.2">
      <c r="A8236" s="219">
        <v>0</v>
      </c>
    </row>
    <row r="8237" spans="1:1" x14ac:dyDescent="0.2">
      <c r="A8237" s="219">
        <v>0</v>
      </c>
    </row>
    <row r="8238" spans="1:1" x14ac:dyDescent="0.2">
      <c r="A8238" s="219">
        <v>0</v>
      </c>
    </row>
    <row r="8239" spans="1:1" x14ac:dyDescent="0.2">
      <c r="A8239" s="219">
        <v>0</v>
      </c>
    </row>
    <row r="8240" spans="1:1" x14ac:dyDescent="0.2">
      <c r="A8240" s="219">
        <v>0</v>
      </c>
    </row>
    <row r="8241" spans="1:1" x14ac:dyDescent="0.2">
      <c r="A8241" s="219">
        <v>0</v>
      </c>
    </row>
    <row r="8242" spans="1:1" x14ac:dyDescent="0.2">
      <c r="A8242" s="219">
        <v>0</v>
      </c>
    </row>
    <row r="8243" spans="1:1" x14ac:dyDescent="0.2">
      <c r="A8243" s="219">
        <v>0</v>
      </c>
    </row>
    <row r="8244" spans="1:1" x14ac:dyDescent="0.2">
      <c r="A8244" s="219">
        <v>0</v>
      </c>
    </row>
    <row r="8245" spans="1:1" x14ac:dyDescent="0.2">
      <c r="A8245" s="219">
        <v>0</v>
      </c>
    </row>
    <row r="8246" spans="1:1" x14ac:dyDescent="0.2">
      <c r="A8246" s="219">
        <v>0</v>
      </c>
    </row>
    <row r="8247" spans="1:1" x14ac:dyDescent="0.2">
      <c r="A8247" s="219">
        <v>0</v>
      </c>
    </row>
    <row r="8248" spans="1:1" x14ac:dyDescent="0.2">
      <c r="A8248" s="219">
        <v>0</v>
      </c>
    </row>
    <row r="8249" spans="1:1" x14ac:dyDescent="0.2">
      <c r="A8249" s="219">
        <v>0</v>
      </c>
    </row>
    <row r="8250" spans="1:1" x14ac:dyDescent="0.2">
      <c r="A8250" s="219">
        <v>0</v>
      </c>
    </row>
    <row r="8251" spans="1:1" x14ac:dyDescent="0.2">
      <c r="A8251" s="219">
        <v>0</v>
      </c>
    </row>
    <row r="8252" spans="1:1" x14ac:dyDescent="0.2">
      <c r="A8252" s="219">
        <v>0</v>
      </c>
    </row>
    <row r="8253" spans="1:1" x14ac:dyDescent="0.2">
      <c r="A8253" s="219">
        <v>0</v>
      </c>
    </row>
    <row r="8254" spans="1:1" x14ac:dyDescent="0.2">
      <c r="A8254" s="219">
        <v>0</v>
      </c>
    </row>
    <row r="8255" spans="1:1" x14ac:dyDescent="0.2">
      <c r="A8255" s="219">
        <v>0</v>
      </c>
    </row>
    <row r="8256" spans="1:1" x14ac:dyDescent="0.2">
      <c r="A8256" s="219">
        <v>0</v>
      </c>
    </row>
    <row r="8257" spans="1:1" x14ac:dyDescent="0.2">
      <c r="A8257" s="219">
        <v>0</v>
      </c>
    </row>
    <row r="8258" spans="1:1" x14ac:dyDescent="0.2">
      <c r="A8258" s="219">
        <v>0</v>
      </c>
    </row>
    <row r="8259" spans="1:1" x14ac:dyDescent="0.2">
      <c r="A8259" s="219">
        <v>0</v>
      </c>
    </row>
    <row r="8260" spans="1:1" x14ac:dyDescent="0.2">
      <c r="A8260" s="219">
        <v>0</v>
      </c>
    </row>
    <row r="8261" spans="1:1" x14ac:dyDescent="0.2">
      <c r="A8261" s="219">
        <v>0</v>
      </c>
    </row>
    <row r="8262" spans="1:1" x14ac:dyDescent="0.2">
      <c r="A8262" s="219">
        <v>0</v>
      </c>
    </row>
    <row r="8263" spans="1:1" x14ac:dyDescent="0.2">
      <c r="A8263" s="219">
        <v>0</v>
      </c>
    </row>
    <row r="8264" spans="1:1" x14ac:dyDescent="0.2">
      <c r="A8264" s="219">
        <v>0</v>
      </c>
    </row>
    <row r="8265" spans="1:1" x14ac:dyDescent="0.2">
      <c r="A8265" s="219">
        <v>0</v>
      </c>
    </row>
    <row r="8266" spans="1:1" x14ac:dyDescent="0.2">
      <c r="A8266" s="219">
        <v>0</v>
      </c>
    </row>
    <row r="8267" spans="1:1" x14ac:dyDescent="0.2">
      <c r="A8267" s="219">
        <v>0</v>
      </c>
    </row>
    <row r="8268" spans="1:1" x14ac:dyDescent="0.2">
      <c r="A8268" s="219">
        <v>0</v>
      </c>
    </row>
    <row r="8269" spans="1:1" x14ac:dyDescent="0.2">
      <c r="A8269" s="219">
        <v>0</v>
      </c>
    </row>
    <row r="8270" spans="1:1" x14ac:dyDescent="0.2">
      <c r="A8270" s="219">
        <v>0</v>
      </c>
    </row>
    <row r="8271" spans="1:1" x14ac:dyDescent="0.2">
      <c r="A8271" s="219">
        <v>0</v>
      </c>
    </row>
    <row r="8272" spans="1:1" x14ac:dyDescent="0.2">
      <c r="A8272" s="219">
        <v>0</v>
      </c>
    </row>
    <row r="8273" spans="1:1" x14ac:dyDescent="0.2">
      <c r="A8273" s="219">
        <v>0</v>
      </c>
    </row>
    <row r="8274" spans="1:1" x14ac:dyDescent="0.2">
      <c r="A8274" s="219">
        <v>0</v>
      </c>
    </row>
    <row r="8275" spans="1:1" x14ac:dyDescent="0.2">
      <c r="A8275" s="219">
        <v>0</v>
      </c>
    </row>
    <row r="8276" spans="1:1" x14ac:dyDescent="0.2">
      <c r="A8276" s="219">
        <v>0</v>
      </c>
    </row>
    <row r="8277" spans="1:1" x14ac:dyDescent="0.2">
      <c r="A8277" s="219">
        <v>0</v>
      </c>
    </row>
    <row r="8278" spans="1:1" x14ac:dyDescent="0.2">
      <c r="A8278" s="219">
        <v>0</v>
      </c>
    </row>
    <row r="8279" spans="1:1" x14ac:dyDescent="0.2">
      <c r="A8279" s="219">
        <v>0</v>
      </c>
    </row>
    <row r="8280" spans="1:1" x14ac:dyDescent="0.2">
      <c r="A8280" s="219">
        <v>0</v>
      </c>
    </row>
    <row r="8281" spans="1:1" x14ac:dyDescent="0.2">
      <c r="A8281" s="219">
        <v>0</v>
      </c>
    </row>
    <row r="8282" spans="1:1" x14ac:dyDescent="0.2">
      <c r="A8282" s="219">
        <v>0</v>
      </c>
    </row>
    <row r="8283" spans="1:1" x14ac:dyDescent="0.2">
      <c r="A8283" s="219">
        <v>0</v>
      </c>
    </row>
    <row r="8284" spans="1:1" x14ac:dyDescent="0.2">
      <c r="A8284" s="219">
        <v>0</v>
      </c>
    </row>
    <row r="8285" spans="1:1" x14ac:dyDescent="0.2">
      <c r="A8285" s="219">
        <v>0</v>
      </c>
    </row>
    <row r="8286" spans="1:1" x14ac:dyDescent="0.2">
      <c r="A8286" s="219">
        <v>0</v>
      </c>
    </row>
    <row r="8287" spans="1:1" x14ac:dyDescent="0.2">
      <c r="A8287" s="219">
        <v>0</v>
      </c>
    </row>
    <row r="8288" spans="1:1" x14ac:dyDescent="0.2">
      <c r="A8288" s="219">
        <v>0</v>
      </c>
    </row>
    <row r="8289" spans="1:1" x14ac:dyDescent="0.2">
      <c r="A8289" s="219">
        <v>0</v>
      </c>
    </row>
    <row r="8290" spans="1:1" x14ac:dyDescent="0.2">
      <c r="A8290" s="219">
        <v>0</v>
      </c>
    </row>
    <row r="8291" spans="1:1" x14ac:dyDescent="0.2">
      <c r="A8291" s="219">
        <v>0</v>
      </c>
    </row>
    <row r="8292" spans="1:1" x14ac:dyDescent="0.2">
      <c r="A8292" s="219">
        <v>0</v>
      </c>
    </row>
    <row r="8293" spans="1:1" x14ac:dyDescent="0.2">
      <c r="A8293" s="219">
        <v>0</v>
      </c>
    </row>
    <row r="8294" spans="1:1" x14ac:dyDescent="0.2">
      <c r="A8294" s="219">
        <v>0</v>
      </c>
    </row>
    <row r="8295" spans="1:1" x14ac:dyDescent="0.2">
      <c r="A8295" s="219">
        <v>0</v>
      </c>
    </row>
    <row r="8296" spans="1:1" x14ac:dyDescent="0.2">
      <c r="A8296" s="219">
        <v>0</v>
      </c>
    </row>
    <row r="8297" spans="1:1" x14ac:dyDescent="0.2">
      <c r="A8297" s="219">
        <v>0</v>
      </c>
    </row>
    <row r="8298" spans="1:1" x14ac:dyDescent="0.2">
      <c r="A8298" s="219">
        <v>0</v>
      </c>
    </row>
    <row r="8299" spans="1:1" x14ac:dyDescent="0.2">
      <c r="A8299" s="219">
        <v>0</v>
      </c>
    </row>
    <row r="8300" spans="1:1" x14ac:dyDescent="0.2">
      <c r="A8300" s="219">
        <v>0</v>
      </c>
    </row>
    <row r="8301" spans="1:1" x14ac:dyDescent="0.2">
      <c r="A8301" s="219">
        <v>0</v>
      </c>
    </row>
    <row r="8302" spans="1:1" x14ac:dyDescent="0.2">
      <c r="A8302" s="219">
        <v>0</v>
      </c>
    </row>
    <row r="8303" spans="1:1" x14ac:dyDescent="0.2">
      <c r="A8303" s="219">
        <v>0</v>
      </c>
    </row>
    <row r="8304" spans="1:1" x14ac:dyDescent="0.2">
      <c r="A8304" s="219">
        <v>0</v>
      </c>
    </row>
    <row r="8305" spans="1:1" x14ac:dyDescent="0.2">
      <c r="A8305" s="219">
        <v>0</v>
      </c>
    </row>
    <row r="8306" spans="1:1" x14ac:dyDescent="0.2">
      <c r="A8306" s="219">
        <v>0</v>
      </c>
    </row>
    <row r="8307" spans="1:1" x14ac:dyDescent="0.2">
      <c r="A8307" s="219">
        <v>0</v>
      </c>
    </row>
    <row r="8308" spans="1:1" x14ac:dyDescent="0.2">
      <c r="A8308" s="219">
        <v>0</v>
      </c>
    </row>
    <row r="8309" spans="1:1" x14ac:dyDescent="0.2">
      <c r="A8309" s="219">
        <v>0</v>
      </c>
    </row>
    <row r="8310" spans="1:1" x14ac:dyDescent="0.2">
      <c r="A8310" s="219">
        <v>0</v>
      </c>
    </row>
    <row r="8311" spans="1:1" x14ac:dyDescent="0.2">
      <c r="A8311" s="219">
        <v>0</v>
      </c>
    </row>
    <row r="8312" spans="1:1" x14ac:dyDescent="0.2">
      <c r="A8312" s="219">
        <v>0</v>
      </c>
    </row>
    <row r="8313" spans="1:1" x14ac:dyDescent="0.2">
      <c r="A8313" s="219">
        <v>0</v>
      </c>
    </row>
    <row r="8314" spans="1:1" x14ac:dyDescent="0.2">
      <c r="A8314" s="219">
        <v>0</v>
      </c>
    </row>
    <row r="8315" spans="1:1" x14ac:dyDescent="0.2">
      <c r="A8315" s="219">
        <v>0</v>
      </c>
    </row>
    <row r="8316" spans="1:1" x14ac:dyDescent="0.2">
      <c r="A8316" s="219">
        <v>0</v>
      </c>
    </row>
    <row r="8317" spans="1:1" x14ac:dyDescent="0.2">
      <c r="A8317" s="219">
        <v>0</v>
      </c>
    </row>
    <row r="8318" spans="1:1" x14ac:dyDescent="0.2">
      <c r="A8318" s="219">
        <v>0</v>
      </c>
    </row>
    <row r="8319" spans="1:1" x14ac:dyDescent="0.2">
      <c r="A8319" s="219">
        <v>0</v>
      </c>
    </row>
    <row r="8320" spans="1:1" x14ac:dyDescent="0.2">
      <c r="A8320" s="219">
        <v>0</v>
      </c>
    </row>
    <row r="8321" spans="1:1" x14ac:dyDescent="0.2">
      <c r="A8321" s="219">
        <v>0</v>
      </c>
    </row>
    <row r="8322" spans="1:1" x14ac:dyDescent="0.2">
      <c r="A8322" s="219">
        <v>0</v>
      </c>
    </row>
    <row r="8323" spans="1:1" x14ac:dyDescent="0.2">
      <c r="A8323" s="219">
        <v>0</v>
      </c>
    </row>
    <row r="8324" spans="1:1" x14ac:dyDescent="0.2">
      <c r="A8324" s="219">
        <v>0</v>
      </c>
    </row>
    <row r="8325" spans="1:1" x14ac:dyDescent="0.2">
      <c r="A8325" s="219">
        <v>0</v>
      </c>
    </row>
    <row r="8326" spans="1:1" x14ac:dyDescent="0.2">
      <c r="A8326" s="219">
        <v>0</v>
      </c>
    </row>
    <row r="8327" spans="1:1" x14ac:dyDescent="0.2">
      <c r="A8327" s="219">
        <v>0</v>
      </c>
    </row>
    <row r="8328" spans="1:1" x14ac:dyDescent="0.2">
      <c r="A8328" s="219">
        <v>0</v>
      </c>
    </row>
    <row r="8329" spans="1:1" x14ac:dyDescent="0.2">
      <c r="A8329" s="219">
        <v>0</v>
      </c>
    </row>
    <row r="8330" spans="1:1" x14ac:dyDescent="0.2">
      <c r="A8330" s="219">
        <v>0</v>
      </c>
    </row>
    <row r="8331" spans="1:1" x14ac:dyDescent="0.2">
      <c r="A8331" s="219">
        <v>0</v>
      </c>
    </row>
    <row r="8332" spans="1:1" x14ac:dyDescent="0.2">
      <c r="A8332" s="219">
        <v>0</v>
      </c>
    </row>
    <row r="8333" spans="1:1" x14ac:dyDescent="0.2">
      <c r="A8333" s="219">
        <v>0</v>
      </c>
    </row>
    <row r="8334" spans="1:1" x14ac:dyDescent="0.2">
      <c r="A8334" s="219">
        <v>0</v>
      </c>
    </row>
    <row r="8335" spans="1:1" x14ac:dyDescent="0.2">
      <c r="A8335" s="219">
        <v>0</v>
      </c>
    </row>
    <row r="8336" spans="1:1" x14ac:dyDescent="0.2">
      <c r="A8336" s="219">
        <v>0</v>
      </c>
    </row>
    <row r="8337" spans="1:1" x14ac:dyDescent="0.2">
      <c r="A8337" s="219">
        <v>0</v>
      </c>
    </row>
    <row r="8338" spans="1:1" x14ac:dyDescent="0.2">
      <c r="A8338" s="219">
        <v>0</v>
      </c>
    </row>
    <row r="8339" spans="1:1" x14ac:dyDescent="0.2">
      <c r="A8339" s="219">
        <v>0</v>
      </c>
    </row>
    <row r="8340" spans="1:1" x14ac:dyDescent="0.2">
      <c r="A8340" s="219">
        <v>0</v>
      </c>
    </row>
    <row r="8341" spans="1:1" x14ac:dyDescent="0.2">
      <c r="A8341" s="219">
        <v>0</v>
      </c>
    </row>
    <row r="8342" spans="1:1" x14ac:dyDescent="0.2">
      <c r="A8342" s="219">
        <v>0</v>
      </c>
    </row>
    <row r="8343" spans="1:1" x14ac:dyDescent="0.2">
      <c r="A8343" s="219">
        <v>0</v>
      </c>
    </row>
    <row r="8344" spans="1:1" x14ac:dyDescent="0.2">
      <c r="A8344" s="219">
        <v>0</v>
      </c>
    </row>
    <row r="8345" spans="1:1" x14ac:dyDescent="0.2">
      <c r="A8345" s="219">
        <v>0</v>
      </c>
    </row>
    <row r="8346" spans="1:1" x14ac:dyDescent="0.2">
      <c r="A8346" s="219">
        <v>0</v>
      </c>
    </row>
    <row r="8347" spans="1:1" x14ac:dyDescent="0.2">
      <c r="A8347" s="219">
        <v>0</v>
      </c>
    </row>
    <row r="8348" spans="1:1" x14ac:dyDescent="0.2">
      <c r="A8348" s="219">
        <v>0</v>
      </c>
    </row>
    <row r="8349" spans="1:1" x14ac:dyDescent="0.2">
      <c r="A8349" s="219">
        <v>0</v>
      </c>
    </row>
    <row r="8350" spans="1:1" x14ac:dyDescent="0.2">
      <c r="A8350" s="219">
        <v>0</v>
      </c>
    </row>
    <row r="8351" spans="1:1" x14ac:dyDescent="0.2">
      <c r="A8351" s="219">
        <v>0</v>
      </c>
    </row>
    <row r="8352" spans="1:1" x14ac:dyDescent="0.2">
      <c r="A8352" s="219">
        <v>0</v>
      </c>
    </row>
    <row r="8353" spans="1:1" x14ac:dyDescent="0.2">
      <c r="A8353" s="219">
        <v>0</v>
      </c>
    </row>
    <row r="8354" spans="1:1" x14ac:dyDescent="0.2">
      <c r="A8354" s="219">
        <v>0</v>
      </c>
    </row>
    <row r="8355" spans="1:1" x14ac:dyDescent="0.2">
      <c r="A8355" s="219">
        <v>0</v>
      </c>
    </row>
    <row r="8356" spans="1:1" x14ac:dyDescent="0.2">
      <c r="A8356" s="219">
        <v>0</v>
      </c>
    </row>
    <row r="8357" spans="1:1" x14ac:dyDescent="0.2">
      <c r="A8357" s="219">
        <v>0</v>
      </c>
    </row>
    <row r="8358" spans="1:1" x14ac:dyDescent="0.2">
      <c r="A8358" s="219">
        <v>0</v>
      </c>
    </row>
    <row r="8359" spans="1:1" x14ac:dyDescent="0.2">
      <c r="A8359" s="219">
        <v>0</v>
      </c>
    </row>
    <row r="8360" spans="1:1" x14ac:dyDescent="0.2">
      <c r="A8360" s="219">
        <v>0</v>
      </c>
    </row>
    <row r="8361" spans="1:1" x14ac:dyDescent="0.2">
      <c r="A8361" s="219">
        <v>0</v>
      </c>
    </row>
    <row r="8362" spans="1:1" x14ac:dyDescent="0.2">
      <c r="A8362" s="219">
        <v>0</v>
      </c>
    </row>
    <row r="8363" spans="1:1" x14ac:dyDescent="0.2">
      <c r="A8363" s="219">
        <v>0</v>
      </c>
    </row>
    <row r="8364" spans="1:1" x14ac:dyDescent="0.2">
      <c r="A8364" s="219">
        <v>0</v>
      </c>
    </row>
    <row r="8365" spans="1:1" x14ac:dyDescent="0.2">
      <c r="A8365" s="219">
        <v>0</v>
      </c>
    </row>
    <row r="8366" spans="1:1" x14ac:dyDescent="0.2">
      <c r="A8366" s="219">
        <v>0</v>
      </c>
    </row>
    <row r="8367" spans="1:1" x14ac:dyDescent="0.2">
      <c r="A8367" s="219">
        <v>0</v>
      </c>
    </row>
    <row r="8368" spans="1:1" x14ac:dyDescent="0.2">
      <c r="A8368" s="219">
        <v>0</v>
      </c>
    </row>
    <row r="8369" spans="1:1" x14ac:dyDescent="0.2">
      <c r="A8369" s="219">
        <v>0</v>
      </c>
    </row>
    <row r="8370" spans="1:1" x14ac:dyDescent="0.2">
      <c r="A8370" s="219">
        <v>0</v>
      </c>
    </row>
    <row r="8371" spans="1:1" x14ac:dyDescent="0.2">
      <c r="A8371" s="219">
        <v>0</v>
      </c>
    </row>
    <row r="8372" spans="1:1" x14ac:dyDescent="0.2">
      <c r="A8372" s="219">
        <v>0</v>
      </c>
    </row>
    <row r="8373" spans="1:1" x14ac:dyDescent="0.2">
      <c r="A8373" s="219">
        <v>0</v>
      </c>
    </row>
    <row r="8374" spans="1:1" x14ac:dyDescent="0.2">
      <c r="A8374" s="219">
        <v>0</v>
      </c>
    </row>
    <row r="8375" spans="1:1" x14ac:dyDescent="0.2">
      <c r="A8375" s="219">
        <v>0</v>
      </c>
    </row>
    <row r="8376" spans="1:1" x14ac:dyDescent="0.2">
      <c r="A8376" s="219">
        <v>0</v>
      </c>
    </row>
    <row r="8377" spans="1:1" x14ac:dyDescent="0.2">
      <c r="A8377" s="219">
        <v>0</v>
      </c>
    </row>
    <row r="8378" spans="1:1" x14ac:dyDescent="0.2">
      <c r="A8378" s="219">
        <v>0</v>
      </c>
    </row>
    <row r="8379" spans="1:1" x14ac:dyDescent="0.2">
      <c r="A8379" s="219">
        <v>0</v>
      </c>
    </row>
    <row r="8380" spans="1:1" x14ac:dyDescent="0.2">
      <c r="A8380" s="219">
        <v>0</v>
      </c>
    </row>
    <row r="8381" spans="1:1" x14ac:dyDescent="0.2">
      <c r="A8381" s="219">
        <v>0</v>
      </c>
    </row>
    <row r="8382" spans="1:1" x14ac:dyDescent="0.2">
      <c r="A8382" s="219">
        <v>0</v>
      </c>
    </row>
    <row r="8383" spans="1:1" x14ac:dyDescent="0.2">
      <c r="A8383" s="219">
        <v>0</v>
      </c>
    </row>
    <row r="8384" spans="1:1" x14ac:dyDescent="0.2">
      <c r="A8384" s="219">
        <v>0</v>
      </c>
    </row>
    <row r="8385" spans="1:1" x14ac:dyDescent="0.2">
      <c r="A8385" s="219">
        <v>0</v>
      </c>
    </row>
    <row r="8386" spans="1:1" x14ac:dyDescent="0.2">
      <c r="A8386" s="219">
        <v>0</v>
      </c>
    </row>
    <row r="8387" spans="1:1" x14ac:dyDescent="0.2">
      <c r="A8387" s="219">
        <v>0</v>
      </c>
    </row>
    <row r="8388" spans="1:1" x14ac:dyDescent="0.2">
      <c r="A8388" s="219">
        <v>0</v>
      </c>
    </row>
    <row r="8389" spans="1:1" x14ac:dyDescent="0.2">
      <c r="A8389" s="219">
        <v>0</v>
      </c>
    </row>
    <row r="8390" spans="1:1" x14ac:dyDescent="0.2">
      <c r="A8390" s="219">
        <v>0</v>
      </c>
    </row>
    <row r="8391" spans="1:1" x14ac:dyDescent="0.2">
      <c r="A8391" s="219">
        <v>0</v>
      </c>
    </row>
    <row r="8392" spans="1:1" x14ac:dyDescent="0.2">
      <c r="A8392" s="219">
        <v>0</v>
      </c>
    </row>
    <row r="8393" spans="1:1" x14ac:dyDescent="0.2">
      <c r="A8393" s="219">
        <v>0</v>
      </c>
    </row>
    <row r="8394" spans="1:1" x14ac:dyDescent="0.2">
      <c r="A8394" s="219">
        <v>0</v>
      </c>
    </row>
    <row r="8395" spans="1:1" x14ac:dyDescent="0.2">
      <c r="A8395" s="219">
        <v>0</v>
      </c>
    </row>
    <row r="8396" spans="1:1" x14ac:dyDescent="0.2">
      <c r="A8396" s="219">
        <v>0</v>
      </c>
    </row>
    <row r="8397" spans="1:1" x14ac:dyDescent="0.2">
      <c r="A8397" s="219">
        <v>0</v>
      </c>
    </row>
    <row r="8398" spans="1:1" x14ac:dyDescent="0.2">
      <c r="A8398" s="219">
        <v>0</v>
      </c>
    </row>
    <row r="8399" spans="1:1" x14ac:dyDescent="0.2">
      <c r="A8399" s="219">
        <v>0</v>
      </c>
    </row>
    <row r="8400" spans="1:1" x14ac:dyDescent="0.2">
      <c r="A8400" s="219">
        <v>0</v>
      </c>
    </row>
    <row r="8401" spans="1:1" x14ac:dyDescent="0.2">
      <c r="A8401" s="219">
        <v>0</v>
      </c>
    </row>
    <row r="8402" spans="1:1" x14ac:dyDescent="0.2">
      <c r="A8402" s="219">
        <v>0</v>
      </c>
    </row>
    <row r="8403" spans="1:1" x14ac:dyDescent="0.2">
      <c r="A8403" s="219">
        <v>0</v>
      </c>
    </row>
    <row r="8404" spans="1:1" x14ac:dyDescent="0.2">
      <c r="A8404" s="219">
        <v>0</v>
      </c>
    </row>
    <row r="8405" spans="1:1" x14ac:dyDescent="0.2">
      <c r="A8405" s="219">
        <v>0</v>
      </c>
    </row>
    <row r="8406" spans="1:1" x14ac:dyDescent="0.2">
      <c r="A8406" s="219">
        <v>0</v>
      </c>
    </row>
    <row r="8407" spans="1:1" x14ac:dyDescent="0.2">
      <c r="A8407" s="219">
        <v>0</v>
      </c>
    </row>
    <row r="8408" spans="1:1" x14ac:dyDescent="0.2">
      <c r="A8408" s="219">
        <v>0</v>
      </c>
    </row>
    <row r="8409" spans="1:1" x14ac:dyDescent="0.2">
      <c r="A8409" s="219">
        <v>0</v>
      </c>
    </row>
    <row r="8410" spans="1:1" x14ac:dyDescent="0.2">
      <c r="A8410" s="219">
        <v>0</v>
      </c>
    </row>
    <row r="8411" spans="1:1" x14ac:dyDescent="0.2">
      <c r="A8411" s="219">
        <v>0</v>
      </c>
    </row>
    <row r="8412" spans="1:1" x14ac:dyDescent="0.2">
      <c r="A8412" s="219">
        <v>0</v>
      </c>
    </row>
    <row r="8413" spans="1:1" x14ac:dyDescent="0.2">
      <c r="A8413" s="219">
        <v>0</v>
      </c>
    </row>
    <row r="8414" spans="1:1" x14ac:dyDescent="0.2">
      <c r="A8414" s="219">
        <v>0</v>
      </c>
    </row>
    <row r="8415" spans="1:1" x14ac:dyDescent="0.2">
      <c r="A8415" s="219">
        <v>0</v>
      </c>
    </row>
    <row r="8416" spans="1:1" x14ac:dyDescent="0.2">
      <c r="A8416" s="219">
        <v>0</v>
      </c>
    </row>
    <row r="8417" spans="1:1" x14ac:dyDescent="0.2">
      <c r="A8417" s="219">
        <v>0</v>
      </c>
    </row>
    <row r="8418" spans="1:1" x14ac:dyDescent="0.2">
      <c r="A8418" s="219">
        <v>0</v>
      </c>
    </row>
    <row r="8419" spans="1:1" x14ac:dyDescent="0.2">
      <c r="A8419" s="219">
        <v>0</v>
      </c>
    </row>
    <row r="8420" spans="1:1" x14ac:dyDescent="0.2">
      <c r="A8420" s="219">
        <v>0</v>
      </c>
    </row>
    <row r="8421" spans="1:1" x14ac:dyDescent="0.2">
      <c r="A8421" s="219">
        <v>0</v>
      </c>
    </row>
    <row r="8422" spans="1:1" x14ac:dyDescent="0.2">
      <c r="A8422" s="219">
        <v>0</v>
      </c>
    </row>
    <row r="8423" spans="1:1" x14ac:dyDescent="0.2">
      <c r="A8423" s="219">
        <v>0</v>
      </c>
    </row>
    <row r="8424" spans="1:1" x14ac:dyDescent="0.2">
      <c r="A8424" s="219">
        <v>0</v>
      </c>
    </row>
    <row r="8425" spans="1:1" x14ac:dyDescent="0.2">
      <c r="A8425" s="219">
        <v>0</v>
      </c>
    </row>
    <row r="8426" spans="1:1" x14ac:dyDescent="0.2">
      <c r="A8426" s="219">
        <v>0</v>
      </c>
    </row>
    <row r="8427" spans="1:1" x14ac:dyDescent="0.2">
      <c r="A8427" s="219">
        <v>0</v>
      </c>
    </row>
    <row r="8428" spans="1:1" x14ac:dyDescent="0.2">
      <c r="A8428" s="219">
        <v>0</v>
      </c>
    </row>
    <row r="8429" spans="1:1" x14ac:dyDescent="0.2">
      <c r="A8429" s="219">
        <v>0</v>
      </c>
    </row>
    <row r="8430" spans="1:1" x14ac:dyDescent="0.2">
      <c r="A8430" s="219">
        <v>0</v>
      </c>
    </row>
    <row r="8431" spans="1:1" x14ac:dyDescent="0.2">
      <c r="A8431" s="219">
        <v>0</v>
      </c>
    </row>
    <row r="8432" spans="1:1" x14ac:dyDescent="0.2">
      <c r="A8432" s="219">
        <v>0</v>
      </c>
    </row>
    <row r="8433" spans="1:1" x14ac:dyDescent="0.2">
      <c r="A8433" s="219">
        <v>0</v>
      </c>
    </row>
    <row r="8434" spans="1:1" x14ac:dyDescent="0.2">
      <c r="A8434" s="219">
        <v>0</v>
      </c>
    </row>
    <row r="8435" spans="1:1" x14ac:dyDescent="0.2">
      <c r="A8435" s="219">
        <v>0</v>
      </c>
    </row>
    <row r="8436" spans="1:1" x14ac:dyDescent="0.2">
      <c r="A8436" s="219">
        <v>0</v>
      </c>
    </row>
    <row r="8437" spans="1:1" x14ac:dyDescent="0.2">
      <c r="A8437" s="219">
        <v>0</v>
      </c>
    </row>
    <row r="8438" spans="1:1" x14ac:dyDescent="0.2">
      <c r="A8438" s="219">
        <v>0</v>
      </c>
    </row>
    <row r="8439" spans="1:1" x14ac:dyDescent="0.2">
      <c r="A8439" s="219">
        <v>0</v>
      </c>
    </row>
    <row r="8440" spans="1:1" x14ac:dyDescent="0.2">
      <c r="A8440" s="219">
        <v>0</v>
      </c>
    </row>
    <row r="8441" spans="1:1" x14ac:dyDescent="0.2">
      <c r="A8441" s="219">
        <v>0</v>
      </c>
    </row>
    <row r="8442" spans="1:1" x14ac:dyDescent="0.2">
      <c r="A8442" s="219">
        <v>0</v>
      </c>
    </row>
    <row r="8443" spans="1:1" x14ac:dyDescent="0.2">
      <c r="A8443" s="219">
        <v>0</v>
      </c>
    </row>
    <row r="8444" spans="1:1" x14ac:dyDescent="0.2">
      <c r="A8444" s="219">
        <v>0</v>
      </c>
    </row>
    <row r="8445" spans="1:1" x14ac:dyDescent="0.2">
      <c r="A8445" s="219">
        <v>0</v>
      </c>
    </row>
    <row r="8446" spans="1:1" x14ac:dyDescent="0.2">
      <c r="A8446" s="219">
        <v>0</v>
      </c>
    </row>
    <row r="8447" spans="1:1" x14ac:dyDescent="0.2">
      <c r="A8447" s="219">
        <v>0</v>
      </c>
    </row>
    <row r="8448" spans="1:1" x14ac:dyDescent="0.2">
      <c r="A8448" s="219">
        <v>0</v>
      </c>
    </row>
    <row r="8449" spans="1:1" x14ac:dyDescent="0.2">
      <c r="A8449" s="219">
        <v>0</v>
      </c>
    </row>
    <row r="8450" spans="1:1" x14ac:dyDescent="0.2">
      <c r="A8450" s="219">
        <v>0</v>
      </c>
    </row>
    <row r="8451" spans="1:1" x14ac:dyDescent="0.2">
      <c r="A8451" s="219">
        <v>0</v>
      </c>
    </row>
    <row r="8452" spans="1:1" x14ac:dyDescent="0.2">
      <c r="A8452" s="219">
        <v>0</v>
      </c>
    </row>
    <row r="8453" spans="1:1" x14ac:dyDescent="0.2">
      <c r="A8453" s="219">
        <v>0</v>
      </c>
    </row>
    <row r="8454" spans="1:1" x14ac:dyDescent="0.2">
      <c r="A8454" s="219">
        <v>0</v>
      </c>
    </row>
    <row r="8455" spans="1:1" x14ac:dyDescent="0.2">
      <c r="A8455" s="219">
        <v>0</v>
      </c>
    </row>
    <row r="8456" spans="1:1" x14ac:dyDescent="0.2">
      <c r="A8456" s="219">
        <v>0</v>
      </c>
    </row>
    <row r="8457" spans="1:1" x14ac:dyDescent="0.2">
      <c r="A8457" s="219">
        <v>0</v>
      </c>
    </row>
    <row r="8458" spans="1:1" x14ac:dyDescent="0.2">
      <c r="A8458" s="219">
        <v>0</v>
      </c>
    </row>
    <row r="8459" spans="1:1" x14ac:dyDescent="0.2">
      <c r="A8459" s="219">
        <v>0</v>
      </c>
    </row>
    <row r="8460" spans="1:1" x14ac:dyDescent="0.2">
      <c r="A8460" s="219">
        <v>0</v>
      </c>
    </row>
    <row r="8461" spans="1:1" x14ac:dyDescent="0.2">
      <c r="A8461" s="219">
        <v>0</v>
      </c>
    </row>
    <row r="8462" spans="1:1" x14ac:dyDescent="0.2">
      <c r="A8462" s="219">
        <v>0</v>
      </c>
    </row>
    <row r="8463" spans="1:1" x14ac:dyDescent="0.2">
      <c r="A8463" s="219">
        <v>0</v>
      </c>
    </row>
    <row r="8464" spans="1:1" x14ac:dyDescent="0.2">
      <c r="A8464" s="219">
        <v>0</v>
      </c>
    </row>
    <row r="8465" spans="1:1" x14ac:dyDescent="0.2">
      <c r="A8465" s="219">
        <v>0</v>
      </c>
    </row>
    <row r="8466" spans="1:1" x14ac:dyDescent="0.2">
      <c r="A8466" s="219">
        <v>0</v>
      </c>
    </row>
    <row r="8467" spans="1:1" x14ac:dyDescent="0.2">
      <c r="A8467" s="219">
        <v>0</v>
      </c>
    </row>
    <row r="8468" spans="1:1" x14ac:dyDescent="0.2">
      <c r="A8468" s="219">
        <v>0</v>
      </c>
    </row>
    <row r="8469" spans="1:1" x14ac:dyDescent="0.2">
      <c r="A8469" s="219">
        <v>0</v>
      </c>
    </row>
    <row r="8470" spans="1:1" x14ac:dyDescent="0.2">
      <c r="A8470" s="219">
        <v>0</v>
      </c>
    </row>
    <row r="8471" spans="1:1" x14ac:dyDescent="0.2">
      <c r="A8471" s="219">
        <v>0</v>
      </c>
    </row>
    <row r="8472" spans="1:1" x14ac:dyDescent="0.2">
      <c r="A8472" s="219">
        <v>0</v>
      </c>
    </row>
    <row r="8473" spans="1:1" x14ac:dyDescent="0.2">
      <c r="A8473" s="219">
        <v>0</v>
      </c>
    </row>
    <row r="8474" spans="1:1" x14ac:dyDescent="0.2">
      <c r="A8474" s="219">
        <v>0</v>
      </c>
    </row>
    <row r="8475" spans="1:1" x14ac:dyDescent="0.2">
      <c r="A8475" s="219">
        <v>0</v>
      </c>
    </row>
    <row r="8476" spans="1:1" x14ac:dyDescent="0.2">
      <c r="A8476" s="219">
        <v>0</v>
      </c>
    </row>
    <row r="8477" spans="1:1" x14ac:dyDescent="0.2">
      <c r="A8477" s="219">
        <v>0</v>
      </c>
    </row>
    <row r="8478" spans="1:1" x14ac:dyDescent="0.2">
      <c r="A8478" s="219">
        <v>0</v>
      </c>
    </row>
    <row r="8479" spans="1:1" x14ac:dyDescent="0.2">
      <c r="A8479" s="219">
        <v>0</v>
      </c>
    </row>
    <row r="8480" spans="1:1" x14ac:dyDescent="0.2">
      <c r="A8480" s="219">
        <v>0</v>
      </c>
    </row>
    <row r="8481" spans="1:1" x14ac:dyDescent="0.2">
      <c r="A8481" s="219">
        <v>0</v>
      </c>
    </row>
    <row r="8482" spans="1:1" x14ac:dyDescent="0.2">
      <c r="A8482" s="219">
        <v>0</v>
      </c>
    </row>
    <row r="8483" spans="1:1" x14ac:dyDescent="0.2">
      <c r="A8483" s="219">
        <v>0</v>
      </c>
    </row>
    <row r="8484" spans="1:1" x14ac:dyDescent="0.2">
      <c r="A8484" s="219">
        <v>0</v>
      </c>
    </row>
    <row r="8485" spans="1:1" x14ac:dyDescent="0.2">
      <c r="A8485" s="219">
        <v>0</v>
      </c>
    </row>
    <row r="8486" spans="1:1" x14ac:dyDescent="0.2">
      <c r="A8486" s="219">
        <v>0</v>
      </c>
    </row>
    <row r="8487" spans="1:1" x14ac:dyDescent="0.2">
      <c r="A8487" s="219">
        <v>0</v>
      </c>
    </row>
    <row r="8488" spans="1:1" x14ac:dyDescent="0.2">
      <c r="A8488" s="219">
        <v>0</v>
      </c>
    </row>
    <row r="8489" spans="1:1" x14ac:dyDescent="0.2">
      <c r="A8489" s="219">
        <v>0</v>
      </c>
    </row>
    <row r="8490" spans="1:1" x14ac:dyDescent="0.2">
      <c r="A8490" s="219">
        <v>0</v>
      </c>
    </row>
    <row r="8491" spans="1:1" x14ac:dyDescent="0.2">
      <c r="A8491" s="219">
        <v>0</v>
      </c>
    </row>
    <row r="8492" spans="1:1" x14ac:dyDescent="0.2">
      <c r="A8492" s="219">
        <v>0</v>
      </c>
    </row>
    <row r="8493" spans="1:1" x14ac:dyDescent="0.2">
      <c r="A8493" s="219">
        <v>0</v>
      </c>
    </row>
    <row r="8494" spans="1:1" x14ac:dyDescent="0.2">
      <c r="A8494" s="219">
        <v>0</v>
      </c>
    </row>
    <row r="8495" spans="1:1" x14ac:dyDescent="0.2">
      <c r="A8495" s="219">
        <v>0</v>
      </c>
    </row>
    <row r="8496" spans="1:1" x14ac:dyDescent="0.2">
      <c r="A8496" s="219">
        <v>0</v>
      </c>
    </row>
    <row r="8497" spans="1:1" x14ac:dyDescent="0.2">
      <c r="A8497" s="219">
        <v>0</v>
      </c>
    </row>
    <row r="8498" spans="1:1" x14ac:dyDescent="0.2">
      <c r="A8498" s="219">
        <v>0</v>
      </c>
    </row>
    <row r="8499" spans="1:1" x14ac:dyDescent="0.2">
      <c r="A8499" s="219">
        <v>0</v>
      </c>
    </row>
    <row r="8500" spans="1:1" x14ac:dyDescent="0.2">
      <c r="A8500" s="219">
        <v>0</v>
      </c>
    </row>
    <row r="8501" spans="1:1" x14ac:dyDescent="0.2">
      <c r="A8501" s="219">
        <v>0</v>
      </c>
    </row>
    <row r="8502" spans="1:1" x14ac:dyDescent="0.2">
      <c r="A8502" s="219">
        <v>0</v>
      </c>
    </row>
    <row r="8503" spans="1:1" x14ac:dyDescent="0.2">
      <c r="A8503" s="219">
        <v>0</v>
      </c>
    </row>
    <row r="8504" spans="1:1" x14ac:dyDescent="0.2">
      <c r="A8504" s="219">
        <v>0</v>
      </c>
    </row>
    <row r="8505" spans="1:1" x14ac:dyDescent="0.2">
      <c r="A8505" s="219">
        <v>0</v>
      </c>
    </row>
    <row r="8506" spans="1:1" x14ac:dyDescent="0.2">
      <c r="A8506" s="219">
        <v>0</v>
      </c>
    </row>
    <row r="8507" spans="1:1" x14ac:dyDescent="0.2">
      <c r="A8507" s="219">
        <v>0</v>
      </c>
    </row>
    <row r="8508" spans="1:1" x14ac:dyDescent="0.2">
      <c r="A8508" s="219">
        <v>0</v>
      </c>
    </row>
    <row r="8509" spans="1:1" x14ac:dyDescent="0.2">
      <c r="A8509" s="219">
        <v>0</v>
      </c>
    </row>
    <row r="8510" spans="1:1" x14ac:dyDescent="0.2">
      <c r="A8510" s="219">
        <v>0</v>
      </c>
    </row>
    <row r="8511" spans="1:1" x14ac:dyDescent="0.2">
      <c r="A8511" s="219">
        <v>0</v>
      </c>
    </row>
    <row r="8512" spans="1:1" x14ac:dyDescent="0.2">
      <c r="A8512" s="219">
        <v>0</v>
      </c>
    </row>
    <row r="8513" spans="1:1" x14ac:dyDescent="0.2">
      <c r="A8513" s="219">
        <v>0</v>
      </c>
    </row>
    <row r="8514" spans="1:1" x14ac:dyDescent="0.2">
      <c r="A8514" s="219">
        <v>0</v>
      </c>
    </row>
    <row r="8515" spans="1:1" x14ac:dyDescent="0.2">
      <c r="A8515" s="219">
        <v>0</v>
      </c>
    </row>
    <row r="8516" spans="1:1" x14ac:dyDescent="0.2">
      <c r="A8516" s="219">
        <v>0</v>
      </c>
    </row>
    <row r="8517" spans="1:1" x14ac:dyDescent="0.2">
      <c r="A8517" s="219">
        <v>0</v>
      </c>
    </row>
    <row r="8518" spans="1:1" x14ac:dyDescent="0.2">
      <c r="A8518" s="219">
        <v>0</v>
      </c>
    </row>
    <row r="8519" spans="1:1" x14ac:dyDescent="0.2">
      <c r="A8519" s="219">
        <v>0</v>
      </c>
    </row>
    <row r="8520" spans="1:1" x14ac:dyDescent="0.2">
      <c r="A8520" s="219">
        <v>0</v>
      </c>
    </row>
    <row r="8521" spans="1:1" x14ac:dyDescent="0.2">
      <c r="A8521" s="219">
        <v>0</v>
      </c>
    </row>
    <row r="8522" spans="1:1" x14ac:dyDescent="0.2">
      <c r="A8522" s="219">
        <v>0</v>
      </c>
    </row>
    <row r="8523" spans="1:1" x14ac:dyDescent="0.2">
      <c r="A8523" s="219">
        <v>0</v>
      </c>
    </row>
    <row r="8524" spans="1:1" x14ac:dyDescent="0.2">
      <c r="A8524" s="219">
        <v>0</v>
      </c>
    </row>
    <row r="8525" spans="1:1" x14ac:dyDescent="0.2">
      <c r="A8525" s="219">
        <v>0</v>
      </c>
    </row>
    <row r="8526" spans="1:1" x14ac:dyDescent="0.2">
      <c r="A8526" s="219">
        <v>0</v>
      </c>
    </row>
    <row r="8527" spans="1:1" x14ac:dyDescent="0.2">
      <c r="A8527" s="219">
        <v>0</v>
      </c>
    </row>
    <row r="8528" spans="1:1" x14ac:dyDescent="0.2">
      <c r="A8528" s="219">
        <v>0</v>
      </c>
    </row>
    <row r="8529" spans="1:1" x14ac:dyDescent="0.2">
      <c r="A8529" s="219">
        <v>0</v>
      </c>
    </row>
    <row r="8530" spans="1:1" x14ac:dyDescent="0.2">
      <c r="A8530" s="219">
        <v>0</v>
      </c>
    </row>
    <row r="8531" spans="1:1" x14ac:dyDescent="0.2">
      <c r="A8531" s="219">
        <v>0</v>
      </c>
    </row>
    <row r="8532" spans="1:1" x14ac:dyDescent="0.2">
      <c r="A8532" s="219">
        <v>0</v>
      </c>
    </row>
    <row r="8533" spans="1:1" x14ac:dyDescent="0.2">
      <c r="A8533" s="219">
        <v>0</v>
      </c>
    </row>
    <row r="8534" spans="1:1" x14ac:dyDescent="0.2">
      <c r="A8534" s="219">
        <v>0</v>
      </c>
    </row>
    <row r="8535" spans="1:1" x14ac:dyDescent="0.2">
      <c r="A8535" s="219">
        <v>0</v>
      </c>
    </row>
    <row r="8536" spans="1:1" x14ac:dyDescent="0.2">
      <c r="A8536" s="219">
        <v>0</v>
      </c>
    </row>
    <row r="8537" spans="1:1" x14ac:dyDescent="0.2">
      <c r="A8537" s="219">
        <v>0</v>
      </c>
    </row>
    <row r="8538" spans="1:1" x14ac:dyDescent="0.2">
      <c r="A8538" s="219">
        <v>0</v>
      </c>
    </row>
    <row r="8539" spans="1:1" x14ac:dyDescent="0.2">
      <c r="A8539" s="219">
        <v>0</v>
      </c>
    </row>
    <row r="8540" spans="1:1" x14ac:dyDescent="0.2">
      <c r="A8540" s="219">
        <v>0</v>
      </c>
    </row>
    <row r="8541" spans="1:1" x14ac:dyDescent="0.2">
      <c r="A8541" s="219">
        <v>0</v>
      </c>
    </row>
    <row r="8542" spans="1:1" x14ac:dyDescent="0.2">
      <c r="A8542" s="219">
        <v>0</v>
      </c>
    </row>
    <row r="8543" spans="1:1" x14ac:dyDescent="0.2">
      <c r="A8543" s="219">
        <v>0</v>
      </c>
    </row>
    <row r="8544" spans="1:1" x14ac:dyDescent="0.2">
      <c r="A8544" s="219">
        <v>0</v>
      </c>
    </row>
    <row r="8545" spans="1:1" x14ac:dyDescent="0.2">
      <c r="A8545" s="219">
        <v>0</v>
      </c>
    </row>
    <row r="8546" spans="1:1" x14ac:dyDescent="0.2">
      <c r="A8546" s="219">
        <v>0</v>
      </c>
    </row>
    <row r="8547" spans="1:1" x14ac:dyDescent="0.2">
      <c r="A8547" s="219">
        <v>0</v>
      </c>
    </row>
    <row r="8548" spans="1:1" x14ac:dyDescent="0.2">
      <c r="A8548" s="219">
        <v>0</v>
      </c>
    </row>
    <row r="8549" spans="1:1" x14ac:dyDescent="0.2">
      <c r="A8549" s="219">
        <v>0</v>
      </c>
    </row>
    <row r="8550" spans="1:1" x14ac:dyDescent="0.2">
      <c r="A8550" s="219">
        <v>0</v>
      </c>
    </row>
    <row r="8551" spans="1:1" x14ac:dyDescent="0.2">
      <c r="A8551" s="219">
        <v>0</v>
      </c>
    </row>
    <row r="8552" spans="1:1" x14ac:dyDescent="0.2">
      <c r="A8552" s="219">
        <v>0</v>
      </c>
    </row>
    <row r="8553" spans="1:1" x14ac:dyDescent="0.2">
      <c r="A8553" s="219">
        <v>0</v>
      </c>
    </row>
    <row r="8554" spans="1:1" x14ac:dyDescent="0.2">
      <c r="A8554" s="219">
        <v>0</v>
      </c>
    </row>
    <row r="8555" spans="1:1" x14ac:dyDescent="0.2">
      <c r="A8555" s="219">
        <v>0</v>
      </c>
    </row>
    <row r="8556" spans="1:1" x14ac:dyDescent="0.2">
      <c r="A8556" s="219">
        <v>0</v>
      </c>
    </row>
    <row r="8557" spans="1:1" x14ac:dyDescent="0.2">
      <c r="A8557" s="219">
        <v>0</v>
      </c>
    </row>
    <row r="8558" spans="1:1" x14ac:dyDescent="0.2">
      <c r="A8558" s="219">
        <v>0</v>
      </c>
    </row>
    <row r="8559" spans="1:1" x14ac:dyDescent="0.2">
      <c r="A8559" s="219">
        <v>0</v>
      </c>
    </row>
    <row r="8560" spans="1:1" x14ac:dyDescent="0.2">
      <c r="A8560" s="219">
        <v>0</v>
      </c>
    </row>
    <row r="8561" spans="1:1" x14ac:dyDescent="0.2">
      <c r="A8561" s="219">
        <v>0</v>
      </c>
    </row>
    <row r="8562" spans="1:1" x14ac:dyDescent="0.2">
      <c r="A8562" s="219">
        <v>0</v>
      </c>
    </row>
    <row r="8563" spans="1:1" x14ac:dyDescent="0.2">
      <c r="A8563" s="219">
        <v>0</v>
      </c>
    </row>
    <row r="8564" spans="1:1" x14ac:dyDescent="0.2">
      <c r="A8564" s="219">
        <v>0</v>
      </c>
    </row>
    <row r="8565" spans="1:1" x14ac:dyDescent="0.2">
      <c r="A8565" s="219">
        <v>0</v>
      </c>
    </row>
    <row r="8566" spans="1:1" x14ac:dyDescent="0.2">
      <c r="A8566" s="219">
        <v>0</v>
      </c>
    </row>
    <row r="8567" spans="1:1" x14ac:dyDescent="0.2">
      <c r="A8567" s="219">
        <v>0</v>
      </c>
    </row>
    <row r="8568" spans="1:1" x14ac:dyDescent="0.2">
      <c r="A8568" s="219">
        <v>0</v>
      </c>
    </row>
    <row r="8569" spans="1:1" x14ac:dyDescent="0.2">
      <c r="A8569" s="219">
        <v>0</v>
      </c>
    </row>
    <row r="8570" spans="1:1" x14ac:dyDescent="0.2">
      <c r="A8570" s="219">
        <v>0</v>
      </c>
    </row>
    <row r="8571" spans="1:1" x14ac:dyDescent="0.2">
      <c r="A8571" s="219">
        <v>0</v>
      </c>
    </row>
    <row r="8572" spans="1:1" x14ac:dyDescent="0.2">
      <c r="A8572" s="219">
        <v>0</v>
      </c>
    </row>
    <row r="8573" spans="1:1" x14ac:dyDescent="0.2">
      <c r="A8573" s="219">
        <v>0</v>
      </c>
    </row>
    <row r="8574" spans="1:1" x14ac:dyDescent="0.2">
      <c r="A8574" s="219">
        <v>0</v>
      </c>
    </row>
    <row r="8575" spans="1:1" x14ac:dyDescent="0.2">
      <c r="A8575" s="219">
        <v>0</v>
      </c>
    </row>
    <row r="8576" spans="1:1" x14ac:dyDescent="0.2">
      <c r="A8576" s="219">
        <v>0</v>
      </c>
    </row>
    <row r="8577" spans="1:1" x14ac:dyDescent="0.2">
      <c r="A8577" s="219">
        <v>0</v>
      </c>
    </row>
    <row r="8578" spans="1:1" x14ac:dyDescent="0.2">
      <c r="A8578" s="219">
        <v>0</v>
      </c>
    </row>
    <row r="8579" spans="1:1" x14ac:dyDescent="0.2">
      <c r="A8579" s="219">
        <v>0</v>
      </c>
    </row>
    <row r="8580" spans="1:1" x14ac:dyDescent="0.2">
      <c r="A8580" s="219">
        <v>0</v>
      </c>
    </row>
    <row r="8581" spans="1:1" x14ac:dyDescent="0.2">
      <c r="A8581" s="219">
        <v>0</v>
      </c>
    </row>
    <row r="8582" spans="1:1" x14ac:dyDescent="0.2">
      <c r="A8582" s="219">
        <v>0</v>
      </c>
    </row>
    <row r="8583" spans="1:1" x14ac:dyDescent="0.2">
      <c r="A8583" s="219">
        <v>0</v>
      </c>
    </row>
    <row r="8584" spans="1:1" x14ac:dyDescent="0.2">
      <c r="A8584" s="219">
        <v>0</v>
      </c>
    </row>
    <row r="8585" spans="1:1" x14ac:dyDescent="0.2">
      <c r="A8585" s="219">
        <v>0</v>
      </c>
    </row>
    <row r="8586" spans="1:1" x14ac:dyDescent="0.2">
      <c r="A8586" s="219">
        <v>0</v>
      </c>
    </row>
    <row r="8587" spans="1:1" x14ac:dyDescent="0.2">
      <c r="A8587" s="219">
        <v>0</v>
      </c>
    </row>
    <row r="8588" spans="1:1" x14ac:dyDescent="0.2">
      <c r="A8588" s="219">
        <v>0</v>
      </c>
    </row>
    <row r="8589" spans="1:1" x14ac:dyDescent="0.2">
      <c r="A8589" s="219">
        <v>0</v>
      </c>
    </row>
    <row r="8590" spans="1:1" x14ac:dyDescent="0.2">
      <c r="A8590" s="219">
        <v>0</v>
      </c>
    </row>
    <row r="8591" spans="1:1" x14ac:dyDescent="0.2">
      <c r="A8591" s="219">
        <v>0</v>
      </c>
    </row>
    <row r="8592" spans="1:1" x14ac:dyDescent="0.2">
      <c r="A8592" s="219">
        <v>0</v>
      </c>
    </row>
    <row r="8593" spans="1:1" x14ac:dyDescent="0.2">
      <c r="A8593" s="219">
        <v>0</v>
      </c>
    </row>
    <row r="8594" spans="1:1" x14ac:dyDescent="0.2">
      <c r="A8594" s="219">
        <v>0</v>
      </c>
    </row>
    <row r="8595" spans="1:1" x14ac:dyDescent="0.2">
      <c r="A8595" s="219">
        <v>0</v>
      </c>
    </row>
    <row r="8596" spans="1:1" x14ac:dyDescent="0.2">
      <c r="A8596" s="219">
        <v>0</v>
      </c>
    </row>
    <row r="8597" spans="1:1" x14ac:dyDescent="0.2">
      <c r="A8597" s="219">
        <v>0</v>
      </c>
    </row>
    <row r="8598" spans="1:1" x14ac:dyDescent="0.2">
      <c r="A8598" s="219">
        <v>0</v>
      </c>
    </row>
    <row r="8599" spans="1:1" x14ac:dyDescent="0.2">
      <c r="A8599" s="219">
        <v>0</v>
      </c>
    </row>
    <row r="8600" spans="1:1" x14ac:dyDescent="0.2">
      <c r="A8600" s="219">
        <v>0</v>
      </c>
    </row>
    <row r="8601" spans="1:1" x14ac:dyDescent="0.2">
      <c r="A8601" s="219">
        <v>0</v>
      </c>
    </row>
    <row r="8602" spans="1:1" x14ac:dyDescent="0.2">
      <c r="A8602" s="219">
        <v>0</v>
      </c>
    </row>
    <row r="8603" spans="1:1" x14ac:dyDescent="0.2">
      <c r="A8603" s="219">
        <v>0</v>
      </c>
    </row>
    <row r="8604" spans="1:1" x14ac:dyDescent="0.2">
      <c r="A8604" s="219">
        <v>0</v>
      </c>
    </row>
    <row r="8605" spans="1:1" x14ac:dyDescent="0.2">
      <c r="A8605" s="219">
        <v>0</v>
      </c>
    </row>
    <row r="8606" spans="1:1" x14ac:dyDescent="0.2">
      <c r="A8606" s="219">
        <v>0</v>
      </c>
    </row>
    <row r="8607" spans="1:1" x14ac:dyDescent="0.2">
      <c r="A8607" s="219">
        <v>0</v>
      </c>
    </row>
    <row r="8608" spans="1:1" x14ac:dyDescent="0.2">
      <c r="A8608" s="219">
        <v>0</v>
      </c>
    </row>
    <row r="8609" spans="1:1" x14ac:dyDescent="0.2">
      <c r="A8609" s="219">
        <v>0</v>
      </c>
    </row>
    <row r="8610" spans="1:1" x14ac:dyDescent="0.2">
      <c r="A8610" s="219">
        <v>0</v>
      </c>
    </row>
    <row r="8611" spans="1:1" x14ac:dyDescent="0.2">
      <c r="A8611" s="219">
        <v>0</v>
      </c>
    </row>
    <row r="8612" spans="1:1" x14ac:dyDescent="0.2">
      <c r="A8612" s="219">
        <v>0</v>
      </c>
    </row>
    <row r="8613" spans="1:1" x14ac:dyDescent="0.2">
      <c r="A8613" s="219">
        <v>0</v>
      </c>
    </row>
    <row r="8614" spans="1:1" x14ac:dyDescent="0.2">
      <c r="A8614" s="219">
        <v>0</v>
      </c>
    </row>
    <row r="8615" spans="1:1" x14ac:dyDescent="0.2">
      <c r="A8615" s="219">
        <v>0</v>
      </c>
    </row>
    <row r="8616" spans="1:1" x14ac:dyDescent="0.2">
      <c r="A8616" s="219">
        <v>0</v>
      </c>
    </row>
    <row r="8617" spans="1:1" x14ac:dyDescent="0.2">
      <c r="A8617" s="219">
        <v>0</v>
      </c>
    </row>
    <row r="8618" spans="1:1" x14ac:dyDescent="0.2">
      <c r="A8618" s="219">
        <v>0</v>
      </c>
    </row>
    <row r="8619" spans="1:1" x14ac:dyDescent="0.2">
      <c r="A8619" s="219">
        <v>0</v>
      </c>
    </row>
    <row r="8620" spans="1:1" x14ac:dyDescent="0.2">
      <c r="A8620" s="219">
        <v>0</v>
      </c>
    </row>
    <row r="8621" spans="1:1" x14ac:dyDescent="0.2">
      <c r="A8621" s="219">
        <v>0</v>
      </c>
    </row>
    <row r="8622" spans="1:1" x14ac:dyDescent="0.2">
      <c r="A8622" s="219">
        <v>0</v>
      </c>
    </row>
    <row r="8623" spans="1:1" x14ac:dyDescent="0.2">
      <c r="A8623" s="219">
        <v>0</v>
      </c>
    </row>
    <row r="8624" spans="1:1" x14ac:dyDescent="0.2">
      <c r="A8624" s="219">
        <v>0</v>
      </c>
    </row>
    <row r="8625" spans="1:1" x14ac:dyDescent="0.2">
      <c r="A8625" s="219">
        <v>0</v>
      </c>
    </row>
    <row r="8626" spans="1:1" x14ac:dyDescent="0.2">
      <c r="A8626" s="219">
        <v>0</v>
      </c>
    </row>
    <row r="8627" spans="1:1" x14ac:dyDescent="0.2">
      <c r="A8627" s="219">
        <v>0</v>
      </c>
    </row>
    <row r="8628" spans="1:1" x14ac:dyDescent="0.2">
      <c r="A8628" s="219">
        <v>0</v>
      </c>
    </row>
    <row r="8629" spans="1:1" x14ac:dyDescent="0.2">
      <c r="A8629" s="219">
        <v>0</v>
      </c>
    </row>
    <row r="8630" spans="1:1" x14ac:dyDescent="0.2">
      <c r="A8630" s="219">
        <v>0</v>
      </c>
    </row>
    <row r="8631" spans="1:1" x14ac:dyDescent="0.2">
      <c r="A8631" s="219">
        <v>0</v>
      </c>
    </row>
    <row r="8632" spans="1:1" x14ac:dyDescent="0.2">
      <c r="A8632" s="219">
        <v>0</v>
      </c>
    </row>
    <row r="8633" spans="1:1" x14ac:dyDescent="0.2">
      <c r="A8633" s="219">
        <v>0</v>
      </c>
    </row>
    <row r="8634" spans="1:1" x14ac:dyDescent="0.2">
      <c r="A8634" s="219">
        <v>0</v>
      </c>
    </row>
    <row r="8635" spans="1:1" x14ac:dyDescent="0.2">
      <c r="A8635" s="219">
        <v>0</v>
      </c>
    </row>
    <row r="8636" spans="1:1" x14ac:dyDescent="0.2">
      <c r="A8636" s="219">
        <v>0</v>
      </c>
    </row>
    <row r="8637" spans="1:1" x14ac:dyDescent="0.2">
      <c r="A8637" s="219">
        <v>0</v>
      </c>
    </row>
    <row r="8638" spans="1:1" x14ac:dyDescent="0.2">
      <c r="A8638" s="219">
        <v>0</v>
      </c>
    </row>
    <row r="8639" spans="1:1" x14ac:dyDescent="0.2">
      <c r="A8639" s="219">
        <v>0</v>
      </c>
    </row>
    <row r="8640" spans="1:1" x14ac:dyDescent="0.2">
      <c r="A8640" s="219">
        <v>0</v>
      </c>
    </row>
    <row r="8641" spans="1:1" x14ac:dyDescent="0.2">
      <c r="A8641" s="219">
        <v>0</v>
      </c>
    </row>
    <row r="8642" spans="1:1" x14ac:dyDescent="0.2">
      <c r="A8642" s="219">
        <v>0</v>
      </c>
    </row>
    <row r="8643" spans="1:1" x14ac:dyDescent="0.2">
      <c r="A8643" s="219">
        <v>0</v>
      </c>
    </row>
    <row r="8644" spans="1:1" x14ac:dyDescent="0.2">
      <c r="A8644" s="219">
        <v>0</v>
      </c>
    </row>
    <row r="8645" spans="1:1" x14ac:dyDescent="0.2">
      <c r="A8645" s="219">
        <v>0</v>
      </c>
    </row>
    <row r="8646" spans="1:1" x14ac:dyDescent="0.2">
      <c r="A8646" s="219">
        <v>0</v>
      </c>
    </row>
    <row r="8647" spans="1:1" x14ac:dyDescent="0.2">
      <c r="A8647" s="219">
        <v>0</v>
      </c>
    </row>
    <row r="8648" spans="1:1" x14ac:dyDescent="0.2">
      <c r="A8648" s="219">
        <v>0</v>
      </c>
    </row>
    <row r="8649" spans="1:1" x14ac:dyDescent="0.2">
      <c r="A8649" s="219">
        <v>0</v>
      </c>
    </row>
    <row r="8650" spans="1:1" x14ac:dyDescent="0.2">
      <c r="A8650" s="219">
        <v>0</v>
      </c>
    </row>
    <row r="8651" spans="1:1" x14ac:dyDescent="0.2">
      <c r="A8651" s="219">
        <v>0</v>
      </c>
    </row>
    <row r="8652" spans="1:1" x14ac:dyDescent="0.2">
      <c r="A8652" s="219">
        <v>0</v>
      </c>
    </row>
    <row r="8653" spans="1:1" x14ac:dyDescent="0.2">
      <c r="A8653" s="219">
        <v>0</v>
      </c>
    </row>
    <row r="8654" spans="1:1" x14ac:dyDescent="0.2">
      <c r="A8654" s="219">
        <v>0</v>
      </c>
    </row>
    <row r="8655" spans="1:1" x14ac:dyDescent="0.2">
      <c r="A8655" s="219">
        <v>0</v>
      </c>
    </row>
    <row r="8656" spans="1:1" x14ac:dyDescent="0.2">
      <c r="A8656" s="219">
        <v>0</v>
      </c>
    </row>
    <row r="8657" spans="1:1" x14ac:dyDescent="0.2">
      <c r="A8657" s="219">
        <v>0</v>
      </c>
    </row>
    <row r="8658" spans="1:1" x14ac:dyDescent="0.2">
      <c r="A8658" s="219">
        <v>0</v>
      </c>
    </row>
    <row r="8659" spans="1:1" x14ac:dyDescent="0.2">
      <c r="A8659" s="219">
        <v>0</v>
      </c>
    </row>
    <row r="8660" spans="1:1" x14ac:dyDescent="0.2">
      <c r="A8660" s="219">
        <v>0</v>
      </c>
    </row>
    <row r="8661" spans="1:1" x14ac:dyDescent="0.2">
      <c r="A8661" s="219">
        <v>0</v>
      </c>
    </row>
    <row r="8662" spans="1:1" x14ac:dyDescent="0.2">
      <c r="A8662" s="219">
        <v>0</v>
      </c>
    </row>
    <row r="8663" spans="1:1" x14ac:dyDescent="0.2">
      <c r="A8663" s="219">
        <v>0</v>
      </c>
    </row>
    <row r="8664" spans="1:1" x14ac:dyDescent="0.2">
      <c r="A8664" s="219">
        <v>0</v>
      </c>
    </row>
    <row r="8665" spans="1:1" x14ac:dyDescent="0.2">
      <c r="A8665" s="219">
        <v>0</v>
      </c>
    </row>
    <row r="8666" spans="1:1" x14ac:dyDescent="0.2">
      <c r="A8666" s="219">
        <v>0</v>
      </c>
    </row>
    <row r="8667" spans="1:1" x14ac:dyDescent="0.2">
      <c r="A8667" s="219">
        <v>0</v>
      </c>
    </row>
    <row r="8668" spans="1:1" x14ac:dyDescent="0.2">
      <c r="A8668" s="219">
        <v>0</v>
      </c>
    </row>
    <row r="8669" spans="1:1" x14ac:dyDescent="0.2">
      <c r="A8669" s="219">
        <v>0</v>
      </c>
    </row>
    <row r="8670" spans="1:1" x14ac:dyDescent="0.2">
      <c r="A8670" s="219">
        <v>0</v>
      </c>
    </row>
    <row r="8671" spans="1:1" x14ac:dyDescent="0.2">
      <c r="A8671" s="219">
        <v>0</v>
      </c>
    </row>
    <row r="8672" spans="1:1" x14ac:dyDescent="0.2">
      <c r="A8672" s="219">
        <v>0</v>
      </c>
    </row>
    <row r="8673" spans="1:1" x14ac:dyDescent="0.2">
      <c r="A8673" s="219">
        <v>0</v>
      </c>
    </row>
    <row r="8674" spans="1:1" x14ac:dyDescent="0.2">
      <c r="A8674" s="219">
        <v>0</v>
      </c>
    </row>
    <row r="8675" spans="1:1" x14ac:dyDescent="0.2">
      <c r="A8675" s="219">
        <v>0</v>
      </c>
    </row>
    <row r="8676" spans="1:1" x14ac:dyDescent="0.2">
      <c r="A8676" s="219">
        <v>0</v>
      </c>
    </row>
    <row r="8677" spans="1:1" x14ac:dyDescent="0.2">
      <c r="A8677" s="219">
        <v>0</v>
      </c>
    </row>
    <row r="8678" spans="1:1" x14ac:dyDescent="0.2">
      <c r="A8678" s="219">
        <v>0</v>
      </c>
    </row>
    <row r="8679" spans="1:1" x14ac:dyDescent="0.2">
      <c r="A8679" s="219">
        <v>0</v>
      </c>
    </row>
    <row r="8680" spans="1:1" x14ac:dyDescent="0.2">
      <c r="A8680" s="219">
        <v>0</v>
      </c>
    </row>
    <row r="8681" spans="1:1" x14ac:dyDescent="0.2">
      <c r="A8681" s="219">
        <v>0</v>
      </c>
    </row>
    <row r="8682" spans="1:1" x14ac:dyDescent="0.2">
      <c r="A8682" s="219">
        <v>0</v>
      </c>
    </row>
    <row r="8683" spans="1:1" x14ac:dyDescent="0.2">
      <c r="A8683" s="219">
        <v>0</v>
      </c>
    </row>
    <row r="8684" spans="1:1" x14ac:dyDescent="0.2">
      <c r="A8684" s="219">
        <v>0</v>
      </c>
    </row>
    <row r="8685" spans="1:1" x14ac:dyDescent="0.2">
      <c r="A8685" s="219">
        <v>0</v>
      </c>
    </row>
    <row r="8686" spans="1:1" x14ac:dyDescent="0.2">
      <c r="A8686" s="219">
        <v>0</v>
      </c>
    </row>
    <row r="8687" spans="1:1" x14ac:dyDescent="0.2">
      <c r="A8687" s="219">
        <v>0</v>
      </c>
    </row>
    <row r="8688" spans="1:1" x14ac:dyDescent="0.2">
      <c r="A8688" s="219">
        <v>0</v>
      </c>
    </row>
    <row r="8689" spans="1:1" x14ac:dyDescent="0.2">
      <c r="A8689" s="219">
        <v>0</v>
      </c>
    </row>
    <row r="8690" spans="1:1" x14ac:dyDescent="0.2">
      <c r="A8690" s="219">
        <v>0</v>
      </c>
    </row>
    <row r="8691" spans="1:1" x14ac:dyDescent="0.2">
      <c r="A8691" s="219">
        <v>0</v>
      </c>
    </row>
    <row r="8692" spans="1:1" x14ac:dyDescent="0.2">
      <c r="A8692" s="219">
        <v>0</v>
      </c>
    </row>
    <row r="8693" spans="1:1" x14ac:dyDescent="0.2">
      <c r="A8693" s="219">
        <v>0</v>
      </c>
    </row>
    <row r="8694" spans="1:1" x14ac:dyDescent="0.2">
      <c r="A8694" s="219">
        <v>0</v>
      </c>
    </row>
    <row r="8695" spans="1:1" x14ac:dyDescent="0.2">
      <c r="A8695" s="219">
        <v>0</v>
      </c>
    </row>
    <row r="8696" spans="1:1" x14ac:dyDescent="0.2">
      <c r="A8696" s="219">
        <v>0</v>
      </c>
    </row>
    <row r="8697" spans="1:1" x14ac:dyDescent="0.2">
      <c r="A8697" s="219">
        <v>0</v>
      </c>
    </row>
    <row r="8698" spans="1:1" x14ac:dyDescent="0.2">
      <c r="A8698" s="219">
        <v>0</v>
      </c>
    </row>
    <row r="8699" spans="1:1" x14ac:dyDescent="0.2">
      <c r="A8699" s="219">
        <v>0</v>
      </c>
    </row>
    <row r="8700" spans="1:1" x14ac:dyDescent="0.2">
      <c r="A8700" s="219">
        <v>0</v>
      </c>
    </row>
    <row r="8701" spans="1:1" x14ac:dyDescent="0.2">
      <c r="A8701" s="219">
        <v>0</v>
      </c>
    </row>
    <row r="8702" spans="1:1" x14ac:dyDescent="0.2">
      <c r="A8702" s="219">
        <v>0</v>
      </c>
    </row>
    <row r="8703" spans="1:1" x14ac:dyDescent="0.2">
      <c r="A8703" s="219">
        <v>0</v>
      </c>
    </row>
    <row r="8704" spans="1:1" x14ac:dyDescent="0.2">
      <c r="A8704" s="219">
        <v>0</v>
      </c>
    </row>
    <row r="8705" spans="1:1" x14ac:dyDescent="0.2">
      <c r="A8705" s="219">
        <v>0</v>
      </c>
    </row>
    <row r="8706" spans="1:1" x14ac:dyDescent="0.2">
      <c r="A8706" s="219">
        <v>0</v>
      </c>
    </row>
    <row r="8707" spans="1:1" x14ac:dyDescent="0.2">
      <c r="A8707" s="219">
        <v>0</v>
      </c>
    </row>
    <row r="8708" spans="1:1" x14ac:dyDescent="0.2">
      <c r="A8708" s="219">
        <v>0</v>
      </c>
    </row>
    <row r="8709" spans="1:1" x14ac:dyDescent="0.2">
      <c r="A8709" s="219">
        <v>0</v>
      </c>
    </row>
    <row r="8710" spans="1:1" x14ac:dyDescent="0.2">
      <c r="A8710" s="219">
        <v>0</v>
      </c>
    </row>
    <row r="8711" spans="1:1" x14ac:dyDescent="0.2">
      <c r="A8711" s="219">
        <v>0</v>
      </c>
    </row>
    <row r="8712" spans="1:1" x14ac:dyDescent="0.2">
      <c r="A8712" s="219">
        <v>0</v>
      </c>
    </row>
    <row r="8713" spans="1:1" x14ac:dyDescent="0.2">
      <c r="A8713" s="219">
        <v>0</v>
      </c>
    </row>
    <row r="8714" spans="1:1" x14ac:dyDescent="0.2">
      <c r="A8714" s="219">
        <v>0</v>
      </c>
    </row>
    <row r="8715" spans="1:1" x14ac:dyDescent="0.2">
      <c r="A8715" s="219">
        <v>0</v>
      </c>
    </row>
    <row r="8716" spans="1:1" x14ac:dyDescent="0.2">
      <c r="A8716" s="219">
        <v>0</v>
      </c>
    </row>
    <row r="8717" spans="1:1" x14ac:dyDescent="0.2">
      <c r="A8717" s="219">
        <v>0</v>
      </c>
    </row>
    <row r="8718" spans="1:1" x14ac:dyDescent="0.2">
      <c r="A8718" s="219">
        <v>0</v>
      </c>
    </row>
    <row r="8719" spans="1:1" x14ac:dyDescent="0.2">
      <c r="A8719" s="219">
        <v>0</v>
      </c>
    </row>
    <row r="8720" spans="1:1" x14ac:dyDescent="0.2">
      <c r="A8720" s="219">
        <v>0</v>
      </c>
    </row>
    <row r="8721" spans="1:1" x14ac:dyDescent="0.2">
      <c r="A8721" s="219">
        <v>0</v>
      </c>
    </row>
    <row r="8722" spans="1:1" x14ac:dyDescent="0.2">
      <c r="A8722" s="219">
        <v>0</v>
      </c>
    </row>
    <row r="8723" spans="1:1" x14ac:dyDescent="0.2">
      <c r="A8723" s="219">
        <v>0</v>
      </c>
    </row>
    <row r="8724" spans="1:1" x14ac:dyDescent="0.2">
      <c r="A8724" s="219">
        <v>0</v>
      </c>
    </row>
    <row r="8725" spans="1:1" x14ac:dyDescent="0.2">
      <c r="A8725" s="219">
        <v>0</v>
      </c>
    </row>
    <row r="8726" spans="1:1" x14ac:dyDescent="0.2">
      <c r="A8726" s="219">
        <v>0</v>
      </c>
    </row>
    <row r="8727" spans="1:1" x14ac:dyDescent="0.2">
      <c r="A8727" s="219">
        <v>0</v>
      </c>
    </row>
    <row r="8728" spans="1:1" x14ac:dyDescent="0.2">
      <c r="A8728" s="219">
        <v>0</v>
      </c>
    </row>
    <row r="8729" spans="1:1" x14ac:dyDescent="0.2">
      <c r="A8729" s="219">
        <v>0</v>
      </c>
    </row>
    <row r="8730" spans="1:1" x14ac:dyDescent="0.2">
      <c r="A8730" s="219">
        <v>0</v>
      </c>
    </row>
    <row r="8731" spans="1:1" x14ac:dyDescent="0.2">
      <c r="A8731" s="219">
        <v>0</v>
      </c>
    </row>
    <row r="8732" spans="1:1" x14ac:dyDescent="0.2">
      <c r="A8732" s="219">
        <v>0</v>
      </c>
    </row>
    <row r="8733" spans="1:1" x14ac:dyDescent="0.2">
      <c r="A8733" s="219">
        <v>0</v>
      </c>
    </row>
    <row r="8734" spans="1:1" x14ac:dyDescent="0.2">
      <c r="A8734" s="219">
        <v>0</v>
      </c>
    </row>
    <row r="8735" spans="1:1" x14ac:dyDescent="0.2">
      <c r="A8735" s="219">
        <v>0</v>
      </c>
    </row>
    <row r="8736" spans="1:1" x14ac:dyDescent="0.2">
      <c r="A8736" s="219">
        <v>0</v>
      </c>
    </row>
    <row r="8737" spans="1:1" x14ac:dyDescent="0.2">
      <c r="A8737" s="219">
        <v>0</v>
      </c>
    </row>
    <row r="8738" spans="1:1" x14ac:dyDescent="0.2">
      <c r="A8738" s="219">
        <v>0</v>
      </c>
    </row>
    <row r="8739" spans="1:1" x14ac:dyDescent="0.2">
      <c r="A8739" s="219">
        <v>0</v>
      </c>
    </row>
    <row r="8740" spans="1:1" x14ac:dyDescent="0.2">
      <c r="A8740" s="219">
        <v>0</v>
      </c>
    </row>
    <row r="8741" spans="1:1" x14ac:dyDescent="0.2">
      <c r="A8741" s="219">
        <v>0</v>
      </c>
    </row>
    <row r="8742" spans="1:1" x14ac:dyDescent="0.2">
      <c r="A8742" s="219">
        <v>0</v>
      </c>
    </row>
    <row r="8743" spans="1:1" x14ac:dyDescent="0.2">
      <c r="A8743" s="219">
        <v>0</v>
      </c>
    </row>
    <row r="8744" spans="1:1" x14ac:dyDescent="0.2">
      <c r="A8744" s="219">
        <v>0</v>
      </c>
    </row>
    <row r="8745" spans="1:1" x14ac:dyDescent="0.2">
      <c r="A8745" s="219">
        <v>0</v>
      </c>
    </row>
    <row r="8746" spans="1:1" x14ac:dyDescent="0.2">
      <c r="A8746" s="219">
        <v>0</v>
      </c>
    </row>
    <row r="8747" spans="1:1" x14ac:dyDescent="0.2">
      <c r="A8747" s="219">
        <v>0</v>
      </c>
    </row>
    <row r="8748" spans="1:1" x14ac:dyDescent="0.2">
      <c r="A8748" s="219">
        <v>0</v>
      </c>
    </row>
    <row r="8749" spans="1:1" x14ac:dyDescent="0.2">
      <c r="A8749" s="219">
        <v>0</v>
      </c>
    </row>
    <row r="8750" spans="1:1" x14ac:dyDescent="0.2">
      <c r="A8750" s="219">
        <v>0</v>
      </c>
    </row>
    <row r="8751" spans="1:1" x14ac:dyDescent="0.2">
      <c r="A8751" s="219">
        <v>0</v>
      </c>
    </row>
    <row r="8752" spans="1:1" x14ac:dyDescent="0.2">
      <c r="A8752" s="219">
        <v>0</v>
      </c>
    </row>
    <row r="8753" spans="1:1" x14ac:dyDescent="0.2">
      <c r="A8753" s="219">
        <v>0</v>
      </c>
    </row>
    <row r="8754" spans="1:1" x14ac:dyDescent="0.2">
      <c r="A8754" s="219">
        <v>0</v>
      </c>
    </row>
    <row r="8755" spans="1:1" x14ac:dyDescent="0.2">
      <c r="A8755" s="219">
        <v>0</v>
      </c>
    </row>
    <row r="8756" spans="1:1" x14ac:dyDescent="0.2">
      <c r="A8756" s="219">
        <v>0</v>
      </c>
    </row>
    <row r="8757" spans="1:1" x14ac:dyDescent="0.2">
      <c r="A8757" s="219">
        <v>0</v>
      </c>
    </row>
    <row r="8758" spans="1:1" x14ac:dyDescent="0.2">
      <c r="A8758" s="219">
        <v>0</v>
      </c>
    </row>
    <row r="8759" spans="1:1" x14ac:dyDescent="0.2">
      <c r="A8759" s="219">
        <v>0</v>
      </c>
    </row>
    <row r="8760" spans="1:1" x14ac:dyDescent="0.2">
      <c r="A8760" s="219">
        <v>0</v>
      </c>
    </row>
    <row r="8761" spans="1:1" x14ac:dyDescent="0.2">
      <c r="A8761" s="219">
        <v>0</v>
      </c>
    </row>
    <row r="8762" spans="1:1" x14ac:dyDescent="0.2">
      <c r="A8762" s="219">
        <v>0</v>
      </c>
    </row>
    <row r="8763" spans="1:1" x14ac:dyDescent="0.2">
      <c r="A8763" s="219">
        <v>0</v>
      </c>
    </row>
    <row r="8764" spans="1:1" x14ac:dyDescent="0.2">
      <c r="A8764" s="219">
        <v>0</v>
      </c>
    </row>
    <row r="8765" spans="1:1" x14ac:dyDescent="0.2">
      <c r="A8765" s="219">
        <v>0</v>
      </c>
    </row>
    <row r="8766" spans="1:1" x14ac:dyDescent="0.2">
      <c r="A8766" s="219">
        <v>0</v>
      </c>
    </row>
    <row r="8767" spans="1:1" x14ac:dyDescent="0.2">
      <c r="A8767" s="219">
        <v>0</v>
      </c>
    </row>
    <row r="8768" spans="1:1" x14ac:dyDescent="0.2">
      <c r="A8768" s="219">
        <v>0</v>
      </c>
    </row>
    <row r="8769" spans="1:1" x14ac:dyDescent="0.2">
      <c r="A8769" s="219">
        <v>0</v>
      </c>
    </row>
    <row r="8770" spans="1:1" x14ac:dyDescent="0.2">
      <c r="A8770" s="219">
        <v>0</v>
      </c>
    </row>
    <row r="8771" spans="1:1" x14ac:dyDescent="0.2">
      <c r="A8771" s="219">
        <v>0</v>
      </c>
    </row>
    <row r="8772" spans="1:1" x14ac:dyDescent="0.2">
      <c r="A8772" s="219">
        <v>0</v>
      </c>
    </row>
    <row r="8773" spans="1:1" x14ac:dyDescent="0.2">
      <c r="A8773" s="219">
        <v>0</v>
      </c>
    </row>
    <row r="8774" spans="1:1" x14ac:dyDescent="0.2">
      <c r="A8774" s="219">
        <v>0</v>
      </c>
    </row>
    <row r="8775" spans="1:1" x14ac:dyDescent="0.2">
      <c r="A8775" s="219">
        <v>0</v>
      </c>
    </row>
    <row r="8776" spans="1:1" x14ac:dyDescent="0.2">
      <c r="A8776" s="219">
        <v>0</v>
      </c>
    </row>
    <row r="8777" spans="1:1" x14ac:dyDescent="0.2">
      <c r="A8777" s="219">
        <v>0</v>
      </c>
    </row>
    <row r="8778" spans="1:1" x14ac:dyDescent="0.2">
      <c r="A8778" s="219">
        <v>0</v>
      </c>
    </row>
    <row r="8779" spans="1:1" x14ac:dyDescent="0.2">
      <c r="A8779" s="219">
        <v>0</v>
      </c>
    </row>
    <row r="8780" spans="1:1" x14ac:dyDescent="0.2">
      <c r="A8780" s="219">
        <v>0</v>
      </c>
    </row>
    <row r="8781" spans="1:1" x14ac:dyDescent="0.2">
      <c r="A8781" s="219">
        <v>0</v>
      </c>
    </row>
    <row r="8782" spans="1:1" x14ac:dyDescent="0.2">
      <c r="A8782" s="219">
        <v>0</v>
      </c>
    </row>
    <row r="8783" spans="1:1" x14ac:dyDescent="0.2">
      <c r="A8783" s="219">
        <v>0</v>
      </c>
    </row>
    <row r="8784" spans="1:1" x14ac:dyDescent="0.2">
      <c r="A8784" s="219">
        <v>0</v>
      </c>
    </row>
    <row r="8785" spans="1:1" x14ac:dyDescent="0.2">
      <c r="A8785" s="219">
        <v>0</v>
      </c>
    </row>
    <row r="8786" spans="1:1" x14ac:dyDescent="0.2">
      <c r="A8786" s="219">
        <v>0</v>
      </c>
    </row>
    <row r="8787" spans="1:1" x14ac:dyDescent="0.2">
      <c r="A8787" s="219">
        <v>0</v>
      </c>
    </row>
    <row r="8788" spans="1:1" x14ac:dyDescent="0.2">
      <c r="A8788" s="219">
        <v>0</v>
      </c>
    </row>
    <row r="8789" spans="1:1" x14ac:dyDescent="0.2">
      <c r="A8789" s="219">
        <v>0</v>
      </c>
    </row>
    <row r="8790" spans="1:1" x14ac:dyDescent="0.2">
      <c r="A8790" s="219">
        <v>0</v>
      </c>
    </row>
    <row r="8791" spans="1:1" x14ac:dyDescent="0.2">
      <c r="A8791" s="219">
        <v>0</v>
      </c>
    </row>
    <row r="8792" spans="1:1" x14ac:dyDescent="0.2">
      <c r="A8792" s="219">
        <v>0</v>
      </c>
    </row>
    <row r="8793" spans="1:1" x14ac:dyDescent="0.2">
      <c r="A8793" s="219">
        <v>0</v>
      </c>
    </row>
    <row r="8794" spans="1:1" x14ac:dyDescent="0.2">
      <c r="A8794" s="219">
        <v>0</v>
      </c>
    </row>
    <row r="8795" spans="1:1" x14ac:dyDescent="0.2">
      <c r="A8795" s="219">
        <v>0</v>
      </c>
    </row>
    <row r="8796" spans="1:1" x14ac:dyDescent="0.2">
      <c r="A8796" s="219">
        <v>0</v>
      </c>
    </row>
    <row r="8797" spans="1:1" x14ac:dyDescent="0.2">
      <c r="A8797" s="219">
        <v>0</v>
      </c>
    </row>
    <row r="8798" spans="1:1" x14ac:dyDescent="0.2">
      <c r="A8798" s="219">
        <v>0</v>
      </c>
    </row>
    <row r="8799" spans="1:1" x14ac:dyDescent="0.2">
      <c r="A8799" s="219">
        <v>0</v>
      </c>
    </row>
    <row r="8800" spans="1:1" x14ac:dyDescent="0.2">
      <c r="A8800" s="219">
        <v>0</v>
      </c>
    </row>
    <row r="8801" spans="1:1" x14ac:dyDescent="0.2">
      <c r="A8801" s="219">
        <v>0</v>
      </c>
    </row>
    <row r="8802" spans="1:1" x14ac:dyDescent="0.2">
      <c r="A8802" s="219">
        <v>0</v>
      </c>
    </row>
    <row r="8803" spans="1:1" x14ac:dyDescent="0.2">
      <c r="A8803" s="219">
        <v>0</v>
      </c>
    </row>
    <row r="8804" spans="1:1" x14ac:dyDescent="0.2">
      <c r="A8804" s="219">
        <v>0</v>
      </c>
    </row>
    <row r="8805" spans="1:1" x14ac:dyDescent="0.2">
      <c r="A8805" s="219">
        <v>0</v>
      </c>
    </row>
    <row r="8806" spans="1:1" x14ac:dyDescent="0.2">
      <c r="A8806" s="219">
        <v>0</v>
      </c>
    </row>
    <row r="8807" spans="1:1" x14ac:dyDescent="0.2">
      <c r="A8807" s="219">
        <v>0</v>
      </c>
    </row>
    <row r="8808" spans="1:1" x14ac:dyDescent="0.2">
      <c r="A8808" s="219">
        <v>0</v>
      </c>
    </row>
    <row r="8809" spans="1:1" x14ac:dyDescent="0.2">
      <c r="A8809" s="219">
        <v>0</v>
      </c>
    </row>
    <row r="8810" spans="1:1" x14ac:dyDescent="0.2">
      <c r="A8810" s="219">
        <v>0</v>
      </c>
    </row>
    <row r="8811" spans="1:1" x14ac:dyDescent="0.2">
      <c r="A8811" s="219">
        <v>0</v>
      </c>
    </row>
    <row r="8812" spans="1:1" x14ac:dyDescent="0.2">
      <c r="A8812" s="219">
        <v>0</v>
      </c>
    </row>
    <row r="8813" spans="1:1" x14ac:dyDescent="0.2">
      <c r="A8813" s="219">
        <v>0</v>
      </c>
    </row>
    <row r="8814" spans="1:1" x14ac:dyDescent="0.2">
      <c r="A8814" s="219">
        <v>0</v>
      </c>
    </row>
    <row r="8815" spans="1:1" x14ac:dyDescent="0.2">
      <c r="A8815" s="219">
        <v>0</v>
      </c>
    </row>
    <row r="8816" spans="1:1" x14ac:dyDescent="0.2">
      <c r="A8816" s="219">
        <v>0</v>
      </c>
    </row>
    <row r="8817" spans="1:1" x14ac:dyDescent="0.2">
      <c r="A8817" s="219">
        <v>0</v>
      </c>
    </row>
    <row r="8818" spans="1:1" x14ac:dyDescent="0.2">
      <c r="A8818" s="219">
        <v>0</v>
      </c>
    </row>
    <row r="8819" spans="1:1" x14ac:dyDescent="0.2">
      <c r="A8819" s="219">
        <v>0</v>
      </c>
    </row>
    <row r="8820" spans="1:1" x14ac:dyDescent="0.2">
      <c r="A8820" s="219">
        <v>0</v>
      </c>
    </row>
    <row r="8821" spans="1:1" x14ac:dyDescent="0.2">
      <c r="A8821" s="219">
        <v>0</v>
      </c>
    </row>
    <row r="8822" spans="1:1" x14ac:dyDescent="0.2">
      <c r="A8822" s="219">
        <v>0</v>
      </c>
    </row>
    <row r="8823" spans="1:1" x14ac:dyDescent="0.2">
      <c r="A8823" s="219">
        <v>0</v>
      </c>
    </row>
    <row r="8824" spans="1:1" x14ac:dyDescent="0.2">
      <c r="A8824" s="219">
        <v>0</v>
      </c>
    </row>
    <row r="8825" spans="1:1" x14ac:dyDescent="0.2">
      <c r="A8825" s="219">
        <v>0</v>
      </c>
    </row>
    <row r="8826" spans="1:1" x14ac:dyDescent="0.2">
      <c r="A8826" s="219">
        <v>0</v>
      </c>
    </row>
    <row r="8827" spans="1:1" x14ac:dyDescent="0.2">
      <c r="A8827" s="219">
        <v>0</v>
      </c>
    </row>
    <row r="8828" spans="1:1" x14ac:dyDescent="0.2">
      <c r="A8828" s="219">
        <v>0</v>
      </c>
    </row>
    <row r="8829" spans="1:1" x14ac:dyDescent="0.2">
      <c r="A8829" s="219">
        <v>0</v>
      </c>
    </row>
    <row r="8830" spans="1:1" x14ac:dyDescent="0.2">
      <c r="A8830" s="219">
        <v>0</v>
      </c>
    </row>
    <row r="8831" spans="1:1" x14ac:dyDescent="0.2">
      <c r="A8831" s="219">
        <v>0</v>
      </c>
    </row>
    <row r="8832" spans="1:1" x14ac:dyDescent="0.2">
      <c r="A8832" s="219">
        <v>0</v>
      </c>
    </row>
    <row r="8833" spans="1:1" x14ac:dyDescent="0.2">
      <c r="A8833" s="219">
        <v>0</v>
      </c>
    </row>
    <row r="8834" spans="1:1" x14ac:dyDescent="0.2">
      <c r="A8834" s="219">
        <v>0</v>
      </c>
    </row>
    <row r="8835" spans="1:1" x14ac:dyDescent="0.2">
      <c r="A8835" s="219">
        <v>0</v>
      </c>
    </row>
    <row r="8836" spans="1:1" x14ac:dyDescent="0.2">
      <c r="A8836" s="219">
        <v>0</v>
      </c>
    </row>
    <row r="8837" spans="1:1" x14ac:dyDescent="0.2">
      <c r="A8837" s="219">
        <v>0</v>
      </c>
    </row>
    <row r="8838" spans="1:1" x14ac:dyDescent="0.2">
      <c r="A8838" s="219">
        <v>0</v>
      </c>
    </row>
    <row r="8839" spans="1:1" x14ac:dyDescent="0.2">
      <c r="A8839" s="219">
        <v>0</v>
      </c>
    </row>
    <row r="8840" spans="1:1" x14ac:dyDescent="0.2">
      <c r="A8840" s="219">
        <v>0</v>
      </c>
    </row>
    <row r="8841" spans="1:1" x14ac:dyDescent="0.2">
      <c r="A8841" s="219">
        <v>0</v>
      </c>
    </row>
    <row r="8842" spans="1:1" x14ac:dyDescent="0.2">
      <c r="A8842" s="219">
        <v>0</v>
      </c>
    </row>
    <row r="8843" spans="1:1" x14ac:dyDescent="0.2">
      <c r="A8843" s="219">
        <v>0</v>
      </c>
    </row>
    <row r="8844" spans="1:1" x14ac:dyDescent="0.2">
      <c r="A8844" s="219">
        <v>0</v>
      </c>
    </row>
    <row r="8845" spans="1:1" x14ac:dyDescent="0.2">
      <c r="A8845" s="219">
        <v>0</v>
      </c>
    </row>
    <row r="8846" spans="1:1" x14ac:dyDescent="0.2">
      <c r="A8846" s="219">
        <v>0</v>
      </c>
    </row>
    <row r="8847" spans="1:1" x14ac:dyDescent="0.2">
      <c r="A8847" s="219">
        <v>0</v>
      </c>
    </row>
    <row r="8848" spans="1:1" x14ac:dyDescent="0.2">
      <c r="A8848" s="219">
        <v>0</v>
      </c>
    </row>
    <row r="8849" spans="1:1" x14ac:dyDescent="0.2">
      <c r="A8849" s="219">
        <v>0</v>
      </c>
    </row>
    <row r="8850" spans="1:1" x14ac:dyDescent="0.2">
      <c r="A8850" s="219">
        <v>0</v>
      </c>
    </row>
    <row r="8851" spans="1:1" x14ac:dyDescent="0.2">
      <c r="A8851" s="219">
        <v>0</v>
      </c>
    </row>
    <row r="8852" spans="1:1" x14ac:dyDescent="0.2">
      <c r="A8852" s="219">
        <v>0</v>
      </c>
    </row>
    <row r="8853" spans="1:1" x14ac:dyDescent="0.2">
      <c r="A8853" s="219">
        <v>0</v>
      </c>
    </row>
    <row r="8854" spans="1:1" x14ac:dyDescent="0.2">
      <c r="A8854" s="219">
        <v>0</v>
      </c>
    </row>
    <row r="8855" spans="1:1" x14ac:dyDescent="0.2">
      <c r="A8855" s="219">
        <v>0</v>
      </c>
    </row>
    <row r="8856" spans="1:1" x14ac:dyDescent="0.2">
      <c r="A8856" s="219">
        <v>0</v>
      </c>
    </row>
    <row r="8857" spans="1:1" x14ac:dyDescent="0.2">
      <c r="A8857" s="219">
        <v>0</v>
      </c>
    </row>
    <row r="8858" spans="1:1" x14ac:dyDescent="0.2">
      <c r="A8858" s="219">
        <v>0</v>
      </c>
    </row>
    <row r="8859" spans="1:1" x14ac:dyDescent="0.2">
      <c r="A8859" s="219">
        <v>0</v>
      </c>
    </row>
    <row r="8860" spans="1:1" x14ac:dyDescent="0.2">
      <c r="A8860" s="219">
        <v>0</v>
      </c>
    </row>
    <row r="8861" spans="1:1" x14ac:dyDescent="0.2">
      <c r="A8861" s="219">
        <v>0</v>
      </c>
    </row>
    <row r="8862" spans="1:1" x14ac:dyDescent="0.2">
      <c r="A8862" s="219">
        <v>0</v>
      </c>
    </row>
    <row r="8863" spans="1:1" x14ac:dyDescent="0.2">
      <c r="A8863" s="219">
        <v>0</v>
      </c>
    </row>
    <row r="8864" spans="1:1" x14ac:dyDescent="0.2">
      <c r="A8864" s="219">
        <v>0</v>
      </c>
    </row>
    <row r="8865" spans="1:1" x14ac:dyDescent="0.2">
      <c r="A8865" s="219">
        <v>0</v>
      </c>
    </row>
    <row r="8866" spans="1:1" x14ac:dyDescent="0.2">
      <c r="A8866" s="219">
        <v>0</v>
      </c>
    </row>
    <row r="8867" spans="1:1" x14ac:dyDescent="0.2">
      <c r="A8867" s="219">
        <v>0</v>
      </c>
    </row>
    <row r="8868" spans="1:1" x14ac:dyDescent="0.2">
      <c r="A8868" s="219">
        <v>0</v>
      </c>
    </row>
    <row r="8869" spans="1:1" x14ac:dyDescent="0.2">
      <c r="A8869" s="219">
        <v>0</v>
      </c>
    </row>
    <row r="8870" spans="1:1" x14ac:dyDescent="0.2">
      <c r="A8870" s="219">
        <v>0</v>
      </c>
    </row>
    <row r="8871" spans="1:1" x14ac:dyDescent="0.2">
      <c r="A8871" s="219">
        <v>0</v>
      </c>
    </row>
    <row r="8872" spans="1:1" x14ac:dyDescent="0.2">
      <c r="A8872" s="219">
        <v>0</v>
      </c>
    </row>
    <row r="8873" spans="1:1" x14ac:dyDescent="0.2">
      <c r="A8873" s="219">
        <v>0</v>
      </c>
    </row>
    <row r="8874" spans="1:1" x14ac:dyDescent="0.2">
      <c r="A8874" s="219">
        <v>0</v>
      </c>
    </row>
    <row r="8875" spans="1:1" x14ac:dyDescent="0.2">
      <c r="A8875" s="219">
        <v>0</v>
      </c>
    </row>
    <row r="8876" spans="1:1" x14ac:dyDescent="0.2">
      <c r="A8876" s="219">
        <v>0</v>
      </c>
    </row>
    <row r="8877" spans="1:1" x14ac:dyDescent="0.2">
      <c r="A8877" s="219">
        <v>0</v>
      </c>
    </row>
    <row r="8878" spans="1:1" x14ac:dyDescent="0.2">
      <c r="A8878" s="219">
        <v>0</v>
      </c>
    </row>
    <row r="8879" spans="1:1" x14ac:dyDescent="0.2">
      <c r="A8879" s="219">
        <v>0</v>
      </c>
    </row>
    <row r="8880" spans="1:1" x14ac:dyDescent="0.2">
      <c r="A8880" s="219">
        <v>0</v>
      </c>
    </row>
    <row r="8881" spans="1:1" x14ac:dyDescent="0.2">
      <c r="A8881" s="219">
        <v>0</v>
      </c>
    </row>
    <row r="8882" spans="1:1" x14ac:dyDescent="0.2">
      <c r="A8882" s="219">
        <v>0</v>
      </c>
    </row>
    <row r="8883" spans="1:1" x14ac:dyDescent="0.2">
      <c r="A8883" s="219">
        <v>0</v>
      </c>
    </row>
    <row r="8884" spans="1:1" x14ac:dyDescent="0.2">
      <c r="A8884" s="219">
        <v>0</v>
      </c>
    </row>
    <row r="8885" spans="1:1" x14ac:dyDescent="0.2">
      <c r="A8885" s="219">
        <v>0</v>
      </c>
    </row>
    <row r="8886" spans="1:1" x14ac:dyDescent="0.2">
      <c r="A8886" s="219">
        <v>0</v>
      </c>
    </row>
    <row r="8887" spans="1:1" x14ac:dyDescent="0.2">
      <c r="A8887" s="219">
        <v>0</v>
      </c>
    </row>
    <row r="8888" spans="1:1" x14ac:dyDescent="0.2">
      <c r="A8888" s="219">
        <v>0</v>
      </c>
    </row>
    <row r="8889" spans="1:1" x14ac:dyDescent="0.2">
      <c r="A8889" s="219">
        <v>0</v>
      </c>
    </row>
    <row r="8890" spans="1:1" x14ac:dyDescent="0.2">
      <c r="A8890" s="219">
        <v>0</v>
      </c>
    </row>
    <row r="8891" spans="1:1" x14ac:dyDescent="0.2">
      <c r="A8891" s="219">
        <v>0</v>
      </c>
    </row>
    <row r="8892" spans="1:1" x14ac:dyDescent="0.2">
      <c r="A8892" s="219">
        <v>0</v>
      </c>
    </row>
    <row r="8893" spans="1:1" x14ac:dyDescent="0.2">
      <c r="A8893" s="219">
        <v>0</v>
      </c>
    </row>
    <row r="8894" spans="1:1" x14ac:dyDescent="0.2">
      <c r="A8894" s="219">
        <v>0</v>
      </c>
    </row>
    <row r="8895" spans="1:1" x14ac:dyDescent="0.2">
      <c r="A8895" s="219">
        <v>0</v>
      </c>
    </row>
    <row r="8896" spans="1:1" x14ac:dyDescent="0.2">
      <c r="A8896" s="219">
        <v>0</v>
      </c>
    </row>
    <row r="8897" spans="1:1" x14ac:dyDescent="0.2">
      <c r="A8897" s="219">
        <v>0</v>
      </c>
    </row>
    <row r="8898" spans="1:1" x14ac:dyDescent="0.2">
      <c r="A8898" s="219">
        <v>0</v>
      </c>
    </row>
    <row r="8899" spans="1:1" x14ac:dyDescent="0.2">
      <c r="A8899" s="219">
        <v>0</v>
      </c>
    </row>
    <row r="8900" spans="1:1" x14ac:dyDescent="0.2">
      <c r="A8900" s="219">
        <v>0</v>
      </c>
    </row>
    <row r="8901" spans="1:1" x14ac:dyDescent="0.2">
      <c r="A8901" s="219">
        <v>0</v>
      </c>
    </row>
    <row r="8902" spans="1:1" x14ac:dyDescent="0.2">
      <c r="A8902" s="219">
        <v>0</v>
      </c>
    </row>
    <row r="8903" spans="1:1" x14ac:dyDescent="0.2">
      <c r="A8903" s="219">
        <v>0</v>
      </c>
    </row>
    <row r="8904" spans="1:1" x14ac:dyDescent="0.2">
      <c r="A8904" s="219">
        <v>0</v>
      </c>
    </row>
    <row r="8905" spans="1:1" x14ac:dyDescent="0.2">
      <c r="A8905" s="219">
        <v>0</v>
      </c>
    </row>
    <row r="8906" spans="1:1" x14ac:dyDescent="0.2">
      <c r="A8906" s="219">
        <v>0</v>
      </c>
    </row>
    <row r="8907" spans="1:1" x14ac:dyDescent="0.2">
      <c r="A8907" s="219">
        <v>0</v>
      </c>
    </row>
    <row r="8908" spans="1:1" x14ac:dyDescent="0.2">
      <c r="A8908" s="219">
        <v>0</v>
      </c>
    </row>
    <row r="8909" spans="1:1" x14ac:dyDescent="0.2">
      <c r="A8909" s="219">
        <v>0</v>
      </c>
    </row>
    <row r="8910" spans="1:1" x14ac:dyDescent="0.2">
      <c r="A8910" s="219">
        <v>0</v>
      </c>
    </row>
    <row r="8911" spans="1:1" x14ac:dyDescent="0.2">
      <c r="A8911" s="219">
        <v>0</v>
      </c>
    </row>
    <row r="8912" spans="1:1" x14ac:dyDescent="0.2">
      <c r="A8912" s="219">
        <v>0</v>
      </c>
    </row>
    <row r="8913" spans="1:1" x14ac:dyDescent="0.2">
      <c r="A8913" s="219">
        <v>0</v>
      </c>
    </row>
    <row r="8914" spans="1:1" x14ac:dyDescent="0.2">
      <c r="A8914" s="219">
        <v>0</v>
      </c>
    </row>
    <row r="8915" spans="1:1" x14ac:dyDescent="0.2">
      <c r="A8915" s="219">
        <v>0</v>
      </c>
    </row>
    <row r="8916" spans="1:1" x14ac:dyDescent="0.2">
      <c r="A8916" s="219">
        <v>0</v>
      </c>
    </row>
    <row r="8917" spans="1:1" x14ac:dyDescent="0.2">
      <c r="A8917" s="219">
        <v>0</v>
      </c>
    </row>
    <row r="8918" spans="1:1" x14ac:dyDescent="0.2">
      <c r="A8918" s="219">
        <v>0</v>
      </c>
    </row>
    <row r="8919" spans="1:1" x14ac:dyDescent="0.2">
      <c r="A8919" s="219">
        <v>0</v>
      </c>
    </row>
    <row r="8920" spans="1:1" x14ac:dyDescent="0.2">
      <c r="A8920" s="219">
        <v>0</v>
      </c>
    </row>
    <row r="8921" spans="1:1" x14ac:dyDescent="0.2">
      <c r="A8921" s="219">
        <v>0</v>
      </c>
    </row>
    <row r="8922" spans="1:1" x14ac:dyDescent="0.2">
      <c r="A8922" s="219">
        <v>0</v>
      </c>
    </row>
    <row r="8923" spans="1:1" x14ac:dyDescent="0.2">
      <c r="A8923" s="219">
        <v>0</v>
      </c>
    </row>
    <row r="8924" spans="1:1" x14ac:dyDescent="0.2">
      <c r="A8924" s="219">
        <v>0</v>
      </c>
    </row>
    <row r="8925" spans="1:1" x14ac:dyDescent="0.2">
      <c r="A8925" s="219">
        <v>0</v>
      </c>
    </row>
    <row r="8926" spans="1:1" x14ac:dyDescent="0.2">
      <c r="A8926" s="219">
        <v>0</v>
      </c>
    </row>
    <row r="8927" spans="1:1" x14ac:dyDescent="0.2">
      <c r="A8927" s="219">
        <v>0</v>
      </c>
    </row>
    <row r="8928" spans="1:1" x14ac:dyDescent="0.2">
      <c r="A8928" s="219">
        <v>0</v>
      </c>
    </row>
    <row r="8929" spans="1:1" x14ac:dyDescent="0.2">
      <c r="A8929" s="219">
        <v>0</v>
      </c>
    </row>
    <row r="8930" spans="1:1" x14ac:dyDescent="0.2">
      <c r="A8930" s="219">
        <v>0</v>
      </c>
    </row>
    <row r="8931" spans="1:1" x14ac:dyDescent="0.2">
      <c r="A8931" s="219">
        <v>0</v>
      </c>
    </row>
    <row r="8932" spans="1:1" x14ac:dyDescent="0.2">
      <c r="A8932" s="219">
        <v>0</v>
      </c>
    </row>
    <row r="8933" spans="1:1" x14ac:dyDescent="0.2">
      <c r="A8933" s="219">
        <v>0</v>
      </c>
    </row>
    <row r="8934" spans="1:1" x14ac:dyDescent="0.2">
      <c r="A8934" s="219">
        <v>0</v>
      </c>
    </row>
    <row r="8935" spans="1:1" x14ac:dyDescent="0.2">
      <c r="A8935" s="219">
        <v>0</v>
      </c>
    </row>
    <row r="8936" spans="1:1" x14ac:dyDescent="0.2">
      <c r="A8936" s="219">
        <v>0</v>
      </c>
    </row>
    <row r="8937" spans="1:1" x14ac:dyDescent="0.2">
      <c r="A8937" s="219">
        <v>0</v>
      </c>
    </row>
    <row r="8938" spans="1:1" x14ac:dyDescent="0.2">
      <c r="A8938" s="219">
        <v>0</v>
      </c>
    </row>
    <row r="8939" spans="1:1" x14ac:dyDescent="0.2">
      <c r="A8939" s="219">
        <v>0</v>
      </c>
    </row>
    <row r="8940" spans="1:1" x14ac:dyDescent="0.2">
      <c r="A8940" s="219">
        <v>0</v>
      </c>
    </row>
    <row r="8941" spans="1:1" x14ac:dyDescent="0.2">
      <c r="A8941" s="219">
        <v>0</v>
      </c>
    </row>
    <row r="8942" spans="1:1" x14ac:dyDescent="0.2">
      <c r="A8942" s="219">
        <v>0</v>
      </c>
    </row>
    <row r="8943" spans="1:1" x14ac:dyDescent="0.2">
      <c r="A8943" s="219">
        <v>0</v>
      </c>
    </row>
    <row r="8944" spans="1:1" x14ac:dyDescent="0.2">
      <c r="A8944" s="219">
        <v>0</v>
      </c>
    </row>
    <row r="8945" spans="1:1" x14ac:dyDescent="0.2">
      <c r="A8945" s="219">
        <v>0</v>
      </c>
    </row>
    <row r="8946" spans="1:1" x14ac:dyDescent="0.2">
      <c r="A8946" s="219">
        <v>0</v>
      </c>
    </row>
    <row r="8947" spans="1:1" x14ac:dyDescent="0.2">
      <c r="A8947" s="219">
        <v>0</v>
      </c>
    </row>
    <row r="8948" spans="1:1" x14ac:dyDescent="0.2">
      <c r="A8948" s="219">
        <v>0</v>
      </c>
    </row>
    <row r="8949" spans="1:1" x14ac:dyDescent="0.2">
      <c r="A8949" s="219">
        <v>0</v>
      </c>
    </row>
    <row r="8950" spans="1:1" x14ac:dyDescent="0.2">
      <c r="A8950" s="219">
        <v>0</v>
      </c>
    </row>
    <row r="8951" spans="1:1" x14ac:dyDescent="0.2">
      <c r="A8951" s="219">
        <v>0</v>
      </c>
    </row>
    <row r="8952" spans="1:1" x14ac:dyDescent="0.2">
      <c r="A8952" s="219">
        <v>0</v>
      </c>
    </row>
    <row r="8953" spans="1:1" x14ac:dyDescent="0.2">
      <c r="A8953" s="219">
        <v>0</v>
      </c>
    </row>
    <row r="8954" spans="1:1" x14ac:dyDescent="0.2">
      <c r="A8954" s="219">
        <v>0</v>
      </c>
    </row>
    <row r="8955" spans="1:1" x14ac:dyDescent="0.2">
      <c r="A8955" s="219">
        <v>0</v>
      </c>
    </row>
    <row r="8956" spans="1:1" x14ac:dyDescent="0.2">
      <c r="A8956" s="219">
        <v>0</v>
      </c>
    </row>
    <row r="8957" spans="1:1" x14ac:dyDescent="0.2">
      <c r="A8957" s="219">
        <v>0</v>
      </c>
    </row>
    <row r="8958" spans="1:1" x14ac:dyDescent="0.2">
      <c r="A8958" s="219">
        <v>0</v>
      </c>
    </row>
    <row r="8959" spans="1:1" x14ac:dyDescent="0.2">
      <c r="A8959" s="219">
        <v>0</v>
      </c>
    </row>
    <row r="8960" spans="1:1" x14ac:dyDescent="0.2">
      <c r="A8960" s="219">
        <v>0</v>
      </c>
    </row>
    <row r="8961" spans="1:1" x14ac:dyDescent="0.2">
      <c r="A8961" s="219">
        <v>0</v>
      </c>
    </row>
    <row r="8962" spans="1:1" x14ac:dyDescent="0.2">
      <c r="A8962" s="219">
        <v>0</v>
      </c>
    </row>
    <row r="8963" spans="1:1" x14ac:dyDescent="0.2">
      <c r="A8963" s="219">
        <v>0</v>
      </c>
    </row>
    <row r="8964" spans="1:1" x14ac:dyDescent="0.2">
      <c r="A8964" s="219">
        <v>0</v>
      </c>
    </row>
    <row r="8965" spans="1:1" x14ac:dyDescent="0.2">
      <c r="A8965" s="219">
        <v>0</v>
      </c>
    </row>
    <row r="8966" spans="1:1" x14ac:dyDescent="0.2">
      <c r="A8966" s="219">
        <v>0</v>
      </c>
    </row>
    <row r="8967" spans="1:1" x14ac:dyDescent="0.2">
      <c r="A8967" s="219">
        <v>0</v>
      </c>
    </row>
    <row r="8968" spans="1:1" x14ac:dyDescent="0.2">
      <c r="A8968" s="219">
        <v>0</v>
      </c>
    </row>
    <row r="8969" spans="1:1" x14ac:dyDescent="0.2">
      <c r="A8969" s="219">
        <v>0</v>
      </c>
    </row>
    <row r="8970" spans="1:1" x14ac:dyDescent="0.2">
      <c r="A8970" s="219">
        <v>0</v>
      </c>
    </row>
    <row r="8971" spans="1:1" x14ac:dyDescent="0.2">
      <c r="A8971" s="219">
        <v>0</v>
      </c>
    </row>
    <row r="8972" spans="1:1" x14ac:dyDescent="0.2">
      <c r="A8972" s="219">
        <v>0</v>
      </c>
    </row>
    <row r="8973" spans="1:1" x14ac:dyDescent="0.2">
      <c r="A8973" s="219">
        <v>0</v>
      </c>
    </row>
    <row r="8974" spans="1:1" x14ac:dyDescent="0.2">
      <c r="A8974" s="219">
        <v>0</v>
      </c>
    </row>
    <row r="8975" spans="1:1" x14ac:dyDescent="0.2">
      <c r="A8975" s="219">
        <v>0</v>
      </c>
    </row>
    <row r="8976" spans="1:1" x14ac:dyDescent="0.2">
      <c r="A8976" s="219">
        <v>0</v>
      </c>
    </row>
    <row r="8977" spans="1:1" x14ac:dyDescent="0.2">
      <c r="A8977" s="219">
        <v>0</v>
      </c>
    </row>
    <row r="8978" spans="1:1" x14ac:dyDescent="0.2">
      <c r="A8978" s="219">
        <v>0</v>
      </c>
    </row>
    <row r="8979" spans="1:1" x14ac:dyDescent="0.2">
      <c r="A8979" s="219">
        <v>0</v>
      </c>
    </row>
    <row r="8980" spans="1:1" x14ac:dyDescent="0.2">
      <c r="A8980" s="219">
        <v>0</v>
      </c>
    </row>
    <row r="8981" spans="1:1" x14ac:dyDescent="0.2">
      <c r="A8981" s="219">
        <v>0</v>
      </c>
    </row>
    <row r="8982" spans="1:1" x14ac:dyDescent="0.2">
      <c r="A8982" s="219">
        <v>0</v>
      </c>
    </row>
    <row r="8983" spans="1:1" x14ac:dyDescent="0.2">
      <c r="A8983" s="219">
        <v>0</v>
      </c>
    </row>
    <row r="8984" spans="1:1" x14ac:dyDescent="0.2">
      <c r="A8984" s="219">
        <v>0</v>
      </c>
    </row>
    <row r="8985" spans="1:1" x14ac:dyDescent="0.2">
      <c r="A8985" s="219">
        <v>0</v>
      </c>
    </row>
    <row r="8986" spans="1:1" x14ac:dyDescent="0.2">
      <c r="A8986" s="219">
        <v>0</v>
      </c>
    </row>
    <row r="8987" spans="1:1" x14ac:dyDescent="0.2">
      <c r="A8987" s="219">
        <v>0</v>
      </c>
    </row>
    <row r="8988" spans="1:1" x14ac:dyDescent="0.2">
      <c r="A8988" s="219">
        <v>0</v>
      </c>
    </row>
    <row r="8989" spans="1:1" x14ac:dyDescent="0.2">
      <c r="A8989" s="219">
        <v>0</v>
      </c>
    </row>
    <row r="8990" spans="1:1" x14ac:dyDescent="0.2">
      <c r="A8990" s="219">
        <v>0</v>
      </c>
    </row>
    <row r="8991" spans="1:1" x14ac:dyDescent="0.2">
      <c r="A8991" s="219">
        <v>0</v>
      </c>
    </row>
    <row r="8992" spans="1:1" x14ac:dyDescent="0.2">
      <c r="A8992" s="219">
        <v>0</v>
      </c>
    </row>
    <row r="8993" spans="1:1" x14ac:dyDescent="0.2">
      <c r="A8993" s="219">
        <v>0</v>
      </c>
    </row>
    <row r="8994" spans="1:1" x14ac:dyDescent="0.2">
      <c r="A8994" s="219">
        <v>0</v>
      </c>
    </row>
    <row r="8995" spans="1:1" x14ac:dyDescent="0.2">
      <c r="A8995" s="219">
        <v>0</v>
      </c>
    </row>
    <row r="8996" spans="1:1" x14ac:dyDescent="0.2">
      <c r="A8996" s="219">
        <v>0</v>
      </c>
    </row>
    <row r="8997" spans="1:1" x14ac:dyDescent="0.2">
      <c r="A8997" s="219">
        <v>0</v>
      </c>
    </row>
    <row r="8998" spans="1:1" x14ac:dyDescent="0.2">
      <c r="A8998" s="219">
        <v>0</v>
      </c>
    </row>
    <row r="8999" spans="1:1" x14ac:dyDescent="0.2">
      <c r="A8999" s="219">
        <v>0</v>
      </c>
    </row>
    <row r="9000" spans="1:1" x14ac:dyDescent="0.2">
      <c r="A9000" s="219">
        <v>0</v>
      </c>
    </row>
    <row r="9001" spans="1:1" x14ac:dyDescent="0.2">
      <c r="A9001" s="219">
        <v>0</v>
      </c>
    </row>
    <row r="9002" spans="1:1" x14ac:dyDescent="0.2">
      <c r="A9002" s="219">
        <v>0</v>
      </c>
    </row>
    <row r="9003" spans="1:1" x14ac:dyDescent="0.2">
      <c r="A9003" s="219">
        <v>0</v>
      </c>
    </row>
    <row r="9004" spans="1:1" x14ac:dyDescent="0.2">
      <c r="A9004" s="219">
        <v>0</v>
      </c>
    </row>
    <row r="9005" spans="1:1" x14ac:dyDescent="0.2">
      <c r="A9005" s="219">
        <v>0</v>
      </c>
    </row>
    <row r="9006" spans="1:1" x14ac:dyDescent="0.2">
      <c r="A9006" s="219">
        <v>0</v>
      </c>
    </row>
    <row r="9007" spans="1:1" x14ac:dyDescent="0.2">
      <c r="A9007" s="219">
        <v>0</v>
      </c>
    </row>
    <row r="9008" spans="1:1" x14ac:dyDescent="0.2">
      <c r="A9008" s="219">
        <v>0</v>
      </c>
    </row>
    <row r="9009" spans="1:1" x14ac:dyDescent="0.2">
      <c r="A9009" s="219">
        <v>0</v>
      </c>
    </row>
    <row r="9010" spans="1:1" x14ac:dyDescent="0.2">
      <c r="A9010" s="219">
        <v>0</v>
      </c>
    </row>
    <row r="9011" spans="1:1" x14ac:dyDescent="0.2">
      <c r="A9011" s="219">
        <v>0</v>
      </c>
    </row>
    <row r="9012" spans="1:1" x14ac:dyDescent="0.2">
      <c r="A9012" s="219">
        <v>0</v>
      </c>
    </row>
    <row r="9013" spans="1:1" x14ac:dyDescent="0.2">
      <c r="A9013" s="219">
        <v>0</v>
      </c>
    </row>
    <row r="9014" spans="1:1" x14ac:dyDescent="0.2">
      <c r="A9014" s="219">
        <v>0</v>
      </c>
    </row>
    <row r="9015" spans="1:1" x14ac:dyDescent="0.2">
      <c r="A9015" s="219">
        <v>0</v>
      </c>
    </row>
    <row r="9016" spans="1:1" x14ac:dyDescent="0.2">
      <c r="A9016" s="219">
        <v>0</v>
      </c>
    </row>
    <row r="9017" spans="1:1" x14ac:dyDescent="0.2">
      <c r="A9017" s="219">
        <v>0</v>
      </c>
    </row>
    <row r="9018" spans="1:1" x14ac:dyDescent="0.2">
      <c r="A9018" s="219">
        <v>0</v>
      </c>
    </row>
    <row r="9019" spans="1:1" x14ac:dyDescent="0.2">
      <c r="A9019" s="219">
        <v>0</v>
      </c>
    </row>
    <row r="9020" spans="1:1" x14ac:dyDescent="0.2">
      <c r="A9020" s="219">
        <v>0</v>
      </c>
    </row>
    <row r="9021" spans="1:1" x14ac:dyDescent="0.2">
      <c r="A9021" s="219">
        <v>0</v>
      </c>
    </row>
    <row r="9022" spans="1:1" x14ac:dyDescent="0.2">
      <c r="A9022" s="219">
        <v>0</v>
      </c>
    </row>
    <row r="9023" spans="1:1" x14ac:dyDescent="0.2">
      <c r="A9023" s="219">
        <v>0</v>
      </c>
    </row>
    <row r="9024" spans="1:1" x14ac:dyDescent="0.2">
      <c r="A9024" s="219">
        <v>0</v>
      </c>
    </row>
    <row r="9025" spans="1:1" x14ac:dyDescent="0.2">
      <c r="A9025" s="219">
        <v>0</v>
      </c>
    </row>
    <row r="9026" spans="1:1" x14ac:dyDescent="0.2">
      <c r="A9026" s="219">
        <v>0</v>
      </c>
    </row>
    <row r="9027" spans="1:1" x14ac:dyDescent="0.2">
      <c r="A9027" s="219">
        <v>0</v>
      </c>
    </row>
    <row r="9028" spans="1:1" x14ac:dyDescent="0.2">
      <c r="A9028" s="219">
        <v>0</v>
      </c>
    </row>
    <row r="9029" spans="1:1" x14ac:dyDescent="0.2">
      <c r="A9029" s="219">
        <v>0</v>
      </c>
    </row>
    <row r="9030" spans="1:1" x14ac:dyDescent="0.2">
      <c r="A9030" s="219">
        <v>0</v>
      </c>
    </row>
    <row r="9031" spans="1:1" x14ac:dyDescent="0.2">
      <c r="A9031" s="219">
        <v>0</v>
      </c>
    </row>
    <row r="9032" spans="1:1" x14ac:dyDescent="0.2">
      <c r="A9032" s="219">
        <v>0</v>
      </c>
    </row>
    <row r="9033" spans="1:1" x14ac:dyDescent="0.2">
      <c r="A9033" s="219">
        <v>0</v>
      </c>
    </row>
    <row r="9034" spans="1:1" x14ac:dyDescent="0.2">
      <c r="A9034" s="219">
        <v>0</v>
      </c>
    </row>
    <row r="9035" spans="1:1" x14ac:dyDescent="0.2">
      <c r="A9035" s="219">
        <v>0</v>
      </c>
    </row>
    <row r="9036" spans="1:1" x14ac:dyDescent="0.2">
      <c r="A9036" s="219">
        <v>0</v>
      </c>
    </row>
    <row r="9037" spans="1:1" x14ac:dyDescent="0.2">
      <c r="A9037" s="219">
        <v>0</v>
      </c>
    </row>
    <row r="9038" spans="1:1" x14ac:dyDescent="0.2">
      <c r="A9038" s="219">
        <v>0</v>
      </c>
    </row>
    <row r="9039" spans="1:1" x14ac:dyDescent="0.2">
      <c r="A9039" s="219">
        <v>0</v>
      </c>
    </row>
    <row r="9040" spans="1:1" x14ac:dyDescent="0.2">
      <c r="A9040" s="219">
        <v>0</v>
      </c>
    </row>
    <row r="9041" spans="1:1" x14ac:dyDescent="0.2">
      <c r="A9041" s="219">
        <v>0</v>
      </c>
    </row>
    <row r="9042" spans="1:1" x14ac:dyDescent="0.2">
      <c r="A9042" s="219">
        <v>0</v>
      </c>
    </row>
    <row r="9043" spans="1:1" x14ac:dyDescent="0.2">
      <c r="A9043" s="219">
        <v>0</v>
      </c>
    </row>
    <row r="9044" spans="1:1" x14ac:dyDescent="0.2">
      <c r="A9044" s="219">
        <v>0</v>
      </c>
    </row>
    <row r="9045" spans="1:1" x14ac:dyDescent="0.2">
      <c r="A9045" s="219">
        <v>0</v>
      </c>
    </row>
    <row r="9046" spans="1:1" x14ac:dyDescent="0.2">
      <c r="A9046" s="219">
        <v>0</v>
      </c>
    </row>
    <row r="9047" spans="1:1" x14ac:dyDescent="0.2">
      <c r="A9047" s="219">
        <v>0</v>
      </c>
    </row>
    <row r="9048" spans="1:1" x14ac:dyDescent="0.2">
      <c r="A9048" s="219">
        <v>0</v>
      </c>
    </row>
    <row r="9049" spans="1:1" x14ac:dyDescent="0.2">
      <c r="A9049" s="219">
        <v>0</v>
      </c>
    </row>
    <row r="9050" spans="1:1" x14ac:dyDescent="0.2">
      <c r="A9050" s="219">
        <v>0</v>
      </c>
    </row>
    <row r="9051" spans="1:1" x14ac:dyDescent="0.2">
      <c r="A9051" s="219">
        <v>0</v>
      </c>
    </row>
    <row r="9052" spans="1:1" x14ac:dyDescent="0.2">
      <c r="A9052" s="219">
        <v>0</v>
      </c>
    </row>
    <row r="9053" spans="1:1" x14ac:dyDescent="0.2">
      <c r="A9053" s="219">
        <v>0</v>
      </c>
    </row>
    <row r="9054" spans="1:1" x14ac:dyDescent="0.2">
      <c r="A9054" s="219">
        <v>0</v>
      </c>
    </row>
    <row r="9055" spans="1:1" x14ac:dyDescent="0.2">
      <c r="A9055" s="219">
        <v>0</v>
      </c>
    </row>
    <row r="9056" spans="1:1" x14ac:dyDescent="0.2">
      <c r="A9056" s="219">
        <v>0</v>
      </c>
    </row>
    <row r="9057" spans="1:1" x14ac:dyDescent="0.2">
      <c r="A9057" s="219">
        <v>0</v>
      </c>
    </row>
    <row r="9058" spans="1:1" x14ac:dyDescent="0.2">
      <c r="A9058" s="219">
        <v>0</v>
      </c>
    </row>
    <row r="9059" spans="1:1" x14ac:dyDescent="0.2">
      <c r="A9059" s="219">
        <v>0</v>
      </c>
    </row>
    <row r="9060" spans="1:1" x14ac:dyDescent="0.2">
      <c r="A9060" s="219">
        <v>0</v>
      </c>
    </row>
    <row r="9061" spans="1:1" x14ac:dyDescent="0.2">
      <c r="A9061" s="219">
        <v>0</v>
      </c>
    </row>
    <row r="9062" spans="1:1" x14ac:dyDescent="0.2">
      <c r="A9062" s="219">
        <v>0</v>
      </c>
    </row>
    <row r="9063" spans="1:1" x14ac:dyDescent="0.2">
      <c r="A9063" s="219">
        <v>0</v>
      </c>
    </row>
    <row r="9064" spans="1:1" x14ac:dyDescent="0.2">
      <c r="A9064" s="219">
        <v>0</v>
      </c>
    </row>
    <row r="9065" spans="1:1" x14ac:dyDescent="0.2">
      <c r="A9065" s="219">
        <v>0</v>
      </c>
    </row>
    <row r="9066" spans="1:1" x14ac:dyDescent="0.2">
      <c r="A9066" s="219">
        <v>0</v>
      </c>
    </row>
    <row r="9067" spans="1:1" x14ac:dyDescent="0.2">
      <c r="A9067" s="219">
        <v>0</v>
      </c>
    </row>
    <row r="9068" spans="1:1" x14ac:dyDescent="0.2">
      <c r="A9068" s="219">
        <v>0</v>
      </c>
    </row>
    <row r="9069" spans="1:1" x14ac:dyDescent="0.2">
      <c r="A9069" s="219">
        <v>0</v>
      </c>
    </row>
    <row r="9070" spans="1:1" x14ac:dyDescent="0.2">
      <c r="A9070" s="219">
        <v>0</v>
      </c>
    </row>
    <row r="9071" spans="1:1" x14ac:dyDescent="0.2">
      <c r="A9071" s="219">
        <v>0</v>
      </c>
    </row>
    <row r="9072" spans="1:1" x14ac:dyDescent="0.2">
      <c r="A9072" s="219">
        <v>0</v>
      </c>
    </row>
    <row r="9073" spans="1:1" x14ac:dyDescent="0.2">
      <c r="A9073" s="219">
        <v>0</v>
      </c>
    </row>
    <row r="9074" spans="1:1" x14ac:dyDescent="0.2">
      <c r="A9074" s="219">
        <v>0</v>
      </c>
    </row>
    <row r="9075" spans="1:1" x14ac:dyDescent="0.2">
      <c r="A9075" s="219">
        <v>0</v>
      </c>
    </row>
    <row r="9076" spans="1:1" x14ac:dyDescent="0.2">
      <c r="A9076" s="219">
        <v>0</v>
      </c>
    </row>
    <row r="9077" spans="1:1" x14ac:dyDescent="0.2">
      <c r="A9077" s="219">
        <v>0</v>
      </c>
    </row>
    <row r="9078" spans="1:1" x14ac:dyDescent="0.2">
      <c r="A9078" s="219">
        <v>0</v>
      </c>
    </row>
    <row r="9079" spans="1:1" x14ac:dyDescent="0.2">
      <c r="A9079" s="219">
        <v>0</v>
      </c>
    </row>
    <row r="9080" spans="1:1" x14ac:dyDescent="0.2">
      <c r="A9080" s="219">
        <v>0</v>
      </c>
    </row>
    <row r="9081" spans="1:1" x14ac:dyDescent="0.2">
      <c r="A9081" s="219">
        <v>0</v>
      </c>
    </row>
    <row r="9082" spans="1:1" x14ac:dyDescent="0.2">
      <c r="A9082" s="219">
        <v>0</v>
      </c>
    </row>
    <row r="9083" spans="1:1" x14ac:dyDescent="0.2">
      <c r="A9083" s="219">
        <v>0</v>
      </c>
    </row>
    <row r="9084" spans="1:1" x14ac:dyDescent="0.2">
      <c r="A9084" s="219">
        <v>0</v>
      </c>
    </row>
    <row r="9085" spans="1:1" x14ac:dyDescent="0.2">
      <c r="A9085" s="219">
        <v>0</v>
      </c>
    </row>
    <row r="9086" spans="1:1" x14ac:dyDescent="0.2">
      <c r="A9086" s="219">
        <v>0</v>
      </c>
    </row>
    <row r="9087" spans="1:1" x14ac:dyDescent="0.2">
      <c r="A9087" s="219">
        <v>0</v>
      </c>
    </row>
    <row r="9088" spans="1:1" x14ac:dyDescent="0.2">
      <c r="A9088" s="219">
        <v>0</v>
      </c>
    </row>
    <row r="9089" spans="1:1" x14ac:dyDescent="0.2">
      <c r="A9089" s="219">
        <v>0</v>
      </c>
    </row>
    <row r="9090" spans="1:1" x14ac:dyDescent="0.2">
      <c r="A9090" s="219">
        <v>0</v>
      </c>
    </row>
    <row r="9091" spans="1:1" x14ac:dyDescent="0.2">
      <c r="A9091" s="219">
        <v>0</v>
      </c>
    </row>
    <row r="9092" spans="1:1" x14ac:dyDescent="0.2">
      <c r="A9092" s="219">
        <v>0</v>
      </c>
    </row>
    <row r="9093" spans="1:1" x14ac:dyDescent="0.2">
      <c r="A9093" s="219">
        <v>0</v>
      </c>
    </row>
    <row r="9094" spans="1:1" x14ac:dyDescent="0.2">
      <c r="A9094" s="219">
        <v>0</v>
      </c>
    </row>
    <row r="9095" spans="1:1" x14ac:dyDescent="0.2">
      <c r="A9095" s="219">
        <v>0</v>
      </c>
    </row>
    <row r="9096" spans="1:1" x14ac:dyDescent="0.2">
      <c r="A9096" s="219">
        <v>0</v>
      </c>
    </row>
    <row r="9097" spans="1:1" x14ac:dyDescent="0.2">
      <c r="A9097" s="219">
        <v>0</v>
      </c>
    </row>
    <row r="9098" spans="1:1" x14ac:dyDescent="0.2">
      <c r="A9098" s="219">
        <v>0</v>
      </c>
    </row>
    <row r="9099" spans="1:1" x14ac:dyDescent="0.2">
      <c r="A9099" s="219">
        <v>0</v>
      </c>
    </row>
    <row r="9100" spans="1:1" x14ac:dyDescent="0.2">
      <c r="A9100" s="219">
        <v>0</v>
      </c>
    </row>
    <row r="9101" spans="1:1" x14ac:dyDescent="0.2">
      <c r="A9101" s="219">
        <v>0</v>
      </c>
    </row>
    <row r="9102" spans="1:1" x14ac:dyDescent="0.2">
      <c r="A9102" s="219">
        <v>0</v>
      </c>
    </row>
    <row r="9103" spans="1:1" x14ac:dyDescent="0.2">
      <c r="A9103" s="219">
        <v>0</v>
      </c>
    </row>
    <row r="9104" spans="1:1" x14ac:dyDescent="0.2">
      <c r="A9104" s="219">
        <v>0</v>
      </c>
    </row>
    <row r="9105" spans="1:1" x14ac:dyDescent="0.2">
      <c r="A9105" s="219">
        <v>0</v>
      </c>
    </row>
    <row r="9106" spans="1:1" x14ac:dyDescent="0.2">
      <c r="A9106" s="219">
        <v>0</v>
      </c>
    </row>
    <row r="9107" spans="1:1" x14ac:dyDescent="0.2">
      <c r="A9107" s="219">
        <v>0</v>
      </c>
    </row>
    <row r="9108" spans="1:1" x14ac:dyDescent="0.2">
      <c r="A9108" s="219">
        <v>0</v>
      </c>
    </row>
    <row r="9109" spans="1:1" x14ac:dyDescent="0.2">
      <c r="A9109" s="219">
        <v>0</v>
      </c>
    </row>
    <row r="9110" spans="1:1" x14ac:dyDescent="0.2">
      <c r="A9110" s="219">
        <v>0</v>
      </c>
    </row>
    <row r="9111" spans="1:1" x14ac:dyDescent="0.2">
      <c r="A9111" s="219">
        <v>0</v>
      </c>
    </row>
    <row r="9112" spans="1:1" x14ac:dyDescent="0.2">
      <c r="A9112" s="219">
        <v>0</v>
      </c>
    </row>
    <row r="9113" spans="1:1" x14ac:dyDescent="0.2">
      <c r="A9113" s="219">
        <v>0</v>
      </c>
    </row>
    <row r="9114" spans="1:1" x14ac:dyDescent="0.2">
      <c r="A9114" s="219">
        <v>0</v>
      </c>
    </row>
    <row r="9115" spans="1:1" x14ac:dyDescent="0.2">
      <c r="A9115" s="219">
        <v>0</v>
      </c>
    </row>
    <row r="9116" spans="1:1" x14ac:dyDescent="0.2">
      <c r="A9116" s="219">
        <v>0</v>
      </c>
    </row>
    <row r="9117" spans="1:1" x14ac:dyDescent="0.2">
      <c r="A9117" s="219">
        <v>0</v>
      </c>
    </row>
    <row r="9118" spans="1:1" x14ac:dyDescent="0.2">
      <c r="A9118" s="219">
        <v>0</v>
      </c>
    </row>
    <row r="9119" spans="1:1" x14ac:dyDescent="0.2">
      <c r="A9119" s="219">
        <v>0</v>
      </c>
    </row>
    <row r="9120" spans="1:1" x14ac:dyDescent="0.2">
      <c r="A9120" s="219">
        <v>0</v>
      </c>
    </row>
    <row r="9121" spans="1:1" x14ac:dyDescent="0.2">
      <c r="A9121" s="219">
        <v>0</v>
      </c>
    </row>
    <row r="9122" spans="1:1" x14ac:dyDescent="0.2">
      <c r="A9122" s="219">
        <v>0</v>
      </c>
    </row>
    <row r="9123" spans="1:1" x14ac:dyDescent="0.2">
      <c r="A9123" s="219">
        <v>0</v>
      </c>
    </row>
    <row r="9124" spans="1:1" x14ac:dyDescent="0.2">
      <c r="A9124" s="219">
        <v>0</v>
      </c>
    </row>
    <row r="9125" spans="1:1" x14ac:dyDescent="0.2">
      <c r="A9125" s="219">
        <v>0</v>
      </c>
    </row>
    <row r="9126" spans="1:1" x14ac:dyDescent="0.2">
      <c r="A9126" s="219">
        <v>0</v>
      </c>
    </row>
    <row r="9127" spans="1:1" x14ac:dyDescent="0.2">
      <c r="A9127" s="219">
        <v>0</v>
      </c>
    </row>
    <row r="9128" spans="1:1" x14ac:dyDescent="0.2">
      <c r="A9128" s="219">
        <v>0</v>
      </c>
    </row>
    <row r="9129" spans="1:1" x14ac:dyDescent="0.2">
      <c r="A9129" s="219">
        <v>0</v>
      </c>
    </row>
    <row r="9130" spans="1:1" x14ac:dyDescent="0.2">
      <c r="A9130" s="219">
        <v>0</v>
      </c>
    </row>
    <row r="9131" spans="1:1" x14ac:dyDescent="0.2">
      <c r="A9131" s="219">
        <v>0</v>
      </c>
    </row>
    <row r="9132" spans="1:1" x14ac:dyDescent="0.2">
      <c r="A9132" s="219">
        <v>0</v>
      </c>
    </row>
    <row r="9133" spans="1:1" x14ac:dyDescent="0.2">
      <c r="A9133" s="219">
        <v>0</v>
      </c>
    </row>
    <row r="9134" spans="1:1" x14ac:dyDescent="0.2">
      <c r="A9134" s="219">
        <v>0</v>
      </c>
    </row>
    <row r="9135" spans="1:1" x14ac:dyDescent="0.2">
      <c r="A9135" s="219">
        <v>0</v>
      </c>
    </row>
    <row r="9136" spans="1:1" x14ac:dyDescent="0.2">
      <c r="A9136" s="219">
        <v>0</v>
      </c>
    </row>
    <row r="9137" spans="1:1" x14ac:dyDescent="0.2">
      <c r="A9137" s="219">
        <v>0</v>
      </c>
    </row>
    <row r="9138" spans="1:1" x14ac:dyDescent="0.2">
      <c r="A9138" s="219">
        <v>0</v>
      </c>
    </row>
    <row r="9139" spans="1:1" x14ac:dyDescent="0.2">
      <c r="A9139" s="219">
        <v>0</v>
      </c>
    </row>
    <row r="9140" spans="1:1" x14ac:dyDescent="0.2">
      <c r="A9140" s="219">
        <v>0</v>
      </c>
    </row>
    <row r="9141" spans="1:1" x14ac:dyDescent="0.2">
      <c r="A9141" s="219">
        <v>0</v>
      </c>
    </row>
    <row r="9142" spans="1:1" x14ac:dyDescent="0.2">
      <c r="A9142" s="219">
        <v>0</v>
      </c>
    </row>
    <row r="9143" spans="1:1" x14ac:dyDescent="0.2">
      <c r="A9143" s="219">
        <v>0</v>
      </c>
    </row>
    <row r="9144" spans="1:1" x14ac:dyDescent="0.2">
      <c r="A9144" s="219">
        <v>0</v>
      </c>
    </row>
    <row r="9145" spans="1:1" x14ac:dyDescent="0.2">
      <c r="A9145" s="219">
        <v>0</v>
      </c>
    </row>
    <row r="9146" spans="1:1" x14ac:dyDescent="0.2">
      <c r="A9146" s="219">
        <v>0</v>
      </c>
    </row>
    <row r="9147" spans="1:1" x14ac:dyDescent="0.2">
      <c r="A9147" s="219">
        <v>0</v>
      </c>
    </row>
    <row r="9148" spans="1:1" x14ac:dyDescent="0.2">
      <c r="A9148" s="219">
        <v>0</v>
      </c>
    </row>
    <row r="9149" spans="1:1" x14ac:dyDescent="0.2">
      <c r="A9149" s="219">
        <v>0</v>
      </c>
    </row>
    <row r="9150" spans="1:1" x14ac:dyDescent="0.2">
      <c r="A9150" s="219">
        <v>0</v>
      </c>
    </row>
    <row r="9151" spans="1:1" x14ac:dyDescent="0.2">
      <c r="A9151" s="219">
        <v>0</v>
      </c>
    </row>
    <row r="9152" spans="1:1" x14ac:dyDescent="0.2">
      <c r="A9152" s="219">
        <v>0</v>
      </c>
    </row>
    <row r="9153" spans="1:1" x14ac:dyDescent="0.2">
      <c r="A9153" s="219">
        <v>0</v>
      </c>
    </row>
    <row r="9154" spans="1:1" x14ac:dyDescent="0.2">
      <c r="A9154" s="219">
        <v>0</v>
      </c>
    </row>
    <row r="9155" spans="1:1" x14ac:dyDescent="0.2">
      <c r="A9155" s="219">
        <v>0</v>
      </c>
    </row>
    <row r="9156" spans="1:1" x14ac:dyDescent="0.2">
      <c r="A9156" s="219">
        <v>0</v>
      </c>
    </row>
    <row r="9157" spans="1:1" x14ac:dyDescent="0.2">
      <c r="A9157" s="219">
        <v>0</v>
      </c>
    </row>
    <row r="9158" spans="1:1" x14ac:dyDescent="0.2">
      <c r="A9158" s="219">
        <v>0</v>
      </c>
    </row>
    <row r="9159" spans="1:1" x14ac:dyDescent="0.2">
      <c r="A9159" s="219">
        <v>0</v>
      </c>
    </row>
    <row r="9160" spans="1:1" x14ac:dyDescent="0.2">
      <c r="A9160" s="219">
        <v>0</v>
      </c>
    </row>
    <row r="9161" spans="1:1" x14ac:dyDescent="0.2">
      <c r="A9161" s="219">
        <v>0</v>
      </c>
    </row>
    <row r="9162" spans="1:1" x14ac:dyDescent="0.2">
      <c r="A9162" s="219">
        <v>0</v>
      </c>
    </row>
    <row r="9163" spans="1:1" x14ac:dyDescent="0.2">
      <c r="A9163" s="219">
        <v>0</v>
      </c>
    </row>
    <row r="9164" spans="1:1" x14ac:dyDescent="0.2">
      <c r="A9164" s="219">
        <v>0</v>
      </c>
    </row>
    <row r="9165" spans="1:1" x14ac:dyDescent="0.2">
      <c r="A9165" s="219">
        <v>0</v>
      </c>
    </row>
    <row r="9166" spans="1:1" x14ac:dyDescent="0.2">
      <c r="A9166" s="219">
        <v>0</v>
      </c>
    </row>
    <row r="9167" spans="1:1" x14ac:dyDescent="0.2">
      <c r="A9167" s="219">
        <v>0</v>
      </c>
    </row>
    <row r="9168" spans="1:1" x14ac:dyDescent="0.2">
      <c r="A9168" s="219">
        <v>0</v>
      </c>
    </row>
    <row r="9169" spans="1:1" x14ac:dyDescent="0.2">
      <c r="A9169" s="219">
        <v>0</v>
      </c>
    </row>
    <row r="9170" spans="1:1" x14ac:dyDescent="0.2">
      <c r="A9170" s="219">
        <v>0</v>
      </c>
    </row>
    <row r="9171" spans="1:1" x14ac:dyDescent="0.2">
      <c r="A9171" s="219">
        <v>0</v>
      </c>
    </row>
    <row r="9172" spans="1:1" x14ac:dyDescent="0.2">
      <c r="A9172" s="219">
        <v>0</v>
      </c>
    </row>
    <row r="9173" spans="1:1" x14ac:dyDescent="0.2">
      <c r="A9173" s="219">
        <v>0</v>
      </c>
    </row>
    <row r="9174" spans="1:1" x14ac:dyDescent="0.2">
      <c r="A9174" s="219">
        <v>0</v>
      </c>
    </row>
    <row r="9175" spans="1:1" x14ac:dyDescent="0.2">
      <c r="A9175" s="219">
        <v>0</v>
      </c>
    </row>
    <row r="9176" spans="1:1" x14ac:dyDescent="0.2">
      <c r="A9176" s="219">
        <v>0</v>
      </c>
    </row>
    <row r="9177" spans="1:1" x14ac:dyDescent="0.2">
      <c r="A9177" s="219">
        <v>0</v>
      </c>
    </row>
    <row r="9178" spans="1:1" x14ac:dyDescent="0.2">
      <c r="A9178" s="219">
        <v>0</v>
      </c>
    </row>
    <row r="9179" spans="1:1" x14ac:dyDescent="0.2">
      <c r="A9179" s="219">
        <v>0</v>
      </c>
    </row>
    <row r="9180" spans="1:1" x14ac:dyDescent="0.2">
      <c r="A9180" s="219">
        <v>0</v>
      </c>
    </row>
    <row r="9181" spans="1:1" x14ac:dyDescent="0.2">
      <c r="A9181" s="219">
        <v>0</v>
      </c>
    </row>
    <row r="9182" spans="1:1" x14ac:dyDescent="0.2">
      <c r="A9182" s="219">
        <v>0</v>
      </c>
    </row>
    <row r="9183" spans="1:1" x14ac:dyDescent="0.2">
      <c r="A9183" s="219">
        <v>0</v>
      </c>
    </row>
    <row r="9184" spans="1:1" x14ac:dyDescent="0.2">
      <c r="A9184" s="219">
        <v>0</v>
      </c>
    </row>
    <row r="9185" spans="1:1" x14ac:dyDescent="0.2">
      <c r="A9185" s="219">
        <v>0</v>
      </c>
    </row>
    <row r="9186" spans="1:1" x14ac:dyDescent="0.2">
      <c r="A9186" s="219">
        <v>0</v>
      </c>
    </row>
    <row r="9187" spans="1:1" x14ac:dyDescent="0.2">
      <c r="A9187" s="219">
        <v>0</v>
      </c>
    </row>
    <row r="9188" spans="1:1" x14ac:dyDescent="0.2">
      <c r="A9188" s="219">
        <v>0</v>
      </c>
    </row>
    <row r="9189" spans="1:1" x14ac:dyDescent="0.2">
      <c r="A9189" s="219">
        <v>0</v>
      </c>
    </row>
    <row r="9190" spans="1:1" x14ac:dyDescent="0.2">
      <c r="A9190" s="219">
        <v>0</v>
      </c>
    </row>
    <row r="9191" spans="1:1" x14ac:dyDescent="0.2">
      <c r="A9191" s="219">
        <v>0</v>
      </c>
    </row>
    <row r="9192" spans="1:1" x14ac:dyDescent="0.2">
      <c r="A9192" s="219">
        <v>0</v>
      </c>
    </row>
    <row r="9193" spans="1:1" x14ac:dyDescent="0.2">
      <c r="A9193" s="219">
        <v>0</v>
      </c>
    </row>
    <row r="9194" spans="1:1" x14ac:dyDescent="0.2">
      <c r="A9194" s="219">
        <v>0</v>
      </c>
    </row>
    <row r="9195" spans="1:1" x14ac:dyDescent="0.2">
      <c r="A9195" s="219">
        <v>0</v>
      </c>
    </row>
    <row r="9196" spans="1:1" x14ac:dyDescent="0.2">
      <c r="A9196" s="219">
        <v>0</v>
      </c>
    </row>
    <row r="9197" spans="1:1" x14ac:dyDescent="0.2">
      <c r="A9197" s="219">
        <v>0</v>
      </c>
    </row>
    <row r="9198" spans="1:1" x14ac:dyDescent="0.2">
      <c r="A9198" s="219">
        <v>0</v>
      </c>
    </row>
    <row r="9199" spans="1:1" x14ac:dyDescent="0.2">
      <c r="A9199" s="219">
        <v>0</v>
      </c>
    </row>
    <row r="9200" spans="1:1" x14ac:dyDescent="0.2">
      <c r="A9200" s="219">
        <v>0</v>
      </c>
    </row>
    <row r="9201" spans="1:1" x14ac:dyDescent="0.2">
      <c r="A9201" s="219">
        <v>0</v>
      </c>
    </row>
    <row r="9202" spans="1:1" x14ac:dyDescent="0.2">
      <c r="A9202" s="219">
        <v>0</v>
      </c>
    </row>
    <row r="9203" spans="1:1" x14ac:dyDescent="0.2">
      <c r="A9203" s="219">
        <v>0</v>
      </c>
    </row>
    <row r="9204" spans="1:1" x14ac:dyDescent="0.2">
      <c r="A9204" s="219">
        <v>0</v>
      </c>
    </row>
    <row r="9205" spans="1:1" x14ac:dyDescent="0.2">
      <c r="A9205" s="219">
        <v>0</v>
      </c>
    </row>
    <row r="9206" spans="1:1" x14ac:dyDescent="0.2">
      <c r="A9206" s="219">
        <v>0</v>
      </c>
    </row>
    <row r="9207" spans="1:1" x14ac:dyDescent="0.2">
      <c r="A9207" s="219">
        <v>0</v>
      </c>
    </row>
    <row r="9208" spans="1:1" x14ac:dyDescent="0.2">
      <c r="A9208" s="219">
        <v>0</v>
      </c>
    </row>
    <row r="9209" spans="1:1" x14ac:dyDescent="0.2">
      <c r="A9209" s="219">
        <v>0</v>
      </c>
    </row>
    <row r="9210" spans="1:1" x14ac:dyDescent="0.2">
      <c r="A9210" s="219">
        <v>0</v>
      </c>
    </row>
    <row r="9211" spans="1:1" x14ac:dyDescent="0.2">
      <c r="A9211" s="219">
        <v>0</v>
      </c>
    </row>
    <row r="9212" spans="1:1" x14ac:dyDescent="0.2">
      <c r="A9212" s="219">
        <v>0</v>
      </c>
    </row>
    <row r="9213" spans="1:1" x14ac:dyDescent="0.2">
      <c r="A9213" s="219">
        <v>0</v>
      </c>
    </row>
    <row r="9214" spans="1:1" x14ac:dyDescent="0.2">
      <c r="A9214" s="219">
        <v>0</v>
      </c>
    </row>
    <row r="9215" spans="1:1" x14ac:dyDescent="0.2">
      <c r="A9215" s="219">
        <v>0</v>
      </c>
    </row>
    <row r="9216" spans="1:1" x14ac:dyDescent="0.2">
      <c r="A9216" s="219">
        <v>0</v>
      </c>
    </row>
    <row r="9217" spans="1:1" x14ac:dyDescent="0.2">
      <c r="A9217" s="219">
        <v>0</v>
      </c>
    </row>
    <row r="9218" spans="1:1" x14ac:dyDescent="0.2">
      <c r="A9218" s="219">
        <v>0</v>
      </c>
    </row>
    <row r="9219" spans="1:1" x14ac:dyDescent="0.2">
      <c r="A9219" s="219">
        <v>0</v>
      </c>
    </row>
    <row r="9220" spans="1:1" x14ac:dyDescent="0.2">
      <c r="A9220" s="219">
        <v>0</v>
      </c>
    </row>
    <row r="9221" spans="1:1" x14ac:dyDescent="0.2">
      <c r="A9221" s="219">
        <v>0</v>
      </c>
    </row>
    <row r="9222" spans="1:1" x14ac:dyDescent="0.2">
      <c r="A9222" s="219">
        <v>0</v>
      </c>
    </row>
    <row r="9223" spans="1:1" x14ac:dyDescent="0.2">
      <c r="A9223" s="219">
        <v>0</v>
      </c>
    </row>
    <row r="9224" spans="1:1" x14ac:dyDescent="0.2">
      <c r="A9224" s="219">
        <v>0</v>
      </c>
    </row>
    <row r="9225" spans="1:1" x14ac:dyDescent="0.2">
      <c r="A9225" s="219">
        <v>0</v>
      </c>
    </row>
    <row r="9226" spans="1:1" x14ac:dyDescent="0.2">
      <c r="A9226" s="219">
        <v>0</v>
      </c>
    </row>
    <row r="9227" spans="1:1" x14ac:dyDescent="0.2">
      <c r="A9227" s="219">
        <v>0</v>
      </c>
    </row>
    <row r="9228" spans="1:1" x14ac:dyDescent="0.2">
      <c r="A9228" s="219">
        <v>0</v>
      </c>
    </row>
    <row r="9229" spans="1:1" x14ac:dyDescent="0.2">
      <c r="A9229" s="219">
        <v>0</v>
      </c>
    </row>
    <row r="9230" spans="1:1" x14ac:dyDescent="0.2">
      <c r="A9230" s="219">
        <v>0</v>
      </c>
    </row>
    <row r="9231" spans="1:1" x14ac:dyDescent="0.2">
      <c r="A9231" s="219">
        <v>0</v>
      </c>
    </row>
    <row r="9232" spans="1:1" x14ac:dyDescent="0.2">
      <c r="A9232" s="219">
        <v>0</v>
      </c>
    </row>
    <row r="9233" spans="1:1" x14ac:dyDescent="0.2">
      <c r="A9233" s="219">
        <v>0</v>
      </c>
    </row>
    <row r="9234" spans="1:1" x14ac:dyDescent="0.2">
      <c r="A9234" s="219">
        <v>0</v>
      </c>
    </row>
    <row r="9235" spans="1:1" x14ac:dyDescent="0.2">
      <c r="A9235" s="219">
        <v>0</v>
      </c>
    </row>
    <row r="9236" spans="1:1" x14ac:dyDescent="0.2">
      <c r="A9236" s="219">
        <v>0</v>
      </c>
    </row>
    <row r="9237" spans="1:1" x14ac:dyDescent="0.2">
      <c r="A9237" s="219">
        <v>0</v>
      </c>
    </row>
    <row r="9238" spans="1:1" x14ac:dyDescent="0.2">
      <c r="A9238" s="219">
        <v>0</v>
      </c>
    </row>
    <row r="9239" spans="1:1" x14ac:dyDescent="0.2">
      <c r="A9239" s="219">
        <v>0</v>
      </c>
    </row>
    <row r="9240" spans="1:1" x14ac:dyDescent="0.2">
      <c r="A9240" s="219">
        <v>0</v>
      </c>
    </row>
    <row r="9241" spans="1:1" x14ac:dyDescent="0.2">
      <c r="A9241" s="219">
        <v>0</v>
      </c>
    </row>
    <row r="9242" spans="1:1" x14ac:dyDescent="0.2">
      <c r="A9242" s="219">
        <v>0</v>
      </c>
    </row>
    <row r="9243" spans="1:1" x14ac:dyDescent="0.2">
      <c r="A9243" s="219">
        <v>0</v>
      </c>
    </row>
    <row r="9244" spans="1:1" x14ac:dyDescent="0.2">
      <c r="A9244" s="219">
        <v>0</v>
      </c>
    </row>
    <row r="9245" spans="1:1" x14ac:dyDescent="0.2">
      <c r="A9245" s="219">
        <v>0</v>
      </c>
    </row>
    <row r="9246" spans="1:1" x14ac:dyDescent="0.2">
      <c r="A9246" s="219">
        <v>0</v>
      </c>
    </row>
    <row r="9247" spans="1:1" x14ac:dyDescent="0.2">
      <c r="A9247" s="219">
        <v>0</v>
      </c>
    </row>
    <row r="9248" spans="1:1" x14ac:dyDescent="0.2">
      <c r="A9248" s="219">
        <v>0</v>
      </c>
    </row>
    <row r="9249" spans="1:1" x14ac:dyDescent="0.2">
      <c r="A9249" s="219">
        <v>0</v>
      </c>
    </row>
    <row r="9250" spans="1:1" x14ac:dyDescent="0.2">
      <c r="A9250" s="219">
        <v>0</v>
      </c>
    </row>
    <row r="9251" spans="1:1" x14ac:dyDescent="0.2">
      <c r="A9251" s="219">
        <v>0</v>
      </c>
    </row>
    <row r="9252" spans="1:1" x14ac:dyDescent="0.2">
      <c r="A9252" s="219">
        <v>0</v>
      </c>
    </row>
    <row r="9253" spans="1:1" x14ac:dyDescent="0.2">
      <c r="A9253" s="219">
        <v>0</v>
      </c>
    </row>
    <row r="9254" spans="1:1" x14ac:dyDescent="0.2">
      <c r="A9254" s="219">
        <v>0</v>
      </c>
    </row>
    <row r="9255" spans="1:1" x14ac:dyDescent="0.2">
      <c r="A9255" s="219">
        <v>0</v>
      </c>
    </row>
    <row r="9256" spans="1:1" x14ac:dyDescent="0.2">
      <c r="A9256" s="219">
        <v>0</v>
      </c>
    </row>
    <row r="9257" spans="1:1" x14ac:dyDescent="0.2">
      <c r="A9257" s="219">
        <v>0</v>
      </c>
    </row>
    <row r="9258" spans="1:1" x14ac:dyDescent="0.2">
      <c r="A9258" s="219">
        <v>0</v>
      </c>
    </row>
    <row r="9259" spans="1:1" x14ac:dyDescent="0.2">
      <c r="A9259" s="219">
        <v>0</v>
      </c>
    </row>
    <row r="9260" spans="1:1" x14ac:dyDescent="0.2">
      <c r="A9260" s="219">
        <v>0</v>
      </c>
    </row>
    <row r="9261" spans="1:1" x14ac:dyDescent="0.2">
      <c r="A9261" s="219">
        <v>0</v>
      </c>
    </row>
    <row r="9262" spans="1:1" x14ac:dyDescent="0.2">
      <c r="A9262" s="219">
        <v>0</v>
      </c>
    </row>
    <row r="9263" spans="1:1" x14ac:dyDescent="0.2">
      <c r="A9263" s="219">
        <v>0</v>
      </c>
    </row>
    <row r="9264" spans="1:1" x14ac:dyDescent="0.2">
      <c r="A9264" s="219">
        <v>0</v>
      </c>
    </row>
    <row r="9265" spans="1:1" x14ac:dyDescent="0.2">
      <c r="A9265" s="219">
        <v>0</v>
      </c>
    </row>
    <row r="9266" spans="1:1" x14ac:dyDescent="0.2">
      <c r="A9266" s="219">
        <v>0</v>
      </c>
    </row>
    <row r="9267" spans="1:1" x14ac:dyDescent="0.2">
      <c r="A9267" s="219">
        <v>0</v>
      </c>
    </row>
    <row r="9268" spans="1:1" x14ac:dyDescent="0.2">
      <c r="A9268" s="219">
        <v>0</v>
      </c>
    </row>
    <row r="9269" spans="1:1" x14ac:dyDescent="0.2">
      <c r="A9269" s="219">
        <v>0</v>
      </c>
    </row>
    <row r="9270" spans="1:1" x14ac:dyDescent="0.2">
      <c r="A9270" s="219">
        <v>0</v>
      </c>
    </row>
    <row r="9271" spans="1:1" x14ac:dyDescent="0.2">
      <c r="A9271" s="219">
        <v>0</v>
      </c>
    </row>
    <row r="9272" spans="1:1" x14ac:dyDescent="0.2">
      <c r="A9272" s="219">
        <v>0</v>
      </c>
    </row>
    <row r="9273" spans="1:1" x14ac:dyDescent="0.2">
      <c r="A9273" s="219">
        <v>0</v>
      </c>
    </row>
    <row r="9274" spans="1:1" x14ac:dyDescent="0.2">
      <c r="A9274" s="219">
        <v>0</v>
      </c>
    </row>
    <row r="9275" spans="1:1" x14ac:dyDescent="0.2">
      <c r="A9275" s="219">
        <v>0</v>
      </c>
    </row>
    <row r="9276" spans="1:1" x14ac:dyDescent="0.2">
      <c r="A9276" s="219">
        <v>0</v>
      </c>
    </row>
    <row r="9277" spans="1:1" x14ac:dyDescent="0.2">
      <c r="A9277" s="219">
        <v>0</v>
      </c>
    </row>
    <row r="9278" spans="1:1" x14ac:dyDescent="0.2">
      <c r="A9278" s="219">
        <v>0</v>
      </c>
    </row>
    <row r="9279" spans="1:1" x14ac:dyDescent="0.2">
      <c r="A9279" s="219">
        <v>0</v>
      </c>
    </row>
    <row r="9280" spans="1:1" x14ac:dyDescent="0.2">
      <c r="A9280" s="219">
        <v>0</v>
      </c>
    </row>
    <row r="9281" spans="1:1" x14ac:dyDescent="0.2">
      <c r="A9281" s="219">
        <v>0</v>
      </c>
    </row>
    <row r="9282" spans="1:1" x14ac:dyDescent="0.2">
      <c r="A9282" s="219">
        <v>0</v>
      </c>
    </row>
    <row r="9283" spans="1:1" x14ac:dyDescent="0.2">
      <c r="A9283" s="219">
        <v>0</v>
      </c>
    </row>
    <row r="9284" spans="1:1" x14ac:dyDescent="0.2">
      <c r="A9284" s="219">
        <v>0</v>
      </c>
    </row>
    <row r="9285" spans="1:1" x14ac:dyDescent="0.2">
      <c r="A9285" s="219">
        <v>0</v>
      </c>
    </row>
    <row r="9286" spans="1:1" x14ac:dyDescent="0.2">
      <c r="A9286" s="219">
        <v>0</v>
      </c>
    </row>
    <row r="9287" spans="1:1" x14ac:dyDescent="0.2">
      <c r="A9287" s="219">
        <v>0</v>
      </c>
    </row>
    <row r="9288" spans="1:1" x14ac:dyDescent="0.2">
      <c r="A9288" s="219">
        <v>0</v>
      </c>
    </row>
    <row r="9289" spans="1:1" x14ac:dyDescent="0.2">
      <c r="A9289" s="219">
        <v>0</v>
      </c>
    </row>
    <row r="9290" spans="1:1" x14ac:dyDescent="0.2">
      <c r="A9290" s="219">
        <v>0</v>
      </c>
    </row>
    <row r="9291" spans="1:1" x14ac:dyDescent="0.2">
      <c r="A9291" s="219">
        <v>0</v>
      </c>
    </row>
    <row r="9292" spans="1:1" x14ac:dyDescent="0.2">
      <c r="A9292" s="219">
        <v>0</v>
      </c>
    </row>
    <row r="9293" spans="1:1" x14ac:dyDescent="0.2">
      <c r="A9293" s="219">
        <v>0</v>
      </c>
    </row>
    <row r="9294" spans="1:1" x14ac:dyDescent="0.2">
      <c r="A9294" s="219">
        <v>0</v>
      </c>
    </row>
    <row r="9295" spans="1:1" x14ac:dyDescent="0.2">
      <c r="A9295" s="219">
        <v>0</v>
      </c>
    </row>
    <row r="9296" spans="1:1" x14ac:dyDescent="0.2">
      <c r="A9296" s="219">
        <v>0</v>
      </c>
    </row>
    <row r="9297" spans="1:1" x14ac:dyDescent="0.2">
      <c r="A9297" s="219">
        <v>0</v>
      </c>
    </row>
    <row r="9298" spans="1:1" x14ac:dyDescent="0.2">
      <c r="A9298" s="219">
        <v>0</v>
      </c>
    </row>
    <row r="9299" spans="1:1" x14ac:dyDescent="0.2">
      <c r="A9299" s="219">
        <v>0</v>
      </c>
    </row>
    <row r="9300" spans="1:1" x14ac:dyDescent="0.2">
      <c r="A9300" s="219">
        <v>0</v>
      </c>
    </row>
    <row r="9301" spans="1:1" x14ac:dyDescent="0.2">
      <c r="A9301" s="219">
        <v>0</v>
      </c>
    </row>
    <row r="9302" spans="1:1" x14ac:dyDescent="0.2">
      <c r="A9302" s="219">
        <v>0</v>
      </c>
    </row>
    <row r="9303" spans="1:1" x14ac:dyDescent="0.2">
      <c r="A9303" s="219">
        <v>0</v>
      </c>
    </row>
    <row r="9304" spans="1:1" x14ac:dyDescent="0.2">
      <c r="A9304" s="219">
        <v>0</v>
      </c>
    </row>
    <row r="9305" spans="1:1" x14ac:dyDescent="0.2">
      <c r="A9305" s="219">
        <v>0</v>
      </c>
    </row>
    <row r="9306" spans="1:1" x14ac:dyDescent="0.2">
      <c r="A9306" s="219">
        <v>0</v>
      </c>
    </row>
    <row r="9307" spans="1:1" x14ac:dyDescent="0.2">
      <c r="A9307" s="219">
        <v>0</v>
      </c>
    </row>
    <row r="9308" spans="1:1" x14ac:dyDescent="0.2">
      <c r="A9308" s="219">
        <v>0</v>
      </c>
    </row>
    <row r="9309" spans="1:1" x14ac:dyDescent="0.2">
      <c r="A9309" s="219">
        <v>0</v>
      </c>
    </row>
    <row r="9310" spans="1:1" x14ac:dyDescent="0.2">
      <c r="A9310" s="219">
        <v>0</v>
      </c>
    </row>
    <row r="9311" spans="1:1" x14ac:dyDescent="0.2">
      <c r="A9311" s="219">
        <v>0</v>
      </c>
    </row>
    <row r="9312" spans="1:1" x14ac:dyDescent="0.2">
      <c r="A9312" s="219">
        <v>0</v>
      </c>
    </row>
    <row r="9313" spans="1:1" x14ac:dyDescent="0.2">
      <c r="A9313" s="219">
        <v>0</v>
      </c>
    </row>
    <row r="9314" spans="1:1" x14ac:dyDescent="0.2">
      <c r="A9314" s="219">
        <v>0</v>
      </c>
    </row>
    <row r="9315" spans="1:1" x14ac:dyDescent="0.2">
      <c r="A9315" s="219">
        <v>0</v>
      </c>
    </row>
    <row r="9316" spans="1:1" x14ac:dyDescent="0.2">
      <c r="A9316" s="219">
        <v>0</v>
      </c>
    </row>
    <row r="9317" spans="1:1" x14ac:dyDescent="0.2">
      <c r="A9317" s="219">
        <v>0</v>
      </c>
    </row>
    <row r="9318" spans="1:1" x14ac:dyDescent="0.2">
      <c r="A9318" s="219">
        <v>0</v>
      </c>
    </row>
    <row r="9319" spans="1:1" x14ac:dyDescent="0.2">
      <c r="A9319" s="219">
        <v>0</v>
      </c>
    </row>
    <row r="9320" spans="1:1" x14ac:dyDescent="0.2">
      <c r="A9320" s="219">
        <v>0</v>
      </c>
    </row>
    <row r="9321" spans="1:1" x14ac:dyDescent="0.2">
      <c r="A9321" s="219">
        <v>0</v>
      </c>
    </row>
    <row r="9322" spans="1:1" x14ac:dyDescent="0.2">
      <c r="A9322" s="219">
        <v>0</v>
      </c>
    </row>
    <row r="9323" spans="1:1" x14ac:dyDescent="0.2">
      <c r="A9323" s="219">
        <v>0</v>
      </c>
    </row>
    <row r="9324" spans="1:1" x14ac:dyDescent="0.2">
      <c r="A9324" s="219">
        <v>0</v>
      </c>
    </row>
    <row r="9325" spans="1:1" x14ac:dyDescent="0.2">
      <c r="A9325" s="219">
        <v>0</v>
      </c>
    </row>
    <row r="9326" spans="1:1" x14ac:dyDescent="0.2">
      <c r="A9326" s="219">
        <v>0</v>
      </c>
    </row>
    <row r="9327" spans="1:1" x14ac:dyDescent="0.2">
      <c r="A9327" s="219">
        <v>0</v>
      </c>
    </row>
    <row r="9328" spans="1:1" x14ac:dyDescent="0.2">
      <c r="A9328" s="219">
        <v>0</v>
      </c>
    </row>
    <row r="9329" spans="1:1" x14ac:dyDescent="0.2">
      <c r="A9329" s="219">
        <v>0</v>
      </c>
    </row>
    <row r="9330" spans="1:1" x14ac:dyDescent="0.2">
      <c r="A9330" s="219">
        <v>0</v>
      </c>
    </row>
    <row r="9331" spans="1:1" x14ac:dyDescent="0.2">
      <c r="A9331" s="219">
        <v>0</v>
      </c>
    </row>
    <row r="9332" spans="1:1" x14ac:dyDescent="0.2">
      <c r="A9332" s="219">
        <v>0</v>
      </c>
    </row>
    <row r="9333" spans="1:1" x14ac:dyDescent="0.2">
      <c r="A9333" s="219">
        <v>0</v>
      </c>
    </row>
    <row r="9334" spans="1:1" x14ac:dyDescent="0.2">
      <c r="A9334" s="219">
        <v>0</v>
      </c>
    </row>
    <row r="9335" spans="1:1" x14ac:dyDescent="0.2">
      <c r="A9335" s="219">
        <v>0</v>
      </c>
    </row>
    <row r="9336" spans="1:1" x14ac:dyDescent="0.2">
      <c r="A9336" s="219">
        <v>0</v>
      </c>
    </row>
    <row r="9337" spans="1:1" x14ac:dyDescent="0.2">
      <c r="A9337" s="219">
        <v>0</v>
      </c>
    </row>
    <row r="9338" spans="1:1" x14ac:dyDescent="0.2">
      <c r="A9338" s="219">
        <v>0</v>
      </c>
    </row>
    <row r="9339" spans="1:1" x14ac:dyDescent="0.2">
      <c r="A9339" s="219">
        <v>0</v>
      </c>
    </row>
    <row r="9340" spans="1:1" x14ac:dyDescent="0.2">
      <c r="A9340" s="219">
        <v>0</v>
      </c>
    </row>
    <row r="9341" spans="1:1" x14ac:dyDescent="0.2">
      <c r="A9341" s="219">
        <v>0</v>
      </c>
    </row>
    <row r="9342" spans="1:1" x14ac:dyDescent="0.2">
      <c r="A9342" s="219">
        <v>0</v>
      </c>
    </row>
    <row r="9343" spans="1:1" x14ac:dyDescent="0.2">
      <c r="A9343" s="219">
        <v>0</v>
      </c>
    </row>
    <row r="9344" spans="1:1" x14ac:dyDescent="0.2">
      <c r="A9344" s="219">
        <v>0</v>
      </c>
    </row>
    <row r="9345" spans="1:1" x14ac:dyDescent="0.2">
      <c r="A9345" s="219">
        <v>0</v>
      </c>
    </row>
    <row r="9346" spans="1:1" x14ac:dyDescent="0.2">
      <c r="A9346" s="219">
        <v>0</v>
      </c>
    </row>
    <row r="9347" spans="1:1" x14ac:dyDescent="0.2">
      <c r="A9347" s="219">
        <v>0</v>
      </c>
    </row>
    <row r="9348" spans="1:1" x14ac:dyDescent="0.2">
      <c r="A9348" s="219">
        <v>0</v>
      </c>
    </row>
    <row r="9349" spans="1:1" x14ac:dyDescent="0.2">
      <c r="A9349" s="219">
        <v>0</v>
      </c>
    </row>
    <row r="9350" spans="1:1" x14ac:dyDescent="0.2">
      <c r="A9350" s="219">
        <v>0</v>
      </c>
    </row>
    <row r="9351" spans="1:1" x14ac:dyDescent="0.2">
      <c r="A9351" s="219">
        <v>0</v>
      </c>
    </row>
    <row r="9352" spans="1:1" x14ac:dyDescent="0.2">
      <c r="A9352" s="219">
        <v>0</v>
      </c>
    </row>
    <row r="9353" spans="1:1" x14ac:dyDescent="0.2">
      <c r="A9353" s="219">
        <v>0</v>
      </c>
    </row>
    <row r="9354" spans="1:1" x14ac:dyDescent="0.2">
      <c r="A9354" s="219">
        <v>0</v>
      </c>
    </row>
    <row r="9355" spans="1:1" x14ac:dyDescent="0.2">
      <c r="A9355" s="219">
        <v>0</v>
      </c>
    </row>
    <row r="9356" spans="1:1" x14ac:dyDescent="0.2">
      <c r="A9356" s="219">
        <v>0</v>
      </c>
    </row>
    <row r="9357" spans="1:1" x14ac:dyDescent="0.2">
      <c r="A9357" s="219">
        <v>0</v>
      </c>
    </row>
    <row r="9358" spans="1:1" x14ac:dyDescent="0.2">
      <c r="A9358" s="219">
        <v>0</v>
      </c>
    </row>
    <row r="9359" spans="1:1" x14ac:dyDescent="0.2">
      <c r="A9359" s="219">
        <v>0</v>
      </c>
    </row>
    <row r="9360" spans="1:1" x14ac:dyDescent="0.2">
      <c r="A9360" s="219">
        <v>0</v>
      </c>
    </row>
    <row r="9361" spans="1:1" x14ac:dyDescent="0.2">
      <c r="A9361" s="219">
        <v>0</v>
      </c>
    </row>
    <row r="9362" spans="1:1" x14ac:dyDescent="0.2">
      <c r="A9362" s="219">
        <v>0</v>
      </c>
    </row>
    <row r="9363" spans="1:1" x14ac:dyDescent="0.2">
      <c r="A9363" s="219">
        <v>0</v>
      </c>
    </row>
    <row r="9364" spans="1:1" x14ac:dyDescent="0.2">
      <c r="A9364" s="219">
        <v>0</v>
      </c>
    </row>
    <row r="9365" spans="1:1" x14ac:dyDescent="0.2">
      <c r="A9365" s="219">
        <v>0</v>
      </c>
    </row>
    <row r="9366" spans="1:1" x14ac:dyDescent="0.2">
      <c r="A9366" s="219">
        <v>0</v>
      </c>
    </row>
    <row r="9367" spans="1:1" x14ac:dyDescent="0.2">
      <c r="A9367" s="219">
        <v>0</v>
      </c>
    </row>
    <row r="9368" spans="1:1" x14ac:dyDescent="0.2">
      <c r="A9368" s="219">
        <v>0</v>
      </c>
    </row>
    <row r="9369" spans="1:1" x14ac:dyDescent="0.2">
      <c r="A9369" s="219">
        <v>0</v>
      </c>
    </row>
    <row r="9370" spans="1:1" x14ac:dyDescent="0.2">
      <c r="A9370" s="219">
        <v>0</v>
      </c>
    </row>
    <row r="9371" spans="1:1" x14ac:dyDescent="0.2">
      <c r="A9371" s="219">
        <v>0</v>
      </c>
    </row>
    <row r="9372" spans="1:1" x14ac:dyDescent="0.2">
      <c r="A9372" s="219">
        <v>0</v>
      </c>
    </row>
    <row r="9373" spans="1:1" x14ac:dyDescent="0.2">
      <c r="A9373" s="219">
        <v>0</v>
      </c>
    </row>
    <row r="9374" spans="1:1" x14ac:dyDescent="0.2">
      <c r="A9374" s="219">
        <v>0</v>
      </c>
    </row>
    <row r="9375" spans="1:1" x14ac:dyDescent="0.2">
      <c r="A9375" s="219">
        <v>0</v>
      </c>
    </row>
    <row r="9376" spans="1:1" x14ac:dyDescent="0.2">
      <c r="A9376" s="219">
        <v>0</v>
      </c>
    </row>
    <row r="9377" spans="1:1" x14ac:dyDescent="0.2">
      <c r="A9377" s="219">
        <v>0</v>
      </c>
    </row>
    <row r="9378" spans="1:1" x14ac:dyDescent="0.2">
      <c r="A9378" s="219">
        <v>0</v>
      </c>
    </row>
    <row r="9379" spans="1:1" x14ac:dyDescent="0.2">
      <c r="A9379" s="219">
        <v>0</v>
      </c>
    </row>
    <row r="9380" spans="1:1" x14ac:dyDescent="0.2">
      <c r="A9380" s="219">
        <v>0</v>
      </c>
    </row>
    <row r="9381" spans="1:1" x14ac:dyDescent="0.2">
      <c r="A9381" s="219">
        <v>0</v>
      </c>
    </row>
    <row r="9382" spans="1:1" x14ac:dyDescent="0.2">
      <c r="A9382" s="219">
        <v>0</v>
      </c>
    </row>
    <row r="9383" spans="1:1" x14ac:dyDescent="0.2">
      <c r="A9383" s="219">
        <v>0</v>
      </c>
    </row>
    <row r="9384" spans="1:1" x14ac:dyDescent="0.2">
      <c r="A9384" s="219">
        <v>0</v>
      </c>
    </row>
    <row r="9385" spans="1:1" x14ac:dyDescent="0.2">
      <c r="A9385" s="219">
        <v>0</v>
      </c>
    </row>
    <row r="9386" spans="1:1" x14ac:dyDescent="0.2">
      <c r="A9386" s="219">
        <v>0</v>
      </c>
    </row>
    <row r="9387" spans="1:1" x14ac:dyDescent="0.2">
      <c r="A9387" s="219">
        <v>0</v>
      </c>
    </row>
    <row r="9388" spans="1:1" x14ac:dyDescent="0.2">
      <c r="A9388" s="219">
        <v>0</v>
      </c>
    </row>
    <row r="9389" spans="1:1" x14ac:dyDescent="0.2">
      <c r="A9389" s="219">
        <v>0</v>
      </c>
    </row>
    <row r="9390" spans="1:1" x14ac:dyDescent="0.2">
      <c r="A9390" s="219">
        <v>0</v>
      </c>
    </row>
    <row r="9391" spans="1:1" x14ac:dyDescent="0.2">
      <c r="A9391" s="219">
        <v>0</v>
      </c>
    </row>
    <row r="9392" spans="1:1" x14ac:dyDescent="0.2">
      <c r="A9392" s="219">
        <v>0</v>
      </c>
    </row>
    <row r="9393" spans="1:1" x14ac:dyDescent="0.2">
      <c r="A9393" s="219">
        <v>0</v>
      </c>
    </row>
    <row r="9394" spans="1:1" x14ac:dyDescent="0.2">
      <c r="A9394" s="219">
        <v>0</v>
      </c>
    </row>
    <row r="9395" spans="1:1" x14ac:dyDescent="0.2">
      <c r="A9395" s="219">
        <v>0</v>
      </c>
    </row>
    <row r="9396" spans="1:1" x14ac:dyDescent="0.2">
      <c r="A9396" s="219">
        <v>0</v>
      </c>
    </row>
    <row r="9397" spans="1:1" x14ac:dyDescent="0.2">
      <c r="A9397" s="219">
        <v>0</v>
      </c>
    </row>
    <row r="9398" spans="1:1" x14ac:dyDescent="0.2">
      <c r="A9398" s="219">
        <v>0</v>
      </c>
    </row>
    <row r="9399" spans="1:1" x14ac:dyDescent="0.2">
      <c r="A9399" s="219">
        <v>0</v>
      </c>
    </row>
    <row r="9400" spans="1:1" x14ac:dyDescent="0.2">
      <c r="A9400" s="219">
        <v>0</v>
      </c>
    </row>
    <row r="9401" spans="1:1" x14ac:dyDescent="0.2">
      <c r="A9401" s="219">
        <v>0</v>
      </c>
    </row>
    <row r="9402" spans="1:1" x14ac:dyDescent="0.2">
      <c r="A9402" s="219">
        <v>0</v>
      </c>
    </row>
    <row r="9403" spans="1:1" x14ac:dyDescent="0.2">
      <c r="A9403" s="219">
        <v>0</v>
      </c>
    </row>
    <row r="9404" spans="1:1" x14ac:dyDescent="0.2">
      <c r="A9404" s="219">
        <v>0</v>
      </c>
    </row>
    <row r="9405" spans="1:1" x14ac:dyDescent="0.2">
      <c r="A9405" s="219">
        <v>0</v>
      </c>
    </row>
    <row r="9406" spans="1:1" x14ac:dyDescent="0.2">
      <c r="A9406" s="219">
        <v>0</v>
      </c>
    </row>
    <row r="9407" spans="1:1" x14ac:dyDescent="0.2">
      <c r="A9407" s="219">
        <v>0</v>
      </c>
    </row>
    <row r="9408" spans="1:1" x14ac:dyDescent="0.2">
      <c r="A9408" s="219">
        <v>0</v>
      </c>
    </row>
    <row r="9409" spans="1:1" x14ac:dyDescent="0.2">
      <c r="A9409" s="219">
        <v>0</v>
      </c>
    </row>
    <row r="9410" spans="1:1" x14ac:dyDescent="0.2">
      <c r="A9410" s="219">
        <v>0</v>
      </c>
    </row>
    <row r="9411" spans="1:1" x14ac:dyDescent="0.2">
      <c r="A9411" s="219">
        <v>0</v>
      </c>
    </row>
    <row r="9412" spans="1:1" x14ac:dyDescent="0.2">
      <c r="A9412" s="219">
        <v>0</v>
      </c>
    </row>
    <row r="9413" spans="1:1" x14ac:dyDescent="0.2">
      <c r="A9413" s="219">
        <v>0</v>
      </c>
    </row>
    <row r="9414" spans="1:1" x14ac:dyDescent="0.2">
      <c r="A9414" s="219">
        <v>0</v>
      </c>
    </row>
    <row r="9415" spans="1:1" x14ac:dyDescent="0.2">
      <c r="A9415" s="219">
        <v>0</v>
      </c>
    </row>
    <row r="9416" spans="1:1" x14ac:dyDescent="0.2">
      <c r="A9416" s="219">
        <v>0</v>
      </c>
    </row>
    <row r="9417" spans="1:1" x14ac:dyDescent="0.2">
      <c r="A9417" s="219">
        <v>0</v>
      </c>
    </row>
    <row r="9418" spans="1:1" x14ac:dyDescent="0.2">
      <c r="A9418" s="219">
        <v>0</v>
      </c>
    </row>
    <row r="9419" spans="1:1" x14ac:dyDescent="0.2">
      <c r="A9419" s="219">
        <v>0</v>
      </c>
    </row>
    <row r="9420" spans="1:1" x14ac:dyDescent="0.2">
      <c r="A9420" s="219">
        <v>0</v>
      </c>
    </row>
    <row r="9421" spans="1:1" x14ac:dyDescent="0.2">
      <c r="A9421" s="219">
        <v>0</v>
      </c>
    </row>
    <row r="9422" spans="1:1" x14ac:dyDescent="0.2">
      <c r="A9422" s="219">
        <v>0</v>
      </c>
    </row>
    <row r="9423" spans="1:1" x14ac:dyDescent="0.2">
      <c r="A9423" s="219">
        <v>0</v>
      </c>
    </row>
    <row r="9424" spans="1:1" x14ac:dyDescent="0.2">
      <c r="A9424" s="219">
        <v>0</v>
      </c>
    </row>
    <row r="9425" spans="1:1" x14ac:dyDescent="0.2">
      <c r="A9425" s="219">
        <v>0</v>
      </c>
    </row>
    <row r="9426" spans="1:1" x14ac:dyDescent="0.2">
      <c r="A9426" s="219">
        <v>0</v>
      </c>
    </row>
    <row r="9427" spans="1:1" x14ac:dyDescent="0.2">
      <c r="A9427" s="219">
        <v>0</v>
      </c>
    </row>
    <row r="9428" spans="1:1" x14ac:dyDescent="0.2">
      <c r="A9428" s="219">
        <v>0</v>
      </c>
    </row>
    <row r="9429" spans="1:1" x14ac:dyDescent="0.2">
      <c r="A9429" s="219">
        <v>0</v>
      </c>
    </row>
    <row r="9430" spans="1:1" x14ac:dyDescent="0.2">
      <c r="A9430" s="219">
        <v>0</v>
      </c>
    </row>
    <row r="9431" spans="1:1" x14ac:dyDescent="0.2">
      <c r="A9431" s="219">
        <v>0</v>
      </c>
    </row>
    <row r="9432" spans="1:1" x14ac:dyDescent="0.2">
      <c r="A9432" s="219">
        <v>0</v>
      </c>
    </row>
    <row r="9433" spans="1:1" x14ac:dyDescent="0.2">
      <c r="A9433" s="219">
        <v>0</v>
      </c>
    </row>
    <row r="9434" spans="1:1" x14ac:dyDescent="0.2">
      <c r="A9434" s="219">
        <v>0</v>
      </c>
    </row>
    <row r="9435" spans="1:1" x14ac:dyDescent="0.2">
      <c r="A9435" s="219">
        <v>0</v>
      </c>
    </row>
    <row r="9436" spans="1:1" x14ac:dyDescent="0.2">
      <c r="A9436" s="219">
        <v>0</v>
      </c>
    </row>
    <row r="9437" spans="1:1" x14ac:dyDescent="0.2">
      <c r="A9437" s="219">
        <v>0</v>
      </c>
    </row>
    <row r="9438" spans="1:1" x14ac:dyDescent="0.2">
      <c r="A9438" s="219">
        <v>0</v>
      </c>
    </row>
    <row r="9439" spans="1:1" x14ac:dyDescent="0.2">
      <c r="A9439" s="219">
        <v>0</v>
      </c>
    </row>
    <row r="9440" spans="1:1" x14ac:dyDescent="0.2">
      <c r="A9440" s="219">
        <v>0</v>
      </c>
    </row>
    <row r="9441" spans="1:1" x14ac:dyDescent="0.2">
      <c r="A9441" s="219">
        <v>0</v>
      </c>
    </row>
    <row r="9442" spans="1:1" x14ac:dyDescent="0.2">
      <c r="A9442" s="219">
        <v>0</v>
      </c>
    </row>
    <row r="9443" spans="1:1" x14ac:dyDescent="0.2">
      <c r="A9443" s="219">
        <v>0</v>
      </c>
    </row>
    <row r="9444" spans="1:1" x14ac:dyDescent="0.2">
      <c r="A9444" s="219">
        <v>0</v>
      </c>
    </row>
    <row r="9445" spans="1:1" x14ac:dyDescent="0.2">
      <c r="A9445" s="219">
        <v>0</v>
      </c>
    </row>
    <row r="9446" spans="1:1" x14ac:dyDescent="0.2">
      <c r="A9446" s="219">
        <v>0</v>
      </c>
    </row>
    <row r="9447" spans="1:1" x14ac:dyDescent="0.2">
      <c r="A9447" s="219">
        <v>0</v>
      </c>
    </row>
    <row r="9448" spans="1:1" x14ac:dyDescent="0.2">
      <c r="A9448" s="219">
        <v>0</v>
      </c>
    </row>
    <row r="9449" spans="1:1" x14ac:dyDescent="0.2">
      <c r="A9449" s="219">
        <v>0</v>
      </c>
    </row>
    <row r="9450" spans="1:1" x14ac:dyDescent="0.2">
      <c r="A9450" s="219">
        <v>0</v>
      </c>
    </row>
    <row r="9451" spans="1:1" x14ac:dyDescent="0.2">
      <c r="A9451" s="219">
        <v>0</v>
      </c>
    </row>
    <row r="9452" spans="1:1" x14ac:dyDescent="0.2">
      <c r="A9452" s="219">
        <v>0</v>
      </c>
    </row>
    <row r="9453" spans="1:1" x14ac:dyDescent="0.2">
      <c r="A9453" s="219">
        <v>0</v>
      </c>
    </row>
    <row r="9454" spans="1:1" x14ac:dyDescent="0.2">
      <c r="A9454" s="219">
        <v>0</v>
      </c>
    </row>
    <row r="9455" spans="1:1" x14ac:dyDescent="0.2">
      <c r="A9455" s="219">
        <v>0</v>
      </c>
    </row>
    <row r="9456" spans="1:1" x14ac:dyDescent="0.2">
      <c r="A9456" s="219">
        <v>0</v>
      </c>
    </row>
    <row r="9457" spans="1:1" x14ac:dyDescent="0.2">
      <c r="A9457" s="219">
        <v>0</v>
      </c>
    </row>
    <row r="9458" spans="1:1" x14ac:dyDescent="0.2">
      <c r="A9458" s="219">
        <v>0</v>
      </c>
    </row>
    <row r="9459" spans="1:1" x14ac:dyDescent="0.2">
      <c r="A9459" s="219">
        <v>0</v>
      </c>
    </row>
    <row r="9460" spans="1:1" x14ac:dyDescent="0.2">
      <c r="A9460" s="219">
        <v>0</v>
      </c>
    </row>
    <row r="9461" spans="1:1" x14ac:dyDescent="0.2">
      <c r="A9461" s="219">
        <v>0</v>
      </c>
    </row>
    <row r="9462" spans="1:1" x14ac:dyDescent="0.2">
      <c r="A9462" s="219">
        <v>0</v>
      </c>
    </row>
    <row r="9463" spans="1:1" x14ac:dyDescent="0.2">
      <c r="A9463" s="219">
        <v>0</v>
      </c>
    </row>
    <row r="9464" spans="1:1" x14ac:dyDescent="0.2">
      <c r="A9464" s="219">
        <v>0</v>
      </c>
    </row>
    <row r="9465" spans="1:1" x14ac:dyDescent="0.2">
      <c r="A9465" s="219">
        <v>0</v>
      </c>
    </row>
    <row r="9466" spans="1:1" x14ac:dyDescent="0.2">
      <c r="A9466" s="219">
        <v>0</v>
      </c>
    </row>
    <row r="9467" spans="1:1" x14ac:dyDescent="0.2">
      <c r="A9467" s="219">
        <v>0</v>
      </c>
    </row>
    <row r="9468" spans="1:1" x14ac:dyDescent="0.2">
      <c r="A9468" s="219">
        <v>0</v>
      </c>
    </row>
    <row r="9469" spans="1:1" x14ac:dyDescent="0.2">
      <c r="A9469" s="219">
        <v>0</v>
      </c>
    </row>
    <row r="9470" spans="1:1" x14ac:dyDescent="0.2">
      <c r="A9470" s="219">
        <v>0</v>
      </c>
    </row>
    <row r="9471" spans="1:1" x14ac:dyDescent="0.2">
      <c r="A9471" s="219">
        <v>0</v>
      </c>
    </row>
    <row r="9472" spans="1:1" x14ac:dyDescent="0.2">
      <c r="A9472" s="219">
        <v>0</v>
      </c>
    </row>
    <row r="9473" spans="1:1" x14ac:dyDescent="0.2">
      <c r="A9473" s="219">
        <v>0</v>
      </c>
    </row>
    <row r="9474" spans="1:1" x14ac:dyDescent="0.2">
      <c r="A9474" s="219">
        <v>0</v>
      </c>
    </row>
    <row r="9475" spans="1:1" x14ac:dyDescent="0.2">
      <c r="A9475" s="219">
        <v>0</v>
      </c>
    </row>
    <row r="9476" spans="1:1" x14ac:dyDescent="0.2">
      <c r="A9476" s="219">
        <v>0</v>
      </c>
    </row>
    <row r="9477" spans="1:1" x14ac:dyDescent="0.2">
      <c r="A9477" s="219">
        <v>0</v>
      </c>
    </row>
    <row r="9478" spans="1:1" x14ac:dyDescent="0.2">
      <c r="A9478" s="219">
        <v>0</v>
      </c>
    </row>
    <row r="9479" spans="1:1" x14ac:dyDescent="0.2">
      <c r="A9479" s="219">
        <v>0</v>
      </c>
    </row>
    <row r="9480" spans="1:1" x14ac:dyDescent="0.2">
      <c r="A9480" s="219">
        <v>0</v>
      </c>
    </row>
    <row r="9481" spans="1:1" x14ac:dyDescent="0.2">
      <c r="A9481" s="219">
        <v>0</v>
      </c>
    </row>
    <row r="9482" spans="1:1" x14ac:dyDescent="0.2">
      <c r="A9482" s="219">
        <v>0</v>
      </c>
    </row>
    <row r="9483" spans="1:1" x14ac:dyDescent="0.2">
      <c r="A9483" s="219">
        <v>0</v>
      </c>
    </row>
    <row r="9484" spans="1:1" x14ac:dyDescent="0.2">
      <c r="A9484" s="219">
        <v>0</v>
      </c>
    </row>
    <row r="9485" spans="1:1" x14ac:dyDescent="0.2">
      <c r="A9485" s="219">
        <v>0</v>
      </c>
    </row>
    <row r="9486" spans="1:1" x14ac:dyDescent="0.2">
      <c r="A9486" s="219">
        <v>0</v>
      </c>
    </row>
    <row r="9487" spans="1:1" x14ac:dyDescent="0.2">
      <c r="A9487" s="219">
        <v>0</v>
      </c>
    </row>
    <row r="9488" spans="1:1" x14ac:dyDescent="0.2">
      <c r="A9488" s="219">
        <v>0</v>
      </c>
    </row>
    <row r="9489" spans="1:1" x14ac:dyDescent="0.2">
      <c r="A9489" s="219">
        <v>0</v>
      </c>
    </row>
    <row r="9490" spans="1:1" x14ac:dyDescent="0.2">
      <c r="A9490" s="219">
        <v>0</v>
      </c>
    </row>
    <row r="9491" spans="1:1" x14ac:dyDescent="0.2">
      <c r="A9491" s="219">
        <v>0</v>
      </c>
    </row>
    <row r="9492" spans="1:1" x14ac:dyDescent="0.2">
      <c r="A9492" s="219">
        <v>0</v>
      </c>
    </row>
    <row r="9493" spans="1:1" x14ac:dyDescent="0.2">
      <c r="A9493" s="219">
        <v>0</v>
      </c>
    </row>
    <row r="9494" spans="1:1" x14ac:dyDescent="0.2">
      <c r="A9494" s="219">
        <v>0</v>
      </c>
    </row>
    <row r="9495" spans="1:1" x14ac:dyDescent="0.2">
      <c r="A9495" s="219">
        <v>0</v>
      </c>
    </row>
    <row r="9496" spans="1:1" x14ac:dyDescent="0.2">
      <c r="A9496" s="219">
        <v>0</v>
      </c>
    </row>
    <row r="9497" spans="1:1" x14ac:dyDescent="0.2">
      <c r="A9497" s="219">
        <v>0</v>
      </c>
    </row>
    <row r="9498" spans="1:1" x14ac:dyDescent="0.2">
      <c r="A9498" s="219">
        <v>0</v>
      </c>
    </row>
    <row r="9499" spans="1:1" x14ac:dyDescent="0.2">
      <c r="A9499" s="219">
        <v>0</v>
      </c>
    </row>
    <row r="9500" spans="1:1" x14ac:dyDescent="0.2">
      <c r="A9500" s="219">
        <v>0</v>
      </c>
    </row>
    <row r="9501" spans="1:1" x14ac:dyDescent="0.2">
      <c r="A9501" s="219">
        <v>0</v>
      </c>
    </row>
    <row r="9502" spans="1:1" x14ac:dyDescent="0.2">
      <c r="A9502" s="219">
        <v>0</v>
      </c>
    </row>
    <row r="9503" spans="1:1" x14ac:dyDescent="0.2">
      <c r="A9503" s="219">
        <v>0</v>
      </c>
    </row>
    <row r="9504" spans="1:1" x14ac:dyDescent="0.2">
      <c r="A9504" s="219">
        <v>0</v>
      </c>
    </row>
    <row r="9505" spans="1:1" x14ac:dyDescent="0.2">
      <c r="A9505" s="219">
        <v>0</v>
      </c>
    </row>
    <row r="9506" spans="1:1" x14ac:dyDescent="0.2">
      <c r="A9506" s="219">
        <v>0</v>
      </c>
    </row>
    <row r="9507" spans="1:1" x14ac:dyDescent="0.2">
      <c r="A9507" s="219">
        <v>0</v>
      </c>
    </row>
    <row r="9508" spans="1:1" x14ac:dyDescent="0.2">
      <c r="A9508" s="219">
        <v>0</v>
      </c>
    </row>
    <row r="9509" spans="1:1" x14ac:dyDescent="0.2">
      <c r="A9509" s="219">
        <v>0</v>
      </c>
    </row>
    <row r="9510" spans="1:1" x14ac:dyDescent="0.2">
      <c r="A9510" s="219">
        <v>0</v>
      </c>
    </row>
    <row r="9511" spans="1:1" x14ac:dyDescent="0.2">
      <c r="A9511" s="219">
        <v>0</v>
      </c>
    </row>
    <row r="9512" spans="1:1" x14ac:dyDescent="0.2">
      <c r="A9512" s="219">
        <v>0</v>
      </c>
    </row>
    <row r="9513" spans="1:1" x14ac:dyDescent="0.2">
      <c r="A9513" s="219">
        <v>0</v>
      </c>
    </row>
    <row r="9514" spans="1:1" x14ac:dyDescent="0.2">
      <c r="A9514" s="219">
        <v>0</v>
      </c>
    </row>
    <row r="9515" spans="1:1" x14ac:dyDescent="0.2">
      <c r="A9515" s="219">
        <v>0</v>
      </c>
    </row>
    <row r="9516" spans="1:1" x14ac:dyDescent="0.2">
      <c r="A9516" s="219">
        <v>0</v>
      </c>
    </row>
    <row r="9517" spans="1:1" x14ac:dyDescent="0.2">
      <c r="A9517" s="219">
        <v>0</v>
      </c>
    </row>
    <row r="9518" spans="1:1" x14ac:dyDescent="0.2">
      <c r="A9518" s="219">
        <v>0</v>
      </c>
    </row>
    <row r="9519" spans="1:1" x14ac:dyDescent="0.2">
      <c r="A9519" s="219">
        <v>0</v>
      </c>
    </row>
    <row r="9520" spans="1:1" x14ac:dyDescent="0.2">
      <c r="A9520" s="219">
        <v>0</v>
      </c>
    </row>
    <row r="9521" spans="1:1" x14ac:dyDescent="0.2">
      <c r="A9521" s="219">
        <v>0</v>
      </c>
    </row>
    <row r="9522" spans="1:1" x14ac:dyDescent="0.2">
      <c r="A9522" s="219">
        <v>0</v>
      </c>
    </row>
    <row r="9523" spans="1:1" x14ac:dyDescent="0.2">
      <c r="A9523" s="219">
        <v>0</v>
      </c>
    </row>
    <row r="9524" spans="1:1" x14ac:dyDescent="0.2">
      <c r="A9524" s="219">
        <v>0</v>
      </c>
    </row>
    <row r="9525" spans="1:1" x14ac:dyDescent="0.2">
      <c r="A9525" s="219">
        <v>0</v>
      </c>
    </row>
    <row r="9526" spans="1:1" x14ac:dyDescent="0.2">
      <c r="A9526" s="219">
        <v>0</v>
      </c>
    </row>
    <row r="9527" spans="1:1" x14ac:dyDescent="0.2">
      <c r="A9527" s="219">
        <v>0</v>
      </c>
    </row>
    <row r="9528" spans="1:1" x14ac:dyDescent="0.2">
      <c r="A9528" s="219">
        <v>0</v>
      </c>
    </row>
    <row r="9529" spans="1:1" x14ac:dyDescent="0.2">
      <c r="A9529" s="219">
        <v>0</v>
      </c>
    </row>
    <row r="9530" spans="1:1" x14ac:dyDescent="0.2">
      <c r="A9530" s="219">
        <v>0</v>
      </c>
    </row>
    <row r="9531" spans="1:1" x14ac:dyDescent="0.2">
      <c r="A9531" s="219">
        <v>0</v>
      </c>
    </row>
    <row r="9532" spans="1:1" x14ac:dyDescent="0.2">
      <c r="A9532" s="219">
        <v>0</v>
      </c>
    </row>
    <row r="9533" spans="1:1" x14ac:dyDescent="0.2">
      <c r="A9533" s="219">
        <v>0</v>
      </c>
    </row>
    <row r="9534" spans="1:1" x14ac:dyDescent="0.2">
      <c r="A9534" s="219">
        <v>0</v>
      </c>
    </row>
    <row r="9535" spans="1:1" x14ac:dyDescent="0.2">
      <c r="A9535" s="219">
        <v>0</v>
      </c>
    </row>
    <row r="9536" spans="1:1" x14ac:dyDescent="0.2">
      <c r="A9536" s="219">
        <v>0</v>
      </c>
    </row>
    <row r="9537" spans="1:1" x14ac:dyDescent="0.2">
      <c r="A9537" s="219">
        <v>0</v>
      </c>
    </row>
    <row r="9538" spans="1:1" x14ac:dyDescent="0.2">
      <c r="A9538" s="219">
        <v>0</v>
      </c>
    </row>
    <row r="9539" spans="1:1" x14ac:dyDescent="0.2">
      <c r="A9539" s="219">
        <v>0</v>
      </c>
    </row>
    <row r="9540" spans="1:1" x14ac:dyDescent="0.2">
      <c r="A9540" s="219">
        <v>0</v>
      </c>
    </row>
    <row r="9541" spans="1:1" x14ac:dyDescent="0.2">
      <c r="A9541" s="219">
        <v>0</v>
      </c>
    </row>
    <row r="9542" spans="1:1" x14ac:dyDescent="0.2">
      <c r="A9542" s="219">
        <v>0</v>
      </c>
    </row>
    <row r="9543" spans="1:1" x14ac:dyDescent="0.2">
      <c r="A9543" s="219">
        <v>0</v>
      </c>
    </row>
    <row r="9544" spans="1:1" x14ac:dyDescent="0.2">
      <c r="A9544" s="219">
        <v>0</v>
      </c>
    </row>
    <row r="9545" spans="1:1" x14ac:dyDescent="0.2">
      <c r="A9545" s="219">
        <v>0</v>
      </c>
    </row>
    <row r="9546" spans="1:1" x14ac:dyDescent="0.2">
      <c r="A9546" s="219">
        <v>0</v>
      </c>
    </row>
    <row r="9547" spans="1:1" x14ac:dyDescent="0.2">
      <c r="A9547" s="219">
        <v>0</v>
      </c>
    </row>
    <row r="9548" spans="1:1" x14ac:dyDescent="0.2">
      <c r="A9548" s="219">
        <v>0</v>
      </c>
    </row>
    <row r="9549" spans="1:1" x14ac:dyDescent="0.2">
      <c r="A9549" s="219">
        <v>0</v>
      </c>
    </row>
    <row r="9550" spans="1:1" x14ac:dyDescent="0.2">
      <c r="A9550" s="219">
        <v>0</v>
      </c>
    </row>
    <row r="9551" spans="1:1" x14ac:dyDescent="0.2">
      <c r="A9551" s="219">
        <v>0</v>
      </c>
    </row>
    <row r="9552" spans="1:1" x14ac:dyDescent="0.2">
      <c r="A9552" s="219">
        <v>0</v>
      </c>
    </row>
    <row r="9553" spans="1:1" x14ac:dyDescent="0.2">
      <c r="A9553" s="219">
        <v>0</v>
      </c>
    </row>
    <row r="9554" spans="1:1" x14ac:dyDescent="0.2">
      <c r="A9554" s="219">
        <v>0</v>
      </c>
    </row>
    <row r="9555" spans="1:1" x14ac:dyDescent="0.2">
      <c r="A9555" s="219">
        <v>0</v>
      </c>
    </row>
    <row r="9556" spans="1:1" x14ac:dyDescent="0.2">
      <c r="A9556" s="219">
        <v>0</v>
      </c>
    </row>
    <row r="9557" spans="1:1" x14ac:dyDescent="0.2">
      <c r="A9557" s="219">
        <v>0</v>
      </c>
    </row>
    <row r="9558" spans="1:1" x14ac:dyDescent="0.2">
      <c r="A9558" s="219">
        <v>0</v>
      </c>
    </row>
    <row r="9559" spans="1:1" x14ac:dyDescent="0.2">
      <c r="A9559" s="219">
        <v>0</v>
      </c>
    </row>
    <row r="9560" spans="1:1" x14ac:dyDescent="0.2">
      <c r="A9560" s="219">
        <v>0</v>
      </c>
    </row>
    <row r="9561" spans="1:1" x14ac:dyDescent="0.2">
      <c r="A9561" s="219">
        <v>0</v>
      </c>
    </row>
    <row r="9562" spans="1:1" x14ac:dyDescent="0.2">
      <c r="A9562" s="219">
        <v>0</v>
      </c>
    </row>
    <row r="9563" spans="1:1" x14ac:dyDescent="0.2">
      <c r="A9563" s="219">
        <v>0</v>
      </c>
    </row>
    <row r="9564" spans="1:1" x14ac:dyDescent="0.2">
      <c r="A9564" s="219">
        <v>0</v>
      </c>
    </row>
    <row r="9565" spans="1:1" x14ac:dyDescent="0.2">
      <c r="A9565" s="219">
        <v>0</v>
      </c>
    </row>
    <row r="9566" spans="1:1" x14ac:dyDescent="0.2">
      <c r="A9566" s="219">
        <v>0</v>
      </c>
    </row>
    <row r="9567" spans="1:1" x14ac:dyDescent="0.2">
      <c r="A9567" s="219">
        <v>0</v>
      </c>
    </row>
    <row r="9568" spans="1:1" x14ac:dyDescent="0.2">
      <c r="A9568" s="219">
        <v>0</v>
      </c>
    </row>
    <row r="9569" spans="1:1" x14ac:dyDescent="0.2">
      <c r="A9569" s="219">
        <v>0</v>
      </c>
    </row>
    <row r="9570" spans="1:1" x14ac:dyDescent="0.2">
      <c r="A9570" s="219">
        <v>0</v>
      </c>
    </row>
    <row r="9571" spans="1:1" x14ac:dyDescent="0.2">
      <c r="A9571" s="219">
        <v>0</v>
      </c>
    </row>
    <row r="9572" spans="1:1" x14ac:dyDescent="0.2">
      <c r="A9572" s="219">
        <v>0</v>
      </c>
    </row>
    <row r="9573" spans="1:1" x14ac:dyDescent="0.2">
      <c r="A9573" s="219">
        <v>0</v>
      </c>
    </row>
    <row r="9574" spans="1:1" x14ac:dyDescent="0.2">
      <c r="A9574" s="219">
        <v>0</v>
      </c>
    </row>
    <row r="9575" spans="1:1" x14ac:dyDescent="0.2">
      <c r="A9575" s="219">
        <v>0</v>
      </c>
    </row>
    <row r="9576" spans="1:1" x14ac:dyDescent="0.2">
      <c r="A9576" s="219">
        <v>0</v>
      </c>
    </row>
    <row r="9577" spans="1:1" x14ac:dyDescent="0.2">
      <c r="A9577" s="219">
        <v>0</v>
      </c>
    </row>
    <row r="9578" spans="1:1" x14ac:dyDescent="0.2">
      <c r="A9578" s="219">
        <v>0</v>
      </c>
    </row>
    <row r="9579" spans="1:1" x14ac:dyDescent="0.2">
      <c r="A9579" s="219">
        <v>0</v>
      </c>
    </row>
    <row r="9580" spans="1:1" x14ac:dyDescent="0.2">
      <c r="A9580" s="219">
        <v>0</v>
      </c>
    </row>
    <row r="9581" spans="1:1" x14ac:dyDescent="0.2">
      <c r="A9581" s="219">
        <v>0</v>
      </c>
    </row>
    <row r="9582" spans="1:1" x14ac:dyDescent="0.2">
      <c r="A9582" s="219">
        <v>0</v>
      </c>
    </row>
    <row r="9583" spans="1:1" x14ac:dyDescent="0.2">
      <c r="A9583" s="219">
        <v>0</v>
      </c>
    </row>
    <row r="9584" spans="1:1" x14ac:dyDescent="0.2">
      <c r="A9584" s="219">
        <v>0</v>
      </c>
    </row>
    <row r="9585" spans="1:1" x14ac:dyDescent="0.2">
      <c r="A9585" s="219">
        <v>0</v>
      </c>
    </row>
    <row r="9586" spans="1:1" x14ac:dyDescent="0.2">
      <c r="A9586" s="219">
        <v>0</v>
      </c>
    </row>
    <row r="9587" spans="1:1" x14ac:dyDescent="0.2">
      <c r="A9587" s="219">
        <v>0</v>
      </c>
    </row>
    <row r="9588" spans="1:1" x14ac:dyDescent="0.2">
      <c r="A9588" s="219">
        <v>0</v>
      </c>
    </row>
    <row r="9589" spans="1:1" x14ac:dyDescent="0.2">
      <c r="A9589" s="219">
        <v>0</v>
      </c>
    </row>
    <row r="9590" spans="1:1" x14ac:dyDescent="0.2">
      <c r="A9590" s="219">
        <v>0</v>
      </c>
    </row>
    <row r="9591" spans="1:1" x14ac:dyDescent="0.2">
      <c r="A9591" s="219">
        <v>0</v>
      </c>
    </row>
    <row r="9592" spans="1:1" x14ac:dyDescent="0.2">
      <c r="A9592" s="219">
        <v>0</v>
      </c>
    </row>
    <row r="9593" spans="1:1" x14ac:dyDescent="0.2">
      <c r="A9593" s="219">
        <v>0</v>
      </c>
    </row>
    <row r="9594" spans="1:1" x14ac:dyDescent="0.2">
      <c r="A9594" s="219">
        <v>0</v>
      </c>
    </row>
    <row r="9595" spans="1:1" x14ac:dyDescent="0.2">
      <c r="A9595" s="219">
        <v>0</v>
      </c>
    </row>
    <row r="9596" spans="1:1" x14ac:dyDescent="0.2">
      <c r="A9596" s="219">
        <v>0</v>
      </c>
    </row>
    <row r="9597" spans="1:1" x14ac:dyDescent="0.2">
      <c r="A9597" s="219">
        <v>0</v>
      </c>
    </row>
    <row r="9598" spans="1:1" x14ac:dyDescent="0.2">
      <c r="A9598" s="219">
        <v>0</v>
      </c>
    </row>
    <row r="9599" spans="1:1" x14ac:dyDescent="0.2">
      <c r="A9599" s="219">
        <v>0</v>
      </c>
    </row>
    <row r="9600" spans="1:1" x14ac:dyDescent="0.2">
      <c r="A9600" s="219">
        <v>0</v>
      </c>
    </row>
    <row r="9601" spans="1:1" x14ac:dyDescent="0.2">
      <c r="A9601" s="219">
        <v>0</v>
      </c>
    </row>
    <row r="9602" spans="1:1" x14ac:dyDescent="0.2">
      <c r="A9602" s="219">
        <v>0</v>
      </c>
    </row>
    <row r="9603" spans="1:1" x14ac:dyDescent="0.2">
      <c r="A9603" s="219">
        <v>0</v>
      </c>
    </row>
    <row r="9604" spans="1:1" x14ac:dyDescent="0.2">
      <c r="A9604" s="219">
        <v>0</v>
      </c>
    </row>
    <row r="9605" spans="1:1" x14ac:dyDescent="0.2">
      <c r="A9605" s="219">
        <v>0</v>
      </c>
    </row>
    <row r="9606" spans="1:1" x14ac:dyDescent="0.2">
      <c r="A9606" s="219">
        <v>0</v>
      </c>
    </row>
    <row r="9607" spans="1:1" x14ac:dyDescent="0.2">
      <c r="A9607" s="219">
        <v>0</v>
      </c>
    </row>
    <row r="9608" spans="1:1" x14ac:dyDescent="0.2">
      <c r="A9608" s="219">
        <v>0</v>
      </c>
    </row>
    <row r="9609" spans="1:1" x14ac:dyDescent="0.2">
      <c r="A9609" s="219">
        <v>0</v>
      </c>
    </row>
    <row r="9610" spans="1:1" x14ac:dyDescent="0.2">
      <c r="A9610" s="219">
        <v>0</v>
      </c>
    </row>
    <row r="9611" spans="1:1" x14ac:dyDescent="0.2">
      <c r="A9611" s="219">
        <v>0</v>
      </c>
    </row>
    <row r="9612" spans="1:1" x14ac:dyDescent="0.2">
      <c r="A9612" s="219">
        <v>0</v>
      </c>
    </row>
    <row r="9613" spans="1:1" x14ac:dyDescent="0.2">
      <c r="A9613" s="219">
        <v>0</v>
      </c>
    </row>
    <row r="9614" spans="1:1" x14ac:dyDescent="0.2">
      <c r="A9614" s="219">
        <v>0</v>
      </c>
    </row>
    <row r="9615" spans="1:1" x14ac:dyDescent="0.2">
      <c r="A9615" s="219">
        <v>0</v>
      </c>
    </row>
    <row r="9616" spans="1:1" x14ac:dyDescent="0.2">
      <c r="A9616" s="219">
        <v>0</v>
      </c>
    </row>
    <row r="9617" spans="1:1" x14ac:dyDescent="0.2">
      <c r="A9617" s="219">
        <v>0</v>
      </c>
    </row>
    <row r="9618" spans="1:1" x14ac:dyDescent="0.2">
      <c r="A9618" s="219">
        <v>0</v>
      </c>
    </row>
    <row r="9619" spans="1:1" x14ac:dyDescent="0.2">
      <c r="A9619" s="219">
        <v>0</v>
      </c>
    </row>
    <row r="9620" spans="1:1" x14ac:dyDescent="0.2">
      <c r="A9620" s="219">
        <v>0</v>
      </c>
    </row>
    <row r="9621" spans="1:1" x14ac:dyDescent="0.2">
      <c r="A9621" s="219">
        <v>0</v>
      </c>
    </row>
    <row r="9622" spans="1:1" x14ac:dyDescent="0.2">
      <c r="A9622" s="219">
        <v>0</v>
      </c>
    </row>
    <row r="9623" spans="1:1" x14ac:dyDescent="0.2">
      <c r="A9623" s="219">
        <v>0</v>
      </c>
    </row>
    <row r="9624" spans="1:1" x14ac:dyDescent="0.2">
      <c r="A9624" s="219">
        <v>0</v>
      </c>
    </row>
    <row r="9625" spans="1:1" x14ac:dyDescent="0.2">
      <c r="A9625" s="219">
        <v>0</v>
      </c>
    </row>
    <row r="9626" spans="1:1" x14ac:dyDescent="0.2">
      <c r="A9626" s="219">
        <v>0</v>
      </c>
    </row>
    <row r="9627" spans="1:1" x14ac:dyDescent="0.2">
      <c r="A9627" s="219">
        <v>0</v>
      </c>
    </row>
    <row r="9628" spans="1:1" x14ac:dyDescent="0.2">
      <c r="A9628" s="219">
        <v>0</v>
      </c>
    </row>
    <row r="9629" spans="1:1" x14ac:dyDescent="0.2">
      <c r="A9629" s="219">
        <v>0</v>
      </c>
    </row>
    <row r="9630" spans="1:1" x14ac:dyDescent="0.2">
      <c r="A9630" s="219">
        <v>0</v>
      </c>
    </row>
    <row r="9631" spans="1:1" x14ac:dyDescent="0.2">
      <c r="A9631" s="219">
        <v>0</v>
      </c>
    </row>
    <row r="9632" spans="1:1" x14ac:dyDescent="0.2">
      <c r="A9632" s="219">
        <v>0</v>
      </c>
    </row>
    <row r="9633" spans="1:1" x14ac:dyDescent="0.2">
      <c r="A9633" s="219">
        <v>0</v>
      </c>
    </row>
    <row r="9634" spans="1:1" x14ac:dyDescent="0.2">
      <c r="A9634" s="219">
        <v>0</v>
      </c>
    </row>
    <row r="9635" spans="1:1" x14ac:dyDescent="0.2">
      <c r="A9635" s="219">
        <v>0</v>
      </c>
    </row>
    <row r="9636" spans="1:1" x14ac:dyDescent="0.2">
      <c r="A9636" s="219">
        <v>0</v>
      </c>
    </row>
    <row r="9637" spans="1:1" x14ac:dyDescent="0.2">
      <c r="A9637" s="219">
        <v>0</v>
      </c>
    </row>
    <row r="9638" spans="1:1" x14ac:dyDescent="0.2">
      <c r="A9638" s="219">
        <v>0</v>
      </c>
    </row>
    <row r="9639" spans="1:1" x14ac:dyDescent="0.2">
      <c r="A9639" s="219">
        <v>0</v>
      </c>
    </row>
    <row r="9640" spans="1:1" x14ac:dyDescent="0.2">
      <c r="A9640" s="219">
        <v>0</v>
      </c>
    </row>
    <row r="9641" spans="1:1" x14ac:dyDescent="0.2">
      <c r="A9641" s="219">
        <v>0</v>
      </c>
    </row>
    <row r="9642" spans="1:1" x14ac:dyDescent="0.2">
      <c r="A9642" s="219">
        <v>0</v>
      </c>
    </row>
    <row r="9643" spans="1:1" x14ac:dyDescent="0.2">
      <c r="A9643" s="219">
        <v>0</v>
      </c>
    </row>
    <row r="9644" spans="1:1" x14ac:dyDescent="0.2">
      <c r="A9644" s="219">
        <v>0</v>
      </c>
    </row>
    <row r="9645" spans="1:1" x14ac:dyDescent="0.2">
      <c r="A9645" s="219">
        <v>0</v>
      </c>
    </row>
    <row r="9646" spans="1:1" x14ac:dyDescent="0.2">
      <c r="A9646" s="219">
        <v>0</v>
      </c>
    </row>
    <row r="9647" spans="1:1" x14ac:dyDescent="0.2">
      <c r="A9647" s="219">
        <v>0</v>
      </c>
    </row>
    <row r="9648" spans="1:1" x14ac:dyDescent="0.2">
      <c r="A9648" s="219">
        <v>0</v>
      </c>
    </row>
    <row r="9649" spans="1:1" x14ac:dyDescent="0.2">
      <c r="A9649" s="219">
        <v>0</v>
      </c>
    </row>
    <row r="9650" spans="1:1" x14ac:dyDescent="0.2">
      <c r="A9650" s="219">
        <v>0</v>
      </c>
    </row>
    <row r="9651" spans="1:1" x14ac:dyDescent="0.2">
      <c r="A9651" s="219">
        <v>0</v>
      </c>
    </row>
    <row r="9652" spans="1:1" x14ac:dyDescent="0.2">
      <c r="A9652" s="219">
        <v>0</v>
      </c>
    </row>
    <row r="9653" spans="1:1" x14ac:dyDescent="0.2">
      <c r="A9653" s="219">
        <v>0</v>
      </c>
    </row>
    <row r="9654" spans="1:1" x14ac:dyDescent="0.2">
      <c r="A9654" s="219">
        <v>0</v>
      </c>
    </row>
    <row r="9655" spans="1:1" x14ac:dyDescent="0.2">
      <c r="A9655" s="219">
        <v>0</v>
      </c>
    </row>
    <row r="9656" spans="1:1" x14ac:dyDescent="0.2">
      <c r="A9656" s="219">
        <v>0</v>
      </c>
    </row>
    <row r="9657" spans="1:1" x14ac:dyDescent="0.2">
      <c r="A9657" s="219">
        <v>0</v>
      </c>
    </row>
    <row r="9658" spans="1:1" x14ac:dyDescent="0.2">
      <c r="A9658" s="219">
        <v>0</v>
      </c>
    </row>
    <row r="9659" spans="1:1" x14ac:dyDescent="0.2">
      <c r="A9659" s="219">
        <v>0</v>
      </c>
    </row>
    <row r="9660" spans="1:1" x14ac:dyDescent="0.2">
      <c r="A9660" s="219">
        <v>0</v>
      </c>
    </row>
    <row r="9661" spans="1:1" x14ac:dyDescent="0.2">
      <c r="A9661" s="219">
        <v>0</v>
      </c>
    </row>
    <row r="9662" spans="1:1" x14ac:dyDescent="0.2">
      <c r="A9662" s="219">
        <v>0</v>
      </c>
    </row>
    <row r="9663" spans="1:1" x14ac:dyDescent="0.2">
      <c r="A9663" s="219">
        <v>0</v>
      </c>
    </row>
    <row r="9664" spans="1:1" x14ac:dyDescent="0.2">
      <c r="A9664" s="219">
        <v>0</v>
      </c>
    </row>
    <row r="9665" spans="1:1" x14ac:dyDescent="0.2">
      <c r="A9665" s="219">
        <v>0</v>
      </c>
    </row>
    <row r="9666" spans="1:1" x14ac:dyDescent="0.2">
      <c r="A9666" s="219">
        <v>0</v>
      </c>
    </row>
    <row r="9667" spans="1:1" x14ac:dyDescent="0.2">
      <c r="A9667" s="219">
        <v>0</v>
      </c>
    </row>
    <row r="9668" spans="1:1" x14ac:dyDescent="0.2">
      <c r="A9668" s="219">
        <v>0</v>
      </c>
    </row>
    <row r="9669" spans="1:1" x14ac:dyDescent="0.2">
      <c r="A9669" s="219">
        <v>0</v>
      </c>
    </row>
    <row r="9670" spans="1:1" x14ac:dyDescent="0.2">
      <c r="A9670" s="219">
        <v>0</v>
      </c>
    </row>
    <row r="9671" spans="1:1" x14ac:dyDescent="0.2">
      <c r="A9671" s="219">
        <v>0</v>
      </c>
    </row>
    <row r="9672" spans="1:1" x14ac:dyDescent="0.2">
      <c r="A9672" s="219">
        <v>0</v>
      </c>
    </row>
    <row r="9673" spans="1:1" x14ac:dyDescent="0.2">
      <c r="A9673" s="219">
        <v>0</v>
      </c>
    </row>
    <row r="9674" spans="1:1" x14ac:dyDescent="0.2">
      <c r="A9674" s="219">
        <v>0</v>
      </c>
    </row>
    <row r="9675" spans="1:1" x14ac:dyDescent="0.2">
      <c r="A9675" s="219">
        <v>0</v>
      </c>
    </row>
    <row r="9676" spans="1:1" x14ac:dyDescent="0.2">
      <c r="A9676" s="219">
        <v>0</v>
      </c>
    </row>
    <row r="9677" spans="1:1" x14ac:dyDescent="0.2">
      <c r="A9677" s="219">
        <v>0</v>
      </c>
    </row>
    <row r="9678" spans="1:1" x14ac:dyDescent="0.2">
      <c r="A9678" s="219">
        <v>0</v>
      </c>
    </row>
    <row r="9679" spans="1:1" x14ac:dyDescent="0.2">
      <c r="A9679" s="219">
        <v>0</v>
      </c>
    </row>
    <row r="9680" spans="1:1" x14ac:dyDescent="0.2">
      <c r="A9680" s="219">
        <v>0</v>
      </c>
    </row>
    <row r="9681" spans="1:1" x14ac:dyDescent="0.2">
      <c r="A9681" s="219">
        <v>0</v>
      </c>
    </row>
    <row r="9682" spans="1:1" x14ac:dyDescent="0.2">
      <c r="A9682" s="219">
        <v>0</v>
      </c>
    </row>
    <row r="9683" spans="1:1" x14ac:dyDescent="0.2">
      <c r="A9683" s="219">
        <v>0</v>
      </c>
    </row>
    <row r="9684" spans="1:1" x14ac:dyDescent="0.2">
      <c r="A9684" s="219">
        <v>0</v>
      </c>
    </row>
    <row r="9685" spans="1:1" x14ac:dyDescent="0.2">
      <c r="A9685" s="219">
        <v>0</v>
      </c>
    </row>
    <row r="9686" spans="1:1" x14ac:dyDescent="0.2">
      <c r="A9686" s="219">
        <v>0</v>
      </c>
    </row>
    <row r="9687" spans="1:1" x14ac:dyDescent="0.2">
      <c r="A9687" s="219">
        <v>0</v>
      </c>
    </row>
    <row r="9688" spans="1:1" x14ac:dyDescent="0.2">
      <c r="A9688" s="219">
        <v>0</v>
      </c>
    </row>
    <row r="9689" spans="1:1" x14ac:dyDescent="0.2">
      <c r="A9689" s="219">
        <v>0</v>
      </c>
    </row>
    <row r="9690" spans="1:1" x14ac:dyDescent="0.2">
      <c r="A9690" s="219">
        <v>0</v>
      </c>
    </row>
    <row r="9691" spans="1:1" x14ac:dyDescent="0.2">
      <c r="A9691" s="219">
        <v>0</v>
      </c>
    </row>
    <row r="9692" spans="1:1" x14ac:dyDescent="0.2">
      <c r="A9692" s="219">
        <v>0</v>
      </c>
    </row>
    <row r="9693" spans="1:1" x14ac:dyDescent="0.2">
      <c r="A9693" s="219">
        <v>0</v>
      </c>
    </row>
    <row r="9694" spans="1:1" x14ac:dyDescent="0.2">
      <c r="A9694" s="219">
        <v>0</v>
      </c>
    </row>
    <row r="9695" spans="1:1" x14ac:dyDescent="0.2">
      <c r="A9695" s="219">
        <v>0</v>
      </c>
    </row>
    <row r="9696" spans="1:1" x14ac:dyDescent="0.2">
      <c r="A9696" s="219">
        <v>0</v>
      </c>
    </row>
    <row r="9697" spans="1:1" x14ac:dyDescent="0.2">
      <c r="A9697" s="219">
        <v>0</v>
      </c>
    </row>
    <row r="9698" spans="1:1" x14ac:dyDescent="0.2">
      <c r="A9698" s="219">
        <v>0</v>
      </c>
    </row>
    <row r="9699" spans="1:1" x14ac:dyDescent="0.2">
      <c r="A9699" s="219">
        <v>0</v>
      </c>
    </row>
    <row r="9700" spans="1:1" x14ac:dyDescent="0.2">
      <c r="A9700" s="219">
        <v>0</v>
      </c>
    </row>
    <row r="9701" spans="1:1" x14ac:dyDescent="0.2">
      <c r="A9701" s="219">
        <v>0</v>
      </c>
    </row>
    <row r="9702" spans="1:1" x14ac:dyDescent="0.2">
      <c r="A9702" s="219">
        <v>0</v>
      </c>
    </row>
    <row r="9703" spans="1:1" x14ac:dyDescent="0.2">
      <c r="A9703" s="219">
        <v>0</v>
      </c>
    </row>
    <row r="9704" spans="1:1" x14ac:dyDescent="0.2">
      <c r="A9704" s="219">
        <v>0</v>
      </c>
    </row>
    <row r="9705" spans="1:1" x14ac:dyDescent="0.2">
      <c r="A9705" s="219">
        <v>0</v>
      </c>
    </row>
    <row r="9706" spans="1:1" x14ac:dyDescent="0.2">
      <c r="A9706" s="219">
        <v>0</v>
      </c>
    </row>
    <row r="9707" spans="1:1" x14ac:dyDescent="0.2">
      <c r="A9707" s="219">
        <v>0</v>
      </c>
    </row>
    <row r="9708" spans="1:1" x14ac:dyDescent="0.2">
      <c r="A9708" s="219">
        <v>0</v>
      </c>
    </row>
    <row r="9709" spans="1:1" x14ac:dyDescent="0.2">
      <c r="A9709" s="219">
        <v>0</v>
      </c>
    </row>
    <row r="9710" spans="1:1" x14ac:dyDescent="0.2">
      <c r="A9710" s="219">
        <v>0</v>
      </c>
    </row>
    <row r="9711" spans="1:1" x14ac:dyDescent="0.2">
      <c r="A9711" s="219">
        <v>0</v>
      </c>
    </row>
    <row r="9712" spans="1:1" x14ac:dyDescent="0.2">
      <c r="A9712" s="219">
        <v>0</v>
      </c>
    </row>
    <row r="9713" spans="1:1" x14ac:dyDescent="0.2">
      <c r="A9713" s="219">
        <v>0</v>
      </c>
    </row>
    <row r="9714" spans="1:1" x14ac:dyDescent="0.2">
      <c r="A9714" s="219">
        <v>0</v>
      </c>
    </row>
    <row r="9715" spans="1:1" x14ac:dyDescent="0.2">
      <c r="A9715" s="219">
        <v>0</v>
      </c>
    </row>
    <row r="9716" spans="1:1" x14ac:dyDescent="0.2">
      <c r="A9716" s="219">
        <v>0</v>
      </c>
    </row>
    <row r="9717" spans="1:1" x14ac:dyDescent="0.2">
      <c r="A9717" s="219">
        <v>0</v>
      </c>
    </row>
    <row r="9718" spans="1:1" x14ac:dyDescent="0.2">
      <c r="A9718" s="219">
        <v>0</v>
      </c>
    </row>
    <row r="9719" spans="1:1" x14ac:dyDescent="0.2">
      <c r="A9719" s="219">
        <v>0</v>
      </c>
    </row>
    <row r="9720" spans="1:1" x14ac:dyDescent="0.2">
      <c r="A9720" s="219">
        <v>0</v>
      </c>
    </row>
    <row r="9721" spans="1:1" x14ac:dyDescent="0.2">
      <c r="A9721" s="219">
        <v>0</v>
      </c>
    </row>
    <row r="9722" spans="1:1" x14ac:dyDescent="0.2">
      <c r="A9722" s="219">
        <v>0</v>
      </c>
    </row>
    <row r="9723" spans="1:1" x14ac:dyDescent="0.2">
      <c r="A9723" s="219">
        <v>0</v>
      </c>
    </row>
    <row r="9724" spans="1:1" x14ac:dyDescent="0.2">
      <c r="A9724" s="219">
        <v>0</v>
      </c>
    </row>
    <row r="9725" spans="1:1" x14ac:dyDescent="0.2">
      <c r="A9725" s="219">
        <v>0</v>
      </c>
    </row>
    <row r="9726" spans="1:1" x14ac:dyDescent="0.2">
      <c r="A9726" s="219">
        <v>0</v>
      </c>
    </row>
    <row r="9727" spans="1:1" x14ac:dyDescent="0.2">
      <c r="A9727" s="219">
        <v>0</v>
      </c>
    </row>
    <row r="9728" spans="1:1" x14ac:dyDescent="0.2">
      <c r="A9728" s="219">
        <v>0</v>
      </c>
    </row>
    <row r="9729" spans="1:1" x14ac:dyDescent="0.2">
      <c r="A9729" s="219">
        <v>0</v>
      </c>
    </row>
    <row r="9730" spans="1:1" x14ac:dyDescent="0.2">
      <c r="A9730" s="219">
        <v>0</v>
      </c>
    </row>
    <row r="9731" spans="1:1" x14ac:dyDescent="0.2">
      <c r="A9731" s="219">
        <v>0</v>
      </c>
    </row>
    <row r="9732" spans="1:1" x14ac:dyDescent="0.2">
      <c r="A9732" s="219">
        <v>0</v>
      </c>
    </row>
    <row r="9733" spans="1:1" x14ac:dyDescent="0.2">
      <c r="A9733" s="219">
        <v>0</v>
      </c>
    </row>
    <row r="9734" spans="1:1" x14ac:dyDescent="0.2">
      <c r="A9734" s="219">
        <v>0</v>
      </c>
    </row>
    <row r="9735" spans="1:1" x14ac:dyDescent="0.2">
      <c r="A9735" s="219">
        <v>0</v>
      </c>
    </row>
    <row r="9736" spans="1:1" x14ac:dyDescent="0.2">
      <c r="A9736" s="219">
        <v>0</v>
      </c>
    </row>
    <row r="9737" spans="1:1" x14ac:dyDescent="0.2">
      <c r="A9737" s="219">
        <v>0</v>
      </c>
    </row>
    <row r="9738" spans="1:1" x14ac:dyDescent="0.2">
      <c r="A9738" s="219">
        <v>0</v>
      </c>
    </row>
    <row r="9739" spans="1:1" x14ac:dyDescent="0.2">
      <c r="A9739" s="219">
        <v>0</v>
      </c>
    </row>
    <row r="9740" spans="1:1" x14ac:dyDescent="0.2">
      <c r="A9740" s="219">
        <v>0</v>
      </c>
    </row>
    <row r="9741" spans="1:1" x14ac:dyDescent="0.2">
      <c r="A9741" s="219">
        <v>0</v>
      </c>
    </row>
    <row r="9742" spans="1:1" x14ac:dyDescent="0.2">
      <c r="A9742" s="219">
        <v>0</v>
      </c>
    </row>
    <row r="9743" spans="1:1" x14ac:dyDescent="0.2">
      <c r="A9743" s="219">
        <v>0</v>
      </c>
    </row>
    <row r="9744" spans="1:1" x14ac:dyDescent="0.2">
      <c r="A9744" s="219">
        <v>0</v>
      </c>
    </row>
    <row r="9745" spans="1:1" x14ac:dyDescent="0.2">
      <c r="A9745" s="219">
        <v>0</v>
      </c>
    </row>
    <row r="9746" spans="1:1" x14ac:dyDescent="0.2">
      <c r="A9746" s="219">
        <v>0</v>
      </c>
    </row>
    <row r="9747" spans="1:1" x14ac:dyDescent="0.2">
      <c r="A9747" s="219">
        <v>0</v>
      </c>
    </row>
    <row r="9748" spans="1:1" x14ac:dyDescent="0.2">
      <c r="A9748" s="219">
        <v>0</v>
      </c>
    </row>
    <row r="9749" spans="1:1" x14ac:dyDescent="0.2">
      <c r="A9749" s="219">
        <v>0</v>
      </c>
    </row>
    <row r="9750" spans="1:1" x14ac:dyDescent="0.2">
      <c r="A9750" s="219">
        <v>0</v>
      </c>
    </row>
    <row r="9751" spans="1:1" x14ac:dyDescent="0.2">
      <c r="A9751" s="219">
        <v>0</v>
      </c>
    </row>
    <row r="9752" spans="1:1" x14ac:dyDescent="0.2">
      <c r="A9752" s="219">
        <v>0</v>
      </c>
    </row>
    <row r="9753" spans="1:1" x14ac:dyDescent="0.2">
      <c r="A9753" s="219">
        <v>0</v>
      </c>
    </row>
    <row r="9754" spans="1:1" x14ac:dyDescent="0.2">
      <c r="A9754" s="219">
        <v>0</v>
      </c>
    </row>
    <row r="9755" spans="1:1" x14ac:dyDescent="0.2">
      <c r="A9755" s="219">
        <v>0</v>
      </c>
    </row>
    <row r="9756" spans="1:1" x14ac:dyDescent="0.2">
      <c r="A9756" s="219">
        <v>0</v>
      </c>
    </row>
    <row r="9757" spans="1:1" x14ac:dyDescent="0.2">
      <c r="A9757" s="219">
        <v>0</v>
      </c>
    </row>
    <row r="9758" spans="1:1" x14ac:dyDescent="0.2">
      <c r="A9758" s="219">
        <v>0</v>
      </c>
    </row>
    <row r="9759" spans="1:1" x14ac:dyDescent="0.2">
      <c r="A9759" s="219">
        <v>0</v>
      </c>
    </row>
    <row r="9760" spans="1:1" x14ac:dyDescent="0.2">
      <c r="A9760" s="219">
        <v>0</v>
      </c>
    </row>
    <row r="9761" spans="1:1" x14ac:dyDescent="0.2">
      <c r="A9761" s="219">
        <v>0</v>
      </c>
    </row>
    <row r="9762" spans="1:1" x14ac:dyDescent="0.2">
      <c r="A9762" s="219">
        <v>0</v>
      </c>
    </row>
    <row r="9763" spans="1:1" x14ac:dyDescent="0.2">
      <c r="A9763" s="219">
        <v>0</v>
      </c>
    </row>
    <row r="9764" spans="1:1" x14ac:dyDescent="0.2">
      <c r="A9764" s="219">
        <v>0</v>
      </c>
    </row>
    <row r="9765" spans="1:1" x14ac:dyDescent="0.2">
      <c r="A9765" s="219">
        <v>0</v>
      </c>
    </row>
    <row r="9766" spans="1:1" x14ac:dyDescent="0.2">
      <c r="A9766" s="219">
        <v>0</v>
      </c>
    </row>
    <row r="9767" spans="1:1" x14ac:dyDescent="0.2">
      <c r="A9767" s="219">
        <v>0</v>
      </c>
    </row>
    <row r="9768" spans="1:1" x14ac:dyDescent="0.2">
      <c r="A9768" s="219">
        <v>0</v>
      </c>
    </row>
    <row r="9769" spans="1:1" x14ac:dyDescent="0.2">
      <c r="A9769" s="219">
        <v>0</v>
      </c>
    </row>
    <row r="9770" spans="1:1" x14ac:dyDescent="0.2">
      <c r="A9770" s="219">
        <v>0</v>
      </c>
    </row>
    <row r="9771" spans="1:1" x14ac:dyDescent="0.2">
      <c r="A9771" s="219">
        <v>0</v>
      </c>
    </row>
    <row r="9772" spans="1:1" x14ac:dyDescent="0.2">
      <c r="A9772" s="219">
        <v>0</v>
      </c>
    </row>
    <row r="9773" spans="1:1" x14ac:dyDescent="0.2">
      <c r="A9773" s="219">
        <v>0</v>
      </c>
    </row>
    <row r="9774" spans="1:1" x14ac:dyDescent="0.2">
      <c r="A9774" s="219">
        <v>0</v>
      </c>
    </row>
    <row r="9775" spans="1:1" x14ac:dyDescent="0.2">
      <c r="A9775" s="219">
        <v>0</v>
      </c>
    </row>
    <row r="9776" spans="1:1" x14ac:dyDescent="0.2">
      <c r="A9776" s="219">
        <v>0</v>
      </c>
    </row>
    <row r="9777" spans="1:1" x14ac:dyDescent="0.2">
      <c r="A9777" s="219">
        <v>0</v>
      </c>
    </row>
    <row r="9778" spans="1:1" x14ac:dyDescent="0.2">
      <c r="A9778" s="219">
        <v>0</v>
      </c>
    </row>
    <row r="9779" spans="1:1" x14ac:dyDescent="0.2">
      <c r="A9779" s="219">
        <v>0</v>
      </c>
    </row>
    <row r="9780" spans="1:1" x14ac:dyDescent="0.2">
      <c r="A9780" s="219">
        <v>0</v>
      </c>
    </row>
    <row r="9781" spans="1:1" x14ac:dyDescent="0.2">
      <c r="A9781" s="219">
        <v>0</v>
      </c>
    </row>
    <row r="9782" spans="1:1" x14ac:dyDescent="0.2">
      <c r="A9782" s="219">
        <v>0</v>
      </c>
    </row>
    <row r="9783" spans="1:1" x14ac:dyDescent="0.2">
      <c r="A9783" s="219">
        <v>0</v>
      </c>
    </row>
    <row r="9784" spans="1:1" x14ac:dyDescent="0.2">
      <c r="A9784" s="219">
        <v>0</v>
      </c>
    </row>
    <row r="9785" spans="1:1" x14ac:dyDescent="0.2">
      <c r="A9785" s="219">
        <v>0</v>
      </c>
    </row>
    <row r="9786" spans="1:1" x14ac:dyDescent="0.2">
      <c r="A9786" s="219">
        <v>0</v>
      </c>
    </row>
    <row r="9787" spans="1:1" x14ac:dyDescent="0.2">
      <c r="A9787" s="219">
        <v>0</v>
      </c>
    </row>
    <row r="9788" spans="1:1" x14ac:dyDescent="0.2">
      <c r="A9788" s="219">
        <v>0</v>
      </c>
    </row>
    <row r="9789" spans="1:1" x14ac:dyDescent="0.2">
      <c r="A9789" s="219">
        <v>0</v>
      </c>
    </row>
    <row r="9790" spans="1:1" x14ac:dyDescent="0.2">
      <c r="A9790" s="219">
        <v>0</v>
      </c>
    </row>
    <row r="9791" spans="1:1" x14ac:dyDescent="0.2">
      <c r="A9791" s="219">
        <v>0</v>
      </c>
    </row>
    <row r="9792" spans="1:1" x14ac:dyDescent="0.2">
      <c r="A9792" s="219">
        <v>0</v>
      </c>
    </row>
    <row r="9793" spans="1:1" x14ac:dyDescent="0.2">
      <c r="A9793" s="219">
        <v>0</v>
      </c>
    </row>
    <row r="9794" spans="1:1" x14ac:dyDescent="0.2">
      <c r="A9794" s="219">
        <v>0</v>
      </c>
    </row>
    <row r="9795" spans="1:1" x14ac:dyDescent="0.2">
      <c r="A9795" s="219">
        <v>0</v>
      </c>
    </row>
    <row r="9796" spans="1:1" x14ac:dyDescent="0.2">
      <c r="A9796" s="219">
        <v>0</v>
      </c>
    </row>
    <row r="9797" spans="1:1" x14ac:dyDescent="0.2">
      <c r="A9797" s="219">
        <v>0</v>
      </c>
    </row>
    <row r="9798" spans="1:1" x14ac:dyDescent="0.2">
      <c r="A9798" s="219">
        <v>0</v>
      </c>
    </row>
    <row r="9799" spans="1:1" x14ac:dyDescent="0.2">
      <c r="A9799" s="219">
        <v>0</v>
      </c>
    </row>
    <row r="9800" spans="1:1" x14ac:dyDescent="0.2">
      <c r="A9800" s="219">
        <v>0</v>
      </c>
    </row>
    <row r="9801" spans="1:1" x14ac:dyDescent="0.2">
      <c r="A9801" s="219">
        <v>0</v>
      </c>
    </row>
    <row r="9802" spans="1:1" x14ac:dyDescent="0.2">
      <c r="A9802" s="219">
        <v>0</v>
      </c>
    </row>
    <row r="9803" spans="1:1" x14ac:dyDescent="0.2">
      <c r="A9803" s="219">
        <v>0</v>
      </c>
    </row>
    <row r="9804" spans="1:1" x14ac:dyDescent="0.2">
      <c r="A9804" s="219">
        <v>0</v>
      </c>
    </row>
    <row r="9805" spans="1:1" x14ac:dyDescent="0.2">
      <c r="A9805" s="219">
        <v>0</v>
      </c>
    </row>
    <row r="9806" spans="1:1" x14ac:dyDescent="0.2">
      <c r="A9806" s="219">
        <v>0</v>
      </c>
    </row>
    <row r="9807" spans="1:1" x14ac:dyDescent="0.2">
      <c r="A9807" s="219">
        <v>0</v>
      </c>
    </row>
    <row r="9808" spans="1:1" x14ac:dyDescent="0.2">
      <c r="A9808" s="219">
        <v>0</v>
      </c>
    </row>
    <row r="9809" spans="1:1" x14ac:dyDescent="0.2">
      <c r="A9809" s="219">
        <v>0</v>
      </c>
    </row>
    <row r="9810" spans="1:1" x14ac:dyDescent="0.2">
      <c r="A9810" s="219">
        <v>0</v>
      </c>
    </row>
    <row r="9811" spans="1:1" x14ac:dyDescent="0.2">
      <c r="A9811" s="219">
        <v>0</v>
      </c>
    </row>
    <row r="9812" spans="1:1" x14ac:dyDescent="0.2">
      <c r="A9812" s="219">
        <v>0</v>
      </c>
    </row>
    <row r="9813" spans="1:1" x14ac:dyDescent="0.2">
      <c r="A9813" s="219">
        <v>0</v>
      </c>
    </row>
    <row r="9814" spans="1:1" x14ac:dyDescent="0.2">
      <c r="A9814" s="219">
        <v>0</v>
      </c>
    </row>
    <row r="9815" spans="1:1" x14ac:dyDescent="0.2">
      <c r="A9815" s="219">
        <v>0</v>
      </c>
    </row>
    <row r="9816" spans="1:1" x14ac:dyDescent="0.2">
      <c r="A9816" s="219">
        <v>0</v>
      </c>
    </row>
    <row r="9817" spans="1:1" x14ac:dyDescent="0.2">
      <c r="A9817" s="219">
        <v>0</v>
      </c>
    </row>
    <row r="9818" spans="1:1" x14ac:dyDescent="0.2">
      <c r="A9818" s="219">
        <v>0</v>
      </c>
    </row>
    <row r="9819" spans="1:1" x14ac:dyDescent="0.2">
      <c r="A9819" s="219">
        <v>0</v>
      </c>
    </row>
    <row r="9820" spans="1:1" x14ac:dyDescent="0.2">
      <c r="A9820" s="219">
        <v>0</v>
      </c>
    </row>
    <row r="9821" spans="1:1" x14ac:dyDescent="0.2">
      <c r="A9821" s="219">
        <v>0</v>
      </c>
    </row>
    <row r="9822" spans="1:1" x14ac:dyDescent="0.2">
      <c r="A9822" s="219">
        <v>0</v>
      </c>
    </row>
    <row r="9823" spans="1:1" x14ac:dyDescent="0.2">
      <c r="A9823" s="219">
        <v>0</v>
      </c>
    </row>
    <row r="9824" spans="1:1" x14ac:dyDescent="0.2">
      <c r="A9824" s="219">
        <v>0</v>
      </c>
    </row>
    <row r="9825" spans="1:1" x14ac:dyDescent="0.2">
      <c r="A9825" s="219">
        <v>0</v>
      </c>
    </row>
    <row r="9826" spans="1:1" x14ac:dyDescent="0.2">
      <c r="A9826" s="219">
        <v>0</v>
      </c>
    </row>
    <row r="9827" spans="1:1" x14ac:dyDescent="0.2">
      <c r="A9827" s="219">
        <v>0</v>
      </c>
    </row>
    <row r="9828" spans="1:1" x14ac:dyDescent="0.2">
      <c r="A9828" s="219">
        <v>0</v>
      </c>
    </row>
    <row r="9829" spans="1:1" x14ac:dyDescent="0.2">
      <c r="A9829" s="219">
        <v>0</v>
      </c>
    </row>
    <row r="9830" spans="1:1" x14ac:dyDescent="0.2">
      <c r="A9830" s="219">
        <v>0</v>
      </c>
    </row>
    <row r="9831" spans="1:1" x14ac:dyDescent="0.2">
      <c r="A9831" s="219">
        <v>0</v>
      </c>
    </row>
    <row r="9832" spans="1:1" x14ac:dyDescent="0.2">
      <c r="A9832" s="219">
        <v>0</v>
      </c>
    </row>
    <row r="9833" spans="1:1" x14ac:dyDescent="0.2">
      <c r="A9833" s="219">
        <v>0</v>
      </c>
    </row>
    <row r="9834" spans="1:1" x14ac:dyDescent="0.2">
      <c r="A9834" s="219">
        <v>0</v>
      </c>
    </row>
    <row r="9835" spans="1:1" x14ac:dyDescent="0.2">
      <c r="A9835" s="219">
        <v>0</v>
      </c>
    </row>
    <row r="9836" spans="1:1" x14ac:dyDescent="0.2">
      <c r="A9836" s="219">
        <v>0</v>
      </c>
    </row>
    <row r="9837" spans="1:1" x14ac:dyDescent="0.2">
      <c r="A9837" s="219">
        <v>0</v>
      </c>
    </row>
    <row r="9838" spans="1:1" x14ac:dyDescent="0.2">
      <c r="A9838" s="219">
        <v>0</v>
      </c>
    </row>
    <row r="9839" spans="1:1" x14ac:dyDescent="0.2">
      <c r="A9839" s="219">
        <v>0</v>
      </c>
    </row>
    <row r="9840" spans="1:1" x14ac:dyDescent="0.2">
      <c r="A9840" s="219">
        <v>0</v>
      </c>
    </row>
    <row r="9841" spans="1:1" x14ac:dyDescent="0.2">
      <c r="A9841" s="219">
        <v>0</v>
      </c>
    </row>
    <row r="9842" spans="1:1" x14ac:dyDescent="0.2">
      <c r="A9842" s="219">
        <v>0</v>
      </c>
    </row>
    <row r="9843" spans="1:1" x14ac:dyDescent="0.2">
      <c r="A9843" s="219">
        <v>0</v>
      </c>
    </row>
    <row r="9844" spans="1:1" x14ac:dyDescent="0.2">
      <c r="A9844" s="219">
        <v>0</v>
      </c>
    </row>
    <row r="9845" spans="1:1" x14ac:dyDescent="0.2">
      <c r="A9845" s="219">
        <v>0</v>
      </c>
    </row>
    <row r="9846" spans="1:1" x14ac:dyDescent="0.2">
      <c r="A9846" s="219">
        <v>0</v>
      </c>
    </row>
    <row r="9847" spans="1:1" x14ac:dyDescent="0.2">
      <c r="A9847" s="219">
        <v>0</v>
      </c>
    </row>
    <row r="9848" spans="1:1" x14ac:dyDescent="0.2">
      <c r="A9848" s="219">
        <v>0</v>
      </c>
    </row>
    <row r="9849" spans="1:1" x14ac:dyDescent="0.2">
      <c r="A9849" s="219">
        <v>0</v>
      </c>
    </row>
    <row r="9850" spans="1:1" x14ac:dyDescent="0.2">
      <c r="A9850" s="219">
        <v>0</v>
      </c>
    </row>
    <row r="9851" spans="1:1" x14ac:dyDescent="0.2">
      <c r="A9851" s="219">
        <v>0</v>
      </c>
    </row>
    <row r="9852" spans="1:1" x14ac:dyDescent="0.2">
      <c r="A9852" s="219">
        <v>0</v>
      </c>
    </row>
    <row r="9853" spans="1:1" x14ac:dyDescent="0.2">
      <c r="A9853" s="219">
        <v>0</v>
      </c>
    </row>
    <row r="9854" spans="1:1" x14ac:dyDescent="0.2">
      <c r="A9854" s="219">
        <v>0</v>
      </c>
    </row>
    <row r="9855" spans="1:1" x14ac:dyDescent="0.2">
      <c r="A9855" s="219">
        <v>0</v>
      </c>
    </row>
    <row r="9856" spans="1:1" x14ac:dyDescent="0.2">
      <c r="A9856" s="219">
        <v>0</v>
      </c>
    </row>
    <row r="9857" spans="1:1" x14ac:dyDescent="0.2">
      <c r="A9857" s="219">
        <v>0</v>
      </c>
    </row>
    <row r="9858" spans="1:1" x14ac:dyDescent="0.2">
      <c r="A9858" s="219">
        <v>0</v>
      </c>
    </row>
    <row r="9859" spans="1:1" x14ac:dyDescent="0.2">
      <c r="A9859" s="219">
        <v>0</v>
      </c>
    </row>
    <row r="9860" spans="1:1" x14ac:dyDescent="0.2">
      <c r="A9860" s="219">
        <v>0</v>
      </c>
    </row>
    <row r="9861" spans="1:1" x14ac:dyDescent="0.2">
      <c r="A9861" s="219">
        <v>0</v>
      </c>
    </row>
    <row r="9862" spans="1:1" x14ac:dyDescent="0.2">
      <c r="A9862" s="219">
        <v>0</v>
      </c>
    </row>
    <row r="9863" spans="1:1" x14ac:dyDescent="0.2">
      <c r="A9863" s="219">
        <v>0</v>
      </c>
    </row>
    <row r="9864" spans="1:1" x14ac:dyDescent="0.2">
      <c r="A9864" s="219">
        <v>0</v>
      </c>
    </row>
    <row r="9865" spans="1:1" x14ac:dyDescent="0.2">
      <c r="A9865" s="219">
        <v>0</v>
      </c>
    </row>
    <row r="9866" spans="1:1" x14ac:dyDescent="0.2">
      <c r="A9866" s="219">
        <v>0</v>
      </c>
    </row>
    <row r="9867" spans="1:1" x14ac:dyDescent="0.2">
      <c r="A9867" s="219">
        <v>0</v>
      </c>
    </row>
    <row r="9868" spans="1:1" x14ac:dyDescent="0.2">
      <c r="A9868" s="219">
        <v>0</v>
      </c>
    </row>
    <row r="9869" spans="1:1" x14ac:dyDescent="0.2">
      <c r="A9869" s="219">
        <v>0</v>
      </c>
    </row>
    <row r="9870" spans="1:1" x14ac:dyDescent="0.2">
      <c r="A9870" s="219">
        <v>0</v>
      </c>
    </row>
    <row r="9871" spans="1:1" x14ac:dyDescent="0.2">
      <c r="A9871" s="219">
        <v>0</v>
      </c>
    </row>
    <row r="9872" spans="1:1" x14ac:dyDescent="0.2">
      <c r="A9872" s="219">
        <v>0</v>
      </c>
    </row>
    <row r="9873" spans="1:1" x14ac:dyDescent="0.2">
      <c r="A9873" s="219">
        <v>0</v>
      </c>
    </row>
    <row r="9874" spans="1:1" x14ac:dyDescent="0.2">
      <c r="A9874" s="219">
        <v>0</v>
      </c>
    </row>
    <row r="9875" spans="1:1" x14ac:dyDescent="0.2">
      <c r="A9875" s="219">
        <v>0</v>
      </c>
    </row>
    <row r="9876" spans="1:1" x14ac:dyDescent="0.2">
      <c r="A9876" s="219">
        <v>0</v>
      </c>
    </row>
    <row r="9877" spans="1:1" x14ac:dyDescent="0.2">
      <c r="A9877" s="219">
        <v>0</v>
      </c>
    </row>
    <row r="9878" spans="1:1" x14ac:dyDescent="0.2">
      <c r="A9878" s="219">
        <v>0</v>
      </c>
    </row>
    <row r="9879" spans="1:1" x14ac:dyDescent="0.2">
      <c r="A9879" s="219">
        <v>0</v>
      </c>
    </row>
    <row r="9880" spans="1:1" x14ac:dyDescent="0.2">
      <c r="A9880" s="219">
        <v>0</v>
      </c>
    </row>
    <row r="9881" spans="1:1" x14ac:dyDescent="0.2">
      <c r="A9881" s="219">
        <v>0</v>
      </c>
    </row>
    <row r="9882" spans="1:1" x14ac:dyDescent="0.2">
      <c r="A9882" s="219">
        <v>0</v>
      </c>
    </row>
    <row r="9883" spans="1:1" x14ac:dyDescent="0.2">
      <c r="A9883" s="219">
        <v>0</v>
      </c>
    </row>
    <row r="9884" spans="1:1" x14ac:dyDescent="0.2">
      <c r="A9884" s="219">
        <v>0</v>
      </c>
    </row>
    <row r="9885" spans="1:1" x14ac:dyDescent="0.2">
      <c r="A9885" s="219">
        <v>0</v>
      </c>
    </row>
    <row r="9886" spans="1:1" x14ac:dyDescent="0.2">
      <c r="A9886" s="219">
        <v>0</v>
      </c>
    </row>
    <row r="9887" spans="1:1" x14ac:dyDescent="0.2">
      <c r="A9887" s="219">
        <v>0</v>
      </c>
    </row>
    <row r="9888" spans="1:1" x14ac:dyDescent="0.2">
      <c r="A9888" s="219">
        <v>0</v>
      </c>
    </row>
    <row r="9889" spans="1:1" x14ac:dyDescent="0.2">
      <c r="A9889" s="219">
        <v>0</v>
      </c>
    </row>
    <row r="9890" spans="1:1" x14ac:dyDescent="0.2">
      <c r="A9890" s="219">
        <v>0</v>
      </c>
    </row>
    <row r="9891" spans="1:1" x14ac:dyDescent="0.2">
      <c r="A9891" s="219">
        <v>0</v>
      </c>
    </row>
    <row r="9892" spans="1:1" x14ac:dyDescent="0.2">
      <c r="A9892" s="219">
        <v>0</v>
      </c>
    </row>
    <row r="9893" spans="1:1" x14ac:dyDescent="0.2">
      <c r="A9893" s="219">
        <v>0</v>
      </c>
    </row>
    <row r="9894" spans="1:1" x14ac:dyDescent="0.2">
      <c r="A9894" s="219">
        <v>0</v>
      </c>
    </row>
    <row r="9895" spans="1:1" x14ac:dyDescent="0.2">
      <c r="A9895" s="219">
        <v>0</v>
      </c>
    </row>
    <row r="9896" spans="1:1" x14ac:dyDescent="0.2">
      <c r="A9896" s="219">
        <v>0</v>
      </c>
    </row>
    <row r="9897" spans="1:1" x14ac:dyDescent="0.2">
      <c r="A9897" s="219">
        <v>0</v>
      </c>
    </row>
    <row r="9898" spans="1:1" x14ac:dyDescent="0.2">
      <c r="A9898" s="219">
        <v>0</v>
      </c>
    </row>
    <row r="9899" spans="1:1" x14ac:dyDescent="0.2">
      <c r="A9899" s="219">
        <v>0</v>
      </c>
    </row>
    <row r="9900" spans="1:1" x14ac:dyDescent="0.2">
      <c r="A9900" s="219">
        <v>0</v>
      </c>
    </row>
    <row r="9901" spans="1:1" x14ac:dyDescent="0.2">
      <c r="A9901" s="219">
        <v>0</v>
      </c>
    </row>
    <row r="9902" spans="1:1" x14ac:dyDescent="0.2">
      <c r="A9902" s="219">
        <v>0</v>
      </c>
    </row>
    <row r="9903" spans="1:1" x14ac:dyDescent="0.2">
      <c r="A9903" s="219">
        <v>0</v>
      </c>
    </row>
    <row r="9904" spans="1:1" x14ac:dyDescent="0.2">
      <c r="A9904" s="219">
        <v>0</v>
      </c>
    </row>
    <row r="9905" spans="1:1" x14ac:dyDescent="0.2">
      <c r="A9905" s="219">
        <v>0</v>
      </c>
    </row>
    <row r="9906" spans="1:1" x14ac:dyDescent="0.2">
      <c r="A9906" s="219">
        <v>0</v>
      </c>
    </row>
    <row r="9907" spans="1:1" x14ac:dyDescent="0.2">
      <c r="A9907" s="219">
        <v>0</v>
      </c>
    </row>
    <row r="9908" spans="1:1" x14ac:dyDescent="0.2">
      <c r="A9908" s="219">
        <v>0</v>
      </c>
    </row>
    <row r="9909" spans="1:1" x14ac:dyDescent="0.2">
      <c r="A9909" s="219">
        <v>0</v>
      </c>
    </row>
    <row r="9910" spans="1:1" x14ac:dyDescent="0.2">
      <c r="A9910" s="219">
        <v>0</v>
      </c>
    </row>
    <row r="9911" spans="1:1" x14ac:dyDescent="0.2">
      <c r="A9911" s="219">
        <v>0</v>
      </c>
    </row>
    <row r="9912" spans="1:1" x14ac:dyDescent="0.2">
      <c r="A9912" s="219">
        <v>0</v>
      </c>
    </row>
    <row r="9913" spans="1:1" x14ac:dyDescent="0.2">
      <c r="A9913" s="219">
        <v>0</v>
      </c>
    </row>
    <row r="9914" spans="1:1" x14ac:dyDescent="0.2">
      <c r="A9914" s="219">
        <v>0</v>
      </c>
    </row>
    <row r="9915" spans="1:1" x14ac:dyDescent="0.2">
      <c r="A9915" s="219">
        <v>0</v>
      </c>
    </row>
    <row r="9916" spans="1:1" x14ac:dyDescent="0.2">
      <c r="A9916" s="219">
        <v>0</v>
      </c>
    </row>
    <row r="9917" spans="1:1" x14ac:dyDescent="0.2">
      <c r="A9917" s="219">
        <v>0</v>
      </c>
    </row>
    <row r="9918" spans="1:1" x14ac:dyDescent="0.2">
      <c r="A9918" s="219">
        <v>0</v>
      </c>
    </row>
    <row r="9919" spans="1:1" x14ac:dyDescent="0.2">
      <c r="A9919" s="219">
        <v>0</v>
      </c>
    </row>
    <row r="9920" spans="1:1" x14ac:dyDescent="0.2">
      <c r="A9920" s="219">
        <v>0</v>
      </c>
    </row>
    <row r="9921" spans="1:1" x14ac:dyDescent="0.2">
      <c r="A9921" s="219">
        <v>0</v>
      </c>
    </row>
    <row r="9922" spans="1:1" x14ac:dyDescent="0.2">
      <c r="A9922" s="219">
        <v>0</v>
      </c>
    </row>
    <row r="9923" spans="1:1" x14ac:dyDescent="0.2">
      <c r="A9923" s="219">
        <v>0</v>
      </c>
    </row>
    <row r="9924" spans="1:1" x14ac:dyDescent="0.2">
      <c r="A9924" s="219">
        <v>0</v>
      </c>
    </row>
    <row r="9925" spans="1:1" x14ac:dyDescent="0.2">
      <c r="A9925" s="219">
        <v>0</v>
      </c>
    </row>
    <row r="9926" spans="1:1" x14ac:dyDescent="0.2">
      <c r="A9926" s="219">
        <v>0</v>
      </c>
    </row>
    <row r="9927" spans="1:1" x14ac:dyDescent="0.2">
      <c r="A9927" s="219">
        <v>0</v>
      </c>
    </row>
    <row r="9928" spans="1:1" x14ac:dyDescent="0.2">
      <c r="A9928" s="219">
        <v>0</v>
      </c>
    </row>
    <row r="9929" spans="1:1" x14ac:dyDescent="0.2">
      <c r="A9929" s="219">
        <v>0</v>
      </c>
    </row>
    <row r="9930" spans="1:1" x14ac:dyDescent="0.2">
      <c r="A9930" s="219">
        <v>0</v>
      </c>
    </row>
    <row r="9931" spans="1:1" x14ac:dyDescent="0.2">
      <c r="A9931" s="219">
        <v>0</v>
      </c>
    </row>
    <row r="9932" spans="1:1" x14ac:dyDescent="0.2">
      <c r="A9932" s="219">
        <v>0</v>
      </c>
    </row>
    <row r="9933" spans="1:1" x14ac:dyDescent="0.2">
      <c r="A9933" s="219">
        <v>0</v>
      </c>
    </row>
    <row r="9934" spans="1:1" x14ac:dyDescent="0.2">
      <c r="A9934" s="219">
        <v>0</v>
      </c>
    </row>
    <row r="9935" spans="1:1" x14ac:dyDescent="0.2">
      <c r="A9935" s="219">
        <v>0</v>
      </c>
    </row>
    <row r="9936" spans="1:1" x14ac:dyDescent="0.2">
      <c r="A9936" s="219">
        <v>0</v>
      </c>
    </row>
    <row r="9937" spans="1:1" x14ac:dyDescent="0.2">
      <c r="A9937" s="219">
        <v>0</v>
      </c>
    </row>
    <row r="9938" spans="1:1" x14ac:dyDescent="0.2">
      <c r="A9938" s="219">
        <v>0</v>
      </c>
    </row>
    <row r="9939" spans="1:1" x14ac:dyDescent="0.2">
      <c r="A9939" s="219">
        <v>0</v>
      </c>
    </row>
    <row r="9940" spans="1:1" x14ac:dyDescent="0.2">
      <c r="A9940" s="219">
        <v>0</v>
      </c>
    </row>
    <row r="9941" spans="1:1" x14ac:dyDescent="0.2">
      <c r="A9941" s="219">
        <v>0</v>
      </c>
    </row>
    <row r="9942" spans="1:1" x14ac:dyDescent="0.2">
      <c r="A9942" s="219">
        <v>0</v>
      </c>
    </row>
    <row r="9943" spans="1:1" x14ac:dyDescent="0.2">
      <c r="A9943" s="219">
        <v>0</v>
      </c>
    </row>
    <row r="9944" spans="1:1" x14ac:dyDescent="0.2">
      <c r="A9944" s="219">
        <v>0</v>
      </c>
    </row>
    <row r="9945" spans="1:1" x14ac:dyDescent="0.2">
      <c r="A9945" s="219">
        <v>0</v>
      </c>
    </row>
    <row r="9946" spans="1:1" x14ac:dyDescent="0.2">
      <c r="A9946" s="219">
        <v>0</v>
      </c>
    </row>
    <row r="9947" spans="1:1" x14ac:dyDescent="0.2">
      <c r="A9947" s="219">
        <v>0</v>
      </c>
    </row>
    <row r="9948" spans="1:1" x14ac:dyDescent="0.2">
      <c r="A9948" s="219">
        <v>0</v>
      </c>
    </row>
    <row r="9949" spans="1:1" x14ac:dyDescent="0.2">
      <c r="A9949" s="219">
        <v>0</v>
      </c>
    </row>
    <row r="9950" spans="1:1" x14ac:dyDescent="0.2">
      <c r="A9950" s="219">
        <v>0</v>
      </c>
    </row>
    <row r="9951" spans="1:1" x14ac:dyDescent="0.2">
      <c r="A9951" s="219">
        <v>0</v>
      </c>
    </row>
    <row r="9952" spans="1:1" x14ac:dyDescent="0.2">
      <c r="A9952" s="219">
        <v>0</v>
      </c>
    </row>
    <row r="9953" spans="1:1" x14ac:dyDescent="0.2">
      <c r="A9953" s="219">
        <v>0</v>
      </c>
    </row>
    <row r="9954" spans="1:1" x14ac:dyDescent="0.2">
      <c r="A9954" s="219">
        <v>0</v>
      </c>
    </row>
    <row r="9955" spans="1:1" x14ac:dyDescent="0.2">
      <c r="A9955" s="219">
        <v>0</v>
      </c>
    </row>
    <row r="9956" spans="1:1" x14ac:dyDescent="0.2">
      <c r="A9956" s="219">
        <v>0</v>
      </c>
    </row>
    <row r="9957" spans="1:1" x14ac:dyDescent="0.2">
      <c r="A9957" s="219">
        <v>0</v>
      </c>
    </row>
    <row r="9958" spans="1:1" x14ac:dyDescent="0.2">
      <c r="A9958" s="219">
        <v>0</v>
      </c>
    </row>
    <row r="9959" spans="1:1" x14ac:dyDescent="0.2">
      <c r="A9959" s="219">
        <v>0</v>
      </c>
    </row>
    <row r="9960" spans="1:1" x14ac:dyDescent="0.2">
      <c r="A9960" s="219">
        <v>0</v>
      </c>
    </row>
    <row r="9961" spans="1:1" x14ac:dyDescent="0.2">
      <c r="A9961" s="219">
        <v>0</v>
      </c>
    </row>
    <row r="9962" spans="1:1" x14ac:dyDescent="0.2">
      <c r="A9962" s="219">
        <v>0</v>
      </c>
    </row>
    <row r="9963" spans="1:1" x14ac:dyDescent="0.2">
      <c r="A9963" s="219">
        <v>0</v>
      </c>
    </row>
    <row r="9964" spans="1:1" x14ac:dyDescent="0.2">
      <c r="A9964" s="219">
        <v>0</v>
      </c>
    </row>
    <row r="9965" spans="1:1" x14ac:dyDescent="0.2">
      <c r="A9965" s="219">
        <v>0</v>
      </c>
    </row>
    <row r="9966" spans="1:1" x14ac:dyDescent="0.2">
      <c r="A9966" s="219">
        <v>0</v>
      </c>
    </row>
    <row r="9967" spans="1:1" x14ac:dyDescent="0.2">
      <c r="A9967" s="219">
        <v>0</v>
      </c>
    </row>
    <row r="9968" spans="1:1" x14ac:dyDescent="0.2">
      <c r="A9968" s="219">
        <v>0</v>
      </c>
    </row>
    <row r="9969" spans="1:1" x14ac:dyDescent="0.2">
      <c r="A9969" s="219">
        <v>0</v>
      </c>
    </row>
    <row r="9970" spans="1:1" x14ac:dyDescent="0.2">
      <c r="A9970" s="219">
        <v>0</v>
      </c>
    </row>
    <row r="9971" spans="1:1" x14ac:dyDescent="0.2">
      <c r="A9971" s="219">
        <v>0</v>
      </c>
    </row>
    <row r="9972" spans="1:1" x14ac:dyDescent="0.2">
      <c r="A9972" s="219">
        <v>0</v>
      </c>
    </row>
    <row r="9973" spans="1:1" x14ac:dyDescent="0.2">
      <c r="A9973" s="219">
        <v>0</v>
      </c>
    </row>
    <row r="9974" spans="1:1" x14ac:dyDescent="0.2">
      <c r="A9974" s="219">
        <v>0</v>
      </c>
    </row>
    <row r="9975" spans="1:1" x14ac:dyDescent="0.2">
      <c r="A9975" s="219">
        <v>0</v>
      </c>
    </row>
    <row r="9976" spans="1:1" x14ac:dyDescent="0.2">
      <c r="A9976" s="219">
        <v>0</v>
      </c>
    </row>
    <row r="9977" spans="1:1" x14ac:dyDescent="0.2">
      <c r="A9977" s="219">
        <v>0</v>
      </c>
    </row>
    <row r="9978" spans="1:1" x14ac:dyDescent="0.2">
      <c r="A9978" s="219">
        <v>0</v>
      </c>
    </row>
    <row r="9979" spans="1:1" x14ac:dyDescent="0.2">
      <c r="A9979" s="219">
        <v>0</v>
      </c>
    </row>
    <row r="9980" spans="1:1" x14ac:dyDescent="0.2">
      <c r="A9980" s="219">
        <v>0</v>
      </c>
    </row>
    <row r="9981" spans="1:1" x14ac:dyDescent="0.2">
      <c r="A9981" s="219">
        <v>0</v>
      </c>
    </row>
    <row r="9982" spans="1:1" x14ac:dyDescent="0.2">
      <c r="A9982" s="219">
        <v>0</v>
      </c>
    </row>
    <row r="9983" spans="1:1" x14ac:dyDescent="0.2">
      <c r="A9983" s="219">
        <v>0</v>
      </c>
    </row>
    <row r="9984" spans="1:1" x14ac:dyDescent="0.2">
      <c r="A9984" s="219">
        <v>0</v>
      </c>
    </row>
    <row r="9985" spans="1:1" x14ac:dyDescent="0.2">
      <c r="A9985" s="219">
        <v>0</v>
      </c>
    </row>
    <row r="9986" spans="1:1" x14ac:dyDescent="0.2">
      <c r="A9986" s="219">
        <v>0</v>
      </c>
    </row>
    <row r="9987" spans="1:1" x14ac:dyDescent="0.2">
      <c r="A9987" s="219">
        <v>0</v>
      </c>
    </row>
    <row r="9988" spans="1:1" x14ac:dyDescent="0.2">
      <c r="A9988" s="219">
        <v>0</v>
      </c>
    </row>
    <row r="9989" spans="1:1" x14ac:dyDescent="0.2">
      <c r="A9989" s="219">
        <v>0</v>
      </c>
    </row>
    <row r="9990" spans="1:1" x14ac:dyDescent="0.2">
      <c r="A9990" s="219">
        <v>0</v>
      </c>
    </row>
    <row r="9991" spans="1:1" x14ac:dyDescent="0.2">
      <c r="A9991" s="219">
        <v>0</v>
      </c>
    </row>
    <row r="9992" spans="1:1" x14ac:dyDescent="0.2">
      <c r="A9992" s="219">
        <v>0</v>
      </c>
    </row>
    <row r="9993" spans="1:1" x14ac:dyDescent="0.2">
      <c r="A9993" s="219">
        <v>0</v>
      </c>
    </row>
    <row r="9994" spans="1:1" x14ac:dyDescent="0.2">
      <c r="A9994" s="219">
        <v>0</v>
      </c>
    </row>
    <row r="9995" spans="1:1" x14ac:dyDescent="0.2">
      <c r="A9995" s="219">
        <v>0</v>
      </c>
    </row>
    <row r="9996" spans="1:1" x14ac:dyDescent="0.2">
      <c r="A9996" s="219">
        <v>0</v>
      </c>
    </row>
    <row r="9997" spans="1:1" x14ac:dyDescent="0.2">
      <c r="A9997" s="219">
        <v>0</v>
      </c>
    </row>
    <row r="9998" spans="1:1" x14ac:dyDescent="0.2">
      <c r="A9998" s="219">
        <v>0</v>
      </c>
    </row>
    <row r="9999" spans="1:1" x14ac:dyDescent="0.2">
      <c r="A9999" s="219">
        <v>0</v>
      </c>
    </row>
    <row r="10000" spans="1:1" x14ac:dyDescent="0.2">
      <c r="A10000" s="219">
        <v>0</v>
      </c>
    </row>
    <row r="10001" spans="1:1" x14ac:dyDescent="0.2">
      <c r="A10001" s="219">
        <v>0</v>
      </c>
    </row>
    <row r="10002" spans="1:1" x14ac:dyDescent="0.2">
      <c r="A10002" s="219">
        <v>0</v>
      </c>
    </row>
    <row r="10003" spans="1:1" x14ac:dyDescent="0.2">
      <c r="A10003" s="219">
        <v>0</v>
      </c>
    </row>
    <row r="10004" spans="1:1" x14ac:dyDescent="0.2">
      <c r="A10004" s="219">
        <v>0</v>
      </c>
    </row>
    <row r="10005" spans="1:1" x14ac:dyDescent="0.2">
      <c r="A10005" s="219">
        <v>0</v>
      </c>
    </row>
    <row r="10006" spans="1:1" x14ac:dyDescent="0.2">
      <c r="A10006" s="219">
        <v>0</v>
      </c>
    </row>
    <row r="10007" spans="1:1" x14ac:dyDescent="0.2">
      <c r="A10007" s="219">
        <v>0</v>
      </c>
    </row>
    <row r="10008" spans="1:1" x14ac:dyDescent="0.2">
      <c r="A10008" s="219">
        <v>0</v>
      </c>
    </row>
    <row r="10009" spans="1:1" x14ac:dyDescent="0.2">
      <c r="A10009" s="219">
        <v>0</v>
      </c>
    </row>
    <row r="10010" spans="1:1" x14ac:dyDescent="0.2">
      <c r="A10010" s="219">
        <v>0</v>
      </c>
    </row>
    <row r="10011" spans="1:1" x14ac:dyDescent="0.2">
      <c r="A10011" s="219">
        <v>0</v>
      </c>
    </row>
    <row r="10012" spans="1:1" x14ac:dyDescent="0.2">
      <c r="A10012" s="219">
        <v>0</v>
      </c>
    </row>
    <row r="10013" spans="1:1" x14ac:dyDescent="0.2">
      <c r="A10013" s="219">
        <v>0</v>
      </c>
    </row>
    <row r="10014" spans="1:1" x14ac:dyDescent="0.2">
      <c r="A10014" s="219">
        <v>0</v>
      </c>
    </row>
    <row r="10015" spans="1:1" x14ac:dyDescent="0.2">
      <c r="A10015" s="219">
        <v>0</v>
      </c>
    </row>
    <row r="10016" spans="1:1" x14ac:dyDescent="0.2">
      <c r="A10016" s="219">
        <v>0</v>
      </c>
    </row>
    <row r="10017" spans="1:1" x14ac:dyDescent="0.2">
      <c r="A10017" s="219">
        <v>0</v>
      </c>
    </row>
    <row r="10018" spans="1:1" x14ac:dyDescent="0.2">
      <c r="A10018" s="219">
        <v>0</v>
      </c>
    </row>
    <row r="10019" spans="1:1" x14ac:dyDescent="0.2">
      <c r="A10019" s="219">
        <v>0</v>
      </c>
    </row>
    <row r="10020" spans="1:1" x14ac:dyDescent="0.2">
      <c r="A10020" s="219">
        <v>0</v>
      </c>
    </row>
    <row r="10021" spans="1:1" x14ac:dyDescent="0.2">
      <c r="A10021" s="219">
        <v>0</v>
      </c>
    </row>
    <row r="10022" spans="1:1" x14ac:dyDescent="0.2">
      <c r="A10022" s="219">
        <v>0</v>
      </c>
    </row>
    <row r="10023" spans="1:1" x14ac:dyDescent="0.2">
      <c r="A10023" s="219">
        <v>0</v>
      </c>
    </row>
    <row r="10024" spans="1:1" x14ac:dyDescent="0.2">
      <c r="A10024" s="219">
        <v>0</v>
      </c>
    </row>
    <row r="10025" spans="1:1" x14ac:dyDescent="0.2">
      <c r="A10025" s="219">
        <v>0</v>
      </c>
    </row>
    <row r="10026" spans="1:1" x14ac:dyDescent="0.2">
      <c r="A10026" s="219">
        <v>0</v>
      </c>
    </row>
    <row r="10027" spans="1:1" x14ac:dyDescent="0.2">
      <c r="A10027" s="219">
        <v>0</v>
      </c>
    </row>
    <row r="10028" spans="1:1" x14ac:dyDescent="0.2">
      <c r="A10028" s="219">
        <v>0</v>
      </c>
    </row>
    <row r="10029" spans="1:1" x14ac:dyDescent="0.2">
      <c r="A10029" s="219">
        <v>0</v>
      </c>
    </row>
    <row r="10030" spans="1:1" x14ac:dyDescent="0.2">
      <c r="A10030" s="219">
        <v>0</v>
      </c>
    </row>
    <row r="10031" spans="1:1" x14ac:dyDescent="0.2">
      <c r="A10031" s="219">
        <v>0</v>
      </c>
    </row>
    <row r="10032" spans="1:1" x14ac:dyDescent="0.2">
      <c r="A10032" s="219">
        <v>0</v>
      </c>
    </row>
    <row r="10033" spans="1:1" x14ac:dyDescent="0.2">
      <c r="A10033" s="219">
        <v>0</v>
      </c>
    </row>
    <row r="10034" spans="1:1" x14ac:dyDescent="0.2">
      <c r="A10034" s="219">
        <v>0</v>
      </c>
    </row>
    <row r="10035" spans="1:1" x14ac:dyDescent="0.2">
      <c r="A10035" s="219">
        <v>0</v>
      </c>
    </row>
    <row r="10036" spans="1:1" x14ac:dyDescent="0.2">
      <c r="A10036" s="219">
        <v>0</v>
      </c>
    </row>
    <row r="10037" spans="1:1" x14ac:dyDescent="0.2">
      <c r="A10037" s="219">
        <v>0</v>
      </c>
    </row>
    <row r="10038" spans="1:1" x14ac:dyDescent="0.2">
      <c r="A10038" s="219">
        <v>0</v>
      </c>
    </row>
    <row r="10039" spans="1:1" x14ac:dyDescent="0.2">
      <c r="A10039" s="219">
        <v>0</v>
      </c>
    </row>
    <row r="10040" spans="1:1" x14ac:dyDescent="0.2">
      <c r="A10040" s="219">
        <v>0</v>
      </c>
    </row>
    <row r="10041" spans="1:1" x14ac:dyDescent="0.2">
      <c r="A10041" s="219">
        <v>0</v>
      </c>
    </row>
    <row r="10042" spans="1:1" x14ac:dyDescent="0.2">
      <c r="A10042" s="219">
        <v>0</v>
      </c>
    </row>
    <row r="10043" spans="1:1" x14ac:dyDescent="0.2">
      <c r="A10043" s="219">
        <v>0</v>
      </c>
    </row>
    <row r="10044" spans="1:1" x14ac:dyDescent="0.2">
      <c r="A10044" s="219">
        <v>0</v>
      </c>
    </row>
    <row r="10045" spans="1:1" x14ac:dyDescent="0.2">
      <c r="A10045" s="219">
        <v>0</v>
      </c>
    </row>
    <row r="10046" spans="1:1" x14ac:dyDescent="0.2">
      <c r="A10046" s="219">
        <v>0</v>
      </c>
    </row>
    <row r="10047" spans="1:1" x14ac:dyDescent="0.2">
      <c r="A10047" s="219">
        <v>0</v>
      </c>
    </row>
    <row r="10048" spans="1:1" x14ac:dyDescent="0.2">
      <c r="A10048" s="219">
        <v>0</v>
      </c>
    </row>
    <row r="10049" spans="1:1" x14ac:dyDescent="0.2">
      <c r="A10049" s="219">
        <v>0</v>
      </c>
    </row>
    <row r="10050" spans="1:1" x14ac:dyDescent="0.2">
      <c r="A10050" s="219">
        <v>0</v>
      </c>
    </row>
    <row r="10051" spans="1:1" x14ac:dyDescent="0.2">
      <c r="A10051" s="219">
        <v>0</v>
      </c>
    </row>
    <row r="10052" spans="1:1" x14ac:dyDescent="0.2">
      <c r="A10052" s="219">
        <v>0</v>
      </c>
    </row>
    <row r="10053" spans="1:1" x14ac:dyDescent="0.2">
      <c r="A10053" s="219">
        <v>0</v>
      </c>
    </row>
    <row r="10054" spans="1:1" x14ac:dyDescent="0.2">
      <c r="A10054" s="219">
        <v>0</v>
      </c>
    </row>
    <row r="10055" spans="1:1" x14ac:dyDescent="0.2">
      <c r="A10055" s="219">
        <v>0</v>
      </c>
    </row>
    <row r="10056" spans="1:1" x14ac:dyDescent="0.2">
      <c r="A10056" s="219">
        <v>0</v>
      </c>
    </row>
    <row r="10057" spans="1:1" x14ac:dyDescent="0.2">
      <c r="A10057" s="219">
        <v>0</v>
      </c>
    </row>
    <row r="10058" spans="1:1" x14ac:dyDescent="0.2">
      <c r="A10058" s="219">
        <v>0</v>
      </c>
    </row>
    <row r="10059" spans="1:1" x14ac:dyDescent="0.2">
      <c r="A10059" s="219">
        <v>0</v>
      </c>
    </row>
    <row r="10060" spans="1:1" x14ac:dyDescent="0.2">
      <c r="A10060" s="219">
        <v>0</v>
      </c>
    </row>
    <row r="10061" spans="1:1" x14ac:dyDescent="0.2">
      <c r="A10061" s="219">
        <v>0</v>
      </c>
    </row>
    <row r="10062" spans="1:1" x14ac:dyDescent="0.2">
      <c r="A10062" s="219">
        <v>0</v>
      </c>
    </row>
    <row r="10063" spans="1:1" x14ac:dyDescent="0.2">
      <c r="A10063" s="219">
        <v>0</v>
      </c>
    </row>
    <row r="10064" spans="1:1" x14ac:dyDescent="0.2">
      <c r="A10064" s="219">
        <v>0</v>
      </c>
    </row>
    <row r="10065" spans="1:1" x14ac:dyDescent="0.2">
      <c r="A10065" s="219">
        <v>0</v>
      </c>
    </row>
    <row r="10066" spans="1:1" x14ac:dyDescent="0.2">
      <c r="A10066" s="219">
        <v>0</v>
      </c>
    </row>
    <row r="10067" spans="1:1" x14ac:dyDescent="0.2">
      <c r="A10067" s="219">
        <v>0</v>
      </c>
    </row>
    <row r="10068" spans="1:1" x14ac:dyDescent="0.2">
      <c r="A10068" s="219">
        <v>0</v>
      </c>
    </row>
    <row r="10069" spans="1:1" x14ac:dyDescent="0.2">
      <c r="A10069" s="219">
        <v>0</v>
      </c>
    </row>
    <row r="10070" spans="1:1" x14ac:dyDescent="0.2">
      <c r="A10070" s="219">
        <v>0</v>
      </c>
    </row>
    <row r="10071" spans="1:1" x14ac:dyDescent="0.2">
      <c r="A10071" s="219">
        <v>0</v>
      </c>
    </row>
    <row r="10072" spans="1:1" x14ac:dyDescent="0.2">
      <c r="A10072" s="219">
        <v>0</v>
      </c>
    </row>
    <row r="10073" spans="1:1" x14ac:dyDescent="0.2">
      <c r="A10073" s="219">
        <v>0</v>
      </c>
    </row>
    <row r="10074" spans="1:1" x14ac:dyDescent="0.2">
      <c r="A10074" s="219">
        <v>0</v>
      </c>
    </row>
    <row r="10075" spans="1:1" x14ac:dyDescent="0.2">
      <c r="A10075" s="219">
        <v>0</v>
      </c>
    </row>
    <row r="10076" spans="1:1" x14ac:dyDescent="0.2">
      <c r="A10076" s="219">
        <v>0</v>
      </c>
    </row>
    <row r="10077" spans="1:1" x14ac:dyDescent="0.2">
      <c r="A10077" s="219">
        <v>0</v>
      </c>
    </row>
    <row r="10078" spans="1:1" x14ac:dyDescent="0.2">
      <c r="A10078" s="219">
        <v>0</v>
      </c>
    </row>
    <row r="10079" spans="1:1" x14ac:dyDescent="0.2">
      <c r="A10079" s="219">
        <v>0</v>
      </c>
    </row>
    <row r="10080" spans="1:1" x14ac:dyDescent="0.2">
      <c r="A10080" s="219">
        <v>0</v>
      </c>
    </row>
    <row r="10081" spans="1:1" x14ac:dyDescent="0.2">
      <c r="A10081" s="219">
        <v>0</v>
      </c>
    </row>
    <row r="10082" spans="1:1" x14ac:dyDescent="0.2">
      <c r="A10082" s="219">
        <v>0</v>
      </c>
    </row>
    <row r="10083" spans="1:1" x14ac:dyDescent="0.2">
      <c r="A10083" s="219">
        <v>0</v>
      </c>
    </row>
    <row r="10084" spans="1:1" x14ac:dyDescent="0.2">
      <c r="A10084" s="219">
        <v>0</v>
      </c>
    </row>
    <row r="10085" spans="1:1" x14ac:dyDescent="0.2">
      <c r="A10085" s="219">
        <v>0</v>
      </c>
    </row>
    <row r="10086" spans="1:1" x14ac:dyDescent="0.2">
      <c r="A10086" s="219">
        <v>0</v>
      </c>
    </row>
    <row r="10087" spans="1:1" x14ac:dyDescent="0.2">
      <c r="A10087" s="219">
        <v>0</v>
      </c>
    </row>
    <row r="10088" spans="1:1" x14ac:dyDescent="0.2">
      <c r="A10088" s="219">
        <v>0</v>
      </c>
    </row>
    <row r="10089" spans="1:1" x14ac:dyDescent="0.2">
      <c r="A10089" s="219">
        <v>0</v>
      </c>
    </row>
    <row r="10090" spans="1:1" x14ac:dyDescent="0.2">
      <c r="A10090" s="219">
        <v>0</v>
      </c>
    </row>
    <row r="10091" spans="1:1" x14ac:dyDescent="0.2">
      <c r="A10091" s="219">
        <v>0</v>
      </c>
    </row>
    <row r="10092" spans="1:1" x14ac:dyDescent="0.2">
      <c r="A10092" s="219">
        <v>0</v>
      </c>
    </row>
    <row r="10093" spans="1:1" x14ac:dyDescent="0.2">
      <c r="A10093" s="219">
        <v>0</v>
      </c>
    </row>
    <row r="10094" spans="1:1" x14ac:dyDescent="0.2">
      <c r="A10094" s="219">
        <v>0</v>
      </c>
    </row>
    <row r="10095" spans="1:1" x14ac:dyDescent="0.2">
      <c r="A10095" s="219">
        <v>0</v>
      </c>
    </row>
    <row r="10096" spans="1:1" x14ac:dyDescent="0.2">
      <c r="A10096" s="219">
        <v>0</v>
      </c>
    </row>
    <row r="10097" spans="1:1" x14ac:dyDescent="0.2">
      <c r="A10097" s="219">
        <v>0</v>
      </c>
    </row>
    <row r="10098" spans="1:1" x14ac:dyDescent="0.2">
      <c r="A10098" s="219">
        <v>0</v>
      </c>
    </row>
    <row r="10099" spans="1:1" x14ac:dyDescent="0.2">
      <c r="A10099" s="219">
        <v>0</v>
      </c>
    </row>
    <row r="10100" spans="1:1" x14ac:dyDescent="0.2">
      <c r="A10100" s="219">
        <v>0</v>
      </c>
    </row>
    <row r="10101" spans="1:1" x14ac:dyDescent="0.2">
      <c r="A10101" s="219">
        <v>0</v>
      </c>
    </row>
    <row r="10102" spans="1:1" x14ac:dyDescent="0.2">
      <c r="A10102" s="219">
        <v>0</v>
      </c>
    </row>
    <row r="10103" spans="1:1" x14ac:dyDescent="0.2">
      <c r="A10103" s="219">
        <v>0</v>
      </c>
    </row>
    <row r="10104" spans="1:1" x14ac:dyDescent="0.2">
      <c r="A10104" s="219">
        <v>0</v>
      </c>
    </row>
    <row r="10105" spans="1:1" x14ac:dyDescent="0.2">
      <c r="A10105" s="219">
        <v>0</v>
      </c>
    </row>
    <row r="10106" spans="1:1" x14ac:dyDescent="0.2">
      <c r="A10106" s="219">
        <v>0</v>
      </c>
    </row>
    <row r="10107" spans="1:1" x14ac:dyDescent="0.2">
      <c r="A10107" s="219">
        <v>0</v>
      </c>
    </row>
    <row r="10108" spans="1:1" x14ac:dyDescent="0.2">
      <c r="A10108" s="219">
        <v>0</v>
      </c>
    </row>
    <row r="10109" spans="1:1" x14ac:dyDescent="0.2">
      <c r="A10109" s="219">
        <v>0</v>
      </c>
    </row>
    <row r="10110" spans="1:1" x14ac:dyDescent="0.2">
      <c r="A10110" s="219">
        <v>0</v>
      </c>
    </row>
    <row r="10111" spans="1:1" x14ac:dyDescent="0.2">
      <c r="A10111" s="219">
        <v>0</v>
      </c>
    </row>
    <row r="10112" spans="1:1" x14ac:dyDescent="0.2">
      <c r="A10112" s="219">
        <v>0</v>
      </c>
    </row>
    <row r="10113" spans="1:1" x14ac:dyDescent="0.2">
      <c r="A10113" s="219">
        <v>0</v>
      </c>
    </row>
    <row r="10114" spans="1:1" x14ac:dyDescent="0.2">
      <c r="A10114" s="219">
        <v>0</v>
      </c>
    </row>
    <row r="10115" spans="1:1" x14ac:dyDescent="0.2">
      <c r="A10115" s="219">
        <v>0</v>
      </c>
    </row>
    <row r="10116" spans="1:1" x14ac:dyDescent="0.2">
      <c r="A10116" s="219">
        <v>0</v>
      </c>
    </row>
    <row r="10117" spans="1:1" x14ac:dyDescent="0.2">
      <c r="A10117" s="219">
        <v>0</v>
      </c>
    </row>
    <row r="10118" spans="1:1" x14ac:dyDescent="0.2">
      <c r="A10118" s="219">
        <v>0</v>
      </c>
    </row>
    <row r="10119" spans="1:1" x14ac:dyDescent="0.2">
      <c r="A10119" s="219">
        <v>0</v>
      </c>
    </row>
    <row r="10120" spans="1:1" x14ac:dyDescent="0.2">
      <c r="A10120" s="219">
        <v>0</v>
      </c>
    </row>
    <row r="10121" spans="1:1" x14ac:dyDescent="0.2">
      <c r="A10121" s="219">
        <v>0</v>
      </c>
    </row>
    <row r="10122" spans="1:1" x14ac:dyDescent="0.2">
      <c r="A10122" s="219">
        <v>0</v>
      </c>
    </row>
    <row r="10123" spans="1:1" x14ac:dyDescent="0.2">
      <c r="A10123" s="219">
        <v>0</v>
      </c>
    </row>
    <row r="10124" spans="1:1" x14ac:dyDescent="0.2">
      <c r="A10124" s="219">
        <v>0</v>
      </c>
    </row>
    <row r="10125" spans="1:1" x14ac:dyDescent="0.2">
      <c r="A10125" s="219">
        <v>0</v>
      </c>
    </row>
    <row r="10126" spans="1:1" x14ac:dyDescent="0.2">
      <c r="A10126" s="219">
        <v>0</v>
      </c>
    </row>
    <row r="10127" spans="1:1" x14ac:dyDescent="0.2">
      <c r="A10127" s="219">
        <v>0</v>
      </c>
    </row>
    <row r="10128" spans="1:1" x14ac:dyDescent="0.2">
      <c r="A10128" s="219">
        <v>0</v>
      </c>
    </row>
    <row r="10129" spans="1:1" x14ac:dyDescent="0.2">
      <c r="A10129" s="219">
        <v>0</v>
      </c>
    </row>
    <row r="10130" spans="1:1" x14ac:dyDescent="0.2">
      <c r="A10130" s="219">
        <v>0</v>
      </c>
    </row>
    <row r="10131" spans="1:1" x14ac:dyDescent="0.2">
      <c r="A10131" s="219">
        <v>0</v>
      </c>
    </row>
    <row r="10132" spans="1:1" x14ac:dyDescent="0.2">
      <c r="A10132" s="219">
        <v>0</v>
      </c>
    </row>
    <row r="10133" spans="1:1" x14ac:dyDescent="0.2">
      <c r="A10133" s="219">
        <v>0</v>
      </c>
    </row>
    <row r="10134" spans="1:1" x14ac:dyDescent="0.2">
      <c r="A10134" s="219">
        <v>0</v>
      </c>
    </row>
    <row r="10135" spans="1:1" x14ac:dyDescent="0.2">
      <c r="A10135" s="219">
        <v>0</v>
      </c>
    </row>
    <row r="10136" spans="1:1" x14ac:dyDescent="0.2">
      <c r="A10136" s="219">
        <v>0</v>
      </c>
    </row>
    <row r="10137" spans="1:1" x14ac:dyDescent="0.2">
      <c r="A10137" s="219">
        <v>0</v>
      </c>
    </row>
    <row r="10138" spans="1:1" x14ac:dyDescent="0.2">
      <c r="A10138" s="219">
        <v>0</v>
      </c>
    </row>
    <row r="10139" spans="1:1" x14ac:dyDescent="0.2">
      <c r="A10139" s="219">
        <v>0</v>
      </c>
    </row>
    <row r="10140" spans="1:1" x14ac:dyDescent="0.2">
      <c r="A10140" s="219">
        <v>0</v>
      </c>
    </row>
    <row r="10141" spans="1:1" x14ac:dyDescent="0.2">
      <c r="A10141" s="219">
        <v>0</v>
      </c>
    </row>
    <row r="10142" spans="1:1" x14ac:dyDescent="0.2">
      <c r="A10142" s="219">
        <v>0</v>
      </c>
    </row>
    <row r="10143" spans="1:1" x14ac:dyDescent="0.2">
      <c r="A10143" s="219">
        <v>0</v>
      </c>
    </row>
    <row r="10144" spans="1:1" x14ac:dyDescent="0.2">
      <c r="A10144" s="219">
        <v>0</v>
      </c>
    </row>
    <row r="10145" spans="1:1" x14ac:dyDescent="0.2">
      <c r="A10145" s="219">
        <v>0</v>
      </c>
    </row>
    <row r="10146" spans="1:1" x14ac:dyDescent="0.2">
      <c r="A10146" s="219">
        <v>0</v>
      </c>
    </row>
    <row r="10147" spans="1:1" x14ac:dyDescent="0.2">
      <c r="A10147" s="219">
        <v>0</v>
      </c>
    </row>
    <row r="10148" spans="1:1" x14ac:dyDescent="0.2">
      <c r="A10148" s="219">
        <v>0</v>
      </c>
    </row>
    <row r="10149" spans="1:1" x14ac:dyDescent="0.2">
      <c r="A10149" s="219">
        <v>0</v>
      </c>
    </row>
    <row r="10150" spans="1:1" x14ac:dyDescent="0.2">
      <c r="A10150" s="219">
        <v>0</v>
      </c>
    </row>
    <row r="10151" spans="1:1" x14ac:dyDescent="0.2">
      <c r="A10151" s="219">
        <v>0</v>
      </c>
    </row>
    <row r="10152" spans="1:1" x14ac:dyDescent="0.2">
      <c r="A10152" s="219">
        <v>0</v>
      </c>
    </row>
    <row r="10153" spans="1:1" x14ac:dyDescent="0.2">
      <c r="A10153" s="219">
        <v>0</v>
      </c>
    </row>
    <row r="10154" spans="1:1" x14ac:dyDescent="0.2">
      <c r="A10154" s="219">
        <v>0</v>
      </c>
    </row>
    <row r="10155" spans="1:1" x14ac:dyDescent="0.2">
      <c r="A10155" s="219">
        <v>0</v>
      </c>
    </row>
    <row r="10156" spans="1:1" x14ac:dyDescent="0.2">
      <c r="A10156" s="219">
        <v>0</v>
      </c>
    </row>
    <row r="10157" spans="1:1" x14ac:dyDescent="0.2">
      <c r="A10157" s="219">
        <v>0</v>
      </c>
    </row>
    <row r="10158" spans="1:1" x14ac:dyDescent="0.2">
      <c r="A10158" s="219">
        <v>0</v>
      </c>
    </row>
    <row r="10159" spans="1:1" x14ac:dyDescent="0.2">
      <c r="A10159" s="219">
        <v>0</v>
      </c>
    </row>
    <row r="10160" spans="1:1" x14ac:dyDescent="0.2">
      <c r="A10160" s="219">
        <v>0</v>
      </c>
    </row>
    <row r="10161" spans="1:1" x14ac:dyDescent="0.2">
      <c r="A10161" s="219">
        <v>0</v>
      </c>
    </row>
    <row r="10162" spans="1:1" x14ac:dyDescent="0.2">
      <c r="A10162" s="219">
        <v>0</v>
      </c>
    </row>
    <row r="10163" spans="1:1" x14ac:dyDescent="0.2">
      <c r="A10163" s="219">
        <v>0</v>
      </c>
    </row>
    <row r="10164" spans="1:1" x14ac:dyDescent="0.2">
      <c r="A10164" s="219">
        <v>0</v>
      </c>
    </row>
    <row r="10165" spans="1:1" x14ac:dyDescent="0.2">
      <c r="A10165" s="219">
        <v>0</v>
      </c>
    </row>
    <row r="10166" spans="1:1" x14ac:dyDescent="0.2">
      <c r="A10166" s="219">
        <v>0</v>
      </c>
    </row>
    <row r="10167" spans="1:1" x14ac:dyDescent="0.2">
      <c r="A10167" s="219">
        <v>0</v>
      </c>
    </row>
    <row r="10168" spans="1:1" x14ac:dyDescent="0.2">
      <c r="A10168" s="219">
        <v>0</v>
      </c>
    </row>
    <row r="10169" spans="1:1" x14ac:dyDescent="0.2">
      <c r="A10169" s="219">
        <v>0</v>
      </c>
    </row>
    <row r="10170" spans="1:1" x14ac:dyDescent="0.2">
      <c r="A10170" s="219">
        <v>0</v>
      </c>
    </row>
    <row r="10171" spans="1:1" x14ac:dyDescent="0.2">
      <c r="A10171" s="219">
        <v>0</v>
      </c>
    </row>
    <row r="10172" spans="1:1" x14ac:dyDescent="0.2">
      <c r="A10172" s="219">
        <v>0</v>
      </c>
    </row>
    <row r="10173" spans="1:1" x14ac:dyDescent="0.2">
      <c r="A10173" s="219">
        <v>0</v>
      </c>
    </row>
    <row r="10174" spans="1:1" x14ac:dyDescent="0.2">
      <c r="A10174" s="219">
        <v>0</v>
      </c>
    </row>
    <row r="10175" spans="1:1" x14ac:dyDescent="0.2">
      <c r="A10175" s="219">
        <v>0</v>
      </c>
    </row>
    <row r="10176" spans="1:1" x14ac:dyDescent="0.2">
      <c r="A10176" s="219">
        <v>0</v>
      </c>
    </row>
    <row r="10177" spans="1:1" x14ac:dyDescent="0.2">
      <c r="A10177" s="219">
        <v>0</v>
      </c>
    </row>
    <row r="10178" spans="1:1" x14ac:dyDescent="0.2">
      <c r="A10178" s="219">
        <v>0</v>
      </c>
    </row>
    <row r="10179" spans="1:1" x14ac:dyDescent="0.2">
      <c r="A10179" s="219">
        <v>0</v>
      </c>
    </row>
    <row r="10180" spans="1:1" x14ac:dyDescent="0.2">
      <c r="A10180" s="219">
        <v>0</v>
      </c>
    </row>
    <row r="10181" spans="1:1" x14ac:dyDescent="0.2">
      <c r="A10181" s="219">
        <v>0</v>
      </c>
    </row>
    <row r="10182" spans="1:1" x14ac:dyDescent="0.2">
      <c r="A10182" s="219">
        <v>0</v>
      </c>
    </row>
    <row r="10183" spans="1:1" x14ac:dyDescent="0.2">
      <c r="A10183" s="219">
        <v>0</v>
      </c>
    </row>
    <row r="10184" spans="1:1" x14ac:dyDescent="0.2">
      <c r="A10184" s="219">
        <v>0</v>
      </c>
    </row>
    <row r="10185" spans="1:1" x14ac:dyDescent="0.2">
      <c r="A10185" s="219">
        <v>0</v>
      </c>
    </row>
    <row r="10186" spans="1:1" x14ac:dyDescent="0.2">
      <c r="A10186" s="219">
        <v>0</v>
      </c>
    </row>
    <row r="10187" spans="1:1" x14ac:dyDescent="0.2">
      <c r="A10187" s="219">
        <v>0</v>
      </c>
    </row>
    <row r="10188" spans="1:1" x14ac:dyDescent="0.2">
      <c r="A10188" s="219">
        <v>0</v>
      </c>
    </row>
    <row r="10189" spans="1:1" x14ac:dyDescent="0.2">
      <c r="A10189" s="219">
        <v>0</v>
      </c>
    </row>
    <row r="10190" spans="1:1" x14ac:dyDescent="0.2">
      <c r="A10190" s="219">
        <v>0</v>
      </c>
    </row>
    <row r="10191" spans="1:1" x14ac:dyDescent="0.2">
      <c r="A10191" s="219">
        <v>0</v>
      </c>
    </row>
    <row r="10192" spans="1:1" x14ac:dyDescent="0.2">
      <c r="A10192" s="219">
        <v>0</v>
      </c>
    </row>
    <row r="10193" spans="1:1" x14ac:dyDescent="0.2">
      <c r="A10193" s="219">
        <v>0</v>
      </c>
    </row>
    <row r="10194" spans="1:1" x14ac:dyDescent="0.2">
      <c r="A10194" s="219">
        <v>0</v>
      </c>
    </row>
    <row r="10195" spans="1:1" x14ac:dyDescent="0.2">
      <c r="A10195" s="219">
        <v>0</v>
      </c>
    </row>
    <row r="10196" spans="1:1" x14ac:dyDescent="0.2">
      <c r="A10196" s="219">
        <v>0</v>
      </c>
    </row>
    <row r="10197" spans="1:1" x14ac:dyDescent="0.2">
      <c r="A10197" s="219">
        <v>0</v>
      </c>
    </row>
    <row r="10198" spans="1:1" x14ac:dyDescent="0.2">
      <c r="A10198" s="219">
        <v>0</v>
      </c>
    </row>
    <row r="10199" spans="1:1" x14ac:dyDescent="0.2">
      <c r="A10199" s="219">
        <v>0</v>
      </c>
    </row>
    <row r="10200" spans="1:1" x14ac:dyDescent="0.2">
      <c r="A10200" s="219">
        <v>0</v>
      </c>
    </row>
    <row r="10201" spans="1:1" x14ac:dyDescent="0.2">
      <c r="A10201" s="219">
        <v>0</v>
      </c>
    </row>
    <row r="10202" spans="1:1" x14ac:dyDescent="0.2">
      <c r="A10202" s="219">
        <v>0</v>
      </c>
    </row>
    <row r="10203" spans="1:1" x14ac:dyDescent="0.2">
      <c r="A10203" s="219">
        <v>0</v>
      </c>
    </row>
    <row r="10204" spans="1:1" x14ac:dyDescent="0.2">
      <c r="A10204" s="219">
        <v>0</v>
      </c>
    </row>
    <row r="10205" spans="1:1" x14ac:dyDescent="0.2">
      <c r="A10205" s="219">
        <v>0</v>
      </c>
    </row>
    <row r="10206" spans="1:1" x14ac:dyDescent="0.2">
      <c r="A10206" s="219">
        <v>0</v>
      </c>
    </row>
    <row r="10207" spans="1:1" x14ac:dyDescent="0.2">
      <c r="A10207" s="219">
        <v>0</v>
      </c>
    </row>
    <row r="10208" spans="1:1" x14ac:dyDescent="0.2">
      <c r="A10208" s="219">
        <v>0</v>
      </c>
    </row>
    <row r="10209" spans="1:1" x14ac:dyDescent="0.2">
      <c r="A10209" s="219">
        <v>0</v>
      </c>
    </row>
    <row r="10210" spans="1:1" x14ac:dyDescent="0.2">
      <c r="A10210" s="219">
        <v>0</v>
      </c>
    </row>
    <row r="10211" spans="1:1" x14ac:dyDescent="0.2">
      <c r="A10211" s="219">
        <v>0</v>
      </c>
    </row>
    <row r="10212" spans="1:1" x14ac:dyDescent="0.2">
      <c r="A10212" s="219">
        <v>0</v>
      </c>
    </row>
    <row r="10213" spans="1:1" x14ac:dyDescent="0.2">
      <c r="A10213" s="219">
        <v>0</v>
      </c>
    </row>
    <row r="10214" spans="1:1" x14ac:dyDescent="0.2">
      <c r="A10214" s="219">
        <v>0</v>
      </c>
    </row>
    <row r="10215" spans="1:1" x14ac:dyDescent="0.2">
      <c r="A10215" s="219">
        <v>0</v>
      </c>
    </row>
    <row r="10216" spans="1:1" x14ac:dyDescent="0.2">
      <c r="A10216" s="219">
        <v>0</v>
      </c>
    </row>
    <row r="10217" spans="1:1" x14ac:dyDescent="0.2">
      <c r="A10217" s="219">
        <v>0</v>
      </c>
    </row>
    <row r="10218" spans="1:1" x14ac:dyDescent="0.2">
      <c r="A10218" s="219">
        <v>0</v>
      </c>
    </row>
    <row r="10219" spans="1:1" x14ac:dyDescent="0.2">
      <c r="A10219" s="219">
        <v>0</v>
      </c>
    </row>
    <row r="10220" spans="1:1" x14ac:dyDescent="0.2">
      <c r="A10220" s="219">
        <v>0</v>
      </c>
    </row>
    <row r="10221" spans="1:1" x14ac:dyDescent="0.2">
      <c r="A10221" s="219">
        <v>0</v>
      </c>
    </row>
    <row r="10222" spans="1:1" x14ac:dyDescent="0.2">
      <c r="A10222" s="219">
        <v>0</v>
      </c>
    </row>
    <row r="10223" spans="1:1" x14ac:dyDescent="0.2">
      <c r="A10223" s="219">
        <v>0</v>
      </c>
    </row>
    <row r="10224" spans="1:1" x14ac:dyDescent="0.2">
      <c r="A10224" s="219">
        <v>0</v>
      </c>
    </row>
    <row r="10225" spans="1:1" x14ac:dyDescent="0.2">
      <c r="A10225" s="219">
        <v>0</v>
      </c>
    </row>
    <row r="10226" spans="1:1" x14ac:dyDescent="0.2">
      <c r="A10226" s="219">
        <v>0</v>
      </c>
    </row>
    <row r="10227" spans="1:1" x14ac:dyDescent="0.2">
      <c r="A10227" s="219">
        <v>0</v>
      </c>
    </row>
    <row r="10228" spans="1:1" x14ac:dyDescent="0.2">
      <c r="A10228" s="219">
        <v>0</v>
      </c>
    </row>
    <row r="10229" spans="1:1" x14ac:dyDescent="0.2">
      <c r="A10229" s="219">
        <v>0</v>
      </c>
    </row>
    <row r="10230" spans="1:1" x14ac:dyDescent="0.2">
      <c r="A10230" s="219">
        <v>0</v>
      </c>
    </row>
    <row r="10231" spans="1:1" x14ac:dyDescent="0.2">
      <c r="A10231" s="219">
        <v>0</v>
      </c>
    </row>
    <row r="10232" spans="1:1" x14ac:dyDescent="0.2">
      <c r="A10232" s="219">
        <v>0</v>
      </c>
    </row>
    <row r="10233" spans="1:1" x14ac:dyDescent="0.2">
      <c r="A10233" s="219">
        <v>0</v>
      </c>
    </row>
    <row r="10234" spans="1:1" x14ac:dyDescent="0.2">
      <c r="A10234" s="219">
        <v>0</v>
      </c>
    </row>
    <row r="10235" spans="1:1" x14ac:dyDescent="0.2">
      <c r="A10235" s="219">
        <v>0</v>
      </c>
    </row>
    <row r="10236" spans="1:1" x14ac:dyDescent="0.2">
      <c r="A10236" s="219">
        <v>0</v>
      </c>
    </row>
    <row r="10237" spans="1:1" x14ac:dyDescent="0.2">
      <c r="A10237" s="219">
        <v>0</v>
      </c>
    </row>
    <row r="10238" spans="1:1" x14ac:dyDescent="0.2">
      <c r="A10238" s="219">
        <v>0</v>
      </c>
    </row>
    <row r="10239" spans="1:1" x14ac:dyDescent="0.2">
      <c r="A10239" s="219">
        <v>0</v>
      </c>
    </row>
    <row r="10240" spans="1:1" x14ac:dyDescent="0.2">
      <c r="A10240" s="219">
        <v>0</v>
      </c>
    </row>
    <row r="10241" spans="1:1" x14ac:dyDescent="0.2">
      <c r="A10241" s="219">
        <v>0</v>
      </c>
    </row>
    <row r="10242" spans="1:1" x14ac:dyDescent="0.2">
      <c r="A10242" s="219">
        <v>0</v>
      </c>
    </row>
    <row r="10243" spans="1:1" x14ac:dyDescent="0.2">
      <c r="A10243" s="219">
        <v>0</v>
      </c>
    </row>
    <row r="10244" spans="1:1" x14ac:dyDescent="0.2">
      <c r="A10244" s="219">
        <v>0</v>
      </c>
    </row>
    <row r="10245" spans="1:1" x14ac:dyDescent="0.2">
      <c r="A10245" s="219">
        <v>0</v>
      </c>
    </row>
    <row r="10246" spans="1:1" x14ac:dyDescent="0.2">
      <c r="A10246" s="219">
        <v>0</v>
      </c>
    </row>
    <row r="10247" spans="1:1" x14ac:dyDescent="0.2">
      <c r="A10247" s="219">
        <v>0</v>
      </c>
    </row>
    <row r="10248" spans="1:1" x14ac:dyDescent="0.2">
      <c r="A10248" s="219">
        <v>0</v>
      </c>
    </row>
    <row r="10249" spans="1:1" x14ac:dyDescent="0.2">
      <c r="A10249" s="219">
        <v>0</v>
      </c>
    </row>
    <row r="10250" spans="1:1" x14ac:dyDescent="0.2">
      <c r="A10250" s="219">
        <v>0</v>
      </c>
    </row>
    <row r="10251" spans="1:1" x14ac:dyDescent="0.2">
      <c r="A10251" s="219">
        <v>0</v>
      </c>
    </row>
    <row r="10252" spans="1:1" x14ac:dyDescent="0.2">
      <c r="A10252" s="219">
        <v>0</v>
      </c>
    </row>
    <row r="10253" spans="1:1" x14ac:dyDescent="0.2">
      <c r="A10253" s="219">
        <v>0</v>
      </c>
    </row>
    <row r="10254" spans="1:1" x14ac:dyDescent="0.2">
      <c r="A10254" s="219">
        <v>0</v>
      </c>
    </row>
    <row r="10255" spans="1:1" x14ac:dyDescent="0.2">
      <c r="A10255" s="219">
        <v>0</v>
      </c>
    </row>
    <row r="10256" spans="1:1" x14ac:dyDescent="0.2">
      <c r="A10256" s="219">
        <v>0</v>
      </c>
    </row>
    <row r="10257" spans="1:1" x14ac:dyDescent="0.2">
      <c r="A10257" s="219">
        <v>0</v>
      </c>
    </row>
    <row r="10258" spans="1:1" x14ac:dyDescent="0.2">
      <c r="A10258" s="219">
        <v>0</v>
      </c>
    </row>
    <row r="10259" spans="1:1" x14ac:dyDescent="0.2">
      <c r="A10259" s="219">
        <v>0</v>
      </c>
    </row>
    <row r="10260" spans="1:1" x14ac:dyDescent="0.2">
      <c r="A10260" s="219">
        <v>0</v>
      </c>
    </row>
    <row r="10261" spans="1:1" x14ac:dyDescent="0.2">
      <c r="A10261" s="219">
        <v>0</v>
      </c>
    </row>
    <row r="10262" spans="1:1" x14ac:dyDescent="0.2">
      <c r="A10262" s="219">
        <v>0</v>
      </c>
    </row>
    <row r="10263" spans="1:1" x14ac:dyDescent="0.2">
      <c r="A10263" s="219">
        <v>0</v>
      </c>
    </row>
    <row r="10264" spans="1:1" x14ac:dyDescent="0.2">
      <c r="A10264" s="219">
        <v>0</v>
      </c>
    </row>
    <row r="10265" spans="1:1" x14ac:dyDescent="0.2">
      <c r="A10265" s="219">
        <v>0</v>
      </c>
    </row>
    <row r="10266" spans="1:1" x14ac:dyDescent="0.2">
      <c r="A10266" s="219">
        <v>0</v>
      </c>
    </row>
    <row r="10267" spans="1:1" x14ac:dyDescent="0.2">
      <c r="A10267" s="219">
        <v>0</v>
      </c>
    </row>
    <row r="10268" spans="1:1" x14ac:dyDescent="0.2">
      <c r="A10268" s="219">
        <v>0</v>
      </c>
    </row>
    <row r="10269" spans="1:1" x14ac:dyDescent="0.2">
      <c r="A10269" s="219">
        <v>0</v>
      </c>
    </row>
    <row r="10270" spans="1:1" x14ac:dyDescent="0.2">
      <c r="A10270" s="219">
        <v>0</v>
      </c>
    </row>
    <row r="10271" spans="1:1" x14ac:dyDescent="0.2">
      <c r="A10271" s="219">
        <v>0</v>
      </c>
    </row>
    <row r="10272" spans="1:1" x14ac:dyDescent="0.2">
      <c r="A10272" s="219">
        <v>0</v>
      </c>
    </row>
    <row r="10273" spans="1:1" x14ac:dyDescent="0.2">
      <c r="A10273" s="219">
        <v>0</v>
      </c>
    </row>
    <row r="10274" spans="1:1" x14ac:dyDescent="0.2">
      <c r="A10274" s="219">
        <v>0</v>
      </c>
    </row>
    <row r="10275" spans="1:1" x14ac:dyDescent="0.2">
      <c r="A10275" s="219">
        <v>0</v>
      </c>
    </row>
    <row r="10276" spans="1:1" x14ac:dyDescent="0.2">
      <c r="A10276" s="219">
        <v>0</v>
      </c>
    </row>
    <row r="10277" spans="1:1" x14ac:dyDescent="0.2">
      <c r="A10277" s="219">
        <v>0</v>
      </c>
    </row>
    <row r="10278" spans="1:1" x14ac:dyDescent="0.2">
      <c r="A10278" s="219">
        <v>0</v>
      </c>
    </row>
    <row r="10279" spans="1:1" x14ac:dyDescent="0.2">
      <c r="A10279" s="219">
        <v>0</v>
      </c>
    </row>
    <row r="10280" spans="1:1" x14ac:dyDescent="0.2">
      <c r="A10280" s="219">
        <v>0</v>
      </c>
    </row>
    <row r="10281" spans="1:1" x14ac:dyDescent="0.2">
      <c r="A10281" s="219">
        <v>0</v>
      </c>
    </row>
    <row r="10282" spans="1:1" x14ac:dyDescent="0.2">
      <c r="A10282" s="219">
        <v>0</v>
      </c>
    </row>
    <row r="10283" spans="1:1" x14ac:dyDescent="0.2">
      <c r="A10283" s="219">
        <v>0</v>
      </c>
    </row>
    <row r="10284" spans="1:1" x14ac:dyDescent="0.2">
      <c r="A10284" s="219">
        <v>0</v>
      </c>
    </row>
    <row r="10285" spans="1:1" x14ac:dyDescent="0.2">
      <c r="A10285" s="219">
        <v>0</v>
      </c>
    </row>
    <row r="10286" spans="1:1" x14ac:dyDescent="0.2">
      <c r="A10286" s="219">
        <v>0</v>
      </c>
    </row>
    <row r="10287" spans="1:1" x14ac:dyDescent="0.2">
      <c r="A10287" s="219">
        <v>0</v>
      </c>
    </row>
    <row r="10288" spans="1:1" x14ac:dyDescent="0.2">
      <c r="A10288" s="219">
        <v>0</v>
      </c>
    </row>
    <row r="10289" spans="1:1" x14ac:dyDescent="0.2">
      <c r="A10289" s="219">
        <v>0</v>
      </c>
    </row>
    <row r="10290" spans="1:1" x14ac:dyDescent="0.2">
      <c r="A10290" s="219">
        <v>0</v>
      </c>
    </row>
    <row r="10291" spans="1:1" x14ac:dyDescent="0.2">
      <c r="A10291" s="219">
        <v>0</v>
      </c>
    </row>
    <row r="10292" spans="1:1" x14ac:dyDescent="0.2">
      <c r="A10292" s="219">
        <v>0</v>
      </c>
    </row>
    <row r="10293" spans="1:1" x14ac:dyDescent="0.2">
      <c r="A10293" s="219">
        <v>0</v>
      </c>
    </row>
    <row r="10294" spans="1:1" x14ac:dyDescent="0.2">
      <c r="A10294" s="219">
        <v>0</v>
      </c>
    </row>
    <row r="10295" spans="1:1" x14ac:dyDescent="0.2">
      <c r="A10295" s="219">
        <v>0</v>
      </c>
    </row>
    <row r="10296" spans="1:1" x14ac:dyDescent="0.2">
      <c r="A10296" s="219">
        <v>0</v>
      </c>
    </row>
    <row r="10297" spans="1:1" x14ac:dyDescent="0.2">
      <c r="A10297" s="219">
        <v>0</v>
      </c>
    </row>
    <row r="10298" spans="1:1" x14ac:dyDescent="0.2">
      <c r="A10298" s="219">
        <v>0</v>
      </c>
    </row>
    <row r="10299" spans="1:1" x14ac:dyDescent="0.2">
      <c r="A10299" s="219">
        <v>0</v>
      </c>
    </row>
    <row r="10300" spans="1:1" x14ac:dyDescent="0.2">
      <c r="A10300" s="219">
        <v>0</v>
      </c>
    </row>
    <row r="10301" spans="1:1" x14ac:dyDescent="0.2">
      <c r="A10301" s="219">
        <v>0</v>
      </c>
    </row>
    <row r="10302" spans="1:1" x14ac:dyDescent="0.2">
      <c r="A10302" s="219">
        <v>0</v>
      </c>
    </row>
    <row r="10303" spans="1:1" x14ac:dyDescent="0.2">
      <c r="A10303" s="219">
        <v>0</v>
      </c>
    </row>
    <row r="10304" spans="1:1" x14ac:dyDescent="0.2">
      <c r="A10304" s="219">
        <v>0</v>
      </c>
    </row>
    <row r="10305" spans="1:1" x14ac:dyDescent="0.2">
      <c r="A10305" s="219">
        <v>0</v>
      </c>
    </row>
    <row r="10306" spans="1:1" x14ac:dyDescent="0.2">
      <c r="A10306" s="219">
        <v>0</v>
      </c>
    </row>
    <row r="10307" spans="1:1" x14ac:dyDescent="0.2">
      <c r="A10307" s="219">
        <v>0</v>
      </c>
    </row>
    <row r="10308" spans="1:1" x14ac:dyDescent="0.2">
      <c r="A10308" s="219">
        <v>0</v>
      </c>
    </row>
    <row r="10309" spans="1:1" x14ac:dyDescent="0.2">
      <c r="A10309" s="219">
        <v>0</v>
      </c>
    </row>
    <row r="10310" spans="1:1" x14ac:dyDescent="0.2">
      <c r="A10310" s="219">
        <v>0</v>
      </c>
    </row>
    <row r="10311" spans="1:1" x14ac:dyDescent="0.2">
      <c r="A10311" s="219">
        <v>0</v>
      </c>
    </row>
    <row r="10312" spans="1:1" x14ac:dyDescent="0.2">
      <c r="A10312" s="219">
        <v>0</v>
      </c>
    </row>
    <row r="10313" spans="1:1" x14ac:dyDescent="0.2">
      <c r="A10313" s="219">
        <v>0</v>
      </c>
    </row>
    <row r="10314" spans="1:1" x14ac:dyDescent="0.2">
      <c r="A10314" s="219">
        <v>0</v>
      </c>
    </row>
    <row r="10315" spans="1:1" x14ac:dyDescent="0.2">
      <c r="A10315" s="219">
        <v>0</v>
      </c>
    </row>
    <row r="10316" spans="1:1" x14ac:dyDescent="0.2">
      <c r="A10316" s="219">
        <v>0</v>
      </c>
    </row>
    <row r="10317" spans="1:1" x14ac:dyDescent="0.2">
      <c r="A10317" s="219">
        <v>0</v>
      </c>
    </row>
    <row r="10318" spans="1:1" x14ac:dyDescent="0.2">
      <c r="A10318" s="219">
        <v>0</v>
      </c>
    </row>
    <row r="10319" spans="1:1" x14ac:dyDescent="0.2">
      <c r="A10319" s="219">
        <v>0</v>
      </c>
    </row>
    <row r="10320" spans="1:1" x14ac:dyDescent="0.2">
      <c r="A10320" s="219">
        <v>0</v>
      </c>
    </row>
    <row r="10321" spans="1:1" x14ac:dyDescent="0.2">
      <c r="A10321" s="219">
        <v>0</v>
      </c>
    </row>
    <row r="10322" spans="1:1" x14ac:dyDescent="0.2">
      <c r="A10322" s="219">
        <v>0</v>
      </c>
    </row>
    <row r="10323" spans="1:1" x14ac:dyDescent="0.2">
      <c r="A10323" s="219">
        <v>0</v>
      </c>
    </row>
    <row r="10324" spans="1:1" x14ac:dyDescent="0.2">
      <c r="A10324" s="219">
        <v>0</v>
      </c>
    </row>
    <row r="10325" spans="1:1" x14ac:dyDescent="0.2">
      <c r="A10325" s="219">
        <v>0</v>
      </c>
    </row>
    <row r="10326" spans="1:1" x14ac:dyDescent="0.2">
      <c r="A10326" s="219">
        <v>0</v>
      </c>
    </row>
    <row r="10327" spans="1:1" x14ac:dyDescent="0.2">
      <c r="A10327" s="219">
        <v>0</v>
      </c>
    </row>
    <row r="10328" spans="1:1" x14ac:dyDescent="0.2">
      <c r="A10328" s="219">
        <v>0</v>
      </c>
    </row>
    <row r="10329" spans="1:1" x14ac:dyDescent="0.2">
      <c r="A10329" s="219">
        <v>0</v>
      </c>
    </row>
    <row r="10330" spans="1:1" x14ac:dyDescent="0.2">
      <c r="A10330" s="219">
        <v>0</v>
      </c>
    </row>
    <row r="10331" spans="1:1" x14ac:dyDescent="0.2">
      <c r="A10331" s="219">
        <v>0</v>
      </c>
    </row>
    <row r="10332" spans="1:1" x14ac:dyDescent="0.2">
      <c r="A10332" s="219">
        <v>0</v>
      </c>
    </row>
    <row r="10333" spans="1:1" x14ac:dyDescent="0.2">
      <c r="A10333" s="219">
        <v>0</v>
      </c>
    </row>
    <row r="10334" spans="1:1" x14ac:dyDescent="0.2">
      <c r="A10334" s="219">
        <v>0</v>
      </c>
    </row>
    <row r="10335" spans="1:1" x14ac:dyDescent="0.2">
      <c r="A10335" s="219">
        <v>0</v>
      </c>
    </row>
    <row r="10336" spans="1:1" x14ac:dyDescent="0.2">
      <c r="A10336" s="219">
        <v>0</v>
      </c>
    </row>
    <row r="10337" spans="1:1" x14ac:dyDescent="0.2">
      <c r="A10337" s="219">
        <v>0</v>
      </c>
    </row>
    <row r="10338" spans="1:1" x14ac:dyDescent="0.2">
      <c r="A10338" s="219">
        <v>0</v>
      </c>
    </row>
    <row r="10339" spans="1:1" x14ac:dyDescent="0.2">
      <c r="A10339" s="219">
        <v>0</v>
      </c>
    </row>
    <row r="10340" spans="1:1" x14ac:dyDescent="0.2">
      <c r="A10340" s="219">
        <v>0</v>
      </c>
    </row>
    <row r="10341" spans="1:1" x14ac:dyDescent="0.2">
      <c r="A10341" s="219">
        <v>0</v>
      </c>
    </row>
    <row r="10342" spans="1:1" x14ac:dyDescent="0.2">
      <c r="A10342" s="219">
        <v>0</v>
      </c>
    </row>
    <row r="10343" spans="1:1" x14ac:dyDescent="0.2">
      <c r="A10343" s="219">
        <v>0</v>
      </c>
    </row>
    <row r="10344" spans="1:1" x14ac:dyDescent="0.2">
      <c r="A10344" s="219">
        <v>0</v>
      </c>
    </row>
    <row r="10345" spans="1:1" x14ac:dyDescent="0.2">
      <c r="A10345" s="219">
        <v>0</v>
      </c>
    </row>
    <row r="10346" spans="1:1" x14ac:dyDescent="0.2">
      <c r="A10346" s="219">
        <v>0</v>
      </c>
    </row>
    <row r="10347" spans="1:1" x14ac:dyDescent="0.2">
      <c r="A10347" s="219">
        <v>0</v>
      </c>
    </row>
    <row r="10348" spans="1:1" x14ac:dyDescent="0.2">
      <c r="A10348" s="219">
        <v>0</v>
      </c>
    </row>
    <row r="10349" spans="1:1" x14ac:dyDescent="0.2">
      <c r="A10349" s="219">
        <v>0</v>
      </c>
    </row>
    <row r="10350" spans="1:1" x14ac:dyDescent="0.2">
      <c r="A10350" s="219">
        <v>0</v>
      </c>
    </row>
    <row r="10351" spans="1:1" x14ac:dyDescent="0.2">
      <c r="A10351" s="219">
        <v>0</v>
      </c>
    </row>
    <row r="10352" spans="1:1" x14ac:dyDescent="0.2">
      <c r="A10352" s="219">
        <v>0</v>
      </c>
    </row>
    <row r="10353" spans="1:1" x14ac:dyDescent="0.2">
      <c r="A10353" s="219">
        <v>0</v>
      </c>
    </row>
    <row r="10354" spans="1:1" x14ac:dyDescent="0.2">
      <c r="A10354" s="219">
        <v>0</v>
      </c>
    </row>
    <row r="10355" spans="1:1" x14ac:dyDescent="0.2">
      <c r="A10355" s="219">
        <v>0</v>
      </c>
    </row>
    <row r="10356" spans="1:1" x14ac:dyDescent="0.2">
      <c r="A10356" s="219">
        <v>0</v>
      </c>
    </row>
    <row r="10357" spans="1:1" x14ac:dyDescent="0.2">
      <c r="A10357" s="219">
        <v>0</v>
      </c>
    </row>
    <row r="10358" spans="1:1" x14ac:dyDescent="0.2">
      <c r="A10358" s="219">
        <v>0</v>
      </c>
    </row>
    <row r="10359" spans="1:1" x14ac:dyDescent="0.2">
      <c r="A10359" s="219">
        <v>0</v>
      </c>
    </row>
    <row r="10360" spans="1:1" x14ac:dyDescent="0.2">
      <c r="A10360" s="219">
        <v>0</v>
      </c>
    </row>
    <row r="10361" spans="1:1" x14ac:dyDescent="0.2">
      <c r="A10361" s="219">
        <v>0</v>
      </c>
    </row>
    <row r="10362" spans="1:1" x14ac:dyDescent="0.2">
      <c r="A10362" s="219">
        <v>0</v>
      </c>
    </row>
    <row r="10363" spans="1:1" x14ac:dyDescent="0.2">
      <c r="A10363" s="219">
        <v>0</v>
      </c>
    </row>
    <row r="10364" spans="1:1" x14ac:dyDescent="0.2">
      <c r="A10364" s="219">
        <v>0</v>
      </c>
    </row>
    <row r="10365" spans="1:1" x14ac:dyDescent="0.2">
      <c r="A10365" s="219">
        <v>0</v>
      </c>
    </row>
    <row r="10366" spans="1:1" x14ac:dyDescent="0.2">
      <c r="A10366" s="219">
        <v>0</v>
      </c>
    </row>
    <row r="10367" spans="1:1" x14ac:dyDescent="0.2">
      <c r="A10367" s="219">
        <v>0</v>
      </c>
    </row>
    <row r="10368" spans="1:1" x14ac:dyDescent="0.2">
      <c r="A10368" s="219">
        <v>0</v>
      </c>
    </row>
    <row r="10369" spans="1:1" x14ac:dyDescent="0.2">
      <c r="A10369" s="219">
        <v>0</v>
      </c>
    </row>
    <row r="10370" spans="1:1" x14ac:dyDescent="0.2">
      <c r="A10370" s="219">
        <v>0</v>
      </c>
    </row>
    <row r="10371" spans="1:1" x14ac:dyDescent="0.2">
      <c r="A10371" s="219">
        <v>0</v>
      </c>
    </row>
    <row r="10372" spans="1:1" x14ac:dyDescent="0.2">
      <c r="A10372" s="219">
        <v>0</v>
      </c>
    </row>
    <row r="10373" spans="1:1" x14ac:dyDescent="0.2">
      <c r="A10373" s="219">
        <v>0</v>
      </c>
    </row>
    <row r="10374" spans="1:1" x14ac:dyDescent="0.2">
      <c r="A10374" s="219">
        <v>0</v>
      </c>
    </row>
    <row r="10375" spans="1:1" x14ac:dyDescent="0.2">
      <c r="A10375" s="219">
        <v>0</v>
      </c>
    </row>
    <row r="10376" spans="1:1" x14ac:dyDescent="0.2">
      <c r="A10376" s="219">
        <v>0</v>
      </c>
    </row>
    <row r="10377" spans="1:1" x14ac:dyDescent="0.2">
      <c r="A10377" s="219">
        <v>0</v>
      </c>
    </row>
    <row r="10378" spans="1:1" x14ac:dyDescent="0.2">
      <c r="A10378" s="219">
        <v>0</v>
      </c>
    </row>
    <row r="10379" spans="1:1" x14ac:dyDescent="0.2">
      <c r="A10379" s="219">
        <v>0</v>
      </c>
    </row>
    <row r="10380" spans="1:1" x14ac:dyDescent="0.2">
      <c r="A10380" s="219">
        <v>0</v>
      </c>
    </row>
    <row r="10381" spans="1:1" x14ac:dyDescent="0.2">
      <c r="A10381" s="219">
        <v>0</v>
      </c>
    </row>
    <row r="10382" spans="1:1" x14ac:dyDescent="0.2">
      <c r="A10382" s="219">
        <v>0</v>
      </c>
    </row>
    <row r="10383" spans="1:1" x14ac:dyDescent="0.2">
      <c r="A10383" s="219">
        <v>0</v>
      </c>
    </row>
    <row r="10384" spans="1:1" x14ac:dyDescent="0.2">
      <c r="A10384" s="219">
        <v>0</v>
      </c>
    </row>
    <row r="10385" spans="1:1" x14ac:dyDescent="0.2">
      <c r="A10385" s="219">
        <v>0</v>
      </c>
    </row>
    <row r="10386" spans="1:1" x14ac:dyDescent="0.2">
      <c r="A10386" s="219">
        <v>0</v>
      </c>
    </row>
    <row r="10387" spans="1:1" x14ac:dyDescent="0.2">
      <c r="A10387" s="219">
        <v>0</v>
      </c>
    </row>
    <row r="10388" spans="1:1" x14ac:dyDescent="0.2">
      <c r="A10388" s="219">
        <v>0</v>
      </c>
    </row>
    <row r="10389" spans="1:1" x14ac:dyDescent="0.2">
      <c r="A10389" s="219">
        <v>0</v>
      </c>
    </row>
    <row r="10390" spans="1:1" x14ac:dyDescent="0.2">
      <c r="A10390" s="219">
        <v>0</v>
      </c>
    </row>
    <row r="10391" spans="1:1" x14ac:dyDescent="0.2">
      <c r="A10391" s="219">
        <v>0</v>
      </c>
    </row>
    <row r="10392" spans="1:1" x14ac:dyDescent="0.2">
      <c r="A10392" s="219">
        <v>0</v>
      </c>
    </row>
    <row r="10393" spans="1:1" x14ac:dyDescent="0.2">
      <c r="A10393" s="219">
        <v>0</v>
      </c>
    </row>
    <row r="10394" spans="1:1" x14ac:dyDescent="0.2">
      <c r="A10394" s="219">
        <v>0</v>
      </c>
    </row>
    <row r="10395" spans="1:1" x14ac:dyDescent="0.2">
      <c r="A10395" s="219">
        <v>0</v>
      </c>
    </row>
    <row r="10396" spans="1:1" x14ac:dyDescent="0.2">
      <c r="A10396" s="219">
        <v>0</v>
      </c>
    </row>
    <row r="10397" spans="1:1" x14ac:dyDescent="0.2">
      <c r="A10397" s="219">
        <v>0</v>
      </c>
    </row>
    <row r="10398" spans="1:1" x14ac:dyDescent="0.2">
      <c r="A10398" s="219">
        <v>0</v>
      </c>
    </row>
    <row r="10399" spans="1:1" x14ac:dyDescent="0.2">
      <c r="A10399" s="219">
        <v>0</v>
      </c>
    </row>
    <row r="10400" spans="1:1" x14ac:dyDescent="0.2">
      <c r="A10400" s="219">
        <v>0</v>
      </c>
    </row>
    <row r="10401" spans="1:1" x14ac:dyDescent="0.2">
      <c r="A10401" s="219">
        <v>0</v>
      </c>
    </row>
    <row r="10402" spans="1:1" x14ac:dyDescent="0.2">
      <c r="A10402" s="219">
        <v>0</v>
      </c>
    </row>
    <row r="10403" spans="1:1" x14ac:dyDescent="0.2">
      <c r="A10403" s="219">
        <v>0</v>
      </c>
    </row>
    <row r="10404" spans="1:1" x14ac:dyDescent="0.2">
      <c r="A10404" s="219">
        <v>0</v>
      </c>
    </row>
    <row r="10405" spans="1:1" x14ac:dyDescent="0.2">
      <c r="A10405" s="219">
        <v>0</v>
      </c>
    </row>
    <row r="10406" spans="1:1" x14ac:dyDescent="0.2">
      <c r="A10406" s="219">
        <v>0</v>
      </c>
    </row>
    <row r="10407" spans="1:1" x14ac:dyDescent="0.2">
      <c r="A10407" s="219">
        <v>0</v>
      </c>
    </row>
    <row r="10408" spans="1:1" x14ac:dyDescent="0.2">
      <c r="A10408" s="219">
        <v>0</v>
      </c>
    </row>
    <row r="10409" spans="1:1" x14ac:dyDescent="0.2">
      <c r="A10409" s="219">
        <v>0</v>
      </c>
    </row>
    <row r="10410" spans="1:1" x14ac:dyDescent="0.2">
      <c r="A10410" s="219">
        <v>0</v>
      </c>
    </row>
    <row r="10411" spans="1:1" x14ac:dyDescent="0.2">
      <c r="A10411" s="219">
        <v>0</v>
      </c>
    </row>
    <row r="10412" spans="1:1" x14ac:dyDescent="0.2">
      <c r="A10412" s="219">
        <v>0</v>
      </c>
    </row>
    <row r="10413" spans="1:1" x14ac:dyDescent="0.2">
      <c r="A10413" s="219">
        <v>0</v>
      </c>
    </row>
    <row r="10414" spans="1:1" x14ac:dyDescent="0.2">
      <c r="A10414" s="219">
        <v>0</v>
      </c>
    </row>
    <row r="10415" spans="1:1" x14ac:dyDescent="0.2">
      <c r="A10415" s="219">
        <v>0</v>
      </c>
    </row>
    <row r="10416" spans="1:1" x14ac:dyDescent="0.2">
      <c r="A10416" s="219">
        <v>0</v>
      </c>
    </row>
    <row r="10417" spans="1:1" x14ac:dyDescent="0.2">
      <c r="A10417" s="219">
        <v>0</v>
      </c>
    </row>
    <row r="10418" spans="1:1" x14ac:dyDescent="0.2">
      <c r="A10418" s="219">
        <v>0</v>
      </c>
    </row>
    <row r="10419" spans="1:1" x14ac:dyDescent="0.2">
      <c r="A10419" s="219">
        <v>0</v>
      </c>
    </row>
    <row r="10420" spans="1:1" x14ac:dyDescent="0.2">
      <c r="A10420" s="219">
        <v>0</v>
      </c>
    </row>
    <row r="10421" spans="1:1" x14ac:dyDescent="0.2">
      <c r="A10421" s="219">
        <v>0</v>
      </c>
    </row>
    <row r="10422" spans="1:1" x14ac:dyDescent="0.2">
      <c r="A10422" s="219">
        <v>0</v>
      </c>
    </row>
    <row r="10423" spans="1:1" x14ac:dyDescent="0.2">
      <c r="A10423" s="219">
        <v>0</v>
      </c>
    </row>
    <row r="10424" spans="1:1" x14ac:dyDescent="0.2">
      <c r="A10424" s="219">
        <v>0</v>
      </c>
    </row>
    <row r="10425" spans="1:1" x14ac:dyDescent="0.2">
      <c r="A10425" s="219">
        <v>0</v>
      </c>
    </row>
    <row r="10426" spans="1:1" x14ac:dyDescent="0.2">
      <c r="A10426" s="219">
        <v>0</v>
      </c>
    </row>
    <row r="10427" spans="1:1" x14ac:dyDescent="0.2">
      <c r="A10427" s="219">
        <v>0</v>
      </c>
    </row>
    <row r="10428" spans="1:1" x14ac:dyDescent="0.2">
      <c r="A10428" s="219">
        <v>0</v>
      </c>
    </row>
    <row r="10429" spans="1:1" x14ac:dyDescent="0.2">
      <c r="A10429" s="219">
        <v>0</v>
      </c>
    </row>
    <row r="10430" spans="1:1" x14ac:dyDescent="0.2">
      <c r="A10430" s="219">
        <v>0</v>
      </c>
    </row>
    <row r="10431" spans="1:1" x14ac:dyDescent="0.2">
      <c r="A10431" s="219">
        <v>0</v>
      </c>
    </row>
    <row r="10432" spans="1:1" x14ac:dyDescent="0.2">
      <c r="A10432" s="219">
        <v>0</v>
      </c>
    </row>
    <row r="10433" spans="1:1" x14ac:dyDescent="0.2">
      <c r="A10433" s="219">
        <v>0</v>
      </c>
    </row>
    <row r="10434" spans="1:1" x14ac:dyDescent="0.2">
      <c r="A10434" s="219">
        <v>0</v>
      </c>
    </row>
    <row r="10435" spans="1:1" x14ac:dyDescent="0.2">
      <c r="A10435" s="219">
        <v>0</v>
      </c>
    </row>
    <row r="10436" spans="1:1" x14ac:dyDescent="0.2">
      <c r="A10436" s="219">
        <v>0</v>
      </c>
    </row>
    <row r="10437" spans="1:1" x14ac:dyDescent="0.2">
      <c r="A10437" s="219">
        <v>0</v>
      </c>
    </row>
    <row r="10438" spans="1:1" x14ac:dyDescent="0.2">
      <c r="A10438" s="219">
        <v>0</v>
      </c>
    </row>
    <row r="10439" spans="1:1" x14ac:dyDescent="0.2">
      <c r="A10439" s="219">
        <v>0</v>
      </c>
    </row>
    <row r="10440" spans="1:1" x14ac:dyDescent="0.2">
      <c r="A10440" s="219">
        <v>0</v>
      </c>
    </row>
    <row r="10441" spans="1:1" x14ac:dyDescent="0.2">
      <c r="A10441" s="219">
        <v>0</v>
      </c>
    </row>
    <row r="10442" spans="1:1" x14ac:dyDescent="0.2">
      <c r="A10442" s="219">
        <v>0</v>
      </c>
    </row>
    <row r="10443" spans="1:1" x14ac:dyDescent="0.2">
      <c r="A10443" s="219">
        <v>0</v>
      </c>
    </row>
    <row r="10444" spans="1:1" x14ac:dyDescent="0.2">
      <c r="A10444" s="219">
        <v>0</v>
      </c>
    </row>
    <row r="10445" spans="1:1" x14ac:dyDescent="0.2">
      <c r="A10445" s="219">
        <v>0</v>
      </c>
    </row>
    <row r="10446" spans="1:1" x14ac:dyDescent="0.2">
      <c r="A10446" s="219">
        <v>0</v>
      </c>
    </row>
    <row r="10447" spans="1:1" x14ac:dyDescent="0.2">
      <c r="A10447" s="219">
        <v>0</v>
      </c>
    </row>
    <row r="10448" spans="1:1" x14ac:dyDescent="0.2">
      <c r="A10448" s="219">
        <v>0</v>
      </c>
    </row>
    <row r="10449" spans="1:1" x14ac:dyDescent="0.2">
      <c r="A10449" s="219">
        <v>0</v>
      </c>
    </row>
    <row r="10450" spans="1:1" x14ac:dyDescent="0.2">
      <c r="A10450" s="219">
        <v>0</v>
      </c>
    </row>
    <row r="10451" spans="1:1" x14ac:dyDescent="0.2">
      <c r="A10451" s="219">
        <v>0</v>
      </c>
    </row>
    <row r="10452" spans="1:1" x14ac:dyDescent="0.2">
      <c r="A10452" s="219">
        <v>0</v>
      </c>
    </row>
    <row r="10453" spans="1:1" x14ac:dyDescent="0.2">
      <c r="A10453" s="219">
        <v>0</v>
      </c>
    </row>
    <row r="10454" spans="1:1" x14ac:dyDescent="0.2">
      <c r="A10454" s="219">
        <v>0</v>
      </c>
    </row>
    <row r="10455" spans="1:1" x14ac:dyDescent="0.2">
      <c r="A10455" s="219">
        <v>0</v>
      </c>
    </row>
    <row r="10456" spans="1:1" x14ac:dyDescent="0.2">
      <c r="A10456" s="219">
        <v>0</v>
      </c>
    </row>
    <row r="10457" spans="1:1" x14ac:dyDescent="0.2">
      <c r="A10457" s="219">
        <v>0</v>
      </c>
    </row>
    <row r="10458" spans="1:1" x14ac:dyDescent="0.2">
      <c r="A10458" s="219">
        <v>0</v>
      </c>
    </row>
    <row r="10459" spans="1:1" x14ac:dyDescent="0.2">
      <c r="A10459" s="219">
        <v>0</v>
      </c>
    </row>
    <row r="10460" spans="1:1" x14ac:dyDescent="0.2">
      <c r="A10460" s="219">
        <v>0</v>
      </c>
    </row>
    <row r="10461" spans="1:1" x14ac:dyDescent="0.2">
      <c r="A10461" s="219">
        <v>0</v>
      </c>
    </row>
    <row r="10462" spans="1:1" x14ac:dyDescent="0.2">
      <c r="A10462" s="219">
        <v>0</v>
      </c>
    </row>
    <row r="10463" spans="1:1" x14ac:dyDescent="0.2">
      <c r="A10463" s="219">
        <v>0</v>
      </c>
    </row>
    <row r="10464" spans="1:1" x14ac:dyDescent="0.2">
      <c r="A10464" s="219">
        <v>0</v>
      </c>
    </row>
    <row r="10465" spans="1:1" x14ac:dyDescent="0.2">
      <c r="A10465" s="219">
        <v>0</v>
      </c>
    </row>
    <row r="10466" spans="1:1" x14ac:dyDescent="0.2">
      <c r="A10466" s="219">
        <v>0</v>
      </c>
    </row>
    <row r="10467" spans="1:1" x14ac:dyDescent="0.2">
      <c r="A10467" s="219">
        <v>0</v>
      </c>
    </row>
    <row r="10468" spans="1:1" x14ac:dyDescent="0.2">
      <c r="A10468" s="219">
        <v>0</v>
      </c>
    </row>
    <row r="10469" spans="1:1" x14ac:dyDescent="0.2">
      <c r="A10469" s="219">
        <v>0</v>
      </c>
    </row>
    <row r="10470" spans="1:1" x14ac:dyDescent="0.2">
      <c r="A10470" s="219">
        <v>0</v>
      </c>
    </row>
    <row r="10471" spans="1:1" x14ac:dyDescent="0.2">
      <c r="A10471" s="219">
        <v>0</v>
      </c>
    </row>
    <row r="10472" spans="1:1" x14ac:dyDescent="0.2">
      <c r="A10472" s="219">
        <v>0</v>
      </c>
    </row>
    <row r="10473" spans="1:1" x14ac:dyDescent="0.2">
      <c r="A10473" s="219">
        <v>0</v>
      </c>
    </row>
    <row r="10474" spans="1:1" x14ac:dyDescent="0.2">
      <c r="A10474" s="219">
        <v>0</v>
      </c>
    </row>
    <row r="10475" spans="1:1" x14ac:dyDescent="0.2">
      <c r="A10475" s="219">
        <v>0</v>
      </c>
    </row>
    <row r="10476" spans="1:1" x14ac:dyDescent="0.2">
      <c r="A10476" s="219">
        <v>0</v>
      </c>
    </row>
    <row r="10477" spans="1:1" x14ac:dyDescent="0.2">
      <c r="A10477" s="219">
        <v>0</v>
      </c>
    </row>
    <row r="10478" spans="1:1" x14ac:dyDescent="0.2">
      <c r="A10478" s="219">
        <v>0</v>
      </c>
    </row>
    <row r="10479" spans="1:1" x14ac:dyDescent="0.2">
      <c r="A10479" s="219">
        <v>0</v>
      </c>
    </row>
    <row r="10480" spans="1:1" x14ac:dyDescent="0.2">
      <c r="A10480" s="219">
        <v>0</v>
      </c>
    </row>
    <row r="10481" spans="1:1" x14ac:dyDescent="0.2">
      <c r="A10481" s="219">
        <v>0</v>
      </c>
    </row>
    <row r="10482" spans="1:1" x14ac:dyDescent="0.2">
      <c r="A10482" s="219">
        <v>0</v>
      </c>
    </row>
    <row r="10483" spans="1:1" x14ac:dyDescent="0.2">
      <c r="A10483" s="219">
        <v>0</v>
      </c>
    </row>
    <row r="10484" spans="1:1" x14ac:dyDescent="0.2">
      <c r="A10484" s="219">
        <v>0</v>
      </c>
    </row>
    <row r="10485" spans="1:1" x14ac:dyDescent="0.2">
      <c r="A10485" s="219">
        <v>0</v>
      </c>
    </row>
    <row r="10486" spans="1:1" x14ac:dyDescent="0.2">
      <c r="A10486" s="219">
        <v>0</v>
      </c>
    </row>
    <row r="10487" spans="1:1" x14ac:dyDescent="0.2">
      <c r="A10487" s="219">
        <v>0</v>
      </c>
    </row>
    <row r="10488" spans="1:1" x14ac:dyDescent="0.2">
      <c r="A10488" s="219">
        <v>0</v>
      </c>
    </row>
    <row r="10489" spans="1:1" x14ac:dyDescent="0.2">
      <c r="A10489" s="219">
        <v>0</v>
      </c>
    </row>
    <row r="10490" spans="1:1" x14ac:dyDescent="0.2">
      <c r="A10490" s="219">
        <v>0</v>
      </c>
    </row>
    <row r="10491" spans="1:1" x14ac:dyDescent="0.2">
      <c r="A10491" s="219">
        <v>0</v>
      </c>
    </row>
    <row r="10492" spans="1:1" x14ac:dyDescent="0.2">
      <c r="A10492" s="219">
        <v>0</v>
      </c>
    </row>
    <row r="10493" spans="1:1" x14ac:dyDescent="0.2">
      <c r="A10493" s="219">
        <v>0</v>
      </c>
    </row>
    <row r="10494" spans="1:1" x14ac:dyDescent="0.2">
      <c r="A10494" s="219">
        <v>0</v>
      </c>
    </row>
    <row r="10495" spans="1:1" x14ac:dyDescent="0.2">
      <c r="A10495" s="219">
        <v>0</v>
      </c>
    </row>
    <row r="10496" spans="1:1" x14ac:dyDescent="0.2">
      <c r="A10496" s="219">
        <v>0</v>
      </c>
    </row>
    <row r="10497" spans="1:1" x14ac:dyDescent="0.2">
      <c r="A10497" s="219">
        <v>0</v>
      </c>
    </row>
    <row r="10498" spans="1:1" x14ac:dyDescent="0.2">
      <c r="A10498" s="219">
        <v>0</v>
      </c>
    </row>
    <row r="10499" spans="1:1" x14ac:dyDescent="0.2">
      <c r="A10499" s="219">
        <v>0</v>
      </c>
    </row>
    <row r="10500" spans="1:1" x14ac:dyDescent="0.2">
      <c r="A10500" s="219">
        <v>0</v>
      </c>
    </row>
    <row r="10501" spans="1:1" x14ac:dyDescent="0.2">
      <c r="A10501" s="219">
        <v>0</v>
      </c>
    </row>
    <row r="10502" spans="1:1" x14ac:dyDescent="0.2">
      <c r="A10502" s="219">
        <v>0</v>
      </c>
    </row>
    <row r="10503" spans="1:1" x14ac:dyDescent="0.2">
      <c r="A10503" s="219">
        <v>0</v>
      </c>
    </row>
    <row r="10504" spans="1:1" x14ac:dyDescent="0.2">
      <c r="A10504" s="219">
        <v>0</v>
      </c>
    </row>
    <row r="10505" spans="1:1" x14ac:dyDescent="0.2">
      <c r="A10505" s="219">
        <v>0</v>
      </c>
    </row>
    <row r="10506" spans="1:1" x14ac:dyDescent="0.2">
      <c r="A10506" s="219">
        <v>0</v>
      </c>
    </row>
    <row r="10507" spans="1:1" x14ac:dyDescent="0.2">
      <c r="A10507" s="219">
        <v>0</v>
      </c>
    </row>
    <row r="10508" spans="1:1" x14ac:dyDescent="0.2">
      <c r="A10508" s="219">
        <v>0</v>
      </c>
    </row>
    <row r="10509" spans="1:1" x14ac:dyDescent="0.2">
      <c r="A10509" s="219">
        <v>0</v>
      </c>
    </row>
    <row r="10510" spans="1:1" x14ac:dyDescent="0.2">
      <c r="A10510" s="219">
        <v>0</v>
      </c>
    </row>
    <row r="10511" spans="1:1" x14ac:dyDescent="0.2">
      <c r="A10511" s="219">
        <v>0</v>
      </c>
    </row>
    <row r="10512" spans="1:1" x14ac:dyDescent="0.2">
      <c r="A10512" s="219">
        <v>0</v>
      </c>
    </row>
    <row r="10513" spans="1:1" x14ac:dyDescent="0.2">
      <c r="A10513" s="219">
        <v>0</v>
      </c>
    </row>
    <row r="10514" spans="1:1" x14ac:dyDescent="0.2">
      <c r="A10514" s="219">
        <v>0</v>
      </c>
    </row>
    <row r="10515" spans="1:1" x14ac:dyDescent="0.2">
      <c r="A10515" s="219">
        <v>0</v>
      </c>
    </row>
    <row r="10516" spans="1:1" x14ac:dyDescent="0.2">
      <c r="A10516" s="219">
        <v>0</v>
      </c>
    </row>
    <row r="10517" spans="1:1" x14ac:dyDescent="0.2">
      <c r="A10517" s="219">
        <v>0</v>
      </c>
    </row>
    <row r="10518" spans="1:1" x14ac:dyDescent="0.2">
      <c r="A10518" s="219">
        <v>0</v>
      </c>
    </row>
    <row r="10519" spans="1:1" x14ac:dyDescent="0.2">
      <c r="A10519" s="219">
        <v>0</v>
      </c>
    </row>
    <row r="10520" spans="1:1" x14ac:dyDescent="0.2">
      <c r="A10520" s="219">
        <v>0</v>
      </c>
    </row>
    <row r="10521" spans="1:1" x14ac:dyDescent="0.2">
      <c r="A10521" s="219">
        <v>0</v>
      </c>
    </row>
    <row r="10522" spans="1:1" x14ac:dyDescent="0.2">
      <c r="A10522" s="219">
        <v>0</v>
      </c>
    </row>
    <row r="10523" spans="1:1" x14ac:dyDescent="0.2">
      <c r="A10523" s="219">
        <v>0</v>
      </c>
    </row>
    <row r="10524" spans="1:1" x14ac:dyDescent="0.2">
      <c r="A10524" s="219">
        <v>0</v>
      </c>
    </row>
    <row r="10525" spans="1:1" x14ac:dyDescent="0.2">
      <c r="A10525" s="219">
        <v>0</v>
      </c>
    </row>
    <row r="10526" spans="1:1" x14ac:dyDescent="0.2">
      <c r="A10526" s="219">
        <v>0</v>
      </c>
    </row>
    <row r="10527" spans="1:1" x14ac:dyDescent="0.2">
      <c r="A10527" s="219">
        <v>0</v>
      </c>
    </row>
    <row r="10528" spans="1:1" x14ac:dyDescent="0.2">
      <c r="A10528" s="219">
        <v>0</v>
      </c>
    </row>
    <row r="10529" spans="1:1" x14ac:dyDescent="0.2">
      <c r="A10529" s="219">
        <v>0</v>
      </c>
    </row>
    <row r="10530" spans="1:1" x14ac:dyDescent="0.2">
      <c r="A10530" s="219">
        <v>0</v>
      </c>
    </row>
    <row r="10531" spans="1:1" x14ac:dyDescent="0.2">
      <c r="A10531" s="219">
        <v>0</v>
      </c>
    </row>
    <row r="10532" spans="1:1" x14ac:dyDescent="0.2">
      <c r="A10532" s="219">
        <v>0</v>
      </c>
    </row>
    <row r="10533" spans="1:1" x14ac:dyDescent="0.2">
      <c r="A10533" s="219">
        <v>0</v>
      </c>
    </row>
    <row r="10534" spans="1:1" x14ac:dyDescent="0.2">
      <c r="A10534" s="219">
        <v>0</v>
      </c>
    </row>
    <row r="10535" spans="1:1" x14ac:dyDescent="0.2">
      <c r="A10535" s="219">
        <v>0</v>
      </c>
    </row>
    <row r="10536" spans="1:1" x14ac:dyDescent="0.2">
      <c r="A10536" s="219">
        <v>0</v>
      </c>
    </row>
    <row r="10537" spans="1:1" x14ac:dyDescent="0.2">
      <c r="A10537" s="219">
        <v>0</v>
      </c>
    </row>
    <row r="10538" spans="1:1" x14ac:dyDescent="0.2">
      <c r="A10538" s="219">
        <v>0</v>
      </c>
    </row>
    <row r="10539" spans="1:1" x14ac:dyDescent="0.2">
      <c r="A10539" s="219">
        <v>0</v>
      </c>
    </row>
    <row r="10540" spans="1:1" x14ac:dyDescent="0.2">
      <c r="A10540" s="219">
        <v>0</v>
      </c>
    </row>
    <row r="10541" spans="1:1" x14ac:dyDescent="0.2">
      <c r="A10541" s="219">
        <v>0</v>
      </c>
    </row>
    <row r="10542" spans="1:1" x14ac:dyDescent="0.2">
      <c r="A10542" s="219">
        <v>0</v>
      </c>
    </row>
    <row r="10543" spans="1:1" x14ac:dyDescent="0.2">
      <c r="A10543" s="219">
        <v>0</v>
      </c>
    </row>
    <row r="10544" spans="1:1" x14ac:dyDescent="0.2">
      <c r="A10544" s="219">
        <v>0</v>
      </c>
    </row>
    <row r="10545" spans="1:1" x14ac:dyDescent="0.2">
      <c r="A10545" s="219">
        <v>0</v>
      </c>
    </row>
    <row r="10546" spans="1:1" x14ac:dyDescent="0.2">
      <c r="A10546" s="219">
        <v>0</v>
      </c>
    </row>
    <row r="10547" spans="1:1" x14ac:dyDescent="0.2">
      <c r="A10547" s="219">
        <v>0</v>
      </c>
    </row>
    <row r="10548" spans="1:1" x14ac:dyDescent="0.2">
      <c r="A10548" s="219">
        <v>0</v>
      </c>
    </row>
    <row r="10549" spans="1:1" x14ac:dyDescent="0.2">
      <c r="A10549" s="219">
        <v>0</v>
      </c>
    </row>
    <row r="10550" spans="1:1" x14ac:dyDescent="0.2">
      <c r="A10550" s="219">
        <v>0</v>
      </c>
    </row>
    <row r="10551" spans="1:1" x14ac:dyDescent="0.2">
      <c r="A10551" s="219">
        <v>0</v>
      </c>
    </row>
    <row r="10552" spans="1:1" x14ac:dyDescent="0.2">
      <c r="A10552" s="219">
        <v>0</v>
      </c>
    </row>
    <row r="10553" spans="1:1" x14ac:dyDescent="0.2">
      <c r="A10553" s="219">
        <v>0</v>
      </c>
    </row>
    <row r="10554" spans="1:1" x14ac:dyDescent="0.2">
      <c r="A10554" s="219">
        <v>0</v>
      </c>
    </row>
    <row r="10555" spans="1:1" x14ac:dyDescent="0.2">
      <c r="A10555" s="219">
        <v>0</v>
      </c>
    </row>
    <row r="10556" spans="1:1" x14ac:dyDescent="0.2">
      <c r="A10556" s="219">
        <v>0</v>
      </c>
    </row>
    <row r="10557" spans="1:1" x14ac:dyDescent="0.2">
      <c r="A10557" s="219">
        <v>0</v>
      </c>
    </row>
    <row r="10558" spans="1:1" x14ac:dyDescent="0.2">
      <c r="A10558" s="219">
        <v>0</v>
      </c>
    </row>
    <row r="10559" spans="1:1" x14ac:dyDescent="0.2">
      <c r="A10559" s="219">
        <v>0</v>
      </c>
    </row>
    <row r="10560" spans="1:1" x14ac:dyDescent="0.2">
      <c r="A10560" s="219">
        <v>0</v>
      </c>
    </row>
    <row r="10561" spans="1:1" x14ac:dyDescent="0.2">
      <c r="A10561" s="219">
        <v>0</v>
      </c>
    </row>
    <row r="10562" spans="1:1" x14ac:dyDescent="0.2">
      <c r="A10562" s="219">
        <v>0</v>
      </c>
    </row>
    <row r="10563" spans="1:1" x14ac:dyDescent="0.2">
      <c r="A10563" s="219">
        <v>0</v>
      </c>
    </row>
    <row r="10564" spans="1:1" x14ac:dyDescent="0.2">
      <c r="A10564" s="219">
        <v>0</v>
      </c>
    </row>
    <row r="10565" spans="1:1" x14ac:dyDescent="0.2">
      <c r="A10565" s="219">
        <v>0</v>
      </c>
    </row>
    <row r="10566" spans="1:1" x14ac:dyDescent="0.2">
      <c r="A10566" s="219">
        <v>0</v>
      </c>
    </row>
    <row r="10567" spans="1:1" x14ac:dyDescent="0.2">
      <c r="A10567" s="219">
        <v>0</v>
      </c>
    </row>
    <row r="10568" spans="1:1" x14ac:dyDescent="0.2">
      <c r="A10568" s="219">
        <v>0</v>
      </c>
    </row>
    <row r="10569" spans="1:1" x14ac:dyDescent="0.2">
      <c r="A10569" s="219">
        <v>0</v>
      </c>
    </row>
    <row r="10570" spans="1:1" x14ac:dyDescent="0.2">
      <c r="A10570" s="219">
        <v>0</v>
      </c>
    </row>
    <row r="10571" spans="1:1" x14ac:dyDescent="0.2">
      <c r="A10571" s="219">
        <v>0</v>
      </c>
    </row>
    <row r="10572" spans="1:1" x14ac:dyDescent="0.2">
      <c r="A10572" s="219">
        <v>0</v>
      </c>
    </row>
    <row r="10573" spans="1:1" x14ac:dyDescent="0.2">
      <c r="A10573" s="219">
        <v>0</v>
      </c>
    </row>
    <row r="10574" spans="1:1" x14ac:dyDescent="0.2">
      <c r="A10574" s="219">
        <v>0</v>
      </c>
    </row>
    <row r="10575" spans="1:1" x14ac:dyDescent="0.2">
      <c r="A10575" s="219">
        <v>0</v>
      </c>
    </row>
    <row r="10576" spans="1:1" x14ac:dyDescent="0.2">
      <c r="A10576" s="219">
        <v>0</v>
      </c>
    </row>
    <row r="10577" spans="1:1" x14ac:dyDescent="0.2">
      <c r="A10577" s="219">
        <v>0</v>
      </c>
    </row>
    <row r="10578" spans="1:1" x14ac:dyDescent="0.2">
      <c r="A10578" s="219">
        <v>0</v>
      </c>
    </row>
    <row r="10579" spans="1:1" x14ac:dyDescent="0.2">
      <c r="A10579" s="219">
        <v>0</v>
      </c>
    </row>
    <row r="10580" spans="1:1" x14ac:dyDescent="0.2">
      <c r="A10580" s="219">
        <v>0</v>
      </c>
    </row>
    <row r="10581" spans="1:1" x14ac:dyDescent="0.2">
      <c r="A10581" s="219">
        <v>0</v>
      </c>
    </row>
    <row r="10582" spans="1:1" x14ac:dyDescent="0.2">
      <c r="A10582" s="219">
        <v>0</v>
      </c>
    </row>
    <row r="10583" spans="1:1" x14ac:dyDescent="0.2">
      <c r="A10583" s="219">
        <v>0</v>
      </c>
    </row>
    <row r="10584" spans="1:1" x14ac:dyDescent="0.2">
      <c r="A10584" s="219">
        <v>0</v>
      </c>
    </row>
    <row r="10585" spans="1:1" x14ac:dyDescent="0.2">
      <c r="A10585" s="219">
        <v>0</v>
      </c>
    </row>
    <row r="10586" spans="1:1" x14ac:dyDescent="0.2">
      <c r="A10586" s="219">
        <v>0</v>
      </c>
    </row>
    <row r="10587" spans="1:1" x14ac:dyDescent="0.2">
      <c r="A10587" s="219">
        <v>0</v>
      </c>
    </row>
    <row r="10588" spans="1:1" x14ac:dyDescent="0.2">
      <c r="A10588" s="219">
        <v>0</v>
      </c>
    </row>
    <row r="10589" spans="1:1" x14ac:dyDescent="0.2">
      <c r="A10589" s="219">
        <v>0</v>
      </c>
    </row>
    <row r="10590" spans="1:1" x14ac:dyDescent="0.2">
      <c r="A10590" s="219">
        <v>0</v>
      </c>
    </row>
    <row r="10591" spans="1:1" x14ac:dyDescent="0.2">
      <c r="A10591" s="219">
        <v>0</v>
      </c>
    </row>
    <row r="10592" spans="1:1" x14ac:dyDescent="0.2">
      <c r="A10592" s="219">
        <v>0</v>
      </c>
    </row>
    <row r="10593" spans="1:1" x14ac:dyDescent="0.2">
      <c r="A10593" s="219">
        <v>0</v>
      </c>
    </row>
    <row r="10594" spans="1:1" x14ac:dyDescent="0.2">
      <c r="A10594" s="219">
        <v>0</v>
      </c>
    </row>
    <row r="10595" spans="1:1" x14ac:dyDescent="0.2">
      <c r="A10595" s="219">
        <v>0</v>
      </c>
    </row>
    <row r="10596" spans="1:1" x14ac:dyDescent="0.2">
      <c r="A10596" s="219">
        <v>0</v>
      </c>
    </row>
    <row r="10597" spans="1:1" x14ac:dyDescent="0.2">
      <c r="A10597" s="219">
        <v>0</v>
      </c>
    </row>
    <row r="10598" spans="1:1" x14ac:dyDescent="0.2">
      <c r="A10598" s="219">
        <v>0</v>
      </c>
    </row>
    <row r="10599" spans="1:1" x14ac:dyDescent="0.2">
      <c r="A10599" s="219">
        <v>0</v>
      </c>
    </row>
    <row r="10600" spans="1:1" x14ac:dyDescent="0.2">
      <c r="A10600" s="219">
        <v>0</v>
      </c>
    </row>
    <row r="10601" spans="1:1" x14ac:dyDescent="0.2">
      <c r="A10601" s="219">
        <v>0</v>
      </c>
    </row>
    <row r="10602" spans="1:1" x14ac:dyDescent="0.2">
      <c r="A10602" s="219">
        <v>0</v>
      </c>
    </row>
    <row r="10603" spans="1:1" x14ac:dyDescent="0.2">
      <c r="A10603" s="219">
        <v>0</v>
      </c>
    </row>
    <row r="10604" spans="1:1" x14ac:dyDescent="0.2">
      <c r="A10604" s="219">
        <v>0</v>
      </c>
    </row>
    <row r="10605" spans="1:1" x14ac:dyDescent="0.2">
      <c r="A10605" s="219">
        <v>0</v>
      </c>
    </row>
    <row r="10606" spans="1:1" x14ac:dyDescent="0.2">
      <c r="A10606" s="219">
        <v>0</v>
      </c>
    </row>
    <row r="10607" spans="1:1" x14ac:dyDescent="0.2">
      <c r="A10607" s="219">
        <v>0</v>
      </c>
    </row>
    <row r="10608" spans="1:1" x14ac:dyDescent="0.2">
      <c r="A10608" s="219">
        <v>0</v>
      </c>
    </row>
    <row r="10609" spans="1:1" x14ac:dyDescent="0.2">
      <c r="A10609" s="219">
        <v>0</v>
      </c>
    </row>
    <row r="10610" spans="1:1" x14ac:dyDescent="0.2">
      <c r="A10610" s="219">
        <v>0</v>
      </c>
    </row>
    <row r="10611" spans="1:1" x14ac:dyDescent="0.2">
      <c r="A10611" s="219">
        <v>0</v>
      </c>
    </row>
    <row r="10612" spans="1:1" x14ac:dyDescent="0.2">
      <c r="A10612" s="219">
        <v>0</v>
      </c>
    </row>
    <row r="10613" spans="1:1" x14ac:dyDescent="0.2">
      <c r="A10613" s="219">
        <v>0</v>
      </c>
    </row>
    <row r="10614" spans="1:1" x14ac:dyDescent="0.2">
      <c r="A10614" s="219">
        <v>0</v>
      </c>
    </row>
    <row r="10615" spans="1:1" x14ac:dyDescent="0.2">
      <c r="A10615" s="219">
        <v>0</v>
      </c>
    </row>
    <row r="10616" spans="1:1" x14ac:dyDescent="0.2">
      <c r="A10616" s="219">
        <v>0</v>
      </c>
    </row>
    <row r="10617" spans="1:1" x14ac:dyDescent="0.2">
      <c r="A10617" s="219">
        <v>0</v>
      </c>
    </row>
    <row r="10618" spans="1:1" x14ac:dyDescent="0.2">
      <c r="A10618" s="219">
        <v>0</v>
      </c>
    </row>
    <row r="10619" spans="1:1" x14ac:dyDescent="0.2">
      <c r="A10619" s="219">
        <v>0</v>
      </c>
    </row>
    <row r="10620" spans="1:1" x14ac:dyDescent="0.2">
      <c r="A10620" s="219">
        <v>0</v>
      </c>
    </row>
    <row r="10621" spans="1:1" x14ac:dyDescent="0.2">
      <c r="A10621" s="219">
        <v>0</v>
      </c>
    </row>
    <row r="10622" spans="1:1" x14ac:dyDescent="0.2">
      <c r="A10622" s="219">
        <v>0</v>
      </c>
    </row>
    <row r="10623" spans="1:1" x14ac:dyDescent="0.2">
      <c r="A10623" s="219">
        <v>0</v>
      </c>
    </row>
    <row r="10624" spans="1:1" x14ac:dyDescent="0.2">
      <c r="A10624" s="219">
        <v>0</v>
      </c>
    </row>
    <row r="10625" spans="1:1" x14ac:dyDescent="0.2">
      <c r="A10625" s="219">
        <v>0</v>
      </c>
    </row>
    <row r="10626" spans="1:1" x14ac:dyDescent="0.2">
      <c r="A10626" s="219">
        <v>0</v>
      </c>
    </row>
    <row r="10627" spans="1:1" x14ac:dyDescent="0.2">
      <c r="A10627" s="219">
        <v>0</v>
      </c>
    </row>
    <row r="10628" spans="1:1" x14ac:dyDescent="0.2">
      <c r="A10628" s="219">
        <v>0</v>
      </c>
    </row>
    <row r="10629" spans="1:1" x14ac:dyDescent="0.2">
      <c r="A10629" s="219">
        <v>0</v>
      </c>
    </row>
    <row r="10630" spans="1:1" x14ac:dyDescent="0.2">
      <c r="A10630" s="219">
        <v>0</v>
      </c>
    </row>
    <row r="10631" spans="1:1" x14ac:dyDescent="0.2">
      <c r="A10631" s="219">
        <v>0</v>
      </c>
    </row>
    <row r="10632" spans="1:1" x14ac:dyDescent="0.2">
      <c r="A10632" s="219">
        <v>0</v>
      </c>
    </row>
    <row r="10633" spans="1:1" x14ac:dyDescent="0.2">
      <c r="A10633" s="219">
        <v>0</v>
      </c>
    </row>
    <row r="10634" spans="1:1" x14ac:dyDescent="0.2">
      <c r="A10634" s="219">
        <v>0</v>
      </c>
    </row>
    <row r="10635" spans="1:1" x14ac:dyDescent="0.2">
      <c r="A10635" s="219">
        <v>0</v>
      </c>
    </row>
    <row r="10636" spans="1:1" x14ac:dyDescent="0.2">
      <c r="A10636" s="219">
        <v>0</v>
      </c>
    </row>
    <row r="10637" spans="1:1" x14ac:dyDescent="0.2">
      <c r="A10637" s="219">
        <v>0</v>
      </c>
    </row>
    <row r="10638" spans="1:1" x14ac:dyDescent="0.2">
      <c r="A10638" s="219">
        <v>0</v>
      </c>
    </row>
    <row r="10639" spans="1:1" x14ac:dyDescent="0.2">
      <c r="A10639" s="219">
        <v>0</v>
      </c>
    </row>
    <row r="10640" spans="1:1" x14ac:dyDescent="0.2">
      <c r="A10640" s="219">
        <v>0</v>
      </c>
    </row>
    <row r="10641" spans="1:1" x14ac:dyDescent="0.2">
      <c r="A10641" s="219">
        <v>0</v>
      </c>
    </row>
    <row r="10642" spans="1:1" x14ac:dyDescent="0.2">
      <c r="A10642" s="219">
        <v>0</v>
      </c>
    </row>
    <row r="10643" spans="1:1" x14ac:dyDescent="0.2">
      <c r="A10643" s="219">
        <v>0</v>
      </c>
    </row>
    <row r="10644" spans="1:1" x14ac:dyDescent="0.2">
      <c r="A10644" s="219">
        <v>0</v>
      </c>
    </row>
    <row r="10645" spans="1:1" x14ac:dyDescent="0.2">
      <c r="A10645" s="219">
        <v>0</v>
      </c>
    </row>
    <row r="10646" spans="1:1" x14ac:dyDescent="0.2">
      <c r="A10646" s="219">
        <v>0</v>
      </c>
    </row>
    <row r="10647" spans="1:1" x14ac:dyDescent="0.2">
      <c r="A10647" s="219">
        <v>0</v>
      </c>
    </row>
    <row r="10648" spans="1:1" x14ac:dyDescent="0.2">
      <c r="A10648" s="219">
        <v>0</v>
      </c>
    </row>
    <row r="10649" spans="1:1" x14ac:dyDescent="0.2">
      <c r="A10649" s="219">
        <v>0</v>
      </c>
    </row>
    <row r="10650" spans="1:1" x14ac:dyDescent="0.2">
      <c r="A10650" s="219">
        <v>0</v>
      </c>
    </row>
    <row r="10651" spans="1:1" x14ac:dyDescent="0.2">
      <c r="A10651" s="219">
        <v>0</v>
      </c>
    </row>
    <row r="10652" spans="1:1" x14ac:dyDescent="0.2">
      <c r="A10652" s="219">
        <v>0</v>
      </c>
    </row>
    <row r="10653" spans="1:1" x14ac:dyDescent="0.2">
      <c r="A10653" s="219">
        <v>0</v>
      </c>
    </row>
    <row r="10654" spans="1:1" x14ac:dyDescent="0.2">
      <c r="A10654" s="219">
        <v>0</v>
      </c>
    </row>
    <row r="10655" spans="1:1" x14ac:dyDescent="0.2">
      <c r="A10655" s="219">
        <v>0</v>
      </c>
    </row>
    <row r="10656" spans="1:1" x14ac:dyDescent="0.2">
      <c r="A10656" s="219">
        <v>0</v>
      </c>
    </row>
    <row r="10657" spans="1:1" x14ac:dyDescent="0.2">
      <c r="A10657" s="219">
        <v>0</v>
      </c>
    </row>
    <row r="10658" spans="1:1" x14ac:dyDescent="0.2">
      <c r="A10658" s="219">
        <v>0</v>
      </c>
    </row>
    <row r="10659" spans="1:1" x14ac:dyDescent="0.2">
      <c r="A10659" s="219">
        <v>0</v>
      </c>
    </row>
    <row r="10660" spans="1:1" x14ac:dyDescent="0.2">
      <c r="A10660" s="219">
        <v>0</v>
      </c>
    </row>
    <row r="10661" spans="1:1" x14ac:dyDescent="0.2">
      <c r="A10661" s="219">
        <v>0</v>
      </c>
    </row>
    <row r="10662" spans="1:1" x14ac:dyDescent="0.2">
      <c r="A10662" s="219">
        <v>0</v>
      </c>
    </row>
    <row r="10663" spans="1:1" x14ac:dyDescent="0.2">
      <c r="A10663" s="219">
        <v>0</v>
      </c>
    </row>
    <row r="10664" spans="1:1" x14ac:dyDescent="0.2">
      <c r="A10664" s="219">
        <v>0</v>
      </c>
    </row>
    <row r="10665" spans="1:1" x14ac:dyDescent="0.2">
      <c r="A10665" s="219">
        <v>0</v>
      </c>
    </row>
    <row r="10666" spans="1:1" x14ac:dyDescent="0.2">
      <c r="A10666" s="219">
        <v>0</v>
      </c>
    </row>
    <row r="10667" spans="1:1" x14ac:dyDescent="0.2">
      <c r="A10667" s="219">
        <v>0</v>
      </c>
    </row>
    <row r="10668" spans="1:1" x14ac:dyDescent="0.2">
      <c r="A10668" s="219">
        <v>0</v>
      </c>
    </row>
    <row r="10669" spans="1:1" x14ac:dyDescent="0.2">
      <c r="A10669" s="219">
        <v>0</v>
      </c>
    </row>
    <row r="10670" spans="1:1" x14ac:dyDescent="0.2">
      <c r="A10670" s="219">
        <v>0</v>
      </c>
    </row>
    <row r="10671" spans="1:1" x14ac:dyDescent="0.2">
      <c r="A10671" s="219">
        <v>0</v>
      </c>
    </row>
    <row r="10672" spans="1:1" x14ac:dyDescent="0.2">
      <c r="A10672" s="219">
        <v>0</v>
      </c>
    </row>
    <row r="10673" spans="1:1" x14ac:dyDescent="0.2">
      <c r="A10673" s="219">
        <v>0</v>
      </c>
    </row>
    <row r="10674" spans="1:1" x14ac:dyDescent="0.2">
      <c r="A10674" s="219">
        <v>0</v>
      </c>
    </row>
    <row r="10675" spans="1:1" x14ac:dyDescent="0.2">
      <c r="A10675" s="219">
        <v>0</v>
      </c>
    </row>
    <row r="10676" spans="1:1" x14ac:dyDescent="0.2">
      <c r="A10676" s="219">
        <v>0</v>
      </c>
    </row>
    <row r="10677" spans="1:1" x14ac:dyDescent="0.2">
      <c r="A10677" s="219">
        <v>0</v>
      </c>
    </row>
    <row r="10678" spans="1:1" x14ac:dyDescent="0.2">
      <c r="A10678" s="219">
        <v>0</v>
      </c>
    </row>
    <row r="10679" spans="1:1" x14ac:dyDescent="0.2">
      <c r="A10679" s="219">
        <v>0</v>
      </c>
    </row>
    <row r="10680" spans="1:1" x14ac:dyDescent="0.2">
      <c r="A10680" s="219">
        <v>0</v>
      </c>
    </row>
    <row r="10681" spans="1:1" x14ac:dyDescent="0.2">
      <c r="A10681" s="219">
        <v>0</v>
      </c>
    </row>
    <row r="10682" spans="1:1" x14ac:dyDescent="0.2">
      <c r="A10682" s="219">
        <v>0</v>
      </c>
    </row>
    <row r="10683" spans="1:1" x14ac:dyDescent="0.2">
      <c r="A10683" s="219">
        <v>0</v>
      </c>
    </row>
    <row r="10684" spans="1:1" x14ac:dyDescent="0.2">
      <c r="A10684" s="219">
        <v>0</v>
      </c>
    </row>
    <row r="10685" spans="1:1" x14ac:dyDescent="0.2">
      <c r="A10685" s="219">
        <v>0</v>
      </c>
    </row>
    <row r="10686" spans="1:1" x14ac:dyDescent="0.2">
      <c r="A10686" s="219">
        <v>0</v>
      </c>
    </row>
    <row r="10687" spans="1:1" x14ac:dyDescent="0.2">
      <c r="A10687" s="219">
        <v>0</v>
      </c>
    </row>
    <row r="10688" spans="1:1" x14ac:dyDescent="0.2">
      <c r="A10688" s="219">
        <v>0</v>
      </c>
    </row>
    <row r="10689" spans="1:1" x14ac:dyDescent="0.2">
      <c r="A10689" s="219">
        <v>0</v>
      </c>
    </row>
    <row r="10690" spans="1:1" x14ac:dyDescent="0.2">
      <c r="A10690" s="219">
        <v>0</v>
      </c>
    </row>
    <row r="10691" spans="1:1" x14ac:dyDescent="0.2">
      <c r="A10691" s="219">
        <v>0</v>
      </c>
    </row>
    <row r="10692" spans="1:1" x14ac:dyDescent="0.2">
      <c r="A10692" s="219">
        <v>0</v>
      </c>
    </row>
    <row r="10693" spans="1:1" x14ac:dyDescent="0.2">
      <c r="A10693" s="219">
        <v>0</v>
      </c>
    </row>
    <row r="10694" spans="1:1" x14ac:dyDescent="0.2">
      <c r="A10694" s="219">
        <v>0</v>
      </c>
    </row>
    <row r="10695" spans="1:1" x14ac:dyDescent="0.2">
      <c r="A10695" s="219">
        <v>0</v>
      </c>
    </row>
    <row r="10696" spans="1:1" x14ac:dyDescent="0.2">
      <c r="A10696" s="219">
        <v>0</v>
      </c>
    </row>
    <row r="10697" spans="1:1" x14ac:dyDescent="0.2">
      <c r="A10697" s="219">
        <v>0</v>
      </c>
    </row>
    <row r="10698" spans="1:1" x14ac:dyDescent="0.2">
      <c r="A10698" s="219">
        <v>0</v>
      </c>
    </row>
    <row r="10699" spans="1:1" x14ac:dyDescent="0.2">
      <c r="A10699" s="219">
        <v>0</v>
      </c>
    </row>
    <row r="10700" spans="1:1" x14ac:dyDescent="0.2">
      <c r="A10700" s="219">
        <v>0</v>
      </c>
    </row>
    <row r="10701" spans="1:1" x14ac:dyDescent="0.2">
      <c r="A10701" s="219">
        <v>0</v>
      </c>
    </row>
    <row r="10702" spans="1:1" x14ac:dyDescent="0.2">
      <c r="A10702" s="219">
        <v>0</v>
      </c>
    </row>
    <row r="10703" spans="1:1" x14ac:dyDescent="0.2">
      <c r="A10703" s="219">
        <v>0</v>
      </c>
    </row>
    <row r="10704" spans="1:1" x14ac:dyDescent="0.2">
      <c r="A10704" s="219">
        <v>0</v>
      </c>
    </row>
    <row r="10705" spans="1:1" x14ac:dyDescent="0.2">
      <c r="A10705" s="219">
        <v>0</v>
      </c>
    </row>
    <row r="10706" spans="1:1" x14ac:dyDescent="0.2">
      <c r="A10706" s="219">
        <v>0</v>
      </c>
    </row>
    <row r="10707" spans="1:1" x14ac:dyDescent="0.2">
      <c r="A10707" s="219">
        <v>0</v>
      </c>
    </row>
    <row r="10708" spans="1:1" x14ac:dyDescent="0.2">
      <c r="A10708" s="219">
        <v>0</v>
      </c>
    </row>
    <row r="10709" spans="1:1" x14ac:dyDescent="0.2">
      <c r="A10709" s="219">
        <v>0</v>
      </c>
    </row>
    <row r="10710" spans="1:1" x14ac:dyDescent="0.2">
      <c r="A10710" s="219">
        <v>0</v>
      </c>
    </row>
    <row r="10711" spans="1:1" x14ac:dyDescent="0.2">
      <c r="A10711" s="219">
        <v>0</v>
      </c>
    </row>
    <row r="10712" spans="1:1" x14ac:dyDescent="0.2">
      <c r="A10712" s="219">
        <v>0</v>
      </c>
    </row>
    <row r="10713" spans="1:1" x14ac:dyDescent="0.2">
      <c r="A10713" s="219">
        <v>0</v>
      </c>
    </row>
    <row r="10714" spans="1:1" x14ac:dyDescent="0.2">
      <c r="A10714" s="219">
        <v>0</v>
      </c>
    </row>
    <row r="10715" spans="1:1" x14ac:dyDescent="0.2">
      <c r="A10715" s="219">
        <v>0</v>
      </c>
    </row>
    <row r="10716" spans="1:1" x14ac:dyDescent="0.2">
      <c r="A10716" s="219">
        <v>0</v>
      </c>
    </row>
    <row r="10717" spans="1:1" x14ac:dyDescent="0.2">
      <c r="A10717" s="219">
        <v>0</v>
      </c>
    </row>
    <row r="10718" spans="1:1" x14ac:dyDescent="0.2">
      <c r="A10718" s="219">
        <v>0</v>
      </c>
    </row>
    <row r="10719" spans="1:1" x14ac:dyDescent="0.2">
      <c r="A10719" s="219">
        <v>0</v>
      </c>
    </row>
    <row r="10720" spans="1:1" x14ac:dyDescent="0.2">
      <c r="A10720" s="219">
        <v>0</v>
      </c>
    </row>
    <row r="10721" spans="1:1" x14ac:dyDescent="0.2">
      <c r="A10721" s="219">
        <v>0</v>
      </c>
    </row>
    <row r="10722" spans="1:1" x14ac:dyDescent="0.2">
      <c r="A10722" s="219">
        <v>0</v>
      </c>
    </row>
    <row r="10723" spans="1:1" x14ac:dyDescent="0.2">
      <c r="A10723" s="219">
        <v>0</v>
      </c>
    </row>
    <row r="10724" spans="1:1" x14ac:dyDescent="0.2">
      <c r="A10724" s="219">
        <v>0</v>
      </c>
    </row>
    <row r="10725" spans="1:1" x14ac:dyDescent="0.2">
      <c r="A10725" s="219">
        <v>0</v>
      </c>
    </row>
    <row r="10726" spans="1:1" x14ac:dyDescent="0.2">
      <c r="A10726" s="219">
        <v>0</v>
      </c>
    </row>
    <row r="10727" spans="1:1" x14ac:dyDescent="0.2">
      <c r="A10727" s="219">
        <v>0</v>
      </c>
    </row>
    <row r="10728" spans="1:1" x14ac:dyDescent="0.2">
      <c r="A10728" s="219">
        <v>0</v>
      </c>
    </row>
    <row r="10729" spans="1:1" x14ac:dyDescent="0.2">
      <c r="A10729" s="219">
        <v>0</v>
      </c>
    </row>
    <row r="10730" spans="1:1" x14ac:dyDescent="0.2">
      <c r="A10730" s="219">
        <v>0</v>
      </c>
    </row>
    <row r="10731" spans="1:1" x14ac:dyDescent="0.2">
      <c r="A10731" s="219">
        <v>0</v>
      </c>
    </row>
    <row r="10732" spans="1:1" x14ac:dyDescent="0.2">
      <c r="A10732" s="219">
        <v>0</v>
      </c>
    </row>
    <row r="10733" spans="1:1" x14ac:dyDescent="0.2">
      <c r="A10733" s="219">
        <v>0</v>
      </c>
    </row>
    <row r="10734" spans="1:1" x14ac:dyDescent="0.2">
      <c r="A10734" s="219">
        <v>0</v>
      </c>
    </row>
    <row r="10735" spans="1:1" x14ac:dyDescent="0.2">
      <c r="A10735" s="219">
        <v>0</v>
      </c>
    </row>
    <row r="10736" spans="1:1" x14ac:dyDescent="0.2">
      <c r="A10736" s="219">
        <v>0</v>
      </c>
    </row>
    <row r="10737" spans="1:1" x14ac:dyDescent="0.2">
      <c r="A10737" s="219">
        <v>0</v>
      </c>
    </row>
    <row r="10738" spans="1:1" x14ac:dyDescent="0.2">
      <c r="A10738" s="219">
        <v>0</v>
      </c>
    </row>
    <row r="10739" spans="1:1" x14ac:dyDescent="0.2">
      <c r="A10739" s="219">
        <v>0</v>
      </c>
    </row>
    <row r="10740" spans="1:1" x14ac:dyDescent="0.2">
      <c r="A10740" s="219">
        <v>0</v>
      </c>
    </row>
    <row r="10741" spans="1:1" x14ac:dyDescent="0.2">
      <c r="A10741" s="219">
        <v>0</v>
      </c>
    </row>
    <row r="10742" spans="1:1" x14ac:dyDescent="0.2">
      <c r="A10742" s="219">
        <v>0</v>
      </c>
    </row>
    <row r="10743" spans="1:1" x14ac:dyDescent="0.2">
      <c r="A10743" s="219">
        <v>0</v>
      </c>
    </row>
    <row r="10744" spans="1:1" x14ac:dyDescent="0.2">
      <c r="A10744" s="219">
        <v>0</v>
      </c>
    </row>
    <row r="10745" spans="1:1" x14ac:dyDescent="0.2">
      <c r="A10745" s="219">
        <v>0</v>
      </c>
    </row>
    <row r="10746" spans="1:1" x14ac:dyDescent="0.2">
      <c r="A10746" s="219">
        <v>0</v>
      </c>
    </row>
    <row r="10747" spans="1:1" x14ac:dyDescent="0.2">
      <c r="A10747" s="219">
        <v>0</v>
      </c>
    </row>
    <row r="10748" spans="1:1" x14ac:dyDescent="0.2">
      <c r="A10748" s="219">
        <v>0</v>
      </c>
    </row>
    <row r="10749" spans="1:1" x14ac:dyDescent="0.2">
      <c r="A10749" s="219">
        <v>0</v>
      </c>
    </row>
    <row r="10750" spans="1:1" x14ac:dyDescent="0.2">
      <c r="A10750" s="219">
        <v>0</v>
      </c>
    </row>
    <row r="10751" spans="1:1" x14ac:dyDescent="0.2">
      <c r="A10751" s="219">
        <v>0</v>
      </c>
    </row>
    <row r="10752" spans="1:1" x14ac:dyDescent="0.2">
      <c r="A10752" s="219">
        <v>0</v>
      </c>
    </row>
    <row r="10753" spans="1:1" x14ac:dyDescent="0.2">
      <c r="A10753" s="219">
        <v>0</v>
      </c>
    </row>
    <row r="10754" spans="1:1" x14ac:dyDescent="0.2">
      <c r="A10754" s="219">
        <v>0</v>
      </c>
    </row>
    <row r="10755" spans="1:1" x14ac:dyDescent="0.2">
      <c r="A10755" s="219">
        <v>0</v>
      </c>
    </row>
    <row r="10756" spans="1:1" x14ac:dyDescent="0.2">
      <c r="A10756" s="219">
        <v>0</v>
      </c>
    </row>
    <row r="10757" spans="1:1" x14ac:dyDescent="0.2">
      <c r="A10757" s="219">
        <v>0</v>
      </c>
    </row>
    <row r="10758" spans="1:1" x14ac:dyDescent="0.2">
      <c r="A10758" s="219">
        <v>0</v>
      </c>
    </row>
    <row r="10759" spans="1:1" x14ac:dyDescent="0.2">
      <c r="A10759" s="219">
        <v>0</v>
      </c>
    </row>
    <row r="10760" spans="1:1" x14ac:dyDescent="0.2">
      <c r="A10760" s="219">
        <v>0</v>
      </c>
    </row>
    <row r="10761" spans="1:1" x14ac:dyDescent="0.2">
      <c r="A10761" s="219">
        <v>0</v>
      </c>
    </row>
    <row r="10762" spans="1:1" x14ac:dyDescent="0.2">
      <c r="A10762" s="219">
        <v>0</v>
      </c>
    </row>
    <row r="10763" spans="1:1" x14ac:dyDescent="0.2">
      <c r="A10763" s="219">
        <v>0</v>
      </c>
    </row>
    <row r="10764" spans="1:1" x14ac:dyDescent="0.2">
      <c r="A10764" s="219">
        <v>0</v>
      </c>
    </row>
    <row r="10765" spans="1:1" x14ac:dyDescent="0.2">
      <c r="A10765" s="219">
        <v>0</v>
      </c>
    </row>
    <row r="10766" spans="1:1" x14ac:dyDescent="0.2">
      <c r="A10766" s="219">
        <v>0</v>
      </c>
    </row>
    <row r="10767" spans="1:1" x14ac:dyDescent="0.2">
      <c r="A10767" s="219">
        <v>0</v>
      </c>
    </row>
    <row r="10768" spans="1:1" x14ac:dyDescent="0.2">
      <c r="A10768" s="219">
        <v>0</v>
      </c>
    </row>
    <row r="10769" spans="1:1" x14ac:dyDescent="0.2">
      <c r="A10769" s="219">
        <v>0</v>
      </c>
    </row>
    <row r="10770" spans="1:1" x14ac:dyDescent="0.2">
      <c r="A10770" s="219">
        <v>0</v>
      </c>
    </row>
    <row r="10771" spans="1:1" x14ac:dyDescent="0.2">
      <c r="A10771" s="219">
        <v>0</v>
      </c>
    </row>
    <row r="10772" spans="1:1" x14ac:dyDescent="0.2">
      <c r="A10772" s="219">
        <v>0</v>
      </c>
    </row>
    <row r="10773" spans="1:1" x14ac:dyDescent="0.2">
      <c r="A10773" s="219">
        <v>0</v>
      </c>
    </row>
    <row r="10774" spans="1:1" x14ac:dyDescent="0.2">
      <c r="A10774" s="219">
        <v>0</v>
      </c>
    </row>
    <row r="10775" spans="1:1" x14ac:dyDescent="0.2">
      <c r="A10775" s="219">
        <v>0</v>
      </c>
    </row>
    <row r="10776" spans="1:1" x14ac:dyDescent="0.2">
      <c r="A10776" s="219">
        <v>0</v>
      </c>
    </row>
    <row r="10777" spans="1:1" x14ac:dyDescent="0.2">
      <c r="A10777" s="219">
        <v>0</v>
      </c>
    </row>
    <row r="10778" spans="1:1" x14ac:dyDescent="0.2">
      <c r="A10778" s="219">
        <v>0</v>
      </c>
    </row>
    <row r="10779" spans="1:1" x14ac:dyDescent="0.2">
      <c r="A10779" s="219">
        <v>0</v>
      </c>
    </row>
    <row r="10780" spans="1:1" x14ac:dyDescent="0.2">
      <c r="A10780" s="219">
        <v>0</v>
      </c>
    </row>
    <row r="10781" spans="1:1" x14ac:dyDescent="0.2">
      <c r="A10781" s="219">
        <v>0</v>
      </c>
    </row>
    <row r="10782" spans="1:1" x14ac:dyDescent="0.2">
      <c r="A10782" s="219">
        <v>0</v>
      </c>
    </row>
    <row r="10783" spans="1:1" x14ac:dyDescent="0.2">
      <c r="A10783" s="219">
        <v>0</v>
      </c>
    </row>
    <row r="10784" spans="1:1" x14ac:dyDescent="0.2">
      <c r="A10784" s="219">
        <v>0</v>
      </c>
    </row>
    <row r="10785" spans="1:1" x14ac:dyDescent="0.2">
      <c r="A10785" s="219">
        <v>0</v>
      </c>
    </row>
    <row r="10786" spans="1:1" x14ac:dyDescent="0.2">
      <c r="A10786" s="219">
        <v>0</v>
      </c>
    </row>
    <row r="10787" spans="1:1" x14ac:dyDescent="0.2">
      <c r="A10787" s="219">
        <v>0</v>
      </c>
    </row>
    <row r="10788" spans="1:1" x14ac:dyDescent="0.2">
      <c r="A10788" s="219">
        <v>0</v>
      </c>
    </row>
    <row r="10789" spans="1:1" x14ac:dyDescent="0.2">
      <c r="A10789" s="219">
        <v>0</v>
      </c>
    </row>
    <row r="10790" spans="1:1" x14ac:dyDescent="0.2">
      <c r="A10790" s="219">
        <v>0</v>
      </c>
    </row>
    <row r="10791" spans="1:1" x14ac:dyDescent="0.2">
      <c r="A10791" s="219">
        <v>0</v>
      </c>
    </row>
    <row r="10792" spans="1:1" x14ac:dyDescent="0.2">
      <c r="A10792" s="219">
        <v>0</v>
      </c>
    </row>
    <row r="10793" spans="1:1" x14ac:dyDescent="0.2">
      <c r="A10793" s="219">
        <v>0</v>
      </c>
    </row>
    <row r="10794" spans="1:1" x14ac:dyDescent="0.2">
      <c r="A10794" s="219">
        <v>0</v>
      </c>
    </row>
    <row r="10795" spans="1:1" x14ac:dyDescent="0.2">
      <c r="A10795" s="219">
        <v>0</v>
      </c>
    </row>
    <row r="10796" spans="1:1" x14ac:dyDescent="0.2">
      <c r="A10796" s="219">
        <v>0</v>
      </c>
    </row>
    <row r="10797" spans="1:1" x14ac:dyDescent="0.2">
      <c r="A10797" s="219">
        <v>0</v>
      </c>
    </row>
    <row r="10798" spans="1:1" x14ac:dyDescent="0.2">
      <c r="A10798" s="219">
        <v>0</v>
      </c>
    </row>
    <row r="10799" spans="1:1" x14ac:dyDescent="0.2">
      <c r="A10799" s="219">
        <v>0</v>
      </c>
    </row>
    <row r="10800" spans="1:1" x14ac:dyDescent="0.2">
      <c r="A10800" s="219">
        <v>0</v>
      </c>
    </row>
    <row r="10801" spans="1:1" x14ac:dyDescent="0.2">
      <c r="A10801" s="219">
        <v>0</v>
      </c>
    </row>
    <row r="10802" spans="1:1" x14ac:dyDescent="0.2">
      <c r="A10802" s="219">
        <v>0</v>
      </c>
    </row>
    <row r="10803" spans="1:1" x14ac:dyDescent="0.2">
      <c r="A10803" s="219">
        <v>0</v>
      </c>
    </row>
    <row r="10804" spans="1:1" x14ac:dyDescent="0.2">
      <c r="A10804" s="219">
        <v>0</v>
      </c>
    </row>
    <row r="10805" spans="1:1" x14ac:dyDescent="0.2">
      <c r="A10805" s="219">
        <v>0</v>
      </c>
    </row>
    <row r="10806" spans="1:1" x14ac:dyDescent="0.2">
      <c r="A10806" s="219">
        <v>0</v>
      </c>
    </row>
    <row r="10807" spans="1:1" x14ac:dyDescent="0.2">
      <c r="A10807" s="219">
        <v>0</v>
      </c>
    </row>
    <row r="10808" spans="1:1" x14ac:dyDescent="0.2">
      <c r="A10808" s="219">
        <v>0</v>
      </c>
    </row>
    <row r="10809" spans="1:1" x14ac:dyDescent="0.2">
      <c r="A10809" s="219">
        <v>0</v>
      </c>
    </row>
    <row r="10810" spans="1:1" x14ac:dyDescent="0.2">
      <c r="A10810" s="219">
        <v>0</v>
      </c>
    </row>
    <row r="10811" spans="1:1" x14ac:dyDescent="0.2">
      <c r="A10811" s="219">
        <v>0</v>
      </c>
    </row>
    <row r="10812" spans="1:1" x14ac:dyDescent="0.2">
      <c r="A10812" s="219">
        <v>0</v>
      </c>
    </row>
    <row r="10813" spans="1:1" x14ac:dyDescent="0.2">
      <c r="A10813" s="219">
        <v>0</v>
      </c>
    </row>
    <row r="10814" spans="1:1" x14ac:dyDescent="0.2">
      <c r="A10814" s="219">
        <v>0</v>
      </c>
    </row>
    <row r="10815" spans="1:1" x14ac:dyDescent="0.2">
      <c r="A10815" s="219">
        <v>0</v>
      </c>
    </row>
    <row r="10816" spans="1:1" x14ac:dyDescent="0.2">
      <c r="A10816" s="219">
        <v>0</v>
      </c>
    </row>
    <row r="10817" spans="1:1" x14ac:dyDescent="0.2">
      <c r="A10817" s="219">
        <v>0</v>
      </c>
    </row>
    <row r="10818" spans="1:1" x14ac:dyDescent="0.2">
      <c r="A10818" s="219">
        <v>0</v>
      </c>
    </row>
    <row r="10819" spans="1:1" x14ac:dyDescent="0.2">
      <c r="A10819" s="219">
        <v>0</v>
      </c>
    </row>
    <row r="10820" spans="1:1" x14ac:dyDescent="0.2">
      <c r="A10820" s="219">
        <v>0</v>
      </c>
    </row>
    <row r="10821" spans="1:1" x14ac:dyDescent="0.2">
      <c r="A10821" s="219">
        <v>0</v>
      </c>
    </row>
    <row r="10822" spans="1:1" x14ac:dyDescent="0.2">
      <c r="A10822" s="219">
        <v>0</v>
      </c>
    </row>
    <row r="10823" spans="1:1" x14ac:dyDescent="0.2">
      <c r="A10823" s="219">
        <v>0</v>
      </c>
    </row>
    <row r="10824" spans="1:1" x14ac:dyDescent="0.2">
      <c r="A10824" s="219">
        <v>0</v>
      </c>
    </row>
    <row r="10825" spans="1:1" x14ac:dyDescent="0.2">
      <c r="A10825" s="219">
        <v>0</v>
      </c>
    </row>
    <row r="10826" spans="1:1" x14ac:dyDescent="0.2">
      <c r="A10826" s="219">
        <v>0</v>
      </c>
    </row>
    <row r="10827" spans="1:1" x14ac:dyDescent="0.2">
      <c r="A10827" s="219">
        <v>0</v>
      </c>
    </row>
    <row r="10828" spans="1:1" x14ac:dyDescent="0.2">
      <c r="A10828" s="219">
        <v>0</v>
      </c>
    </row>
    <row r="10829" spans="1:1" x14ac:dyDescent="0.2">
      <c r="A10829" s="219">
        <v>0</v>
      </c>
    </row>
    <row r="10830" spans="1:1" x14ac:dyDescent="0.2">
      <c r="A10830" s="219">
        <v>0</v>
      </c>
    </row>
    <row r="10831" spans="1:1" x14ac:dyDescent="0.2">
      <c r="A10831" s="219">
        <v>0</v>
      </c>
    </row>
    <row r="10832" spans="1:1" x14ac:dyDescent="0.2">
      <c r="A10832" s="219">
        <v>0</v>
      </c>
    </row>
    <row r="10833" spans="1:1" x14ac:dyDescent="0.2">
      <c r="A10833" s="219">
        <v>0</v>
      </c>
    </row>
    <row r="10834" spans="1:1" x14ac:dyDescent="0.2">
      <c r="A10834" s="219">
        <v>0</v>
      </c>
    </row>
    <row r="10835" spans="1:1" x14ac:dyDescent="0.2">
      <c r="A10835" s="219">
        <v>0</v>
      </c>
    </row>
    <row r="10836" spans="1:1" x14ac:dyDescent="0.2">
      <c r="A10836" s="219">
        <v>0</v>
      </c>
    </row>
    <row r="10837" spans="1:1" x14ac:dyDescent="0.2">
      <c r="A10837" s="219">
        <v>0</v>
      </c>
    </row>
    <row r="10838" spans="1:1" x14ac:dyDescent="0.2">
      <c r="A10838" s="219">
        <v>0</v>
      </c>
    </row>
    <row r="10839" spans="1:1" x14ac:dyDescent="0.2">
      <c r="A10839" s="219">
        <v>0</v>
      </c>
    </row>
    <row r="10840" spans="1:1" x14ac:dyDescent="0.2">
      <c r="A10840" s="219">
        <v>0</v>
      </c>
    </row>
    <row r="10841" spans="1:1" x14ac:dyDescent="0.2">
      <c r="A10841" s="219">
        <v>0</v>
      </c>
    </row>
    <row r="10842" spans="1:1" x14ac:dyDescent="0.2">
      <c r="A10842" s="219">
        <v>0</v>
      </c>
    </row>
    <row r="10843" spans="1:1" x14ac:dyDescent="0.2">
      <c r="A10843" s="219">
        <v>0</v>
      </c>
    </row>
    <row r="10844" spans="1:1" x14ac:dyDescent="0.2">
      <c r="A10844" s="219">
        <v>0</v>
      </c>
    </row>
    <row r="10845" spans="1:1" x14ac:dyDescent="0.2">
      <c r="A10845" s="219">
        <v>0</v>
      </c>
    </row>
    <row r="10846" spans="1:1" x14ac:dyDescent="0.2">
      <c r="A10846" s="219">
        <v>0</v>
      </c>
    </row>
    <row r="10847" spans="1:1" x14ac:dyDescent="0.2">
      <c r="A10847" s="219">
        <v>0</v>
      </c>
    </row>
    <row r="10848" spans="1:1" x14ac:dyDescent="0.2">
      <c r="A10848" s="219">
        <v>0</v>
      </c>
    </row>
    <row r="10849" spans="1:1" x14ac:dyDescent="0.2">
      <c r="A10849" s="219">
        <v>0</v>
      </c>
    </row>
    <row r="10850" spans="1:1" x14ac:dyDescent="0.2">
      <c r="A10850" s="219">
        <v>0</v>
      </c>
    </row>
    <row r="10851" spans="1:1" x14ac:dyDescent="0.2">
      <c r="A10851" s="219">
        <v>0</v>
      </c>
    </row>
    <row r="10852" spans="1:1" x14ac:dyDescent="0.2">
      <c r="A10852" s="219">
        <v>0</v>
      </c>
    </row>
    <row r="10853" spans="1:1" x14ac:dyDescent="0.2">
      <c r="A10853" s="219">
        <v>0</v>
      </c>
    </row>
    <row r="10854" spans="1:1" x14ac:dyDescent="0.2">
      <c r="A10854" s="219">
        <v>0</v>
      </c>
    </row>
    <row r="10855" spans="1:1" x14ac:dyDescent="0.2">
      <c r="A10855" s="219">
        <v>0</v>
      </c>
    </row>
    <row r="10856" spans="1:1" x14ac:dyDescent="0.2">
      <c r="A10856" s="219">
        <v>0</v>
      </c>
    </row>
    <row r="10857" spans="1:1" x14ac:dyDescent="0.2">
      <c r="A10857" s="219">
        <v>0</v>
      </c>
    </row>
    <row r="10858" spans="1:1" x14ac:dyDescent="0.2">
      <c r="A10858" s="219">
        <v>0</v>
      </c>
    </row>
    <row r="10859" spans="1:1" x14ac:dyDescent="0.2">
      <c r="A10859" s="219">
        <v>0</v>
      </c>
    </row>
    <row r="10860" spans="1:1" x14ac:dyDescent="0.2">
      <c r="A10860" s="219">
        <v>0</v>
      </c>
    </row>
    <row r="10861" spans="1:1" x14ac:dyDescent="0.2">
      <c r="A10861" s="219">
        <v>0</v>
      </c>
    </row>
    <row r="10862" spans="1:1" x14ac:dyDescent="0.2">
      <c r="A10862" s="219">
        <v>0</v>
      </c>
    </row>
    <row r="10863" spans="1:1" x14ac:dyDescent="0.2">
      <c r="A10863" s="219">
        <v>0</v>
      </c>
    </row>
    <row r="10864" spans="1:1" x14ac:dyDescent="0.2">
      <c r="A10864" s="219">
        <v>0</v>
      </c>
    </row>
    <row r="10865" spans="1:1" x14ac:dyDescent="0.2">
      <c r="A10865" s="219">
        <v>0</v>
      </c>
    </row>
    <row r="10866" spans="1:1" x14ac:dyDescent="0.2">
      <c r="A10866" s="219">
        <v>0</v>
      </c>
    </row>
    <row r="10867" spans="1:1" x14ac:dyDescent="0.2">
      <c r="A10867" s="219">
        <v>0</v>
      </c>
    </row>
    <row r="10868" spans="1:1" x14ac:dyDescent="0.2">
      <c r="A10868" s="219">
        <v>0</v>
      </c>
    </row>
    <row r="10869" spans="1:1" x14ac:dyDescent="0.2">
      <c r="A10869" s="219">
        <v>0</v>
      </c>
    </row>
    <row r="10870" spans="1:1" x14ac:dyDescent="0.2">
      <c r="A10870" s="219">
        <v>0</v>
      </c>
    </row>
    <row r="10871" spans="1:1" x14ac:dyDescent="0.2">
      <c r="A10871" s="219">
        <v>0</v>
      </c>
    </row>
    <row r="10872" spans="1:1" x14ac:dyDescent="0.2">
      <c r="A10872" s="219">
        <v>0</v>
      </c>
    </row>
    <row r="10873" spans="1:1" x14ac:dyDescent="0.2">
      <c r="A10873" s="219">
        <v>0</v>
      </c>
    </row>
    <row r="10874" spans="1:1" x14ac:dyDescent="0.2">
      <c r="A10874" s="219">
        <v>0</v>
      </c>
    </row>
    <row r="10875" spans="1:1" x14ac:dyDescent="0.2">
      <c r="A10875" s="219">
        <v>0</v>
      </c>
    </row>
    <row r="10876" spans="1:1" x14ac:dyDescent="0.2">
      <c r="A10876" s="219">
        <v>0</v>
      </c>
    </row>
    <row r="10877" spans="1:1" x14ac:dyDescent="0.2">
      <c r="A10877" s="219">
        <v>0</v>
      </c>
    </row>
    <row r="10878" spans="1:1" x14ac:dyDescent="0.2">
      <c r="A10878" s="219">
        <v>0</v>
      </c>
    </row>
    <row r="10879" spans="1:1" x14ac:dyDescent="0.2">
      <c r="A10879" s="219">
        <v>0</v>
      </c>
    </row>
    <row r="10880" spans="1:1" x14ac:dyDescent="0.2">
      <c r="A10880" s="219">
        <v>0</v>
      </c>
    </row>
    <row r="10881" spans="1:1" x14ac:dyDescent="0.2">
      <c r="A10881" s="219">
        <v>0</v>
      </c>
    </row>
    <row r="10882" spans="1:1" x14ac:dyDescent="0.2">
      <c r="A10882" s="219">
        <v>0</v>
      </c>
    </row>
    <row r="10883" spans="1:1" x14ac:dyDescent="0.2">
      <c r="A10883" s="219">
        <v>0</v>
      </c>
    </row>
    <row r="10884" spans="1:1" x14ac:dyDescent="0.2">
      <c r="A10884" s="219">
        <v>0</v>
      </c>
    </row>
    <row r="10885" spans="1:1" x14ac:dyDescent="0.2">
      <c r="A10885" s="219">
        <v>0</v>
      </c>
    </row>
    <row r="10886" spans="1:1" x14ac:dyDescent="0.2">
      <c r="A10886" s="219">
        <v>0</v>
      </c>
    </row>
    <row r="10887" spans="1:1" x14ac:dyDescent="0.2">
      <c r="A10887" s="219">
        <v>0</v>
      </c>
    </row>
    <row r="10888" spans="1:1" x14ac:dyDescent="0.2">
      <c r="A10888" s="219">
        <v>0</v>
      </c>
    </row>
    <row r="10889" spans="1:1" x14ac:dyDescent="0.2">
      <c r="A10889" s="219">
        <v>0</v>
      </c>
    </row>
    <row r="10890" spans="1:1" x14ac:dyDescent="0.2">
      <c r="A10890" s="219">
        <v>0</v>
      </c>
    </row>
    <row r="10891" spans="1:1" x14ac:dyDescent="0.2">
      <c r="A10891" s="219">
        <v>0</v>
      </c>
    </row>
    <row r="10892" spans="1:1" x14ac:dyDescent="0.2">
      <c r="A10892" s="219">
        <v>0</v>
      </c>
    </row>
    <row r="10893" spans="1:1" x14ac:dyDescent="0.2">
      <c r="A10893" s="219">
        <v>0</v>
      </c>
    </row>
    <row r="10894" spans="1:1" x14ac:dyDescent="0.2">
      <c r="A10894" s="219">
        <v>0</v>
      </c>
    </row>
    <row r="10895" spans="1:1" x14ac:dyDescent="0.2">
      <c r="A10895" s="219">
        <v>0</v>
      </c>
    </row>
    <row r="10896" spans="1:1" x14ac:dyDescent="0.2">
      <c r="A10896" s="219">
        <v>0</v>
      </c>
    </row>
    <row r="10897" spans="1:1" x14ac:dyDescent="0.2">
      <c r="A10897" s="219">
        <v>0</v>
      </c>
    </row>
    <row r="10898" spans="1:1" x14ac:dyDescent="0.2">
      <c r="A10898" s="219">
        <v>0</v>
      </c>
    </row>
    <row r="10899" spans="1:1" x14ac:dyDescent="0.2">
      <c r="A10899" s="219">
        <v>0</v>
      </c>
    </row>
    <row r="10900" spans="1:1" x14ac:dyDescent="0.2">
      <c r="A10900" s="219">
        <v>0</v>
      </c>
    </row>
    <row r="10901" spans="1:1" x14ac:dyDescent="0.2">
      <c r="A10901" s="219">
        <v>0</v>
      </c>
    </row>
    <row r="10902" spans="1:1" x14ac:dyDescent="0.2">
      <c r="A10902" s="219">
        <v>0</v>
      </c>
    </row>
    <row r="10903" spans="1:1" x14ac:dyDescent="0.2">
      <c r="A10903" s="219">
        <v>0</v>
      </c>
    </row>
    <row r="10904" spans="1:1" x14ac:dyDescent="0.2">
      <c r="A10904" s="219">
        <v>0</v>
      </c>
    </row>
    <row r="10905" spans="1:1" x14ac:dyDescent="0.2">
      <c r="A10905" s="219">
        <v>0</v>
      </c>
    </row>
    <row r="10906" spans="1:1" x14ac:dyDescent="0.2">
      <c r="A10906" s="219">
        <v>0</v>
      </c>
    </row>
    <row r="10907" spans="1:1" x14ac:dyDescent="0.2">
      <c r="A10907" s="219">
        <v>0</v>
      </c>
    </row>
    <row r="10908" spans="1:1" x14ac:dyDescent="0.2">
      <c r="A10908" s="219">
        <v>0</v>
      </c>
    </row>
    <row r="10909" spans="1:1" x14ac:dyDescent="0.2">
      <c r="A10909" s="219">
        <v>0</v>
      </c>
    </row>
    <row r="10910" spans="1:1" x14ac:dyDescent="0.2">
      <c r="A10910" s="219">
        <v>0</v>
      </c>
    </row>
    <row r="10911" spans="1:1" x14ac:dyDescent="0.2">
      <c r="A10911" s="219">
        <v>0</v>
      </c>
    </row>
    <row r="10912" spans="1:1" x14ac:dyDescent="0.2">
      <c r="A10912" s="219">
        <v>0</v>
      </c>
    </row>
    <row r="10913" spans="1:1" x14ac:dyDescent="0.2">
      <c r="A10913" s="219">
        <v>0</v>
      </c>
    </row>
    <row r="10914" spans="1:1" x14ac:dyDescent="0.2">
      <c r="A10914" s="219">
        <v>0</v>
      </c>
    </row>
    <row r="10915" spans="1:1" x14ac:dyDescent="0.2">
      <c r="A10915" s="219">
        <v>0</v>
      </c>
    </row>
    <row r="10916" spans="1:1" x14ac:dyDescent="0.2">
      <c r="A10916" s="219">
        <v>0</v>
      </c>
    </row>
    <row r="10917" spans="1:1" x14ac:dyDescent="0.2">
      <c r="A10917" s="219">
        <v>0</v>
      </c>
    </row>
    <row r="10918" spans="1:1" x14ac:dyDescent="0.2">
      <c r="A10918" s="219">
        <v>0</v>
      </c>
    </row>
    <row r="10919" spans="1:1" x14ac:dyDescent="0.2">
      <c r="A10919" s="219">
        <v>0</v>
      </c>
    </row>
    <row r="10920" spans="1:1" x14ac:dyDescent="0.2">
      <c r="A10920" s="219">
        <v>0</v>
      </c>
    </row>
    <row r="10921" spans="1:1" x14ac:dyDescent="0.2">
      <c r="A10921" s="219">
        <v>0</v>
      </c>
    </row>
    <row r="10922" spans="1:1" x14ac:dyDescent="0.2">
      <c r="A10922" s="219">
        <v>0</v>
      </c>
    </row>
    <row r="10923" spans="1:1" x14ac:dyDescent="0.2">
      <c r="A10923" s="219">
        <v>0</v>
      </c>
    </row>
    <row r="10924" spans="1:1" x14ac:dyDescent="0.2">
      <c r="A10924" s="219">
        <v>0</v>
      </c>
    </row>
    <row r="10925" spans="1:1" x14ac:dyDescent="0.2">
      <c r="A10925" s="219">
        <v>0</v>
      </c>
    </row>
    <row r="10926" spans="1:1" x14ac:dyDescent="0.2">
      <c r="A10926" s="219">
        <v>0</v>
      </c>
    </row>
    <row r="10927" spans="1:1" x14ac:dyDescent="0.2">
      <c r="A10927" s="219">
        <v>0</v>
      </c>
    </row>
    <row r="10928" spans="1:1" x14ac:dyDescent="0.2">
      <c r="A10928" s="219">
        <v>0</v>
      </c>
    </row>
    <row r="10929" spans="1:1" x14ac:dyDescent="0.2">
      <c r="A10929" s="219">
        <v>0</v>
      </c>
    </row>
    <row r="10930" spans="1:1" x14ac:dyDescent="0.2">
      <c r="A10930" s="219">
        <v>0</v>
      </c>
    </row>
    <row r="10931" spans="1:1" x14ac:dyDescent="0.2">
      <c r="A10931" s="219">
        <v>0</v>
      </c>
    </row>
    <row r="10932" spans="1:1" x14ac:dyDescent="0.2">
      <c r="A10932" s="219">
        <v>0</v>
      </c>
    </row>
    <row r="10933" spans="1:1" x14ac:dyDescent="0.2">
      <c r="A10933" s="219">
        <v>0</v>
      </c>
    </row>
    <row r="10934" spans="1:1" x14ac:dyDescent="0.2">
      <c r="A10934" s="219">
        <v>0</v>
      </c>
    </row>
    <row r="10935" spans="1:1" x14ac:dyDescent="0.2">
      <c r="A10935" s="219">
        <v>0</v>
      </c>
    </row>
    <row r="10936" spans="1:1" x14ac:dyDescent="0.2">
      <c r="A10936" s="219">
        <v>0</v>
      </c>
    </row>
    <row r="10937" spans="1:1" x14ac:dyDescent="0.2">
      <c r="A10937" s="219">
        <v>0</v>
      </c>
    </row>
    <row r="10938" spans="1:1" x14ac:dyDescent="0.2">
      <c r="A10938" s="219">
        <v>0</v>
      </c>
    </row>
    <row r="10939" spans="1:1" x14ac:dyDescent="0.2">
      <c r="A10939" s="219">
        <v>0</v>
      </c>
    </row>
    <row r="10940" spans="1:1" x14ac:dyDescent="0.2">
      <c r="A10940" s="219">
        <v>0</v>
      </c>
    </row>
    <row r="10941" spans="1:1" x14ac:dyDescent="0.2">
      <c r="A10941" s="219">
        <v>0</v>
      </c>
    </row>
    <row r="10942" spans="1:1" x14ac:dyDescent="0.2">
      <c r="A10942" s="219">
        <v>0</v>
      </c>
    </row>
    <row r="10943" spans="1:1" x14ac:dyDescent="0.2">
      <c r="A10943" s="219">
        <v>0</v>
      </c>
    </row>
    <row r="10944" spans="1:1" x14ac:dyDescent="0.2">
      <c r="A10944" s="219">
        <v>0</v>
      </c>
    </row>
    <row r="10945" spans="1:1" x14ac:dyDescent="0.2">
      <c r="A10945" s="219">
        <v>0</v>
      </c>
    </row>
    <row r="10946" spans="1:1" x14ac:dyDescent="0.2">
      <c r="A10946" s="219">
        <v>0</v>
      </c>
    </row>
    <row r="10947" spans="1:1" x14ac:dyDescent="0.2">
      <c r="A10947" s="219">
        <v>0</v>
      </c>
    </row>
    <row r="10948" spans="1:1" x14ac:dyDescent="0.2">
      <c r="A10948" s="219">
        <v>0</v>
      </c>
    </row>
    <row r="10949" spans="1:1" x14ac:dyDescent="0.2">
      <c r="A10949" s="219">
        <v>0</v>
      </c>
    </row>
    <row r="10950" spans="1:1" x14ac:dyDescent="0.2">
      <c r="A10950" s="219">
        <v>0</v>
      </c>
    </row>
    <row r="10951" spans="1:1" x14ac:dyDescent="0.2">
      <c r="A10951" s="219">
        <v>0</v>
      </c>
    </row>
    <row r="10952" spans="1:1" x14ac:dyDescent="0.2">
      <c r="A10952" s="219">
        <v>0</v>
      </c>
    </row>
    <row r="10953" spans="1:1" x14ac:dyDescent="0.2">
      <c r="A10953" s="219">
        <v>0</v>
      </c>
    </row>
    <row r="10954" spans="1:1" x14ac:dyDescent="0.2">
      <c r="A10954" s="219">
        <v>0</v>
      </c>
    </row>
    <row r="10955" spans="1:1" x14ac:dyDescent="0.2">
      <c r="A10955" s="219">
        <v>0</v>
      </c>
    </row>
    <row r="10956" spans="1:1" x14ac:dyDescent="0.2">
      <c r="A10956" s="219">
        <v>0</v>
      </c>
    </row>
    <row r="10957" spans="1:1" x14ac:dyDescent="0.2">
      <c r="A10957" s="219">
        <v>0</v>
      </c>
    </row>
    <row r="10958" spans="1:1" x14ac:dyDescent="0.2">
      <c r="A10958" s="219">
        <v>0</v>
      </c>
    </row>
    <row r="10959" spans="1:1" x14ac:dyDescent="0.2">
      <c r="A10959" s="219">
        <v>0</v>
      </c>
    </row>
    <row r="10960" spans="1:1" x14ac:dyDescent="0.2">
      <c r="A10960" s="219">
        <v>0</v>
      </c>
    </row>
    <row r="10961" spans="1:1" x14ac:dyDescent="0.2">
      <c r="A10961" s="219">
        <v>0</v>
      </c>
    </row>
    <row r="10962" spans="1:1" x14ac:dyDescent="0.2">
      <c r="A10962" s="219">
        <v>0</v>
      </c>
    </row>
    <row r="10963" spans="1:1" x14ac:dyDescent="0.2">
      <c r="A10963" s="219">
        <v>0</v>
      </c>
    </row>
    <row r="10964" spans="1:1" x14ac:dyDescent="0.2">
      <c r="A10964" s="219">
        <v>0</v>
      </c>
    </row>
    <row r="10965" spans="1:1" x14ac:dyDescent="0.2">
      <c r="A10965" s="219">
        <v>0</v>
      </c>
    </row>
    <row r="10966" spans="1:1" x14ac:dyDescent="0.2">
      <c r="A10966" s="219">
        <v>0</v>
      </c>
    </row>
    <row r="10967" spans="1:1" x14ac:dyDescent="0.2">
      <c r="A10967" s="219">
        <v>0</v>
      </c>
    </row>
    <row r="10968" spans="1:1" x14ac:dyDescent="0.2">
      <c r="A10968" s="219">
        <v>0</v>
      </c>
    </row>
    <row r="10969" spans="1:1" x14ac:dyDescent="0.2">
      <c r="A10969" s="219">
        <v>0</v>
      </c>
    </row>
    <row r="10970" spans="1:1" x14ac:dyDescent="0.2">
      <c r="A10970" s="219">
        <v>0</v>
      </c>
    </row>
    <row r="10971" spans="1:1" x14ac:dyDescent="0.2">
      <c r="A10971" s="219">
        <v>0</v>
      </c>
    </row>
    <row r="10972" spans="1:1" x14ac:dyDescent="0.2">
      <c r="A10972" s="219">
        <v>0</v>
      </c>
    </row>
    <row r="10973" spans="1:1" x14ac:dyDescent="0.2">
      <c r="A10973" s="219">
        <v>0</v>
      </c>
    </row>
    <row r="10974" spans="1:1" x14ac:dyDescent="0.2">
      <c r="A10974" s="219">
        <v>0</v>
      </c>
    </row>
    <row r="10975" spans="1:1" x14ac:dyDescent="0.2">
      <c r="A10975" s="219">
        <v>0</v>
      </c>
    </row>
    <row r="10976" spans="1:1" x14ac:dyDescent="0.2">
      <c r="A10976" s="219">
        <v>0</v>
      </c>
    </row>
    <row r="10977" spans="1:1" x14ac:dyDescent="0.2">
      <c r="A10977" s="219">
        <v>0</v>
      </c>
    </row>
    <row r="10978" spans="1:1" x14ac:dyDescent="0.2">
      <c r="A10978" s="219">
        <v>0</v>
      </c>
    </row>
    <row r="10979" spans="1:1" x14ac:dyDescent="0.2">
      <c r="A10979" s="219">
        <v>0</v>
      </c>
    </row>
    <row r="10980" spans="1:1" x14ac:dyDescent="0.2">
      <c r="A10980" s="219">
        <v>0</v>
      </c>
    </row>
    <row r="10981" spans="1:1" x14ac:dyDescent="0.2">
      <c r="A10981" s="219">
        <v>0</v>
      </c>
    </row>
    <row r="10982" spans="1:1" x14ac:dyDescent="0.2">
      <c r="A10982" s="219">
        <v>0</v>
      </c>
    </row>
    <row r="10983" spans="1:1" x14ac:dyDescent="0.2">
      <c r="A10983" s="219">
        <v>0</v>
      </c>
    </row>
    <row r="10984" spans="1:1" x14ac:dyDescent="0.2">
      <c r="A10984" s="219">
        <v>0</v>
      </c>
    </row>
    <row r="10985" spans="1:1" x14ac:dyDescent="0.2">
      <c r="A10985" s="219">
        <v>0</v>
      </c>
    </row>
    <row r="10986" spans="1:1" x14ac:dyDescent="0.2">
      <c r="A10986" s="219">
        <v>0</v>
      </c>
    </row>
    <row r="10987" spans="1:1" x14ac:dyDescent="0.2">
      <c r="A10987" s="219">
        <v>0</v>
      </c>
    </row>
    <row r="10988" spans="1:1" x14ac:dyDescent="0.2">
      <c r="A10988" s="219">
        <v>0</v>
      </c>
    </row>
    <row r="10989" spans="1:1" x14ac:dyDescent="0.2">
      <c r="A10989" s="219">
        <v>0</v>
      </c>
    </row>
    <row r="10990" spans="1:1" x14ac:dyDescent="0.2">
      <c r="A10990" s="219">
        <v>0</v>
      </c>
    </row>
    <row r="10991" spans="1:1" x14ac:dyDescent="0.2">
      <c r="A10991" s="219">
        <v>0</v>
      </c>
    </row>
    <row r="10992" spans="1:1" x14ac:dyDescent="0.2">
      <c r="A10992" s="219">
        <v>0</v>
      </c>
    </row>
    <row r="10993" spans="1:1" x14ac:dyDescent="0.2">
      <c r="A10993" s="219">
        <v>0</v>
      </c>
    </row>
    <row r="10994" spans="1:1" x14ac:dyDescent="0.2">
      <c r="A10994" s="219">
        <v>0</v>
      </c>
    </row>
    <row r="10995" spans="1:1" x14ac:dyDescent="0.2">
      <c r="A10995" s="219">
        <v>0</v>
      </c>
    </row>
    <row r="10996" spans="1:1" x14ac:dyDescent="0.2">
      <c r="A10996" s="219">
        <v>0</v>
      </c>
    </row>
    <row r="10997" spans="1:1" x14ac:dyDescent="0.2">
      <c r="A10997" s="219">
        <v>0</v>
      </c>
    </row>
    <row r="10998" spans="1:1" x14ac:dyDescent="0.2">
      <c r="A10998" s="219">
        <v>0</v>
      </c>
    </row>
    <row r="10999" spans="1:1" x14ac:dyDescent="0.2">
      <c r="A10999" s="219">
        <v>0</v>
      </c>
    </row>
    <row r="11000" spans="1:1" x14ac:dyDescent="0.2">
      <c r="A11000" s="219">
        <v>0</v>
      </c>
    </row>
    <row r="11001" spans="1:1" x14ac:dyDescent="0.2">
      <c r="A11001" s="219">
        <v>0</v>
      </c>
    </row>
    <row r="11002" spans="1:1" x14ac:dyDescent="0.2">
      <c r="A11002" s="219">
        <v>0</v>
      </c>
    </row>
    <row r="11003" spans="1:1" x14ac:dyDescent="0.2">
      <c r="A11003" s="219">
        <v>0</v>
      </c>
    </row>
    <row r="11004" spans="1:1" x14ac:dyDescent="0.2">
      <c r="A11004" s="219">
        <v>0</v>
      </c>
    </row>
    <row r="11005" spans="1:1" x14ac:dyDescent="0.2">
      <c r="A11005" s="219">
        <v>0</v>
      </c>
    </row>
    <row r="11006" spans="1:1" x14ac:dyDescent="0.2">
      <c r="A11006" s="219">
        <v>0</v>
      </c>
    </row>
    <row r="11007" spans="1:1" x14ac:dyDescent="0.2">
      <c r="A11007" s="219">
        <v>0</v>
      </c>
    </row>
    <row r="11008" spans="1:1" x14ac:dyDescent="0.2">
      <c r="A11008" s="219">
        <v>0</v>
      </c>
    </row>
    <row r="11009" spans="1:1" x14ac:dyDescent="0.2">
      <c r="A11009" s="219">
        <v>0</v>
      </c>
    </row>
    <row r="11010" spans="1:1" x14ac:dyDescent="0.2">
      <c r="A11010" s="219">
        <v>0</v>
      </c>
    </row>
    <row r="11011" spans="1:1" x14ac:dyDescent="0.2">
      <c r="A11011" s="219">
        <v>0</v>
      </c>
    </row>
    <row r="11012" spans="1:1" x14ac:dyDescent="0.2">
      <c r="A11012" s="219">
        <v>0</v>
      </c>
    </row>
    <row r="11013" spans="1:1" x14ac:dyDescent="0.2">
      <c r="A11013" s="219">
        <v>0</v>
      </c>
    </row>
    <row r="11014" spans="1:1" x14ac:dyDescent="0.2">
      <c r="A11014" s="219">
        <v>0</v>
      </c>
    </row>
    <row r="11015" spans="1:1" x14ac:dyDescent="0.2">
      <c r="A11015" s="219">
        <v>0</v>
      </c>
    </row>
    <row r="11016" spans="1:1" x14ac:dyDescent="0.2">
      <c r="A11016" s="219">
        <v>0</v>
      </c>
    </row>
    <row r="11017" spans="1:1" x14ac:dyDescent="0.2">
      <c r="A11017" s="219">
        <v>0</v>
      </c>
    </row>
    <row r="11018" spans="1:1" x14ac:dyDescent="0.2">
      <c r="A11018" s="219">
        <v>0</v>
      </c>
    </row>
    <row r="11019" spans="1:1" x14ac:dyDescent="0.2">
      <c r="A11019" s="219">
        <v>0</v>
      </c>
    </row>
    <row r="11020" spans="1:1" x14ac:dyDescent="0.2">
      <c r="A11020" s="219">
        <v>0</v>
      </c>
    </row>
    <row r="11021" spans="1:1" x14ac:dyDescent="0.2">
      <c r="A11021" s="219">
        <v>0</v>
      </c>
    </row>
    <row r="11022" spans="1:1" x14ac:dyDescent="0.2">
      <c r="A11022" s="219">
        <v>0</v>
      </c>
    </row>
    <row r="11023" spans="1:1" x14ac:dyDescent="0.2">
      <c r="A11023" s="219">
        <v>0</v>
      </c>
    </row>
    <row r="11024" spans="1:1" x14ac:dyDescent="0.2">
      <c r="A11024" s="219">
        <v>0</v>
      </c>
    </row>
    <row r="11025" spans="1:1" x14ac:dyDescent="0.2">
      <c r="A11025" s="219">
        <v>0</v>
      </c>
    </row>
    <row r="11026" spans="1:1" x14ac:dyDescent="0.2">
      <c r="A11026" s="219">
        <v>0</v>
      </c>
    </row>
    <row r="11027" spans="1:1" x14ac:dyDescent="0.2">
      <c r="A11027" s="219">
        <v>0</v>
      </c>
    </row>
    <row r="11028" spans="1:1" x14ac:dyDescent="0.2">
      <c r="A11028" s="219">
        <v>0</v>
      </c>
    </row>
    <row r="11029" spans="1:1" x14ac:dyDescent="0.2">
      <c r="A11029" s="219">
        <v>0</v>
      </c>
    </row>
    <row r="11030" spans="1:1" x14ac:dyDescent="0.2">
      <c r="A11030" s="219">
        <v>0</v>
      </c>
    </row>
    <row r="11031" spans="1:1" x14ac:dyDescent="0.2">
      <c r="A11031" s="219">
        <v>0</v>
      </c>
    </row>
    <row r="11032" spans="1:1" x14ac:dyDescent="0.2">
      <c r="A11032" s="219">
        <v>0</v>
      </c>
    </row>
    <row r="11033" spans="1:1" x14ac:dyDescent="0.2">
      <c r="A11033" s="219">
        <v>0</v>
      </c>
    </row>
    <row r="11034" spans="1:1" x14ac:dyDescent="0.2">
      <c r="A11034" s="219">
        <v>0</v>
      </c>
    </row>
    <row r="11035" spans="1:1" x14ac:dyDescent="0.2">
      <c r="A11035" s="219">
        <v>0</v>
      </c>
    </row>
    <row r="11036" spans="1:1" x14ac:dyDescent="0.2">
      <c r="A11036" s="219">
        <v>0</v>
      </c>
    </row>
    <row r="11037" spans="1:1" x14ac:dyDescent="0.2">
      <c r="A11037" s="219">
        <v>0</v>
      </c>
    </row>
    <row r="11038" spans="1:1" x14ac:dyDescent="0.2">
      <c r="A11038" s="219">
        <v>0</v>
      </c>
    </row>
    <row r="11039" spans="1:1" x14ac:dyDescent="0.2">
      <c r="A11039" s="219">
        <v>0</v>
      </c>
    </row>
    <row r="11040" spans="1:1" x14ac:dyDescent="0.2">
      <c r="A11040" s="219">
        <v>0</v>
      </c>
    </row>
    <row r="11041" spans="1:1" x14ac:dyDescent="0.2">
      <c r="A11041" s="219">
        <v>0</v>
      </c>
    </row>
    <row r="11042" spans="1:1" x14ac:dyDescent="0.2">
      <c r="A11042" s="219">
        <v>0</v>
      </c>
    </row>
    <row r="11043" spans="1:1" x14ac:dyDescent="0.2">
      <c r="A11043" s="219">
        <v>0</v>
      </c>
    </row>
    <row r="11044" spans="1:1" x14ac:dyDescent="0.2">
      <c r="A11044" s="219">
        <v>0</v>
      </c>
    </row>
    <row r="11045" spans="1:1" x14ac:dyDescent="0.2">
      <c r="A11045" s="219">
        <v>0</v>
      </c>
    </row>
    <row r="11046" spans="1:1" x14ac:dyDescent="0.2">
      <c r="A11046" s="219">
        <v>0</v>
      </c>
    </row>
    <row r="11047" spans="1:1" x14ac:dyDescent="0.2">
      <c r="A11047" s="219">
        <v>0</v>
      </c>
    </row>
    <row r="11048" spans="1:1" x14ac:dyDescent="0.2">
      <c r="A11048" s="219">
        <v>0</v>
      </c>
    </row>
    <row r="11049" spans="1:1" x14ac:dyDescent="0.2">
      <c r="A11049" s="219">
        <v>0</v>
      </c>
    </row>
    <row r="11050" spans="1:1" x14ac:dyDescent="0.2">
      <c r="A11050" s="219">
        <v>0</v>
      </c>
    </row>
    <row r="11051" spans="1:1" x14ac:dyDescent="0.2">
      <c r="A11051" s="219">
        <v>0</v>
      </c>
    </row>
    <row r="11052" spans="1:1" x14ac:dyDescent="0.2">
      <c r="A11052" s="219">
        <v>0</v>
      </c>
    </row>
    <row r="11053" spans="1:1" x14ac:dyDescent="0.2">
      <c r="A11053" s="219">
        <v>0</v>
      </c>
    </row>
    <row r="11054" spans="1:1" x14ac:dyDescent="0.2">
      <c r="A11054" s="219">
        <v>0</v>
      </c>
    </row>
    <row r="11055" spans="1:1" x14ac:dyDescent="0.2">
      <c r="A11055" s="219">
        <v>0</v>
      </c>
    </row>
    <row r="11056" spans="1:1" x14ac:dyDescent="0.2">
      <c r="A11056" s="219">
        <v>0</v>
      </c>
    </row>
    <row r="11057" spans="1:1" x14ac:dyDescent="0.2">
      <c r="A11057" s="219">
        <v>0</v>
      </c>
    </row>
    <row r="11058" spans="1:1" x14ac:dyDescent="0.2">
      <c r="A11058" s="219">
        <v>0</v>
      </c>
    </row>
    <row r="11059" spans="1:1" x14ac:dyDescent="0.2">
      <c r="A11059" s="219">
        <v>0</v>
      </c>
    </row>
    <row r="11060" spans="1:1" x14ac:dyDescent="0.2">
      <c r="A11060" s="219">
        <v>0</v>
      </c>
    </row>
    <row r="11061" spans="1:1" x14ac:dyDescent="0.2">
      <c r="A11061" s="219">
        <v>0</v>
      </c>
    </row>
    <row r="11062" spans="1:1" x14ac:dyDescent="0.2">
      <c r="A11062" s="219">
        <v>0</v>
      </c>
    </row>
    <row r="11063" spans="1:1" x14ac:dyDescent="0.2">
      <c r="A11063" s="219">
        <v>0</v>
      </c>
    </row>
    <row r="11064" spans="1:1" x14ac:dyDescent="0.2">
      <c r="A11064" s="219">
        <v>0</v>
      </c>
    </row>
    <row r="11065" spans="1:1" x14ac:dyDescent="0.2">
      <c r="A11065" s="219">
        <v>0</v>
      </c>
    </row>
    <row r="11066" spans="1:1" x14ac:dyDescent="0.2">
      <c r="A11066" s="219">
        <v>0</v>
      </c>
    </row>
    <row r="11067" spans="1:1" x14ac:dyDescent="0.2">
      <c r="A11067" s="219">
        <v>0</v>
      </c>
    </row>
    <row r="11068" spans="1:1" x14ac:dyDescent="0.2">
      <c r="A11068" s="219">
        <v>0</v>
      </c>
    </row>
    <row r="11069" spans="1:1" x14ac:dyDescent="0.2">
      <c r="A11069" s="219">
        <v>0</v>
      </c>
    </row>
    <row r="11070" spans="1:1" x14ac:dyDescent="0.2">
      <c r="A11070" s="219">
        <v>0</v>
      </c>
    </row>
    <row r="11071" spans="1:1" x14ac:dyDescent="0.2">
      <c r="A11071" s="219">
        <v>0</v>
      </c>
    </row>
    <row r="11072" spans="1:1" x14ac:dyDescent="0.2">
      <c r="A11072" s="219">
        <v>0</v>
      </c>
    </row>
    <row r="11073" spans="1:1" x14ac:dyDescent="0.2">
      <c r="A11073" s="219">
        <v>0</v>
      </c>
    </row>
    <row r="11074" spans="1:1" x14ac:dyDescent="0.2">
      <c r="A11074" s="219">
        <v>0</v>
      </c>
    </row>
    <row r="11075" spans="1:1" x14ac:dyDescent="0.2">
      <c r="A11075" s="219">
        <v>0</v>
      </c>
    </row>
    <row r="11076" spans="1:1" x14ac:dyDescent="0.2">
      <c r="A11076" s="219">
        <v>0</v>
      </c>
    </row>
    <row r="11077" spans="1:1" x14ac:dyDescent="0.2">
      <c r="A11077" s="219">
        <v>0</v>
      </c>
    </row>
    <row r="11078" spans="1:1" x14ac:dyDescent="0.2">
      <c r="A11078" s="219">
        <v>0</v>
      </c>
    </row>
    <row r="11079" spans="1:1" x14ac:dyDescent="0.2">
      <c r="A11079" s="219">
        <v>0</v>
      </c>
    </row>
    <row r="11080" spans="1:1" x14ac:dyDescent="0.2">
      <c r="A11080" s="219">
        <v>0</v>
      </c>
    </row>
    <row r="11081" spans="1:1" x14ac:dyDescent="0.2">
      <c r="A11081" s="219">
        <v>0</v>
      </c>
    </row>
    <row r="11082" spans="1:1" x14ac:dyDescent="0.2">
      <c r="A11082" s="219">
        <v>0</v>
      </c>
    </row>
    <row r="11083" spans="1:1" x14ac:dyDescent="0.2">
      <c r="A11083" s="219">
        <v>0</v>
      </c>
    </row>
    <row r="11084" spans="1:1" x14ac:dyDescent="0.2">
      <c r="A11084" s="219">
        <v>0</v>
      </c>
    </row>
    <row r="11085" spans="1:1" x14ac:dyDescent="0.2">
      <c r="A11085" s="219">
        <v>0</v>
      </c>
    </row>
    <row r="11086" spans="1:1" x14ac:dyDescent="0.2">
      <c r="A11086" s="219">
        <v>0</v>
      </c>
    </row>
    <row r="11087" spans="1:1" x14ac:dyDescent="0.2">
      <c r="A11087" s="219">
        <v>0</v>
      </c>
    </row>
    <row r="11088" spans="1:1" x14ac:dyDescent="0.2">
      <c r="A11088" s="219">
        <v>0</v>
      </c>
    </row>
    <row r="11089" spans="1:1" x14ac:dyDescent="0.2">
      <c r="A11089" s="219">
        <v>0</v>
      </c>
    </row>
    <row r="11090" spans="1:1" x14ac:dyDescent="0.2">
      <c r="A11090" s="219">
        <v>0</v>
      </c>
    </row>
    <row r="11091" spans="1:1" x14ac:dyDescent="0.2">
      <c r="A11091" s="219">
        <v>0</v>
      </c>
    </row>
    <row r="11092" spans="1:1" x14ac:dyDescent="0.2">
      <c r="A11092" s="219">
        <v>0</v>
      </c>
    </row>
    <row r="11093" spans="1:1" x14ac:dyDescent="0.2">
      <c r="A11093" s="219">
        <v>0</v>
      </c>
    </row>
    <row r="11094" spans="1:1" x14ac:dyDescent="0.2">
      <c r="A11094" s="219">
        <v>0</v>
      </c>
    </row>
    <row r="11095" spans="1:1" x14ac:dyDescent="0.2">
      <c r="A11095" s="219">
        <v>0</v>
      </c>
    </row>
    <row r="11096" spans="1:1" x14ac:dyDescent="0.2">
      <c r="A11096" s="219">
        <v>0</v>
      </c>
    </row>
    <row r="11097" spans="1:1" x14ac:dyDescent="0.2">
      <c r="A11097" s="219">
        <v>0</v>
      </c>
    </row>
    <row r="11098" spans="1:1" x14ac:dyDescent="0.2">
      <c r="A11098" s="219">
        <v>0</v>
      </c>
    </row>
    <row r="11099" spans="1:1" x14ac:dyDescent="0.2">
      <c r="A11099" s="219">
        <v>0</v>
      </c>
    </row>
    <row r="11100" spans="1:1" x14ac:dyDescent="0.2">
      <c r="A11100" s="219">
        <v>0</v>
      </c>
    </row>
    <row r="11101" spans="1:1" x14ac:dyDescent="0.2">
      <c r="A11101" s="219">
        <v>0</v>
      </c>
    </row>
    <row r="11102" spans="1:1" x14ac:dyDescent="0.2">
      <c r="A11102" s="219">
        <v>0</v>
      </c>
    </row>
    <row r="11103" spans="1:1" x14ac:dyDescent="0.2">
      <c r="A11103" s="219">
        <v>0</v>
      </c>
    </row>
    <row r="11104" spans="1:1" x14ac:dyDescent="0.2">
      <c r="A11104" s="219">
        <v>0</v>
      </c>
    </row>
    <row r="11105" spans="1:1" x14ac:dyDescent="0.2">
      <c r="A11105" s="219">
        <v>0</v>
      </c>
    </row>
    <row r="11106" spans="1:1" x14ac:dyDescent="0.2">
      <c r="A11106" s="219">
        <v>0</v>
      </c>
    </row>
    <row r="11107" spans="1:1" x14ac:dyDescent="0.2">
      <c r="A11107" s="219">
        <v>0</v>
      </c>
    </row>
    <row r="11108" spans="1:1" x14ac:dyDescent="0.2">
      <c r="A11108" s="219">
        <v>0</v>
      </c>
    </row>
    <row r="11109" spans="1:1" x14ac:dyDescent="0.2">
      <c r="A11109" s="219">
        <v>0</v>
      </c>
    </row>
    <row r="11110" spans="1:1" x14ac:dyDescent="0.2">
      <c r="A11110" s="219">
        <v>0</v>
      </c>
    </row>
    <row r="11111" spans="1:1" x14ac:dyDescent="0.2">
      <c r="A11111" s="219">
        <v>0</v>
      </c>
    </row>
    <row r="11112" spans="1:1" x14ac:dyDescent="0.2">
      <c r="A11112" s="219">
        <v>0</v>
      </c>
    </row>
    <row r="11113" spans="1:1" x14ac:dyDescent="0.2">
      <c r="A11113" s="219">
        <v>0</v>
      </c>
    </row>
    <row r="11114" spans="1:1" x14ac:dyDescent="0.2">
      <c r="A11114" s="219">
        <v>0</v>
      </c>
    </row>
    <row r="11115" spans="1:1" x14ac:dyDescent="0.2">
      <c r="A11115" s="219">
        <v>0</v>
      </c>
    </row>
    <row r="11116" spans="1:1" x14ac:dyDescent="0.2">
      <c r="A11116" s="219">
        <v>0</v>
      </c>
    </row>
    <row r="11117" spans="1:1" x14ac:dyDescent="0.2">
      <c r="A11117" s="219">
        <v>0</v>
      </c>
    </row>
    <row r="11118" spans="1:1" x14ac:dyDescent="0.2">
      <c r="A11118" s="219">
        <v>0</v>
      </c>
    </row>
    <row r="11119" spans="1:1" x14ac:dyDescent="0.2">
      <c r="A11119" s="219">
        <v>0</v>
      </c>
    </row>
    <row r="11120" spans="1:1" x14ac:dyDescent="0.2">
      <c r="A11120" s="219">
        <v>0</v>
      </c>
    </row>
    <row r="11121" spans="1:1" x14ac:dyDescent="0.2">
      <c r="A11121" s="219">
        <v>0</v>
      </c>
    </row>
    <row r="11122" spans="1:1" x14ac:dyDescent="0.2">
      <c r="A11122" s="219">
        <v>0</v>
      </c>
    </row>
    <row r="11123" spans="1:1" x14ac:dyDescent="0.2">
      <c r="A11123" s="219">
        <v>0</v>
      </c>
    </row>
    <row r="11124" spans="1:1" x14ac:dyDescent="0.2">
      <c r="A11124" s="219">
        <v>0</v>
      </c>
    </row>
    <row r="11125" spans="1:1" x14ac:dyDescent="0.2">
      <c r="A11125" s="219">
        <v>0</v>
      </c>
    </row>
    <row r="11126" spans="1:1" x14ac:dyDescent="0.2">
      <c r="A11126" s="219">
        <v>0</v>
      </c>
    </row>
    <row r="11127" spans="1:1" x14ac:dyDescent="0.2">
      <c r="A11127" s="219">
        <v>0</v>
      </c>
    </row>
    <row r="11128" spans="1:1" x14ac:dyDescent="0.2">
      <c r="A11128" s="219">
        <v>0</v>
      </c>
    </row>
    <row r="11129" spans="1:1" x14ac:dyDescent="0.2">
      <c r="A11129" s="219">
        <v>0</v>
      </c>
    </row>
    <row r="11130" spans="1:1" x14ac:dyDescent="0.2">
      <c r="A11130" s="219">
        <v>0</v>
      </c>
    </row>
    <row r="11131" spans="1:1" x14ac:dyDescent="0.2">
      <c r="A11131" s="219">
        <v>0</v>
      </c>
    </row>
    <row r="11132" spans="1:1" x14ac:dyDescent="0.2">
      <c r="A11132" s="219">
        <v>0</v>
      </c>
    </row>
    <row r="11133" spans="1:1" x14ac:dyDescent="0.2">
      <c r="A11133" s="219">
        <v>0</v>
      </c>
    </row>
    <row r="11134" spans="1:1" x14ac:dyDescent="0.2">
      <c r="A11134" s="219">
        <v>0</v>
      </c>
    </row>
    <row r="11135" spans="1:1" x14ac:dyDescent="0.2">
      <c r="A11135" s="219">
        <v>0</v>
      </c>
    </row>
    <row r="11136" spans="1:1" x14ac:dyDescent="0.2">
      <c r="A11136" s="219">
        <v>0</v>
      </c>
    </row>
    <row r="11137" spans="1:1" x14ac:dyDescent="0.2">
      <c r="A11137" s="219">
        <v>0</v>
      </c>
    </row>
    <row r="11138" spans="1:1" x14ac:dyDescent="0.2">
      <c r="A11138" s="219">
        <v>0</v>
      </c>
    </row>
    <row r="11139" spans="1:1" x14ac:dyDescent="0.2">
      <c r="A11139" s="219">
        <v>0</v>
      </c>
    </row>
    <row r="11140" spans="1:1" x14ac:dyDescent="0.2">
      <c r="A11140" s="219">
        <v>0</v>
      </c>
    </row>
    <row r="11141" spans="1:1" x14ac:dyDescent="0.2">
      <c r="A11141" s="219">
        <v>0</v>
      </c>
    </row>
    <row r="11142" spans="1:1" x14ac:dyDescent="0.2">
      <c r="A11142" s="219">
        <v>0</v>
      </c>
    </row>
    <row r="11143" spans="1:1" x14ac:dyDescent="0.2">
      <c r="A11143" s="219">
        <v>0</v>
      </c>
    </row>
    <row r="11144" spans="1:1" x14ac:dyDescent="0.2">
      <c r="A11144" s="219">
        <v>0</v>
      </c>
    </row>
    <row r="11145" spans="1:1" x14ac:dyDescent="0.2">
      <c r="A11145" s="219">
        <v>0</v>
      </c>
    </row>
    <row r="11146" spans="1:1" x14ac:dyDescent="0.2">
      <c r="A11146" s="219">
        <v>0</v>
      </c>
    </row>
    <row r="11147" spans="1:1" x14ac:dyDescent="0.2">
      <c r="A11147" s="219">
        <v>0</v>
      </c>
    </row>
    <row r="11148" spans="1:1" x14ac:dyDescent="0.2">
      <c r="A11148" s="219">
        <v>0</v>
      </c>
    </row>
    <row r="11149" spans="1:1" x14ac:dyDescent="0.2">
      <c r="A11149" s="219">
        <v>0</v>
      </c>
    </row>
    <row r="11150" spans="1:1" x14ac:dyDescent="0.2">
      <c r="A11150" s="219">
        <v>0</v>
      </c>
    </row>
    <row r="11151" spans="1:1" x14ac:dyDescent="0.2">
      <c r="A11151" s="219">
        <v>0</v>
      </c>
    </row>
    <row r="11152" spans="1:1" x14ac:dyDescent="0.2">
      <c r="A11152" s="219">
        <v>0</v>
      </c>
    </row>
    <row r="11153" spans="1:1" x14ac:dyDescent="0.2">
      <c r="A11153" s="219">
        <v>0</v>
      </c>
    </row>
    <row r="11154" spans="1:1" x14ac:dyDescent="0.2">
      <c r="A11154" s="219">
        <v>0</v>
      </c>
    </row>
    <row r="11155" spans="1:1" x14ac:dyDescent="0.2">
      <c r="A11155" s="219">
        <v>0</v>
      </c>
    </row>
    <row r="11156" spans="1:1" x14ac:dyDescent="0.2">
      <c r="A11156" s="219">
        <v>0</v>
      </c>
    </row>
    <row r="11157" spans="1:1" x14ac:dyDescent="0.2">
      <c r="A11157" s="219">
        <v>0</v>
      </c>
    </row>
    <row r="11158" spans="1:1" x14ac:dyDescent="0.2">
      <c r="A11158" s="219">
        <v>0</v>
      </c>
    </row>
    <row r="11159" spans="1:1" x14ac:dyDescent="0.2">
      <c r="A11159" s="219">
        <v>0</v>
      </c>
    </row>
    <row r="11160" spans="1:1" x14ac:dyDescent="0.2">
      <c r="A11160" s="219">
        <v>0</v>
      </c>
    </row>
    <row r="11161" spans="1:1" x14ac:dyDescent="0.2">
      <c r="A11161" s="219">
        <v>0</v>
      </c>
    </row>
    <row r="11162" spans="1:1" x14ac:dyDescent="0.2">
      <c r="A11162" s="219">
        <v>0</v>
      </c>
    </row>
    <row r="11163" spans="1:1" x14ac:dyDescent="0.2">
      <c r="A11163" s="219">
        <v>0</v>
      </c>
    </row>
    <row r="11164" spans="1:1" x14ac:dyDescent="0.2">
      <c r="A11164" s="219">
        <v>0</v>
      </c>
    </row>
    <row r="11165" spans="1:1" x14ac:dyDescent="0.2">
      <c r="A11165" s="219">
        <v>0</v>
      </c>
    </row>
    <row r="11166" spans="1:1" x14ac:dyDescent="0.2">
      <c r="A11166" s="219">
        <v>0</v>
      </c>
    </row>
    <row r="11167" spans="1:1" x14ac:dyDescent="0.2">
      <c r="A11167" s="219">
        <v>0</v>
      </c>
    </row>
    <row r="11168" spans="1:1" x14ac:dyDescent="0.2">
      <c r="A11168" s="219">
        <v>0</v>
      </c>
    </row>
    <row r="11169" spans="1:1" x14ac:dyDescent="0.2">
      <c r="A11169" s="219">
        <v>0</v>
      </c>
    </row>
    <row r="11170" spans="1:1" x14ac:dyDescent="0.2">
      <c r="A11170" s="219">
        <v>0</v>
      </c>
    </row>
    <row r="11171" spans="1:1" x14ac:dyDescent="0.2">
      <c r="A11171" s="219">
        <v>0</v>
      </c>
    </row>
    <row r="11172" spans="1:1" x14ac:dyDescent="0.2">
      <c r="A11172" s="219">
        <v>0</v>
      </c>
    </row>
    <row r="11173" spans="1:1" x14ac:dyDescent="0.2">
      <c r="A11173" s="219">
        <v>0</v>
      </c>
    </row>
    <row r="11174" spans="1:1" x14ac:dyDescent="0.2">
      <c r="A11174" s="219">
        <v>0</v>
      </c>
    </row>
    <row r="11175" spans="1:1" x14ac:dyDescent="0.2">
      <c r="A11175" s="219">
        <v>0</v>
      </c>
    </row>
    <row r="11176" spans="1:1" x14ac:dyDescent="0.2">
      <c r="A11176" s="219">
        <v>0</v>
      </c>
    </row>
    <row r="11177" spans="1:1" x14ac:dyDescent="0.2">
      <c r="A11177" s="219">
        <v>0</v>
      </c>
    </row>
    <row r="11178" spans="1:1" x14ac:dyDescent="0.2">
      <c r="A11178" s="219">
        <v>0</v>
      </c>
    </row>
    <row r="11179" spans="1:1" x14ac:dyDescent="0.2">
      <c r="A11179" s="219">
        <v>0</v>
      </c>
    </row>
    <row r="11180" spans="1:1" x14ac:dyDescent="0.2">
      <c r="A11180" s="219">
        <v>0</v>
      </c>
    </row>
    <row r="11181" spans="1:1" x14ac:dyDescent="0.2">
      <c r="A11181" s="219">
        <v>0</v>
      </c>
    </row>
    <row r="11182" spans="1:1" x14ac:dyDescent="0.2">
      <c r="A11182" s="219">
        <v>0</v>
      </c>
    </row>
    <row r="11183" spans="1:1" x14ac:dyDescent="0.2">
      <c r="A11183" s="219">
        <v>0</v>
      </c>
    </row>
    <row r="11184" spans="1:1" x14ac:dyDescent="0.2">
      <c r="A11184" s="219">
        <v>0</v>
      </c>
    </row>
    <row r="11185" spans="1:1" x14ac:dyDescent="0.2">
      <c r="A11185" s="219">
        <v>0</v>
      </c>
    </row>
    <row r="11186" spans="1:1" x14ac:dyDescent="0.2">
      <c r="A11186" s="219">
        <v>0</v>
      </c>
    </row>
    <row r="11187" spans="1:1" x14ac:dyDescent="0.2">
      <c r="A11187" s="219">
        <v>0</v>
      </c>
    </row>
    <row r="11188" spans="1:1" x14ac:dyDescent="0.2">
      <c r="A11188" s="219">
        <v>0</v>
      </c>
    </row>
    <row r="11189" spans="1:1" x14ac:dyDescent="0.2">
      <c r="A11189" s="219">
        <v>0</v>
      </c>
    </row>
    <row r="11190" spans="1:1" x14ac:dyDescent="0.2">
      <c r="A11190" s="219">
        <v>0</v>
      </c>
    </row>
    <row r="11191" spans="1:1" x14ac:dyDescent="0.2">
      <c r="A11191" s="219">
        <v>0</v>
      </c>
    </row>
    <row r="11192" spans="1:1" x14ac:dyDescent="0.2">
      <c r="A11192" s="219">
        <v>0</v>
      </c>
    </row>
    <row r="11193" spans="1:1" x14ac:dyDescent="0.2">
      <c r="A11193" s="219">
        <v>0</v>
      </c>
    </row>
    <row r="11194" spans="1:1" x14ac:dyDescent="0.2">
      <c r="A11194" s="219">
        <v>0</v>
      </c>
    </row>
    <row r="11195" spans="1:1" x14ac:dyDescent="0.2">
      <c r="A11195" s="219">
        <v>0</v>
      </c>
    </row>
    <row r="11196" spans="1:1" x14ac:dyDescent="0.2">
      <c r="A11196" s="219">
        <v>0</v>
      </c>
    </row>
    <row r="11197" spans="1:1" x14ac:dyDescent="0.2">
      <c r="A11197" s="219">
        <v>0</v>
      </c>
    </row>
    <row r="11198" spans="1:1" x14ac:dyDescent="0.2">
      <c r="A11198" s="219">
        <v>0</v>
      </c>
    </row>
    <row r="11199" spans="1:1" x14ac:dyDescent="0.2">
      <c r="A11199" s="219">
        <v>0</v>
      </c>
    </row>
    <row r="11200" spans="1:1" x14ac:dyDescent="0.2">
      <c r="A11200" s="219">
        <v>0</v>
      </c>
    </row>
    <row r="11201" spans="1:1" x14ac:dyDescent="0.2">
      <c r="A11201" s="219">
        <v>0</v>
      </c>
    </row>
    <row r="11202" spans="1:1" x14ac:dyDescent="0.2">
      <c r="A11202" s="219">
        <v>0</v>
      </c>
    </row>
    <row r="11203" spans="1:1" x14ac:dyDescent="0.2">
      <c r="A11203" s="219">
        <v>0</v>
      </c>
    </row>
    <row r="11204" spans="1:1" x14ac:dyDescent="0.2">
      <c r="A11204" s="219">
        <v>0</v>
      </c>
    </row>
    <row r="11205" spans="1:1" x14ac:dyDescent="0.2">
      <c r="A11205" s="219">
        <v>0</v>
      </c>
    </row>
    <row r="11206" spans="1:1" x14ac:dyDescent="0.2">
      <c r="A11206" s="219">
        <v>0</v>
      </c>
    </row>
    <row r="11207" spans="1:1" x14ac:dyDescent="0.2">
      <c r="A11207" s="219">
        <v>0</v>
      </c>
    </row>
    <row r="11208" spans="1:1" x14ac:dyDescent="0.2">
      <c r="A11208" s="219">
        <v>0</v>
      </c>
    </row>
    <row r="11209" spans="1:1" x14ac:dyDescent="0.2">
      <c r="A11209" s="219">
        <v>0</v>
      </c>
    </row>
    <row r="11210" spans="1:1" x14ac:dyDescent="0.2">
      <c r="A11210" s="219">
        <v>0</v>
      </c>
    </row>
    <row r="11211" spans="1:1" x14ac:dyDescent="0.2">
      <c r="A11211" s="219">
        <v>0</v>
      </c>
    </row>
    <row r="11212" spans="1:1" x14ac:dyDescent="0.2">
      <c r="A11212" s="219">
        <v>0</v>
      </c>
    </row>
    <row r="11213" spans="1:1" x14ac:dyDescent="0.2">
      <c r="A11213" s="219">
        <v>0</v>
      </c>
    </row>
    <row r="11214" spans="1:1" x14ac:dyDescent="0.2">
      <c r="A11214" s="219">
        <v>0</v>
      </c>
    </row>
    <row r="11215" spans="1:1" x14ac:dyDescent="0.2">
      <c r="A11215" s="219">
        <v>0</v>
      </c>
    </row>
    <row r="11216" spans="1:1" x14ac:dyDescent="0.2">
      <c r="A11216" s="219">
        <v>0</v>
      </c>
    </row>
    <row r="11217" spans="1:1" x14ac:dyDescent="0.2">
      <c r="A11217" s="219">
        <v>0</v>
      </c>
    </row>
    <row r="11218" spans="1:1" x14ac:dyDescent="0.2">
      <c r="A11218" s="219">
        <v>0</v>
      </c>
    </row>
    <row r="11219" spans="1:1" x14ac:dyDescent="0.2">
      <c r="A11219" s="219">
        <v>0</v>
      </c>
    </row>
    <row r="11220" spans="1:1" x14ac:dyDescent="0.2">
      <c r="A11220" s="219">
        <v>0</v>
      </c>
    </row>
    <row r="11221" spans="1:1" x14ac:dyDescent="0.2">
      <c r="A11221" s="219">
        <v>0</v>
      </c>
    </row>
    <row r="11222" spans="1:1" x14ac:dyDescent="0.2">
      <c r="A11222" s="219">
        <v>0</v>
      </c>
    </row>
    <row r="11223" spans="1:1" x14ac:dyDescent="0.2">
      <c r="A11223" s="219">
        <v>0</v>
      </c>
    </row>
    <row r="11224" spans="1:1" x14ac:dyDescent="0.2">
      <c r="A11224" s="219">
        <v>0</v>
      </c>
    </row>
    <row r="11225" spans="1:1" x14ac:dyDescent="0.2">
      <c r="A11225" s="219">
        <v>0</v>
      </c>
    </row>
    <row r="11226" spans="1:1" x14ac:dyDescent="0.2">
      <c r="A11226" s="219">
        <v>0</v>
      </c>
    </row>
    <row r="11227" spans="1:1" x14ac:dyDescent="0.2">
      <c r="A11227" s="219">
        <v>0</v>
      </c>
    </row>
    <row r="11228" spans="1:1" x14ac:dyDescent="0.2">
      <c r="A11228" s="219">
        <v>0</v>
      </c>
    </row>
    <row r="11229" spans="1:1" x14ac:dyDescent="0.2">
      <c r="A11229" s="219">
        <v>0</v>
      </c>
    </row>
    <row r="11230" spans="1:1" x14ac:dyDescent="0.2">
      <c r="A11230" s="219">
        <v>0</v>
      </c>
    </row>
    <row r="11231" spans="1:1" x14ac:dyDescent="0.2">
      <c r="A11231" s="219">
        <v>0</v>
      </c>
    </row>
    <row r="11232" spans="1:1" x14ac:dyDescent="0.2">
      <c r="A11232" s="219">
        <v>0</v>
      </c>
    </row>
    <row r="11233" spans="1:1" x14ac:dyDescent="0.2">
      <c r="A11233" s="219">
        <v>0</v>
      </c>
    </row>
    <row r="11234" spans="1:1" x14ac:dyDescent="0.2">
      <c r="A11234" s="219">
        <v>0</v>
      </c>
    </row>
    <row r="11235" spans="1:1" x14ac:dyDescent="0.2">
      <c r="A11235" s="219">
        <v>0</v>
      </c>
    </row>
    <row r="11236" spans="1:1" x14ac:dyDescent="0.2">
      <c r="A11236" s="219">
        <v>0</v>
      </c>
    </row>
    <row r="11237" spans="1:1" x14ac:dyDescent="0.2">
      <c r="A11237" s="219">
        <v>0</v>
      </c>
    </row>
    <row r="11238" spans="1:1" x14ac:dyDescent="0.2">
      <c r="A11238" s="219">
        <v>0</v>
      </c>
    </row>
    <row r="11239" spans="1:1" x14ac:dyDescent="0.2">
      <c r="A11239" s="219">
        <v>0</v>
      </c>
    </row>
    <row r="11240" spans="1:1" x14ac:dyDescent="0.2">
      <c r="A11240" s="219">
        <v>0</v>
      </c>
    </row>
    <row r="11241" spans="1:1" x14ac:dyDescent="0.2">
      <c r="A11241" s="219">
        <v>0</v>
      </c>
    </row>
    <row r="11242" spans="1:1" x14ac:dyDescent="0.2">
      <c r="A11242" s="219">
        <v>0</v>
      </c>
    </row>
    <row r="11243" spans="1:1" x14ac:dyDescent="0.2">
      <c r="A11243" s="219">
        <v>0</v>
      </c>
    </row>
    <row r="11244" spans="1:1" x14ac:dyDescent="0.2">
      <c r="A11244" s="219">
        <v>0</v>
      </c>
    </row>
    <row r="11245" spans="1:1" x14ac:dyDescent="0.2">
      <c r="A11245" s="219">
        <v>0</v>
      </c>
    </row>
    <row r="11246" spans="1:1" x14ac:dyDescent="0.2">
      <c r="A11246" s="219">
        <v>0</v>
      </c>
    </row>
    <row r="11247" spans="1:1" x14ac:dyDescent="0.2">
      <c r="A11247" s="219">
        <v>0</v>
      </c>
    </row>
    <row r="11248" spans="1:1" x14ac:dyDescent="0.2">
      <c r="A11248" s="219">
        <v>0</v>
      </c>
    </row>
    <row r="11249" spans="1:1" x14ac:dyDescent="0.2">
      <c r="A11249" s="219">
        <v>0</v>
      </c>
    </row>
    <row r="11250" spans="1:1" x14ac:dyDescent="0.2">
      <c r="A11250" s="219">
        <v>0</v>
      </c>
    </row>
    <row r="11251" spans="1:1" x14ac:dyDescent="0.2">
      <c r="A11251" s="219">
        <v>0</v>
      </c>
    </row>
    <row r="11252" spans="1:1" x14ac:dyDescent="0.2">
      <c r="A11252" s="219">
        <v>0</v>
      </c>
    </row>
    <row r="11253" spans="1:1" x14ac:dyDescent="0.2">
      <c r="A11253" s="219">
        <v>0</v>
      </c>
    </row>
    <row r="11254" spans="1:1" x14ac:dyDescent="0.2">
      <c r="A11254" s="219">
        <v>0</v>
      </c>
    </row>
    <row r="11255" spans="1:1" x14ac:dyDescent="0.2">
      <c r="A11255" s="219">
        <v>0</v>
      </c>
    </row>
    <row r="11256" spans="1:1" x14ac:dyDescent="0.2">
      <c r="A11256" s="219">
        <v>0</v>
      </c>
    </row>
    <row r="11257" spans="1:1" x14ac:dyDescent="0.2">
      <c r="A11257" s="219">
        <v>0</v>
      </c>
    </row>
    <row r="11258" spans="1:1" x14ac:dyDescent="0.2">
      <c r="A11258" s="219">
        <v>0</v>
      </c>
    </row>
    <row r="11259" spans="1:1" x14ac:dyDescent="0.2">
      <c r="A11259" s="219">
        <v>0</v>
      </c>
    </row>
    <row r="11260" spans="1:1" x14ac:dyDescent="0.2">
      <c r="A11260" s="219">
        <v>0</v>
      </c>
    </row>
    <row r="11261" spans="1:1" x14ac:dyDescent="0.2">
      <c r="A11261" s="219">
        <v>0</v>
      </c>
    </row>
    <row r="11262" spans="1:1" x14ac:dyDescent="0.2">
      <c r="A11262" s="219">
        <v>0</v>
      </c>
    </row>
    <row r="11263" spans="1:1" x14ac:dyDescent="0.2">
      <c r="A11263" s="219">
        <v>0</v>
      </c>
    </row>
    <row r="11264" spans="1:1" x14ac:dyDescent="0.2">
      <c r="A11264" s="219">
        <v>0</v>
      </c>
    </row>
    <row r="11265" spans="1:1" x14ac:dyDescent="0.2">
      <c r="A11265" s="219">
        <v>0</v>
      </c>
    </row>
    <row r="11266" spans="1:1" x14ac:dyDescent="0.2">
      <c r="A11266" s="219">
        <v>0</v>
      </c>
    </row>
    <row r="11267" spans="1:1" x14ac:dyDescent="0.2">
      <c r="A11267" s="219">
        <v>0</v>
      </c>
    </row>
    <row r="11268" spans="1:1" x14ac:dyDescent="0.2">
      <c r="A11268" s="219">
        <v>0</v>
      </c>
    </row>
    <row r="11269" spans="1:1" x14ac:dyDescent="0.2">
      <c r="A11269" s="219">
        <v>0</v>
      </c>
    </row>
    <row r="11270" spans="1:1" x14ac:dyDescent="0.2">
      <c r="A11270" s="219">
        <v>0</v>
      </c>
    </row>
    <row r="11271" spans="1:1" x14ac:dyDescent="0.2">
      <c r="A11271" s="219">
        <v>0</v>
      </c>
    </row>
    <row r="11272" spans="1:1" x14ac:dyDescent="0.2">
      <c r="A11272" s="219">
        <v>0</v>
      </c>
    </row>
    <row r="11273" spans="1:1" x14ac:dyDescent="0.2">
      <c r="A11273" s="219">
        <v>0</v>
      </c>
    </row>
    <row r="11274" spans="1:1" x14ac:dyDescent="0.2">
      <c r="A11274" s="219">
        <v>0</v>
      </c>
    </row>
    <row r="11275" spans="1:1" x14ac:dyDescent="0.2">
      <c r="A11275" s="219">
        <v>0</v>
      </c>
    </row>
    <row r="11276" spans="1:1" x14ac:dyDescent="0.2">
      <c r="A11276" s="219">
        <v>0</v>
      </c>
    </row>
    <row r="11277" spans="1:1" x14ac:dyDescent="0.2">
      <c r="A11277" s="219">
        <v>0</v>
      </c>
    </row>
    <row r="11278" spans="1:1" x14ac:dyDescent="0.2">
      <c r="A11278" s="219">
        <v>0</v>
      </c>
    </row>
    <row r="11279" spans="1:1" x14ac:dyDescent="0.2">
      <c r="A11279" s="219">
        <v>0</v>
      </c>
    </row>
    <row r="11280" spans="1:1" x14ac:dyDescent="0.2">
      <c r="A11280" s="219">
        <v>0</v>
      </c>
    </row>
    <row r="11281" spans="1:1" x14ac:dyDescent="0.2">
      <c r="A11281" s="219">
        <v>0</v>
      </c>
    </row>
    <row r="11282" spans="1:1" x14ac:dyDescent="0.2">
      <c r="A11282" s="219">
        <v>0</v>
      </c>
    </row>
    <row r="11283" spans="1:1" x14ac:dyDescent="0.2">
      <c r="A11283" s="219">
        <v>0</v>
      </c>
    </row>
    <row r="11284" spans="1:1" x14ac:dyDescent="0.2">
      <c r="A11284" s="219">
        <v>0</v>
      </c>
    </row>
    <row r="11285" spans="1:1" x14ac:dyDescent="0.2">
      <c r="A11285" s="219">
        <v>0</v>
      </c>
    </row>
    <row r="11286" spans="1:1" x14ac:dyDescent="0.2">
      <c r="A11286" s="219">
        <v>0</v>
      </c>
    </row>
    <row r="11287" spans="1:1" x14ac:dyDescent="0.2">
      <c r="A11287" s="219">
        <v>0</v>
      </c>
    </row>
    <row r="11288" spans="1:1" x14ac:dyDescent="0.2">
      <c r="A11288" s="219">
        <v>0</v>
      </c>
    </row>
    <row r="11289" spans="1:1" x14ac:dyDescent="0.2">
      <c r="A11289" s="219">
        <v>0</v>
      </c>
    </row>
    <row r="11290" spans="1:1" x14ac:dyDescent="0.2">
      <c r="A11290" s="219">
        <v>0</v>
      </c>
    </row>
    <row r="11291" spans="1:1" x14ac:dyDescent="0.2">
      <c r="A11291" s="219">
        <v>0</v>
      </c>
    </row>
    <row r="11292" spans="1:1" x14ac:dyDescent="0.2">
      <c r="A11292" s="219">
        <v>0</v>
      </c>
    </row>
    <row r="11293" spans="1:1" x14ac:dyDescent="0.2">
      <c r="A11293" s="219">
        <v>0</v>
      </c>
    </row>
    <row r="11294" spans="1:1" x14ac:dyDescent="0.2">
      <c r="A11294" s="219">
        <v>0</v>
      </c>
    </row>
    <row r="11295" spans="1:1" x14ac:dyDescent="0.2">
      <c r="A11295" s="219">
        <v>0</v>
      </c>
    </row>
    <row r="11296" spans="1:1" x14ac:dyDescent="0.2">
      <c r="A11296" s="219">
        <v>0</v>
      </c>
    </row>
    <row r="11297" spans="1:1" x14ac:dyDescent="0.2">
      <c r="A11297" s="219">
        <v>0</v>
      </c>
    </row>
    <row r="11298" spans="1:1" x14ac:dyDescent="0.2">
      <c r="A11298" s="219">
        <v>0</v>
      </c>
    </row>
    <row r="11299" spans="1:1" x14ac:dyDescent="0.2">
      <c r="A11299" s="219">
        <v>0</v>
      </c>
    </row>
    <row r="11300" spans="1:1" x14ac:dyDescent="0.2">
      <c r="A11300" s="219">
        <v>0</v>
      </c>
    </row>
    <row r="11301" spans="1:1" x14ac:dyDescent="0.2">
      <c r="A11301" s="219">
        <v>0</v>
      </c>
    </row>
    <row r="11302" spans="1:1" x14ac:dyDescent="0.2">
      <c r="A11302" s="219">
        <v>0</v>
      </c>
    </row>
    <row r="11303" spans="1:1" x14ac:dyDescent="0.2">
      <c r="A11303" s="219">
        <v>0</v>
      </c>
    </row>
    <row r="11304" spans="1:1" x14ac:dyDescent="0.2">
      <c r="A11304" s="219">
        <v>0</v>
      </c>
    </row>
    <row r="11305" spans="1:1" x14ac:dyDescent="0.2">
      <c r="A11305" s="219">
        <v>0</v>
      </c>
    </row>
    <row r="11306" spans="1:1" x14ac:dyDescent="0.2">
      <c r="A11306" s="219">
        <v>0</v>
      </c>
    </row>
    <row r="11307" spans="1:1" x14ac:dyDescent="0.2">
      <c r="A11307" s="219">
        <v>0</v>
      </c>
    </row>
    <row r="11308" spans="1:1" x14ac:dyDescent="0.2">
      <c r="A11308" s="219">
        <v>0</v>
      </c>
    </row>
    <row r="11309" spans="1:1" x14ac:dyDescent="0.2">
      <c r="A11309" s="219">
        <v>0</v>
      </c>
    </row>
    <row r="11310" spans="1:1" x14ac:dyDescent="0.2">
      <c r="A11310" s="219">
        <v>0</v>
      </c>
    </row>
    <row r="11311" spans="1:1" x14ac:dyDescent="0.2">
      <c r="A11311" s="219">
        <v>0</v>
      </c>
    </row>
    <row r="11312" spans="1:1" x14ac:dyDescent="0.2">
      <c r="A11312" s="219">
        <v>0</v>
      </c>
    </row>
    <row r="11313" spans="1:1" x14ac:dyDescent="0.2">
      <c r="A11313" s="219">
        <v>0</v>
      </c>
    </row>
    <row r="11314" spans="1:1" x14ac:dyDescent="0.2">
      <c r="A11314" s="219">
        <v>0</v>
      </c>
    </row>
    <row r="11315" spans="1:1" x14ac:dyDescent="0.2">
      <c r="A11315" s="219">
        <v>0</v>
      </c>
    </row>
    <row r="11316" spans="1:1" x14ac:dyDescent="0.2">
      <c r="A11316" s="219">
        <v>0</v>
      </c>
    </row>
    <row r="11317" spans="1:1" x14ac:dyDescent="0.2">
      <c r="A11317" s="219">
        <v>0</v>
      </c>
    </row>
    <row r="11318" spans="1:1" x14ac:dyDescent="0.2">
      <c r="A11318" s="219">
        <v>0</v>
      </c>
    </row>
    <row r="11319" spans="1:1" x14ac:dyDescent="0.2">
      <c r="A11319" s="219">
        <v>0</v>
      </c>
    </row>
    <row r="11320" spans="1:1" x14ac:dyDescent="0.2">
      <c r="A11320" s="219">
        <v>0</v>
      </c>
    </row>
    <row r="11321" spans="1:1" x14ac:dyDescent="0.2">
      <c r="A11321" s="219">
        <v>0</v>
      </c>
    </row>
    <row r="11322" spans="1:1" x14ac:dyDescent="0.2">
      <c r="A11322" s="219">
        <v>0</v>
      </c>
    </row>
    <row r="11323" spans="1:1" x14ac:dyDescent="0.2">
      <c r="A11323" s="219">
        <v>0</v>
      </c>
    </row>
    <row r="11324" spans="1:1" x14ac:dyDescent="0.2">
      <c r="A11324" s="219">
        <v>0</v>
      </c>
    </row>
    <row r="11325" spans="1:1" x14ac:dyDescent="0.2">
      <c r="A11325" s="219">
        <v>0</v>
      </c>
    </row>
    <row r="11326" spans="1:1" x14ac:dyDescent="0.2">
      <c r="A11326" s="219">
        <v>0</v>
      </c>
    </row>
    <row r="11327" spans="1:1" x14ac:dyDescent="0.2">
      <c r="A11327" s="219">
        <v>0</v>
      </c>
    </row>
    <row r="11328" spans="1:1" x14ac:dyDescent="0.2">
      <c r="A11328" s="219">
        <v>0</v>
      </c>
    </row>
    <row r="11329" spans="1:1" x14ac:dyDescent="0.2">
      <c r="A11329" s="219">
        <v>0</v>
      </c>
    </row>
    <row r="11330" spans="1:1" x14ac:dyDescent="0.2">
      <c r="A11330" s="219">
        <v>0</v>
      </c>
    </row>
    <row r="11331" spans="1:1" x14ac:dyDescent="0.2">
      <c r="A11331" s="219">
        <v>0</v>
      </c>
    </row>
    <row r="11332" spans="1:1" x14ac:dyDescent="0.2">
      <c r="A11332" s="219">
        <v>0</v>
      </c>
    </row>
    <row r="11333" spans="1:1" x14ac:dyDescent="0.2">
      <c r="A11333" s="219">
        <v>0</v>
      </c>
    </row>
    <row r="11334" spans="1:1" x14ac:dyDescent="0.2">
      <c r="A11334" s="219">
        <v>0</v>
      </c>
    </row>
    <row r="11335" spans="1:1" x14ac:dyDescent="0.2">
      <c r="A11335" s="219">
        <v>0</v>
      </c>
    </row>
    <row r="11336" spans="1:1" x14ac:dyDescent="0.2">
      <c r="A11336" s="219">
        <v>0</v>
      </c>
    </row>
    <row r="11337" spans="1:1" x14ac:dyDescent="0.2">
      <c r="A11337" s="219">
        <v>0</v>
      </c>
    </row>
    <row r="11338" spans="1:1" x14ac:dyDescent="0.2">
      <c r="A11338" s="219">
        <v>0</v>
      </c>
    </row>
    <row r="11339" spans="1:1" x14ac:dyDescent="0.2">
      <c r="A11339" s="219">
        <v>0</v>
      </c>
    </row>
    <row r="11340" spans="1:1" x14ac:dyDescent="0.2">
      <c r="A11340" s="219">
        <v>0</v>
      </c>
    </row>
    <row r="11341" spans="1:1" x14ac:dyDescent="0.2">
      <c r="A11341" s="219">
        <v>0</v>
      </c>
    </row>
    <row r="11342" spans="1:1" x14ac:dyDescent="0.2">
      <c r="A11342" s="219">
        <v>0</v>
      </c>
    </row>
    <row r="11343" spans="1:1" x14ac:dyDescent="0.2">
      <c r="A11343" s="219">
        <v>0</v>
      </c>
    </row>
    <row r="11344" spans="1:1" x14ac:dyDescent="0.2">
      <c r="A11344" s="219">
        <v>0</v>
      </c>
    </row>
    <row r="11345" spans="1:1" x14ac:dyDescent="0.2">
      <c r="A11345" s="219">
        <v>0</v>
      </c>
    </row>
    <row r="11346" spans="1:1" x14ac:dyDescent="0.2">
      <c r="A11346" s="219">
        <v>0</v>
      </c>
    </row>
    <row r="11347" spans="1:1" x14ac:dyDescent="0.2">
      <c r="A11347" s="219">
        <v>0</v>
      </c>
    </row>
    <row r="11348" spans="1:1" x14ac:dyDescent="0.2">
      <c r="A11348" s="219">
        <v>0</v>
      </c>
    </row>
    <row r="11349" spans="1:1" x14ac:dyDescent="0.2">
      <c r="A11349" s="219">
        <v>0</v>
      </c>
    </row>
    <row r="11350" spans="1:1" x14ac:dyDescent="0.2">
      <c r="A11350" s="219">
        <v>0</v>
      </c>
    </row>
    <row r="11351" spans="1:1" x14ac:dyDescent="0.2">
      <c r="A11351" s="219">
        <v>0</v>
      </c>
    </row>
    <row r="11352" spans="1:1" x14ac:dyDescent="0.2">
      <c r="A11352" s="219">
        <v>0</v>
      </c>
    </row>
    <row r="11353" spans="1:1" x14ac:dyDescent="0.2">
      <c r="A11353" s="219">
        <v>0</v>
      </c>
    </row>
    <row r="11354" spans="1:1" x14ac:dyDescent="0.2">
      <c r="A11354" s="219">
        <v>0</v>
      </c>
    </row>
    <row r="11355" spans="1:1" x14ac:dyDescent="0.2">
      <c r="A11355" s="219">
        <v>0</v>
      </c>
    </row>
    <row r="11356" spans="1:1" x14ac:dyDescent="0.2">
      <c r="A11356" s="219">
        <v>0</v>
      </c>
    </row>
    <row r="11357" spans="1:1" x14ac:dyDescent="0.2">
      <c r="A11357" s="219">
        <v>0</v>
      </c>
    </row>
    <row r="11358" spans="1:1" x14ac:dyDescent="0.2">
      <c r="A11358" s="219">
        <v>0</v>
      </c>
    </row>
    <row r="11359" spans="1:1" x14ac:dyDescent="0.2">
      <c r="A11359" s="219">
        <v>0</v>
      </c>
    </row>
    <row r="11360" spans="1:1" x14ac:dyDescent="0.2">
      <c r="A11360" s="219">
        <v>0</v>
      </c>
    </row>
    <row r="11361" spans="1:1" x14ac:dyDescent="0.2">
      <c r="A11361" s="219">
        <v>0</v>
      </c>
    </row>
    <row r="11362" spans="1:1" x14ac:dyDescent="0.2">
      <c r="A11362" s="219">
        <v>0</v>
      </c>
    </row>
    <row r="11363" spans="1:1" x14ac:dyDescent="0.2">
      <c r="A11363" s="219">
        <v>0</v>
      </c>
    </row>
    <row r="11364" spans="1:1" x14ac:dyDescent="0.2">
      <c r="A11364" s="219">
        <v>0</v>
      </c>
    </row>
    <row r="11365" spans="1:1" x14ac:dyDescent="0.2">
      <c r="A11365" s="219">
        <v>0</v>
      </c>
    </row>
    <row r="11366" spans="1:1" x14ac:dyDescent="0.2">
      <c r="A11366" s="219">
        <v>0</v>
      </c>
    </row>
    <row r="11367" spans="1:1" x14ac:dyDescent="0.2">
      <c r="A11367" s="219">
        <v>0</v>
      </c>
    </row>
    <row r="11368" spans="1:1" x14ac:dyDescent="0.2">
      <c r="A11368" s="219">
        <v>0</v>
      </c>
    </row>
    <row r="11369" spans="1:1" x14ac:dyDescent="0.2">
      <c r="A11369" s="219">
        <v>0</v>
      </c>
    </row>
    <row r="11370" spans="1:1" x14ac:dyDescent="0.2">
      <c r="A11370" s="219">
        <v>0</v>
      </c>
    </row>
    <row r="11371" spans="1:1" x14ac:dyDescent="0.2">
      <c r="A11371" s="219">
        <v>0</v>
      </c>
    </row>
    <row r="11372" spans="1:1" x14ac:dyDescent="0.2">
      <c r="A11372" s="219">
        <v>0</v>
      </c>
    </row>
    <row r="11373" spans="1:1" x14ac:dyDescent="0.2">
      <c r="A11373" s="219">
        <v>0</v>
      </c>
    </row>
    <row r="11374" spans="1:1" x14ac:dyDescent="0.2">
      <c r="A11374" s="219">
        <v>0</v>
      </c>
    </row>
    <row r="11375" spans="1:1" x14ac:dyDescent="0.2">
      <c r="A11375" s="219">
        <v>0</v>
      </c>
    </row>
    <row r="11376" spans="1:1" x14ac:dyDescent="0.2">
      <c r="A11376" s="219">
        <v>0</v>
      </c>
    </row>
    <row r="11377" spans="1:1" x14ac:dyDescent="0.2">
      <c r="A11377" s="219">
        <v>0</v>
      </c>
    </row>
    <row r="11378" spans="1:1" x14ac:dyDescent="0.2">
      <c r="A11378" s="219">
        <v>0</v>
      </c>
    </row>
    <row r="11379" spans="1:1" x14ac:dyDescent="0.2">
      <c r="A11379" s="219">
        <v>0</v>
      </c>
    </row>
    <row r="11380" spans="1:1" x14ac:dyDescent="0.2">
      <c r="A11380" s="219">
        <v>0</v>
      </c>
    </row>
    <row r="11381" spans="1:1" x14ac:dyDescent="0.2">
      <c r="A11381" s="219">
        <v>0</v>
      </c>
    </row>
    <row r="11382" spans="1:1" x14ac:dyDescent="0.2">
      <c r="A11382" s="219">
        <v>0</v>
      </c>
    </row>
    <row r="11383" spans="1:1" x14ac:dyDescent="0.2">
      <c r="A11383" s="219">
        <v>0</v>
      </c>
    </row>
    <row r="11384" spans="1:1" x14ac:dyDescent="0.2">
      <c r="A11384" s="219">
        <v>0</v>
      </c>
    </row>
    <row r="11385" spans="1:1" x14ac:dyDescent="0.2">
      <c r="A11385" s="219">
        <v>0</v>
      </c>
    </row>
    <row r="11386" spans="1:1" x14ac:dyDescent="0.2">
      <c r="A11386" s="219">
        <v>0</v>
      </c>
    </row>
    <row r="11387" spans="1:1" x14ac:dyDescent="0.2">
      <c r="A11387" s="219">
        <v>0</v>
      </c>
    </row>
    <row r="11388" spans="1:1" x14ac:dyDescent="0.2">
      <c r="A11388" s="219">
        <v>0</v>
      </c>
    </row>
    <row r="11389" spans="1:1" x14ac:dyDescent="0.2">
      <c r="A11389" s="219">
        <v>0</v>
      </c>
    </row>
    <row r="11390" spans="1:1" x14ac:dyDescent="0.2">
      <c r="A11390" s="219">
        <v>0</v>
      </c>
    </row>
    <row r="11391" spans="1:1" x14ac:dyDescent="0.2">
      <c r="A11391" s="219">
        <v>0</v>
      </c>
    </row>
    <row r="11392" spans="1:1" x14ac:dyDescent="0.2">
      <c r="A11392" s="219">
        <v>0</v>
      </c>
    </row>
    <row r="11393" spans="1:1" x14ac:dyDescent="0.2">
      <c r="A11393" s="219">
        <v>0</v>
      </c>
    </row>
    <row r="11394" spans="1:1" x14ac:dyDescent="0.2">
      <c r="A11394" s="219">
        <v>0</v>
      </c>
    </row>
    <row r="11395" spans="1:1" x14ac:dyDescent="0.2">
      <c r="A11395" s="219">
        <v>0</v>
      </c>
    </row>
    <row r="11396" spans="1:1" x14ac:dyDescent="0.2">
      <c r="A11396" s="219">
        <v>0</v>
      </c>
    </row>
    <row r="11397" spans="1:1" x14ac:dyDescent="0.2">
      <c r="A11397" s="219">
        <v>0</v>
      </c>
    </row>
    <row r="11398" spans="1:1" x14ac:dyDescent="0.2">
      <c r="A11398" s="219">
        <v>0</v>
      </c>
    </row>
    <row r="11399" spans="1:1" x14ac:dyDescent="0.2">
      <c r="A11399" s="219">
        <v>0</v>
      </c>
    </row>
    <row r="11400" spans="1:1" x14ac:dyDescent="0.2">
      <c r="A11400" s="219">
        <v>0</v>
      </c>
    </row>
    <row r="11401" spans="1:1" x14ac:dyDescent="0.2">
      <c r="A11401" s="219">
        <v>0</v>
      </c>
    </row>
    <row r="11402" spans="1:1" x14ac:dyDescent="0.2">
      <c r="A11402" s="219">
        <v>0</v>
      </c>
    </row>
    <row r="11403" spans="1:1" x14ac:dyDescent="0.2">
      <c r="A11403" s="219">
        <v>0</v>
      </c>
    </row>
    <row r="11404" spans="1:1" x14ac:dyDescent="0.2">
      <c r="A11404" s="219">
        <v>0</v>
      </c>
    </row>
    <row r="11405" spans="1:1" x14ac:dyDescent="0.2">
      <c r="A11405" s="219">
        <v>0</v>
      </c>
    </row>
    <row r="11406" spans="1:1" x14ac:dyDescent="0.2">
      <c r="A11406" s="219">
        <v>0</v>
      </c>
    </row>
    <row r="11407" spans="1:1" x14ac:dyDescent="0.2">
      <c r="A11407" s="219">
        <v>0</v>
      </c>
    </row>
    <row r="11408" spans="1:1" x14ac:dyDescent="0.2">
      <c r="A11408" s="219">
        <v>0</v>
      </c>
    </row>
    <row r="11409" spans="1:1" x14ac:dyDescent="0.2">
      <c r="A11409" s="219">
        <v>0</v>
      </c>
    </row>
    <row r="11410" spans="1:1" x14ac:dyDescent="0.2">
      <c r="A11410" s="219">
        <v>0</v>
      </c>
    </row>
    <row r="11411" spans="1:1" x14ac:dyDescent="0.2">
      <c r="A11411" s="219">
        <v>0</v>
      </c>
    </row>
    <row r="11412" spans="1:1" x14ac:dyDescent="0.2">
      <c r="A11412" s="219">
        <v>0</v>
      </c>
    </row>
    <row r="11413" spans="1:1" x14ac:dyDescent="0.2">
      <c r="A11413" s="219">
        <v>0</v>
      </c>
    </row>
    <row r="11414" spans="1:1" x14ac:dyDescent="0.2">
      <c r="A11414" s="219">
        <v>0</v>
      </c>
    </row>
    <row r="11415" spans="1:1" x14ac:dyDescent="0.2">
      <c r="A11415" s="219">
        <v>0</v>
      </c>
    </row>
    <row r="11416" spans="1:1" x14ac:dyDescent="0.2">
      <c r="A11416" s="219">
        <v>0</v>
      </c>
    </row>
    <row r="11417" spans="1:1" x14ac:dyDescent="0.2">
      <c r="A11417" s="219">
        <v>0</v>
      </c>
    </row>
    <row r="11418" spans="1:1" x14ac:dyDescent="0.2">
      <c r="A11418" s="219">
        <v>0</v>
      </c>
    </row>
    <row r="11419" spans="1:1" x14ac:dyDescent="0.2">
      <c r="A11419" s="219">
        <v>0</v>
      </c>
    </row>
    <row r="11420" spans="1:1" x14ac:dyDescent="0.2">
      <c r="A11420" s="219">
        <v>0</v>
      </c>
    </row>
    <row r="11421" spans="1:1" x14ac:dyDescent="0.2">
      <c r="A11421" s="219">
        <v>0</v>
      </c>
    </row>
    <row r="11422" spans="1:1" x14ac:dyDescent="0.2">
      <c r="A11422" s="219">
        <v>0</v>
      </c>
    </row>
    <row r="11423" spans="1:1" x14ac:dyDescent="0.2">
      <c r="A11423" s="219">
        <v>0</v>
      </c>
    </row>
    <row r="11424" spans="1:1" x14ac:dyDescent="0.2">
      <c r="A11424" s="219">
        <v>0</v>
      </c>
    </row>
    <row r="11425" spans="1:1" x14ac:dyDescent="0.2">
      <c r="A11425" s="219">
        <v>0</v>
      </c>
    </row>
    <row r="11426" spans="1:1" x14ac:dyDescent="0.2">
      <c r="A11426" s="219">
        <v>0</v>
      </c>
    </row>
    <row r="11427" spans="1:1" x14ac:dyDescent="0.2">
      <c r="A11427" s="219">
        <v>0</v>
      </c>
    </row>
    <row r="11428" spans="1:1" x14ac:dyDescent="0.2">
      <c r="A11428" s="219">
        <v>0</v>
      </c>
    </row>
    <row r="11429" spans="1:1" x14ac:dyDescent="0.2">
      <c r="A11429" s="219">
        <v>0</v>
      </c>
    </row>
    <row r="11430" spans="1:1" x14ac:dyDescent="0.2">
      <c r="A11430" s="219">
        <v>0</v>
      </c>
    </row>
    <row r="11431" spans="1:1" x14ac:dyDescent="0.2">
      <c r="A11431" s="219">
        <v>0</v>
      </c>
    </row>
    <row r="11432" spans="1:1" x14ac:dyDescent="0.2">
      <c r="A11432" s="219">
        <v>0</v>
      </c>
    </row>
    <row r="11433" spans="1:1" x14ac:dyDescent="0.2">
      <c r="A11433" s="219">
        <v>0</v>
      </c>
    </row>
    <row r="11434" spans="1:1" x14ac:dyDescent="0.2">
      <c r="A11434" s="219">
        <v>0</v>
      </c>
    </row>
    <row r="11435" spans="1:1" x14ac:dyDescent="0.2">
      <c r="A11435" s="219">
        <v>0</v>
      </c>
    </row>
    <row r="11436" spans="1:1" x14ac:dyDescent="0.2">
      <c r="A11436" s="219">
        <v>0</v>
      </c>
    </row>
    <row r="11437" spans="1:1" x14ac:dyDescent="0.2">
      <c r="A11437" s="219">
        <v>0</v>
      </c>
    </row>
    <row r="11438" spans="1:1" x14ac:dyDescent="0.2">
      <c r="A11438" s="219">
        <v>0</v>
      </c>
    </row>
    <row r="11439" spans="1:1" x14ac:dyDescent="0.2">
      <c r="A11439" s="219">
        <v>0</v>
      </c>
    </row>
    <row r="11440" spans="1:1" x14ac:dyDescent="0.2">
      <c r="A11440" s="219">
        <v>0</v>
      </c>
    </row>
    <row r="11441" spans="1:1" x14ac:dyDescent="0.2">
      <c r="A11441" s="219">
        <v>0</v>
      </c>
    </row>
    <row r="11442" spans="1:1" x14ac:dyDescent="0.2">
      <c r="A11442" s="219">
        <v>0</v>
      </c>
    </row>
    <row r="11443" spans="1:1" x14ac:dyDescent="0.2">
      <c r="A11443" s="219">
        <v>0</v>
      </c>
    </row>
    <row r="11444" spans="1:1" x14ac:dyDescent="0.2">
      <c r="A11444" s="219">
        <v>0</v>
      </c>
    </row>
    <row r="11445" spans="1:1" x14ac:dyDescent="0.2">
      <c r="A11445" s="219">
        <v>0</v>
      </c>
    </row>
    <row r="11446" spans="1:1" x14ac:dyDescent="0.2">
      <c r="A11446" s="219">
        <v>0</v>
      </c>
    </row>
    <row r="11447" spans="1:1" x14ac:dyDescent="0.2">
      <c r="A11447" s="219">
        <v>0</v>
      </c>
    </row>
    <row r="11448" spans="1:1" x14ac:dyDescent="0.2">
      <c r="A11448" s="219">
        <v>0</v>
      </c>
    </row>
    <row r="11449" spans="1:1" x14ac:dyDescent="0.2">
      <c r="A11449" s="219">
        <v>0</v>
      </c>
    </row>
    <row r="11450" spans="1:1" x14ac:dyDescent="0.2">
      <c r="A11450" s="219">
        <v>0</v>
      </c>
    </row>
    <row r="11451" spans="1:1" x14ac:dyDescent="0.2">
      <c r="A11451" s="219">
        <v>0</v>
      </c>
    </row>
    <row r="11452" spans="1:1" x14ac:dyDescent="0.2">
      <c r="A11452" s="219">
        <v>0</v>
      </c>
    </row>
    <row r="11453" spans="1:1" x14ac:dyDescent="0.2">
      <c r="A11453" s="219">
        <v>0</v>
      </c>
    </row>
    <row r="11454" spans="1:1" x14ac:dyDescent="0.2">
      <c r="A11454" s="219">
        <v>0</v>
      </c>
    </row>
    <row r="11455" spans="1:1" x14ac:dyDescent="0.2">
      <c r="A11455" s="219">
        <v>0</v>
      </c>
    </row>
    <row r="11456" spans="1:1" x14ac:dyDescent="0.2">
      <c r="A11456" s="219">
        <v>0</v>
      </c>
    </row>
    <row r="11457" spans="1:1" x14ac:dyDescent="0.2">
      <c r="A11457" s="219">
        <v>0</v>
      </c>
    </row>
    <row r="11458" spans="1:1" x14ac:dyDescent="0.2">
      <c r="A11458" s="219">
        <v>0</v>
      </c>
    </row>
    <row r="11459" spans="1:1" x14ac:dyDescent="0.2">
      <c r="A11459" s="219">
        <v>0</v>
      </c>
    </row>
    <row r="11460" spans="1:1" x14ac:dyDescent="0.2">
      <c r="A11460" s="219">
        <v>0</v>
      </c>
    </row>
    <row r="11461" spans="1:1" x14ac:dyDescent="0.2">
      <c r="A11461" s="219">
        <v>0</v>
      </c>
    </row>
    <row r="11462" spans="1:1" x14ac:dyDescent="0.2">
      <c r="A11462" s="219">
        <v>0</v>
      </c>
    </row>
    <row r="11463" spans="1:1" x14ac:dyDescent="0.2">
      <c r="A11463" s="219">
        <v>0</v>
      </c>
    </row>
    <row r="11464" spans="1:1" x14ac:dyDescent="0.2">
      <c r="A11464" s="219">
        <v>0</v>
      </c>
    </row>
    <row r="11465" spans="1:1" x14ac:dyDescent="0.2">
      <c r="A11465" s="219">
        <v>0</v>
      </c>
    </row>
    <row r="11466" spans="1:1" x14ac:dyDescent="0.2">
      <c r="A11466" s="219">
        <v>0</v>
      </c>
    </row>
    <row r="11467" spans="1:1" x14ac:dyDescent="0.2">
      <c r="A11467" s="219">
        <v>0</v>
      </c>
    </row>
    <row r="11468" spans="1:1" x14ac:dyDescent="0.2">
      <c r="A11468" s="219">
        <v>0</v>
      </c>
    </row>
    <row r="11469" spans="1:1" x14ac:dyDescent="0.2">
      <c r="A11469" s="219">
        <v>0</v>
      </c>
    </row>
    <row r="11470" spans="1:1" x14ac:dyDescent="0.2">
      <c r="A11470" s="219">
        <v>0</v>
      </c>
    </row>
    <row r="11471" spans="1:1" x14ac:dyDescent="0.2">
      <c r="A11471" s="219">
        <v>0</v>
      </c>
    </row>
    <row r="11472" spans="1:1" x14ac:dyDescent="0.2">
      <c r="A11472" s="219">
        <v>0</v>
      </c>
    </row>
    <row r="11473" spans="1:1" x14ac:dyDescent="0.2">
      <c r="A11473" s="219">
        <v>0</v>
      </c>
    </row>
    <row r="11474" spans="1:1" x14ac:dyDescent="0.2">
      <c r="A11474" s="219">
        <v>0</v>
      </c>
    </row>
    <row r="11475" spans="1:1" x14ac:dyDescent="0.2">
      <c r="A11475" s="219">
        <v>0</v>
      </c>
    </row>
    <row r="11476" spans="1:1" x14ac:dyDescent="0.2">
      <c r="A11476" s="219">
        <v>0</v>
      </c>
    </row>
    <row r="11477" spans="1:1" x14ac:dyDescent="0.2">
      <c r="A11477" s="219">
        <v>0</v>
      </c>
    </row>
    <row r="11478" spans="1:1" x14ac:dyDescent="0.2">
      <c r="A11478" s="219">
        <v>0</v>
      </c>
    </row>
    <row r="11479" spans="1:1" x14ac:dyDescent="0.2">
      <c r="A11479" s="219">
        <v>0</v>
      </c>
    </row>
    <row r="11480" spans="1:1" x14ac:dyDescent="0.2">
      <c r="A11480" s="219">
        <v>0</v>
      </c>
    </row>
    <row r="11481" spans="1:1" x14ac:dyDescent="0.2">
      <c r="A11481" s="219">
        <v>0</v>
      </c>
    </row>
    <row r="11482" spans="1:1" x14ac:dyDescent="0.2">
      <c r="A11482" s="219">
        <v>0</v>
      </c>
    </row>
    <row r="11483" spans="1:1" x14ac:dyDescent="0.2">
      <c r="A11483" s="219">
        <v>0</v>
      </c>
    </row>
    <row r="11484" spans="1:1" x14ac:dyDescent="0.2">
      <c r="A11484" s="219">
        <v>0</v>
      </c>
    </row>
    <row r="11485" spans="1:1" x14ac:dyDescent="0.2">
      <c r="A11485" s="219">
        <v>0</v>
      </c>
    </row>
    <row r="11486" spans="1:1" x14ac:dyDescent="0.2">
      <c r="A11486" s="219">
        <v>0</v>
      </c>
    </row>
    <row r="11487" spans="1:1" x14ac:dyDescent="0.2">
      <c r="A11487" s="219">
        <v>0</v>
      </c>
    </row>
    <row r="11488" spans="1:1" x14ac:dyDescent="0.2">
      <c r="A11488" s="219">
        <v>0</v>
      </c>
    </row>
    <row r="11489" spans="1:1" x14ac:dyDescent="0.2">
      <c r="A11489" s="219">
        <v>0</v>
      </c>
    </row>
    <row r="11490" spans="1:1" x14ac:dyDescent="0.2">
      <c r="A11490" s="219">
        <v>0</v>
      </c>
    </row>
    <row r="11491" spans="1:1" x14ac:dyDescent="0.2">
      <c r="A11491" s="219">
        <v>0</v>
      </c>
    </row>
    <row r="11492" spans="1:1" x14ac:dyDescent="0.2">
      <c r="A11492" s="219">
        <v>0</v>
      </c>
    </row>
    <row r="11493" spans="1:1" x14ac:dyDescent="0.2">
      <c r="A11493" s="219">
        <v>0</v>
      </c>
    </row>
    <row r="11494" spans="1:1" x14ac:dyDescent="0.2">
      <c r="A11494" s="219">
        <v>0</v>
      </c>
    </row>
    <row r="11495" spans="1:1" x14ac:dyDescent="0.2">
      <c r="A11495" s="219">
        <v>0</v>
      </c>
    </row>
    <row r="11496" spans="1:1" x14ac:dyDescent="0.2">
      <c r="A11496" s="219">
        <v>0</v>
      </c>
    </row>
    <row r="11497" spans="1:1" x14ac:dyDescent="0.2">
      <c r="A11497" s="219">
        <v>0</v>
      </c>
    </row>
    <row r="11498" spans="1:1" x14ac:dyDescent="0.2">
      <c r="A11498" s="219">
        <v>0</v>
      </c>
    </row>
    <row r="11499" spans="1:1" x14ac:dyDescent="0.2">
      <c r="A11499" s="219">
        <v>0</v>
      </c>
    </row>
    <row r="11500" spans="1:1" x14ac:dyDescent="0.2">
      <c r="A11500" s="219">
        <v>0</v>
      </c>
    </row>
    <row r="11501" spans="1:1" x14ac:dyDescent="0.2">
      <c r="A11501" s="219">
        <v>0</v>
      </c>
    </row>
    <row r="11502" spans="1:1" x14ac:dyDescent="0.2">
      <c r="A11502" s="219">
        <v>0</v>
      </c>
    </row>
    <row r="11503" spans="1:1" x14ac:dyDescent="0.2">
      <c r="A11503" s="219">
        <v>0</v>
      </c>
    </row>
    <row r="11504" spans="1:1" x14ac:dyDescent="0.2">
      <c r="A11504" s="219">
        <v>0</v>
      </c>
    </row>
    <row r="11505" spans="1:1" x14ac:dyDescent="0.2">
      <c r="A11505" s="219">
        <v>0</v>
      </c>
    </row>
    <row r="11506" spans="1:1" x14ac:dyDescent="0.2">
      <c r="A11506" s="219">
        <v>0</v>
      </c>
    </row>
    <row r="11507" spans="1:1" x14ac:dyDescent="0.2">
      <c r="A11507" s="219">
        <v>0</v>
      </c>
    </row>
    <row r="11508" spans="1:1" x14ac:dyDescent="0.2">
      <c r="A11508" s="219">
        <v>0</v>
      </c>
    </row>
    <row r="11509" spans="1:1" x14ac:dyDescent="0.2">
      <c r="A11509" s="219">
        <v>0</v>
      </c>
    </row>
    <row r="11510" spans="1:1" x14ac:dyDescent="0.2">
      <c r="A11510" s="219">
        <v>0</v>
      </c>
    </row>
    <row r="11511" spans="1:1" x14ac:dyDescent="0.2">
      <c r="A11511" s="219">
        <v>0</v>
      </c>
    </row>
    <row r="11512" spans="1:1" x14ac:dyDescent="0.2">
      <c r="A11512" s="219">
        <v>0</v>
      </c>
    </row>
    <row r="11513" spans="1:1" x14ac:dyDescent="0.2">
      <c r="A11513" s="219">
        <v>0</v>
      </c>
    </row>
    <row r="11514" spans="1:1" x14ac:dyDescent="0.2">
      <c r="A11514" s="219">
        <v>0</v>
      </c>
    </row>
    <row r="11515" spans="1:1" x14ac:dyDescent="0.2">
      <c r="A11515" s="219">
        <v>0</v>
      </c>
    </row>
    <row r="11516" spans="1:1" x14ac:dyDescent="0.2">
      <c r="A11516" s="219">
        <v>0</v>
      </c>
    </row>
    <row r="11517" spans="1:1" x14ac:dyDescent="0.2">
      <c r="A11517" s="219">
        <v>0</v>
      </c>
    </row>
    <row r="11518" spans="1:1" x14ac:dyDescent="0.2">
      <c r="A11518" s="219">
        <v>0</v>
      </c>
    </row>
    <row r="11519" spans="1:1" x14ac:dyDescent="0.2">
      <c r="A11519" s="219">
        <v>0</v>
      </c>
    </row>
    <row r="11520" spans="1:1" x14ac:dyDescent="0.2">
      <c r="A11520" s="219">
        <v>0</v>
      </c>
    </row>
    <row r="11521" spans="1:1" x14ac:dyDescent="0.2">
      <c r="A11521" s="219">
        <v>0</v>
      </c>
    </row>
    <row r="11522" spans="1:1" x14ac:dyDescent="0.2">
      <c r="A11522" s="219">
        <v>0</v>
      </c>
    </row>
    <row r="11523" spans="1:1" x14ac:dyDescent="0.2">
      <c r="A11523" s="219">
        <v>0</v>
      </c>
    </row>
    <row r="11524" spans="1:1" x14ac:dyDescent="0.2">
      <c r="A11524" s="219">
        <v>0</v>
      </c>
    </row>
    <row r="11525" spans="1:1" x14ac:dyDescent="0.2">
      <c r="A11525" s="219">
        <v>0</v>
      </c>
    </row>
    <row r="11526" spans="1:1" x14ac:dyDescent="0.2">
      <c r="A11526" s="219">
        <v>0</v>
      </c>
    </row>
    <row r="11527" spans="1:1" x14ac:dyDescent="0.2">
      <c r="A11527" s="219">
        <v>0</v>
      </c>
    </row>
    <row r="11528" spans="1:1" x14ac:dyDescent="0.2">
      <c r="A11528" s="219">
        <v>0</v>
      </c>
    </row>
    <row r="11529" spans="1:1" x14ac:dyDescent="0.2">
      <c r="A11529" s="219">
        <v>0</v>
      </c>
    </row>
    <row r="11530" spans="1:1" x14ac:dyDescent="0.2">
      <c r="A11530" s="219">
        <v>0</v>
      </c>
    </row>
    <row r="11531" spans="1:1" x14ac:dyDescent="0.2">
      <c r="A11531" s="219">
        <v>0</v>
      </c>
    </row>
    <row r="11532" spans="1:1" x14ac:dyDescent="0.2">
      <c r="A11532" s="219">
        <v>0</v>
      </c>
    </row>
    <row r="11533" spans="1:1" x14ac:dyDescent="0.2">
      <c r="A11533" s="219">
        <v>0</v>
      </c>
    </row>
    <row r="11534" spans="1:1" x14ac:dyDescent="0.2">
      <c r="A11534" s="219">
        <v>0</v>
      </c>
    </row>
    <row r="11535" spans="1:1" x14ac:dyDescent="0.2">
      <c r="A11535" s="219">
        <v>0</v>
      </c>
    </row>
    <row r="11536" spans="1:1" x14ac:dyDescent="0.2">
      <c r="A11536" s="219">
        <v>0</v>
      </c>
    </row>
    <row r="11537" spans="1:1" x14ac:dyDescent="0.2">
      <c r="A11537" s="219">
        <v>0</v>
      </c>
    </row>
    <row r="11538" spans="1:1" x14ac:dyDescent="0.2">
      <c r="A11538" s="219">
        <v>0</v>
      </c>
    </row>
    <row r="11539" spans="1:1" x14ac:dyDescent="0.2">
      <c r="A11539" s="219">
        <v>0</v>
      </c>
    </row>
    <row r="11540" spans="1:1" x14ac:dyDescent="0.2">
      <c r="A11540" s="219">
        <v>0</v>
      </c>
    </row>
    <row r="11541" spans="1:1" x14ac:dyDescent="0.2">
      <c r="A11541" s="219">
        <v>0</v>
      </c>
    </row>
    <row r="11542" spans="1:1" x14ac:dyDescent="0.2">
      <c r="A11542" s="219">
        <v>0</v>
      </c>
    </row>
    <row r="11543" spans="1:1" x14ac:dyDescent="0.2">
      <c r="A11543" s="219">
        <v>0</v>
      </c>
    </row>
    <row r="11544" spans="1:1" x14ac:dyDescent="0.2">
      <c r="A11544" s="219">
        <v>0</v>
      </c>
    </row>
    <row r="11545" spans="1:1" x14ac:dyDescent="0.2">
      <c r="A11545" s="219">
        <v>0</v>
      </c>
    </row>
    <row r="11546" spans="1:1" x14ac:dyDescent="0.2">
      <c r="A11546" s="219">
        <v>0</v>
      </c>
    </row>
    <row r="11547" spans="1:1" x14ac:dyDescent="0.2">
      <c r="A11547" s="219">
        <v>0</v>
      </c>
    </row>
    <row r="11548" spans="1:1" x14ac:dyDescent="0.2">
      <c r="A11548" s="219">
        <v>0</v>
      </c>
    </row>
    <row r="11549" spans="1:1" x14ac:dyDescent="0.2">
      <c r="A11549" s="219">
        <v>0</v>
      </c>
    </row>
    <row r="11550" spans="1:1" x14ac:dyDescent="0.2">
      <c r="A11550" s="219">
        <v>0</v>
      </c>
    </row>
    <row r="11551" spans="1:1" x14ac:dyDescent="0.2">
      <c r="A11551" s="219">
        <v>0</v>
      </c>
    </row>
    <row r="11552" spans="1:1" x14ac:dyDescent="0.2">
      <c r="A11552" s="219">
        <v>0</v>
      </c>
    </row>
    <row r="11553" spans="1:1" x14ac:dyDescent="0.2">
      <c r="A11553" s="219">
        <v>0</v>
      </c>
    </row>
    <row r="11554" spans="1:1" x14ac:dyDescent="0.2">
      <c r="A11554" s="219">
        <v>0</v>
      </c>
    </row>
    <row r="11555" spans="1:1" x14ac:dyDescent="0.2">
      <c r="A11555" s="219">
        <v>0</v>
      </c>
    </row>
    <row r="11556" spans="1:1" x14ac:dyDescent="0.2">
      <c r="A11556" s="219">
        <v>0</v>
      </c>
    </row>
    <row r="11557" spans="1:1" x14ac:dyDescent="0.2">
      <c r="A11557" s="219">
        <v>0</v>
      </c>
    </row>
    <row r="11558" spans="1:1" x14ac:dyDescent="0.2">
      <c r="A11558" s="219">
        <v>0</v>
      </c>
    </row>
    <row r="11559" spans="1:1" x14ac:dyDescent="0.2">
      <c r="A11559" s="219">
        <v>0</v>
      </c>
    </row>
    <row r="11560" spans="1:1" x14ac:dyDescent="0.2">
      <c r="A11560" s="219">
        <v>0</v>
      </c>
    </row>
    <row r="11561" spans="1:1" x14ac:dyDescent="0.2">
      <c r="A11561" s="219">
        <v>0</v>
      </c>
    </row>
    <row r="11562" spans="1:1" x14ac:dyDescent="0.2">
      <c r="A11562" s="219">
        <v>0</v>
      </c>
    </row>
    <row r="11563" spans="1:1" x14ac:dyDescent="0.2">
      <c r="A11563" s="219">
        <v>0</v>
      </c>
    </row>
    <row r="11564" spans="1:1" x14ac:dyDescent="0.2">
      <c r="A11564" s="219">
        <v>0</v>
      </c>
    </row>
    <row r="11565" spans="1:1" x14ac:dyDescent="0.2">
      <c r="A11565" s="219">
        <v>0</v>
      </c>
    </row>
    <row r="11566" spans="1:1" x14ac:dyDescent="0.2">
      <c r="A11566" s="219">
        <v>0</v>
      </c>
    </row>
    <row r="11567" spans="1:1" x14ac:dyDescent="0.2">
      <c r="A11567" s="219">
        <v>0</v>
      </c>
    </row>
    <row r="11568" spans="1:1" x14ac:dyDescent="0.2">
      <c r="A11568" s="219">
        <v>0</v>
      </c>
    </row>
    <row r="11569" spans="1:1" x14ac:dyDescent="0.2">
      <c r="A11569" s="219">
        <v>0</v>
      </c>
    </row>
    <row r="11570" spans="1:1" x14ac:dyDescent="0.2">
      <c r="A11570" s="219">
        <v>0</v>
      </c>
    </row>
    <row r="11571" spans="1:1" x14ac:dyDescent="0.2">
      <c r="A11571" s="219">
        <v>0</v>
      </c>
    </row>
    <row r="11572" spans="1:1" x14ac:dyDescent="0.2">
      <c r="A11572" s="219">
        <v>0</v>
      </c>
    </row>
    <row r="11573" spans="1:1" x14ac:dyDescent="0.2">
      <c r="A11573" s="219">
        <v>0</v>
      </c>
    </row>
    <row r="11574" spans="1:1" x14ac:dyDescent="0.2">
      <c r="A11574" s="219">
        <v>0</v>
      </c>
    </row>
    <row r="11575" spans="1:1" x14ac:dyDescent="0.2">
      <c r="A11575" s="219">
        <v>0</v>
      </c>
    </row>
    <row r="11576" spans="1:1" x14ac:dyDescent="0.2">
      <c r="A11576" s="219">
        <v>0</v>
      </c>
    </row>
    <row r="11577" spans="1:1" x14ac:dyDescent="0.2">
      <c r="A11577" s="219">
        <v>0</v>
      </c>
    </row>
    <row r="11578" spans="1:1" x14ac:dyDescent="0.2">
      <c r="A11578" s="219">
        <v>0</v>
      </c>
    </row>
    <row r="11579" spans="1:1" x14ac:dyDescent="0.2">
      <c r="A11579" s="219">
        <v>0</v>
      </c>
    </row>
    <row r="11580" spans="1:1" x14ac:dyDescent="0.2">
      <c r="A11580" s="219">
        <v>0</v>
      </c>
    </row>
    <row r="11581" spans="1:1" x14ac:dyDescent="0.2">
      <c r="A11581" s="219">
        <v>0</v>
      </c>
    </row>
    <row r="11582" spans="1:1" x14ac:dyDescent="0.2">
      <c r="A11582" s="219">
        <v>0</v>
      </c>
    </row>
    <row r="11583" spans="1:1" x14ac:dyDescent="0.2">
      <c r="A11583" s="219">
        <v>0</v>
      </c>
    </row>
    <row r="11584" spans="1:1" x14ac:dyDescent="0.2">
      <c r="A11584" s="219">
        <v>0</v>
      </c>
    </row>
    <row r="11585" spans="1:1" x14ac:dyDescent="0.2">
      <c r="A11585" s="219">
        <v>0</v>
      </c>
    </row>
    <row r="11586" spans="1:1" x14ac:dyDescent="0.2">
      <c r="A11586" s="219">
        <v>0</v>
      </c>
    </row>
    <row r="11587" spans="1:1" x14ac:dyDescent="0.2">
      <c r="A11587" s="219">
        <v>0</v>
      </c>
    </row>
    <row r="11588" spans="1:1" x14ac:dyDescent="0.2">
      <c r="A11588" s="219">
        <v>0</v>
      </c>
    </row>
    <row r="11589" spans="1:1" x14ac:dyDescent="0.2">
      <c r="A11589" s="219">
        <v>0</v>
      </c>
    </row>
    <row r="11590" spans="1:1" x14ac:dyDescent="0.2">
      <c r="A11590" s="219">
        <v>0</v>
      </c>
    </row>
    <row r="11591" spans="1:1" x14ac:dyDescent="0.2">
      <c r="A11591" s="219">
        <v>0</v>
      </c>
    </row>
    <row r="11592" spans="1:1" x14ac:dyDescent="0.2">
      <c r="A11592" s="219">
        <v>0</v>
      </c>
    </row>
    <row r="11593" spans="1:1" x14ac:dyDescent="0.2">
      <c r="A11593" s="219">
        <v>0</v>
      </c>
    </row>
    <row r="11594" spans="1:1" x14ac:dyDescent="0.2">
      <c r="A11594" s="219">
        <v>0</v>
      </c>
    </row>
    <row r="11595" spans="1:1" x14ac:dyDescent="0.2">
      <c r="A11595" s="219">
        <v>0</v>
      </c>
    </row>
    <row r="11596" spans="1:1" x14ac:dyDescent="0.2">
      <c r="A11596" s="219">
        <v>0</v>
      </c>
    </row>
    <row r="11597" spans="1:1" x14ac:dyDescent="0.2">
      <c r="A11597" s="219">
        <v>0</v>
      </c>
    </row>
    <row r="11598" spans="1:1" x14ac:dyDescent="0.2">
      <c r="A11598" s="219">
        <v>0</v>
      </c>
    </row>
    <row r="11599" spans="1:1" x14ac:dyDescent="0.2">
      <c r="A11599" s="219">
        <v>0</v>
      </c>
    </row>
    <row r="11600" spans="1:1" x14ac:dyDescent="0.2">
      <c r="A11600" s="219">
        <v>0</v>
      </c>
    </row>
    <row r="11601" spans="1:1" x14ac:dyDescent="0.2">
      <c r="A11601" s="219">
        <v>0</v>
      </c>
    </row>
    <row r="11602" spans="1:1" x14ac:dyDescent="0.2">
      <c r="A11602" s="219">
        <v>0</v>
      </c>
    </row>
    <row r="11603" spans="1:1" x14ac:dyDescent="0.2">
      <c r="A11603" s="219">
        <v>0</v>
      </c>
    </row>
    <row r="11604" spans="1:1" x14ac:dyDescent="0.2">
      <c r="A11604" s="219">
        <v>0</v>
      </c>
    </row>
    <row r="11605" spans="1:1" x14ac:dyDescent="0.2">
      <c r="A11605" s="219">
        <v>0</v>
      </c>
    </row>
    <row r="11606" spans="1:1" x14ac:dyDescent="0.2">
      <c r="A11606" s="219">
        <v>0</v>
      </c>
    </row>
    <row r="11607" spans="1:1" x14ac:dyDescent="0.2">
      <c r="A11607" s="219">
        <v>0</v>
      </c>
    </row>
    <row r="11608" spans="1:1" x14ac:dyDescent="0.2">
      <c r="A11608" s="219">
        <v>0</v>
      </c>
    </row>
    <row r="11609" spans="1:1" x14ac:dyDescent="0.2">
      <c r="A11609" s="219">
        <v>0</v>
      </c>
    </row>
    <row r="11610" spans="1:1" x14ac:dyDescent="0.2">
      <c r="A11610" s="219">
        <v>0</v>
      </c>
    </row>
    <row r="11611" spans="1:1" x14ac:dyDescent="0.2">
      <c r="A11611" s="219">
        <v>0</v>
      </c>
    </row>
    <row r="11612" spans="1:1" x14ac:dyDescent="0.2">
      <c r="A11612" s="219">
        <v>0</v>
      </c>
    </row>
    <row r="11613" spans="1:1" x14ac:dyDescent="0.2">
      <c r="A11613" s="219">
        <v>0</v>
      </c>
    </row>
    <row r="11614" spans="1:1" x14ac:dyDescent="0.2">
      <c r="A11614" s="219">
        <v>0</v>
      </c>
    </row>
    <row r="11615" spans="1:1" x14ac:dyDescent="0.2">
      <c r="A11615" s="219">
        <v>0</v>
      </c>
    </row>
    <row r="11616" spans="1:1" x14ac:dyDescent="0.2">
      <c r="A11616" s="219">
        <v>0</v>
      </c>
    </row>
    <row r="11617" spans="1:1" x14ac:dyDescent="0.2">
      <c r="A11617" s="219">
        <v>0</v>
      </c>
    </row>
    <row r="11618" spans="1:1" x14ac:dyDescent="0.2">
      <c r="A11618" s="219">
        <v>0</v>
      </c>
    </row>
    <row r="11619" spans="1:1" x14ac:dyDescent="0.2">
      <c r="A11619" s="219">
        <v>0</v>
      </c>
    </row>
    <row r="11620" spans="1:1" x14ac:dyDescent="0.2">
      <c r="A11620" s="219">
        <v>0</v>
      </c>
    </row>
    <row r="11621" spans="1:1" x14ac:dyDescent="0.2">
      <c r="A11621" s="219">
        <v>0</v>
      </c>
    </row>
    <row r="11622" spans="1:1" x14ac:dyDescent="0.2">
      <c r="A11622" s="219">
        <v>0</v>
      </c>
    </row>
    <row r="11623" spans="1:1" x14ac:dyDescent="0.2">
      <c r="A11623" s="219">
        <v>0</v>
      </c>
    </row>
    <row r="11624" spans="1:1" x14ac:dyDescent="0.2">
      <c r="A11624" s="219">
        <v>0</v>
      </c>
    </row>
    <row r="11625" spans="1:1" x14ac:dyDescent="0.2">
      <c r="A11625" s="219">
        <v>0</v>
      </c>
    </row>
    <row r="11626" spans="1:1" x14ac:dyDescent="0.2">
      <c r="A11626" s="219">
        <v>0</v>
      </c>
    </row>
    <row r="11627" spans="1:1" x14ac:dyDescent="0.2">
      <c r="A11627" s="219">
        <v>0</v>
      </c>
    </row>
    <row r="11628" spans="1:1" x14ac:dyDescent="0.2">
      <c r="A11628" s="219">
        <v>0</v>
      </c>
    </row>
    <row r="11629" spans="1:1" x14ac:dyDescent="0.2">
      <c r="A11629" s="219">
        <v>0</v>
      </c>
    </row>
    <row r="11630" spans="1:1" x14ac:dyDescent="0.2">
      <c r="A11630" s="219">
        <v>0</v>
      </c>
    </row>
    <row r="11631" spans="1:1" x14ac:dyDescent="0.2">
      <c r="A11631" s="219">
        <v>0</v>
      </c>
    </row>
    <row r="11632" spans="1:1" x14ac:dyDescent="0.2">
      <c r="A11632" s="219">
        <v>0</v>
      </c>
    </row>
    <row r="11633" spans="1:1" x14ac:dyDescent="0.2">
      <c r="A11633" s="219">
        <v>0</v>
      </c>
    </row>
    <row r="11634" spans="1:1" x14ac:dyDescent="0.2">
      <c r="A11634" s="219">
        <v>0</v>
      </c>
    </row>
    <row r="11635" spans="1:1" x14ac:dyDescent="0.2">
      <c r="A11635" s="219">
        <v>0</v>
      </c>
    </row>
    <row r="11636" spans="1:1" x14ac:dyDescent="0.2">
      <c r="A11636" s="219">
        <v>0</v>
      </c>
    </row>
    <row r="11637" spans="1:1" x14ac:dyDescent="0.2">
      <c r="A11637" s="219">
        <v>0</v>
      </c>
    </row>
    <row r="11638" spans="1:1" x14ac:dyDescent="0.2">
      <c r="A11638" s="219">
        <v>0</v>
      </c>
    </row>
    <row r="11639" spans="1:1" x14ac:dyDescent="0.2">
      <c r="A11639" s="219">
        <v>0</v>
      </c>
    </row>
    <row r="11640" spans="1:1" x14ac:dyDescent="0.2">
      <c r="A11640" s="219">
        <v>0</v>
      </c>
    </row>
    <row r="11641" spans="1:1" x14ac:dyDescent="0.2">
      <c r="A11641" s="219">
        <v>0</v>
      </c>
    </row>
    <row r="11642" spans="1:1" x14ac:dyDescent="0.2">
      <c r="A11642" s="219">
        <v>0</v>
      </c>
    </row>
    <row r="11643" spans="1:1" x14ac:dyDescent="0.2">
      <c r="A11643" s="219">
        <v>0</v>
      </c>
    </row>
    <row r="11644" spans="1:1" x14ac:dyDescent="0.2">
      <c r="A11644" s="219">
        <v>0</v>
      </c>
    </row>
    <row r="11645" spans="1:1" x14ac:dyDescent="0.2">
      <c r="A11645" s="219">
        <v>0</v>
      </c>
    </row>
    <row r="11646" spans="1:1" x14ac:dyDescent="0.2">
      <c r="A11646" s="219">
        <v>0</v>
      </c>
    </row>
    <row r="11647" spans="1:1" x14ac:dyDescent="0.2">
      <c r="A11647" s="219">
        <v>0</v>
      </c>
    </row>
    <row r="11648" spans="1:1" x14ac:dyDescent="0.2">
      <c r="A11648" s="219">
        <v>0</v>
      </c>
    </row>
    <row r="11649" spans="1:1" x14ac:dyDescent="0.2">
      <c r="A11649" s="219">
        <v>0</v>
      </c>
    </row>
    <row r="11650" spans="1:1" x14ac:dyDescent="0.2">
      <c r="A11650" s="219">
        <v>0</v>
      </c>
    </row>
    <row r="11651" spans="1:1" x14ac:dyDescent="0.2">
      <c r="A11651" s="219">
        <v>0</v>
      </c>
    </row>
    <row r="11652" spans="1:1" x14ac:dyDescent="0.2">
      <c r="A11652" s="219">
        <v>0</v>
      </c>
    </row>
    <row r="11653" spans="1:1" x14ac:dyDescent="0.2">
      <c r="A11653" s="219">
        <v>0</v>
      </c>
    </row>
    <row r="11654" spans="1:1" x14ac:dyDescent="0.2">
      <c r="A11654" s="219">
        <v>0</v>
      </c>
    </row>
    <row r="11655" spans="1:1" x14ac:dyDescent="0.2">
      <c r="A11655" s="219">
        <v>0</v>
      </c>
    </row>
    <row r="11656" spans="1:1" x14ac:dyDescent="0.2">
      <c r="A11656" s="219">
        <v>0</v>
      </c>
    </row>
    <row r="11657" spans="1:1" x14ac:dyDescent="0.2">
      <c r="A11657" s="219">
        <v>0</v>
      </c>
    </row>
    <row r="11658" spans="1:1" x14ac:dyDescent="0.2">
      <c r="A11658" s="219">
        <v>0</v>
      </c>
    </row>
    <row r="11659" spans="1:1" x14ac:dyDescent="0.2">
      <c r="A11659" s="219">
        <v>0</v>
      </c>
    </row>
    <row r="11660" spans="1:1" x14ac:dyDescent="0.2">
      <c r="A11660" s="219">
        <v>0</v>
      </c>
    </row>
    <row r="11661" spans="1:1" x14ac:dyDescent="0.2">
      <c r="A11661" s="219">
        <v>0</v>
      </c>
    </row>
    <row r="11662" spans="1:1" x14ac:dyDescent="0.2">
      <c r="A11662" s="219">
        <v>0</v>
      </c>
    </row>
    <row r="11663" spans="1:1" x14ac:dyDescent="0.2">
      <c r="A11663" s="219">
        <v>0</v>
      </c>
    </row>
    <row r="11664" spans="1:1" x14ac:dyDescent="0.2">
      <c r="A11664" s="219">
        <v>0</v>
      </c>
    </row>
    <row r="11665" spans="1:1" x14ac:dyDescent="0.2">
      <c r="A11665" s="219">
        <v>0</v>
      </c>
    </row>
    <row r="11666" spans="1:1" x14ac:dyDescent="0.2">
      <c r="A11666" s="219">
        <v>0</v>
      </c>
    </row>
    <row r="11667" spans="1:1" x14ac:dyDescent="0.2">
      <c r="A11667" s="219">
        <v>0</v>
      </c>
    </row>
    <row r="11668" spans="1:1" x14ac:dyDescent="0.2">
      <c r="A11668" s="219">
        <v>0</v>
      </c>
    </row>
    <row r="11669" spans="1:1" x14ac:dyDescent="0.2">
      <c r="A11669" s="219">
        <v>0</v>
      </c>
    </row>
    <row r="11670" spans="1:1" x14ac:dyDescent="0.2">
      <c r="A11670" s="219">
        <v>0</v>
      </c>
    </row>
    <row r="11671" spans="1:1" x14ac:dyDescent="0.2">
      <c r="A11671" s="219">
        <v>0</v>
      </c>
    </row>
    <row r="11672" spans="1:1" x14ac:dyDescent="0.2">
      <c r="A11672" s="219">
        <v>0</v>
      </c>
    </row>
    <row r="11673" spans="1:1" x14ac:dyDescent="0.2">
      <c r="A11673" s="219">
        <v>0</v>
      </c>
    </row>
    <row r="11674" spans="1:1" x14ac:dyDescent="0.2">
      <c r="A11674" s="219">
        <v>0</v>
      </c>
    </row>
    <row r="11675" spans="1:1" x14ac:dyDescent="0.2">
      <c r="A11675" s="219">
        <v>0</v>
      </c>
    </row>
    <row r="11676" spans="1:1" x14ac:dyDescent="0.2">
      <c r="A11676" s="219">
        <v>0</v>
      </c>
    </row>
    <row r="11677" spans="1:1" x14ac:dyDescent="0.2">
      <c r="A11677" s="219">
        <v>0</v>
      </c>
    </row>
    <row r="11678" spans="1:1" x14ac:dyDescent="0.2">
      <c r="A11678" s="219">
        <v>0</v>
      </c>
    </row>
    <row r="11679" spans="1:1" x14ac:dyDescent="0.2">
      <c r="A11679" s="219">
        <v>0</v>
      </c>
    </row>
    <row r="11680" spans="1:1" x14ac:dyDescent="0.2">
      <c r="A11680" s="219">
        <v>0</v>
      </c>
    </row>
    <row r="11681" spans="1:1" x14ac:dyDescent="0.2">
      <c r="A11681" s="219">
        <v>0</v>
      </c>
    </row>
    <row r="11682" spans="1:1" x14ac:dyDescent="0.2">
      <c r="A11682" s="219">
        <v>0</v>
      </c>
    </row>
    <row r="11683" spans="1:1" x14ac:dyDescent="0.2">
      <c r="A11683" s="219">
        <v>0</v>
      </c>
    </row>
    <row r="11684" spans="1:1" x14ac:dyDescent="0.2">
      <c r="A11684" s="219">
        <v>0</v>
      </c>
    </row>
    <row r="11685" spans="1:1" x14ac:dyDescent="0.2">
      <c r="A11685" s="219">
        <v>0</v>
      </c>
    </row>
    <row r="11686" spans="1:1" x14ac:dyDescent="0.2">
      <c r="A11686" s="219">
        <v>0</v>
      </c>
    </row>
    <row r="11687" spans="1:1" x14ac:dyDescent="0.2">
      <c r="A11687" s="219">
        <v>0</v>
      </c>
    </row>
    <row r="11688" spans="1:1" x14ac:dyDescent="0.2">
      <c r="A11688" s="219">
        <v>0</v>
      </c>
    </row>
    <row r="11689" spans="1:1" x14ac:dyDescent="0.2">
      <c r="A11689" s="219">
        <v>0</v>
      </c>
    </row>
    <row r="11690" spans="1:1" x14ac:dyDescent="0.2">
      <c r="A11690" s="219">
        <v>0</v>
      </c>
    </row>
    <row r="11691" spans="1:1" x14ac:dyDescent="0.2">
      <c r="A11691" s="219">
        <v>0</v>
      </c>
    </row>
    <row r="11692" spans="1:1" x14ac:dyDescent="0.2">
      <c r="A11692" s="219">
        <v>0</v>
      </c>
    </row>
    <row r="11693" spans="1:1" x14ac:dyDescent="0.2">
      <c r="A11693" s="219">
        <v>0</v>
      </c>
    </row>
    <row r="11694" spans="1:1" x14ac:dyDescent="0.2">
      <c r="A11694" s="219">
        <v>0</v>
      </c>
    </row>
    <row r="11695" spans="1:1" x14ac:dyDescent="0.2">
      <c r="A11695" s="219">
        <v>0</v>
      </c>
    </row>
    <row r="11696" spans="1:1" x14ac:dyDescent="0.2">
      <c r="A11696" s="219">
        <v>0</v>
      </c>
    </row>
    <row r="11697" spans="1:1" x14ac:dyDescent="0.2">
      <c r="A11697" s="219">
        <v>0</v>
      </c>
    </row>
    <row r="11698" spans="1:1" x14ac:dyDescent="0.2">
      <c r="A11698" s="219">
        <v>0</v>
      </c>
    </row>
    <row r="11699" spans="1:1" x14ac:dyDescent="0.2">
      <c r="A11699" s="219">
        <v>0</v>
      </c>
    </row>
    <row r="11700" spans="1:1" x14ac:dyDescent="0.2">
      <c r="A11700" s="219">
        <v>0</v>
      </c>
    </row>
    <row r="11701" spans="1:1" x14ac:dyDescent="0.2">
      <c r="A11701" s="219">
        <v>0</v>
      </c>
    </row>
    <row r="11702" spans="1:1" x14ac:dyDescent="0.2">
      <c r="A11702" s="219">
        <v>0</v>
      </c>
    </row>
    <row r="11703" spans="1:1" x14ac:dyDescent="0.2">
      <c r="A11703" s="219">
        <v>0</v>
      </c>
    </row>
    <row r="11704" spans="1:1" x14ac:dyDescent="0.2">
      <c r="A11704" s="219">
        <v>0</v>
      </c>
    </row>
    <row r="11705" spans="1:1" x14ac:dyDescent="0.2">
      <c r="A11705" s="219">
        <v>0</v>
      </c>
    </row>
    <row r="11706" spans="1:1" x14ac:dyDescent="0.2">
      <c r="A11706" s="219">
        <v>0</v>
      </c>
    </row>
    <row r="11707" spans="1:1" x14ac:dyDescent="0.2">
      <c r="A11707" s="219">
        <v>0</v>
      </c>
    </row>
    <row r="11708" spans="1:1" x14ac:dyDescent="0.2">
      <c r="A11708" s="219">
        <v>0</v>
      </c>
    </row>
    <row r="11709" spans="1:1" x14ac:dyDescent="0.2">
      <c r="A11709" s="219">
        <v>0</v>
      </c>
    </row>
    <row r="11710" spans="1:1" x14ac:dyDescent="0.2">
      <c r="A11710" s="219">
        <v>0</v>
      </c>
    </row>
    <row r="11711" spans="1:1" x14ac:dyDescent="0.2">
      <c r="A11711" s="219">
        <v>0</v>
      </c>
    </row>
    <row r="11712" spans="1:1" x14ac:dyDescent="0.2">
      <c r="A11712" s="219">
        <v>0</v>
      </c>
    </row>
    <row r="11713" spans="1:1" x14ac:dyDescent="0.2">
      <c r="A11713" s="219">
        <v>0</v>
      </c>
    </row>
    <row r="11714" spans="1:1" x14ac:dyDescent="0.2">
      <c r="A11714" s="219">
        <v>0</v>
      </c>
    </row>
    <row r="11715" spans="1:1" x14ac:dyDescent="0.2">
      <c r="A11715" s="219">
        <v>0</v>
      </c>
    </row>
    <row r="11716" spans="1:1" x14ac:dyDescent="0.2">
      <c r="A11716" s="219">
        <v>0</v>
      </c>
    </row>
    <row r="11717" spans="1:1" x14ac:dyDescent="0.2">
      <c r="A11717" s="219">
        <v>0</v>
      </c>
    </row>
    <row r="11718" spans="1:1" x14ac:dyDescent="0.2">
      <c r="A11718" s="219">
        <v>0</v>
      </c>
    </row>
    <row r="11719" spans="1:1" x14ac:dyDescent="0.2">
      <c r="A11719" s="219">
        <v>0</v>
      </c>
    </row>
    <row r="11720" spans="1:1" x14ac:dyDescent="0.2">
      <c r="A11720" s="219">
        <v>0</v>
      </c>
    </row>
    <row r="11721" spans="1:1" x14ac:dyDescent="0.2">
      <c r="A11721" s="219">
        <v>0</v>
      </c>
    </row>
    <row r="11722" spans="1:1" x14ac:dyDescent="0.2">
      <c r="A11722" s="219">
        <v>0</v>
      </c>
    </row>
    <row r="11723" spans="1:1" x14ac:dyDescent="0.2">
      <c r="A11723" s="219">
        <v>0</v>
      </c>
    </row>
    <row r="11724" spans="1:1" x14ac:dyDescent="0.2">
      <c r="A11724" s="219">
        <v>0</v>
      </c>
    </row>
    <row r="11725" spans="1:1" x14ac:dyDescent="0.2">
      <c r="A11725" s="219">
        <v>0</v>
      </c>
    </row>
    <row r="11726" spans="1:1" x14ac:dyDescent="0.2">
      <c r="A11726" s="219">
        <v>0</v>
      </c>
    </row>
    <row r="11727" spans="1:1" x14ac:dyDescent="0.2">
      <c r="A11727" s="219">
        <v>0</v>
      </c>
    </row>
    <row r="11728" spans="1:1" x14ac:dyDescent="0.2">
      <c r="A11728" s="219">
        <v>0</v>
      </c>
    </row>
    <row r="11729" spans="1:1" x14ac:dyDescent="0.2">
      <c r="A11729" s="219">
        <v>0</v>
      </c>
    </row>
    <row r="11730" spans="1:1" x14ac:dyDescent="0.2">
      <c r="A11730" s="219">
        <v>0</v>
      </c>
    </row>
    <row r="11731" spans="1:1" x14ac:dyDescent="0.2">
      <c r="A11731" s="219">
        <v>0</v>
      </c>
    </row>
    <row r="11732" spans="1:1" x14ac:dyDescent="0.2">
      <c r="A11732" s="219">
        <v>0</v>
      </c>
    </row>
    <row r="11733" spans="1:1" x14ac:dyDescent="0.2">
      <c r="A11733" s="219">
        <v>0</v>
      </c>
    </row>
    <row r="11734" spans="1:1" x14ac:dyDescent="0.2">
      <c r="A11734" s="219">
        <v>0</v>
      </c>
    </row>
    <row r="11735" spans="1:1" x14ac:dyDescent="0.2">
      <c r="A11735" s="219">
        <v>0</v>
      </c>
    </row>
    <row r="11736" spans="1:1" x14ac:dyDescent="0.2">
      <c r="A11736" s="219">
        <v>0</v>
      </c>
    </row>
    <row r="11737" spans="1:1" x14ac:dyDescent="0.2">
      <c r="A11737" s="219">
        <v>0</v>
      </c>
    </row>
    <row r="11738" spans="1:1" x14ac:dyDescent="0.2">
      <c r="A11738" s="219">
        <v>0</v>
      </c>
    </row>
    <row r="11739" spans="1:1" x14ac:dyDescent="0.2">
      <c r="A11739" s="219">
        <v>0</v>
      </c>
    </row>
    <row r="11740" spans="1:1" x14ac:dyDescent="0.2">
      <c r="A11740" s="219">
        <v>0</v>
      </c>
    </row>
    <row r="11741" spans="1:1" x14ac:dyDescent="0.2">
      <c r="A11741" s="219">
        <v>0</v>
      </c>
    </row>
    <row r="11742" spans="1:1" x14ac:dyDescent="0.2">
      <c r="A11742" s="219">
        <v>0</v>
      </c>
    </row>
    <row r="11743" spans="1:1" x14ac:dyDescent="0.2">
      <c r="A11743" s="219">
        <v>0</v>
      </c>
    </row>
    <row r="11744" spans="1:1" x14ac:dyDescent="0.2">
      <c r="A11744" s="219">
        <v>0</v>
      </c>
    </row>
    <row r="11745" spans="1:1" x14ac:dyDescent="0.2">
      <c r="A11745" s="219">
        <v>0</v>
      </c>
    </row>
    <row r="11746" spans="1:1" x14ac:dyDescent="0.2">
      <c r="A11746" s="219">
        <v>0</v>
      </c>
    </row>
    <row r="11747" spans="1:1" x14ac:dyDescent="0.2">
      <c r="A11747" s="219">
        <v>0</v>
      </c>
    </row>
    <row r="11748" spans="1:1" x14ac:dyDescent="0.2">
      <c r="A11748" s="219">
        <v>0</v>
      </c>
    </row>
    <row r="11749" spans="1:1" x14ac:dyDescent="0.2">
      <c r="A11749" s="219">
        <v>0</v>
      </c>
    </row>
    <row r="11750" spans="1:1" x14ac:dyDescent="0.2">
      <c r="A11750" s="219">
        <v>0</v>
      </c>
    </row>
    <row r="11751" spans="1:1" x14ac:dyDescent="0.2">
      <c r="A11751" s="219">
        <v>0</v>
      </c>
    </row>
    <row r="11752" spans="1:1" x14ac:dyDescent="0.2">
      <c r="A11752" s="219">
        <v>0</v>
      </c>
    </row>
    <row r="11753" spans="1:1" x14ac:dyDescent="0.2">
      <c r="A11753" s="219">
        <v>0</v>
      </c>
    </row>
    <row r="11754" spans="1:1" x14ac:dyDescent="0.2">
      <c r="A11754" s="219">
        <v>0</v>
      </c>
    </row>
    <row r="11755" spans="1:1" x14ac:dyDescent="0.2">
      <c r="A11755" s="219">
        <v>0</v>
      </c>
    </row>
    <row r="11756" spans="1:1" x14ac:dyDescent="0.2">
      <c r="A11756" s="219">
        <v>0</v>
      </c>
    </row>
    <row r="11757" spans="1:1" x14ac:dyDescent="0.2">
      <c r="A11757" s="219">
        <v>0</v>
      </c>
    </row>
    <row r="11758" spans="1:1" x14ac:dyDescent="0.2">
      <c r="A11758" s="219">
        <v>0</v>
      </c>
    </row>
    <row r="11759" spans="1:1" x14ac:dyDescent="0.2">
      <c r="A11759" s="219">
        <v>0</v>
      </c>
    </row>
    <row r="11760" spans="1:1" x14ac:dyDescent="0.2">
      <c r="A11760" s="219">
        <v>0</v>
      </c>
    </row>
    <row r="11761" spans="1:1" x14ac:dyDescent="0.2">
      <c r="A11761" s="219">
        <v>0</v>
      </c>
    </row>
    <row r="11762" spans="1:1" x14ac:dyDescent="0.2">
      <c r="A11762" s="219">
        <v>0</v>
      </c>
    </row>
    <row r="11763" spans="1:1" x14ac:dyDescent="0.2">
      <c r="A11763" s="219">
        <v>0</v>
      </c>
    </row>
    <row r="11764" spans="1:1" x14ac:dyDescent="0.2">
      <c r="A11764" s="219">
        <v>0</v>
      </c>
    </row>
    <row r="11765" spans="1:1" x14ac:dyDescent="0.2">
      <c r="A11765" s="219">
        <v>0</v>
      </c>
    </row>
    <row r="11766" spans="1:1" x14ac:dyDescent="0.2">
      <c r="A11766" s="219">
        <v>0</v>
      </c>
    </row>
    <row r="11767" spans="1:1" x14ac:dyDescent="0.2">
      <c r="A11767" s="219">
        <v>0</v>
      </c>
    </row>
    <row r="11768" spans="1:1" x14ac:dyDescent="0.2">
      <c r="A11768" s="219">
        <v>0</v>
      </c>
    </row>
    <row r="11769" spans="1:1" x14ac:dyDescent="0.2">
      <c r="A11769" s="219">
        <v>0</v>
      </c>
    </row>
    <row r="11770" spans="1:1" x14ac:dyDescent="0.2">
      <c r="A11770" s="219">
        <v>0</v>
      </c>
    </row>
    <row r="11771" spans="1:1" x14ac:dyDescent="0.2">
      <c r="A11771" s="219">
        <v>0</v>
      </c>
    </row>
    <row r="11772" spans="1:1" x14ac:dyDescent="0.2">
      <c r="A11772" s="219">
        <v>0</v>
      </c>
    </row>
    <row r="11773" spans="1:1" x14ac:dyDescent="0.2">
      <c r="A11773" s="219">
        <v>0</v>
      </c>
    </row>
    <row r="11774" spans="1:1" x14ac:dyDescent="0.2">
      <c r="A11774" s="219">
        <v>0</v>
      </c>
    </row>
    <row r="11775" spans="1:1" x14ac:dyDescent="0.2">
      <c r="A11775" s="219">
        <v>0</v>
      </c>
    </row>
    <row r="11776" spans="1:1" x14ac:dyDescent="0.2">
      <c r="A11776" s="219">
        <v>0</v>
      </c>
    </row>
    <row r="11777" spans="1:1" x14ac:dyDescent="0.2">
      <c r="A11777" s="219">
        <v>0</v>
      </c>
    </row>
    <row r="11778" spans="1:1" x14ac:dyDescent="0.2">
      <c r="A11778" s="219">
        <v>0</v>
      </c>
    </row>
    <row r="11779" spans="1:1" x14ac:dyDescent="0.2">
      <c r="A11779" s="219">
        <v>0</v>
      </c>
    </row>
    <row r="11780" spans="1:1" x14ac:dyDescent="0.2">
      <c r="A11780" s="219">
        <v>0</v>
      </c>
    </row>
    <row r="11781" spans="1:1" x14ac:dyDescent="0.2">
      <c r="A11781" s="219">
        <v>0</v>
      </c>
    </row>
    <row r="11782" spans="1:1" x14ac:dyDescent="0.2">
      <c r="A11782" s="219">
        <v>0</v>
      </c>
    </row>
    <row r="11783" spans="1:1" x14ac:dyDescent="0.2">
      <c r="A11783" s="219">
        <v>0</v>
      </c>
    </row>
    <row r="11784" spans="1:1" x14ac:dyDescent="0.2">
      <c r="A11784" s="219">
        <v>0</v>
      </c>
    </row>
    <row r="11785" spans="1:1" x14ac:dyDescent="0.2">
      <c r="A11785" s="219">
        <v>0</v>
      </c>
    </row>
    <row r="11786" spans="1:1" x14ac:dyDescent="0.2">
      <c r="A11786" s="219">
        <v>0</v>
      </c>
    </row>
    <row r="11787" spans="1:1" x14ac:dyDescent="0.2">
      <c r="A11787" s="219">
        <v>0</v>
      </c>
    </row>
    <row r="11788" spans="1:1" x14ac:dyDescent="0.2">
      <c r="A11788" s="219">
        <v>0</v>
      </c>
    </row>
    <row r="11789" spans="1:1" x14ac:dyDescent="0.2">
      <c r="A11789" s="219">
        <v>0</v>
      </c>
    </row>
    <row r="11790" spans="1:1" x14ac:dyDescent="0.2">
      <c r="A11790" s="219">
        <v>0</v>
      </c>
    </row>
    <row r="11791" spans="1:1" x14ac:dyDescent="0.2">
      <c r="A11791" s="219">
        <v>0</v>
      </c>
    </row>
    <row r="11792" spans="1:1" x14ac:dyDescent="0.2">
      <c r="A11792" s="219">
        <v>0</v>
      </c>
    </row>
    <row r="11793" spans="1:1" x14ac:dyDescent="0.2">
      <c r="A11793" s="219">
        <v>0</v>
      </c>
    </row>
    <row r="11794" spans="1:1" x14ac:dyDescent="0.2">
      <c r="A11794" s="219">
        <v>0</v>
      </c>
    </row>
    <row r="11795" spans="1:1" x14ac:dyDescent="0.2">
      <c r="A11795" s="219">
        <v>0</v>
      </c>
    </row>
    <row r="11796" spans="1:1" x14ac:dyDescent="0.2">
      <c r="A11796" s="219">
        <v>0</v>
      </c>
    </row>
    <row r="11797" spans="1:1" x14ac:dyDescent="0.2">
      <c r="A11797" s="219">
        <v>0</v>
      </c>
    </row>
    <row r="11798" spans="1:1" x14ac:dyDescent="0.2">
      <c r="A11798" s="219">
        <v>0</v>
      </c>
    </row>
    <row r="11799" spans="1:1" x14ac:dyDescent="0.2">
      <c r="A11799" s="219">
        <v>0</v>
      </c>
    </row>
    <row r="11800" spans="1:1" x14ac:dyDescent="0.2">
      <c r="A11800" s="219">
        <v>0</v>
      </c>
    </row>
    <row r="11801" spans="1:1" x14ac:dyDescent="0.2">
      <c r="A11801" s="219">
        <v>0</v>
      </c>
    </row>
    <row r="11802" spans="1:1" x14ac:dyDescent="0.2">
      <c r="A11802" s="219">
        <v>0</v>
      </c>
    </row>
    <row r="11803" spans="1:1" x14ac:dyDescent="0.2">
      <c r="A11803" s="219">
        <v>0</v>
      </c>
    </row>
    <row r="11804" spans="1:1" x14ac:dyDescent="0.2">
      <c r="A11804" s="219">
        <v>0</v>
      </c>
    </row>
    <row r="11805" spans="1:1" x14ac:dyDescent="0.2">
      <c r="A11805" s="219">
        <v>0</v>
      </c>
    </row>
    <row r="11806" spans="1:1" x14ac:dyDescent="0.2">
      <c r="A11806" s="219">
        <v>0</v>
      </c>
    </row>
    <row r="11807" spans="1:1" x14ac:dyDescent="0.2">
      <c r="A11807" s="219">
        <v>0</v>
      </c>
    </row>
    <row r="11808" spans="1:1" x14ac:dyDescent="0.2">
      <c r="A11808" s="219">
        <v>0</v>
      </c>
    </row>
    <row r="11809" spans="1:1" x14ac:dyDescent="0.2">
      <c r="A11809" s="219">
        <v>0</v>
      </c>
    </row>
    <row r="11810" spans="1:1" x14ac:dyDescent="0.2">
      <c r="A11810" s="219">
        <v>0</v>
      </c>
    </row>
    <row r="11811" spans="1:1" x14ac:dyDescent="0.2">
      <c r="A11811" s="219">
        <v>0</v>
      </c>
    </row>
    <row r="11812" spans="1:1" x14ac:dyDescent="0.2">
      <c r="A11812" s="219">
        <v>0</v>
      </c>
    </row>
    <row r="11813" spans="1:1" x14ac:dyDescent="0.2">
      <c r="A11813" s="219">
        <v>0</v>
      </c>
    </row>
    <row r="11814" spans="1:1" x14ac:dyDescent="0.2">
      <c r="A11814" s="219">
        <v>0</v>
      </c>
    </row>
    <row r="11815" spans="1:1" x14ac:dyDescent="0.2">
      <c r="A11815" s="219">
        <v>0</v>
      </c>
    </row>
    <row r="11816" spans="1:1" x14ac:dyDescent="0.2">
      <c r="A11816" s="219">
        <v>0</v>
      </c>
    </row>
    <row r="11817" spans="1:1" x14ac:dyDescent="0.2">
      <c r="A11817" s="219">
        <v>0</v>
      </c>
    </row>
    <row r="11818" spans="1:1" x14ac:dyDescent="0.2">
      <c r="A11818" s="219">
        <v>0</v>
      </c>
    </row>
    <row r="11819" spans="1:1" x14ac:dyDescent="0.2">
      <c r="A11819" s="219">
        <v>0</v>
      </c>
    </row>
    <row r="11820" spans="1:1" x14ac:dyDescent="0.2">
      <c r="A11820" s="219">
        <v>0</v>
      </c>
    </row>
    <row r="11821" spans="1:1" x14ac:dyDescent="0.2">
      <c r="A11821" s="219">
        <v>0</v>
      </c>
    </row>
    <row r="11822" spans="1:1" x14ac:dyDescent="0.2">
      <c r="A11822" s="219">
        <v>0</v>
      </c>
    </row>
    <row r="11823" spans="1:1" x14ac:dyDescent="0.2">
      <c r="A11823" s="219">
        <v>0</v>
      </c>
    </row>
    <row r="11824" spans="1:1" x14ac:dyDescent="0.2">
      <c r="A11824" s="219">
        <v>0</v>
      </c>
    </row>
    <row r="11825" spans="1:1" x14ac:dyDescent="0.2">
      <c r="A11825" s="219">
        <v>0</v>
      </c>
    </row>
    <row r="11826" spans="1:1" x14ac:dyDescent="0.2">
      <c r="A11826" s="219">
        <v>0</v>
      </c>
    </row>
    <row r="11827" spans="1:1" x14ac:dyDescent="0.2">
      <c r="A11827" s="219">
        <v>0</v>
      </c>
    </row>
    <row r="11828" spans="1:1" x14ac:dyDescent="0.2">
      <c r="A11828" s="219">
        <v>0</v>
      </c>
    </row>
    <row r="11829" spans="1:1" x14ac:dyDescent="0.2">
      <c r="A11829" s="219">
        <v>0</v>
      </c>
    </row>
    <row r="11830" spans="1:1" x14ac:dyDescent="0.2">
      <c r="A11830" s="219">
        <v>0</v>
      </c>
    </row>
    <row r="11831" spans="1:1" x14ac:dyDescent="0.2">
      <c r="A11831" s="219">
        <v>0</v>
      </c>
    </row>
    <row r="11832" spans="1:1" x14ac:dyDescent="0.2">
      <c r="A11832" s="219">
        <v>0</v>
      </c>
    </row>
    <row r="11833" spans="1:1" x14ac:dyDescent="0.2">
      <c r="A11833" s="219">
        <v>0</v>
      </c>
    </row>
    <row r="11834" spans="1:1" x14ac:dyDescent="0.2">
      <c r="A11834" s="219">
        <v>0</v>
      </c>
    </row>
    <row r="11835" spans="1:1" x14ac:dyDescent="0.2">
      <c r="A11835" s="219">
        <v>0</v>
      </c>
    </row>
    <row r="11836" spans="1:1" x14ac:dyDescent="0.2">
      <c r="A11836" s="219">
        <v>0</v>
      </c>
    </row>
    <row r="11837" spans="1:1" x14ac:dyDescent="0.2">
      <c r="A11837" s="219">
        <v>0</v>
      </c>
    </row>
    <row r="11838" spans="1:1" x14ac:dyDescent="0.2">
      <c r="A11838" s="219">
        <v>0</v>
      </c>
    </row>
    <row r="11839" spans="1:1" x14ac:dyDescent="0.2">
      <c r="A11839" s="219">
        <v>0</v>
      </c>
    </row>
    <row r="11840" spans="1:1" x14ac:dyDescent="0.2">
      <c r="A11840" s="219">
        <v>0</v>
      </c>
    </row>
    <row r="11841" spans="1:1" x14ac:dyDescent="0.2">
      <c r="A11841" s="219">
        <v>0</v>
      </c>
    </row>
    <row r="11842" spans="1:1" x14ac:dyDescent="0.2">
      <c r="A11842" s="219">
        <v>0</v>
      </c>
    </row>
    <row r="11843" spans="1:1" x14ac:dyDescent="0.2">
      <c r="A11843" s="219">
        <v>0</v>
      </c>
    </row>
    <row r="11844" spans="1:1" x14ac:dyDescent="0.2">
      <c r="A11844" s="219">
        <v>0</v>
      </c>
    </row>
    <row r="11845" spans="1:1" x14ac:dyDescent="0.2">
      <c r="A11845" s="219">
        <v>0</v>
      </c>
    </row>
    <row r="11846" spans="1:1" x14ac:dyDescent="0.2">
      <c r="A11846" s="219">
        <v>0</v>
      </c>
    </row>
    <row r="11847" spans="1:1" x14ac:dyDescent="0.2">
      <c r="A11847" s="219">
        <v>0</v>
      </c>
    </row>
    <row r="11848" spans="1:1" x14ac:dyDescent="0.2">
      <c r="A11848" s="219">
        <v>0</v>
      </c>
    </row>
    <row r="11849" spans="1:1" x14ac:dyDescent="0.2">
      <c r="A11849" s="219">
        <v>0</v>
      </c>
    </row>
    <row r="11850" spans="1:1" x14ac:dyDescent="0.2">
      <c r="A11850" s="219">
        <v>0</v>
      </c>
    </row>
    <row r="11851" spans="1:1" x14ac:dyDescent="0.2">
      <c r="A11851" s="219">
        <v>0</v>
      </c>
    </row>
    <row r="11852" spans="1:1" x14ac:dyDescent="0.2">
      <c r="A11852" s="219">
        <v>0</v>
      </c>
    </row>
    <row r="11853" spans="1:1" x14ac:dyDescent="0.2">
      <c r="A11853" s="219">
        <v>0</v>
      </c>
    </row>
    <row r="11854" spans="1:1" x14ac:dyDescent="0.2">
      <c r="A11854" s="219">
        <v>0</v>
      </c>
    </row>
    <row r="11855" spans="1:1" x14ac:dyDescent="0.2">
      <c r="A11855" s="219">
        <v>0</v>
      </c>
    </row>
    <row r="11856" spans="1:1" x14ac:dyDescent="0.2">
      <c r="A11856" s="219">
        <v>0</v>
      </c>
    </row>
    <row r="11857" spans="1:1" x14ac:dyDescent="0.2">
      <c r="A11857" s="219">
        <v>0</v>
      </c>
    </row>
    <row r="11858" spans="1:1" x14ac:dyDescent="0.2">
      <c r="A11858" s="219">
        <v>0</v>
      </c>
    </row>
    <row r="11859" spans="1:1" x14ac:dyDescent="0.2">
      <c r="A11859" s="219">
        <v>0</v>
      </c>
    </row>
    <row r="11860" spans="1:1" x14ac:dyDescent="0.2">
      <c r="A11860" s="219">
        <v>0</v>
      </c>
    </row>
    <row r="11861" spans="1:1" x14ac:dyDescent="0.2">
      <c r="A11861" s="219">
        <v>0</v>
      </c>
    </row>
    <row r="11862" spans="1:1" x14ac:dyDescent="0.2">
      <c r="A11862" s="219">
        <v>0</v>
      </c>
    </row>
    <row r="11863" spans="1:1" x14ac:dyDescent="0.2">
      <c r="A11863" s="219">
        <v>0</v>
      </c>
    </row>
    <row r="11864" spans="1:1" x14ac:dyDescent="0.2">
      <c r="A11864" s="219">
        <v>0</v>
      </c>
    </row>
    <row r="11865" spans="1:1" x14ac:dyDescent="0.2">
      <c r="A11865" s="219">
        <v>0</v>
      </c>
    </row>
    <row r="11866" spans="1:1" x14ac:dyDescent="0.2">
      <c r="A11866" s="219">
        <v>0</v>
      </c>
    </row>
    <row r="11867" spans="1:1" x14ac:dyDescent="0.2">
      <c r="A11867" s="219">
        <v>0</v>
      </c>
    </row>
    <row r="11868" spans="1:1" x14ac:dyDescent="0.2">
      <c r="A11868" s="219">
        <v>0</v>
      </c>
    </row>
    <row r="11869" spans="1:1" x14ac:dyDescent="0.2">
      <c r="A11869" s="219">
        <v>0</v>
      </c>
    </row>
    <row r="11870" spans="1:1" x14ac:dyDescent="0.2">
      <c r="A11870" s="219">
        <v>0</v>
      </c>
    </row>
    <row r="11871" spans="1:1" x14ac:dyDescent="0.2">
      <c r="A11871" s="219">
        <v>0</v>
      </c>
    </row>
    <row r="11872" spans="1:1" x14ac:dyDescent="0.2">
      <c r="A11872" s="219">
        <v>0</v>
      </c>
    </row>
    <row r="11873" spans="1:1" x14ac:dyDescent="0.2">
      <c r="A11873" s="219">
        <v>0</v>
      </c>
    </row>
    <row r="11874" spans="1:1" x14ac:dyDescent="0.2">
      <c r="A11874" s="219">
        <v>0</v>
      </c>
    </row>
    <row r="11875" spans="1:1" x14ac:dyDescent="0.2">
      <c r="A11875" s="219">
        <v>0</v>
      </c>
    </row>
    <row r="11876" spans="1:1" x14ac:dyDescent="0.2">
      <c r="A11876" s="219">
        <v>0</v>
      </c>
    </row>
    <row r="11877" spans="1:1" x14ac:dyDescent="0.2">
      <c r="A11877" s="219">
        <v>0</v>
      </c>
    </row>
    <row r="11878" spans="1:1" x14ac:dyDescent="0.2">
      <c r="A11878" s="219">
        <v>0</v>
      </c>
    </row>
    <row r="11879" spans="1:1" x14ac:dyDescent="0.2">
      <c r="A11879" s="219">
        <v>0</v>
      </c>
    </row>
    <row r="11880" spans="1:1" x14ac:dyDescent="0.2">
      <c r="A11880" s="219">
        <v>0</v>
      </c>
    </row>
    <row r="11881" spans="1:1" x14ac:dyDescent="0.2">
      <c r="A11881" s="219">
        <v>0</v>
      </c>
    </row>
    <row r="11882" spans="1:1" x14ac:dyDescent="0.2">
      <c r="A11882" s="219">
        <v>0</v>
      </c>
    </row>
    <row r="11883" spans="1:1" x14ac:dyDescent="0.2">
      <c r="A11883" s="219">
        <v>0</v>
      </c>
    </row>
    <row r="11884" spans="1:1" x14ac:dyDescent="0.2">
      <c r="A11884" s="219">
        <v>0</v>
      </c>
    </row>
    <row r="11885" spans="1:1" x14ac:dyDescent="0.2">
      <c r="A11885" s="219">
        <v>0</v>
      </c>
    </row>
    <row r="11886" spans="1:1" x14ac:dyDescent="0.2">
      <c r="A11886" s="219">
        <v>0</v>
      </c>
    </row>
    <row r="11887" spans="1:1" x14ac:dyDescent="0.2">
      <c r="A11887" s="219">
        <v>0</v>
      </c>
    </row>
    <row r="11888" spans="1:1" x14ac:dyDescent="0.2">
      <c r="A11888" s="219">
        <v>0</v>
      </c>
    </row>
    <row r="11889" spans="1:1" x14ac:dyDescent="0.2">
      <c r="A11889" s="219">
        <v>0</v>
      </c>
    </row>
    <row r="11890" spans="1:1" x14ac:dyDescent="0.2">
      <c r="A11890" s="219">
        <v>0</v>
      </c>
    </row>
    <row r="11891" spans="1:1" x14ac:dyDescent="0.2">
      <c r="A11891" s="219">
        <v>0</v>
      </c>
    </row>
    <row r="11892" spans="1:1" x14ac:dyDescent="0.2">
      <c r="A11892" s="219">
        <v>0</v>
      </c>
    </row>
    <row r="11893" spans="1:1" x14ac:dyDescent="0.2">
      <c r="A11893" s="219">
        <v>0</v>
      </c>
    </row>
    <row r="11894" spans="1:1" x14ac:dyDescent="0.2">
      <c r="A11894" s="219">
        <v>0</v>
      </c>
    </row>
    <row r="11895" spans="1:1" x14ac:dyDescent="0.2">
      <c r="A11895" s="219">
        <v>0</v>
      </c>
    </row>
    <row r="11896" spans="1:1" x14ac:dyDescent="0.2">
      <c r="A11896" s="219">
        <v>0</v>
      </c>
    </row>
    <row r="11897" spans="1:1" x14ac:dyDescent="0.2">
      <c r="A11897" s="219">
        <v>0</v>
      </c>
    </row>
    <row r="11898" spans="1:1" x14ac:dyDescent="0.2">
      <c r="A11898" s="219">
        <v>0</v>
      </c>
    </row>
    <row r="11899" spans="1:1" x14ac:dyDescent="0.2">
      <c r="A11899" s="219">
        <v>0</v>
      </c>
    </row>
    <row r="11900" spans="1:1" x14ac:dyDescent="0.2">
      <c r="A11900" s="219">
        <v>0</v>
      </c>
    </row>
    <row r="11901" spans="1:1" x14ac:dyDescent="0.2">
      <c r="A11901" s="219">
        <v>0</v>
      </c>
    </row>
    <row r="11902" spans="1:1" x14ac:dyDescent="0.2">
      <c r="A11902" s="219">
        <v>0</v>
      </c>
    </row>
    <row r="11903" spans="1:1" x14ac:dyDescent="0.2">
      <c r="A11903" s="219">
        <v>0</v>
      </c>
    </row>
    <row r="11904" spans="1:1" x14ac:dyDescent="0.2">
      <c r="A11904" s="219">
        <v>0</v>
      </c>
    </row>
    <row r="11905" spans="1:1" x14ac:dyDescent="0.2">
      <c r="A11905" s="219">
        <v>0</v>
      </c>
    </row>
    <row r="11906" spans="1:1" x14ac:dyDescent="0.2">
      <c r="A11906" s="219">
        <v>0</v>
      </c>
    </row>
    <row r="11907" spans="1:1" x14ac:dyDescent="0.2">
      <c r="A11907" s="219">
        <v>0</v>
      </c>
    </row>
    <row r="11908" spans="1:1" x14ac:dyDescent="0.2">
      <c r="A11908" s="219">
        <v>0</v>
      </c>
    </row>
    <row r="11909" spans="1:1" x14ac:dyDescent="0.2">
      <c r="A11909" s="219">
        <v>0</v>
      </c>
    </row>
    <row r="11910" spans="1:1" x14ac:dyDescent="0.2">
      <c r="A11910" s="219">
        <v>0</v>
      </c>
    </row>
    <row r="11911" spans="1:1" x14ac:dyDescent="0.2">
      <c r="A11911" s="219">
        <v>0</v>
      </c>
    </row>
    <row r="11912" spans="1:1" x14ac:dyDescent="0.2">
      <c r="A11912" s="219">
        <v>0</v>
      </c>
    </row>
    <row r="11913" spans="1:1" x14ac:dyDescent="0.2">
      <c r="A11913" s="219">
        <v>0</v>
      </c>
    </row>
    <row r="11914" spans="1:1" x14ac:dyDescent="0.2">
      <c r="A11914" s="219">
        <v>0</v>
      </c>
    </row>
    <row r="11915" spans="1:1" x14ac:dyDescent="0.2">
      <c r="A11915" s="219">
        <v>0</v>
      </c>
    </row>
    <row r="11916" spans="1:1" x14ac:dyDescent="0.2">
      <c r="A11916" s="219">
        <v>0</v>
      </c>
    </row>
    <row r="11917" spans="1:1" x14ac:dyDescent="0.2">
      <c r="A11917" s="219">
        <v>0</v>
      </c>
    </row>
    <row r="11918" spans="1:1" x14ac:dyDescent="0.2">
      <c r="A11918" s="219">
        <v>0</v>
      </c>
    </row>
    <row r="11919" spans="1:1" x14ac:dyDescent="0.2">
      <c r="A11919" s="219">
        <v>0</v>
      </c>
    </row>
    <row r="11920" spans="1:1" x14ac:dyDescent="0.2">
      <c r="A11920" s="219">
        <v>0</v>
      </c>
    </row>
    <row r="11921" spans="1:1" x14ac:dyDescent="0.2">
      <c r="A11921" s="219">
        <v>0</v>
      </c>
    </row>
    <row r="11922" spans="1:1" x14ac:dyDescent="0.2">
      <c r="A11922" s="219">
        <v>0</v>
      </c>
    </row>
    <row r="11923" spans="1:1" x14ac:dyDescent="0.2">
      <c r="A11923" s="219">
        <v>0</v>
      </c>
    </row>
    <row r="11924" spans="1:1" x14ac:dyDescent="0.2">
      <c r="A11924" s="219">
        <v>0</v>
      </c>
    </row>
    <row r="11925" spans="1:1" x14ac:dyDescent="0.2">
      <c r="A11925" s="219">
        <v>0</v>
      </c>
    </row>
    <row r="11926" spans="1:1" x14ac:dyDescent="0.2">
      <c r="A11926" s="219">
        <v>0</v>
      </c>
    </row>
    <row r="11927" spans="1:1" x14ac:dyDescent="0.2">
      <c r="A11927" s="219">
        <v>0</v>
      </c>
    </row>
    <row r="11928" spans="1:1" x14ac:dyDescent="0.2">
      <c r="A11928" s="219">
        <v>0</v>
      </c>
    </row>
    <row r="11929" spans="1:1" x14ac:dyDescent="0.2">
      <c r="A11929" s="219">
        <v>0</v>
      </c>
    </row>
    <row r="11930" spans="1:1" x14ac:dyDescent="0.2">
      <c r="A11930" s="219">
        <v>0</v>
      </c>
    </row>
    <row r="11931" spans="1:1" x14ac:dyDescent="0.2">
      <c r="A11931" s="219">
        <v>0</v>
      </c>
    </row>
    <row r="11932" spans="1:1" x14ac:dyDescent="0.2">
      <c r="A11932" s="219">
        <v>0</v>
      </c>
    </row>
    <row r="11933" spans="1:1" x14ac:dyDescent="0.2">
      <c r="A11933" s="219">
        <v>0</v>
      </c>
    </row>
    <row r="11934" spans="1:1" x14ac:dyDescent="0.2">
      <c r="A11934" s="219">
        <v>0</v>
      </c>
    </row>
    <row r="11935" spans="1:1" x14ac:dyDescent="0.2">
      <c r="A11935" s="219">
        <v>0</v>
      </c>
    </row>
    <row r="11936" spans="1:1" x14ac:dyDescent="0.2">
      <c r="A11936" s="219">
        <v>0</v>
      </c>
    </row>
    <row r="11937" spans="1:1" x14ac:dyDescent="0.2">
      <c r="A11937" s="219">
        <v>0</v>
      </c>
    </row>
    <row r="11938" spans="1:1" x14ac:dyDescent="0.2">
      <c r="A11938" s="219">
        <v>0</v>
      </c>
    </row>
    <row r="11939" spans="1:1" x14ac:dyDescent="0.2">
      <c r="A11939" s="219">
        <v>0</v>
      </c>
    </row>
    <row r="11940" spans="1:1" x14ac:dyDescent="0.2">
      <c r="A11940" s="219">
        <v>0</v>
      </c>
    </row>
    <row r="11941" spans="1:1" x14ac:dyDescent="0.2">
      <c r="A11941" s="219">
        <v>0</v>
      </c>
    </row>
    <row r="11942" spans="1:1" x14ac:dyDescent="0.2">
      <c r="A11942" s="219">
        <v>0</v>
      </c>
    </row>
    <row r="11943" spans="1:1" x14ac:dyDescent="0.2">
      <c r="A11943" s="219">
        <v>0</v>
      </c>
    </row>
    <row r="11944" spans="1:1" x14ac:dyDescent="0.2">
      <c r="A11944" s="219">
        <v>0</v>
      </c>
    </row>
    <row r="11945" spans="1:1" x14ac:dyDescent="0.2">
      <c r="A11945" s="219">
        <v>0</v>
      </c>
    </row>
    <row r="11946" spans="1:1" x14ac:dyDescent="0.2">
      <c r="A11946" s="219">
        <v>0</v>
      </c>
    </row>
    <row r="11947" spans="1:1" x14ac:dyDescent="0.2">
      <c r="A11947" s="219">
        <v>0</v>
      </c>
    </row>
    <row r="11948" spans="1:1" x14ac:dyDescent="0.2">
      <c r="A11948" s="219">
        <v>0</v>
      </c>
    </row>
    <row r="11949" spans="1:1" x14ac:dyDescent="0.2">
      <c r="A11949" s="219">
        <v>0</v>
      </c>
    </row>
    <row r="11950" spans="1:1" x14ac:dyDescent="0.2">
      <c r="A11950" s="219">
        <v>0</v>
      </c>
    </row>
    <row r="11951" spans="1:1" x14ac:dyDescent="0.2">
      <c r="A11951" s="219">
        <v>0</v>
      </c>
    </row>
    <row r="11952" spans="1:1" x14ac:dyDescent="0.2">
      <c r="A11952" s="219">
        <v>0</v>
      </c>
    </row>
    <row r="11953" spans="1:1" x14ac:dyDescent="0.2">
      <c r="A11953" s="219">
        <v>0</v>
      </c>
    </row>
    <row r="11954" spans="1:1" x14ac:dyDescent="0.2">
      <c r="A11954" s="219">
        <v>0</v>
      </c>
    </row>
    <row r="11955" spans="1:1" x14ac:dyDescent="0.2">
      <c r="A11955" s="219">
        <v>0</v>
      </c>
    </row>
    <row r="11956" spans="1:1" x14ac:dyDescent="0.2">
      <c r="A11956" s="219">
        <v>0</v>
      </c>
    </row>
    <row r="11957" spans="1:1" x14ac:dyDescent="0.2">
      <c r="A11957" s="219">
        <v>0</v>
      </c>
    </row>
    <row r="11958" spans="1:1" x14ac:dyDescent="0.2">
      <c r="A11958" s="219">
        <v>0</v>
      </c>
    </row>
    <row r="11959" spans="1:1" x14ac:dyDescent="0.2">
      <c r="A11959" s="219">
        <v>0</v>
      </c>
    </row>
    <row r="11960" spans="1:1" x14ac:dyDescent="0.2">
      <c r="A11960" s="219">
        <v>0</v>
      </c>
    </row>
    <row r="11961" spans="1:1" x14ac:dyDescent="0.2">
      <c r="A11961" s="219">
        <v>0</v>
      </c>
    </row>
    <row r="11962" spans="1:1" x14ac:dyDescent="0.2">
      <c r="A11962" s="219">
        <v>0</v>
      </c>
    </row>
    <row r="11963" spans="1:1" x14ac:dyDescent="0.2">
      <c r="A11963" s="219">
        <v>0</v>
      </c>
    </row>
    <row r="11964" spans="1:1" x14ac:dyDescent="0.2">
      <c r="A11964" s="219">
        <v>0</v>
      </c>
    </row>
    <row r="11965" spans="1:1" x14ac:dyDescent="0.2">
      <c r="A11965" s="219">
        <v>0</v>
      </c>
    </row>
    <row r="11966" spans="1:1" x14ac:dyDescent="0.2">
      <c r="A11966" s="219">
        <v>0</v>
      </c>
    </row>
    <row r="11967" spans="1:1" x14ac:dyDescent="0.2">
      <c r="A11967" s="219">
        <v>0</v>
      </c>
    </row>
    <row r="11968" spans="1:1" x14ac:dyDescent="0.2">
      <c r="A11968" s="219">
        <v>0</v>
      </c>
    </row>
    <row r="11969" spans="1:1" x14ac:dyDescent="0.2">
      <c r="A11969" s="219">
        <v>0</v>
      </c>
    </row>
    <row r="11970" spans="1:1" x14ac:dyDescent="0.2">
      <c r="A11970" s="219">
        <v>0</v>
      </c>
    </row>
    <row r="11971" spans="1:1" x14ac:dyDescent="0.2">
      <c r="A11971" s="219">
        <v>0</v>
      </c>
    </row>
    <row r="11972" spans="1:1" x14ac:dyDescent="0.2">
      <c r="A11972" s="219">
        <v>0</v>
      </c>
    </row>
    <row r="11973" spans="1:1" x14ac:dyDescent="0.2">
      <c r="A11973" s="219">
        <v>0</v>
      </c>
    </row>
    <row r="11974" spans="1:1" x14ac:dyDescent="0.2">
      <c r="A11974" s="219">
        <v>0</v>
      </c>
    </row>
    <row r="11975" spans="1:1" x14ac:dyDescent="0.2">
      <c r="A11975" s="219">
        <v>0</v>
      </c>
    </row>
    <row r="11976" spans="1:1" x14ac:dyDescent="0.2">
      <c r="A11976" s="219">
        <v>0</v>
      </c>
    </row>
    <row r="11977" spans="1:1" x14ac:dyDescent="0.2">
      <c r="A11977" s="219">
        <v>0</v>
      </c>
    </row>
    <row r="11978" spans="1:1" x14ac:dyDescent="0.2">
      <c r="A11978" s="219">
        <v>0</v>
      </c>
    </row>
    <row r="11979" spans="1:1" x14ac:dyDescent="0.2">
      <c r="A11979" s="219">
        <v>0</v>
      </c>
    </row>
    <row r="11980" spans="1:1" x14ac:dyDescent="0.2">
      <c r="A11980" s="219">
        <v>0</v>
      </c>
    </row>
    <row r="11981" spans="1:1" x14ac:dyDescent="0.2">
      <c r="A11981" s="219">
        <v>0</v>
      </c>
    </row>
    <row r="11982" spans="1:1" x14ac:dyDescent="0.2">
      <c r="A11982" s="219">
        <v>0</v>
      </c>
    </row>
    <row r="11983" spans="1:1" x14ac:dyDescent="0.2">
      <c r="A11983" s="219">
        <v>0</v>
      </c>
    </row>
    <row r="11984" spans="1:1" x14ac:dyDescent="0.2">
      <c r="A11984" s="219">
        <v>0</v>
      </c>
    </row>
    <row r="11985" spans="1:1" x14ac:dyDescent="0.2">
      <c r="A11985" s="219">
        <v>0</v>
      </c>
    </row>
    <row r="11986" spans="1:1" x14ac:dyDescent="0.2">
      <c r="A11986" s="219">
        <v>0</v>
      </c>
    </row>
    <row r="11987" spans="1:1" x14ac:dyDescent="0.2">
      <c r="A11987" s="219">
        <v>0</v>
      </c>
    </row>
    <row r="11988" spans="1:1" x14ac:dyDescent="0.2">
      <c r="A11988" s="219">
        <v>0</v>
      </c>
    </row>
    <row r="11989" spans="1:1" x14ac:dyDescent="0.2">
      <c r="A11989" s="219">
        <v>0</v>
      </c>
    </row>
    <row r="11990" spans="1:1" x14ac:dyDescent="0.2">
      <c r="A11990" s="219">
        <v>0</v>
      </c>
    </row>
    <row r="11991" spans="1:1" x14ac:dyDescent="0.2">
      <c r="A11991" s="219">
        <v>0</v>
      </c>
    </row>
    <row r="11992" spans="1:1" x14ac:dyDescent="0.2">
      <c r="A11992" s="219">
        <v>0</v>
      </c>
    </row>
    <row r="11993" spans="1:1" x14ac:dyDescent="0.2">
      <c r="A11993" s="219">
        <v>0</v>
      </c>
    </row>
    <row r="11994" spans="1:1" x14ac:dyDescent="0.2">
      <c r="A11994" s="219">
        <v>0</v>
      </c>
    </row>
    <row r="11995" spans="1:1" x14ac:dyDescent="0.2">
      <c r="A11995" s="219">
        <v>0</v>
      </c>
    </row>
    <row r="11996" spans="1:1" x14ac:dyDescent="0.2">
      <c r="A11996" s="219">
        <v>0</v>
      </c>
    </row>
    <row r="11997" spans="1:1" x14ac:dyDescent="0.2">
      <c r="A11997" s="219">
        <v>0</v>
      </c>
    </row>
    <row r="11998" spans="1:1" x14ac:dyDescent="0.2">
      <c r="A11998" s="219">
        <v>0</v>
      </c>
    </row>
    <row r="11999" spans="1:1" x14ac:dyDescent="0.2">
      <c r="A11999" s="219">
        <v>0</v>
      </c>
    </row>
    <row r="12000" spans="1:1" x14ac:dyDescent="0.2">
      <c r="A12000" s="219">
        <v>0</v>
      </c>
    </row>
    <row r="12001" spans="1:1" x14ac:dyDescent="0.2">
      <c r="A12001" s="219">
        <v>0</v>
      </c>
    </row>
    <row r="12002" spans="1:1" x14ac:dyDescent="0.2">
      <c r="A12002" s="219">
        <v>0</v>
      </c>
    </row>
    <row r="12003" spans="1:1" x14ac:dyDescent="0.2">
      <c r="A12003" s="219">
        <v>0</v>
      </c>
    </row>
    <row r="12004" spans="1:1" x14ac:dyDescent="0.2">
      <c r="A12004" s="219">
        <v>0</v>
      </c>
    </row>
    <row r="12005" spans="1:1" x14ac:dyDescent="0.2">
      <c r="A12005" s="219">
        <v>0</v>
      </c>
    </row>
    <row r="12006" spans="1:1" x14ac:dyDescent="0.2">
      <c r="A12006" s="219">
        <v>0</v>
      </c>
    </row>
    <row r="12007" spans="1:1" x14ac:dyDescent="0.2">
      <c r="A12007" s="219">
        <v>0</v>
      </c>
    </row>
    <row r="12008" spans="1:1" x14ac:dyDescent="0.2">
      <c r="A12008" s="219">
        <v>0</v>
      </c>
    </row>
    <row r="12009" spans="1:1" x14ac:dyDescent="0.2">
      <c r="A12009" s="219">
        <v>0</v>
      </c>
    </row>
    <row r="12010" spans="1:1" x14ac:dyDescent="0.2">
      <c r="A12010" s="219">
        <v>0</v>
      </c>
    </row>
    <row r="12011" spans="1:1" x14ac:dyDescent="0.2">
      <c r="A12011" s="219">
        <v>0</v>
      </c>
    </row>
    <row r="12012" spans="1:1" x14ac:dyDescent="0.2">
      <c r="A12012" s="219">
        <v>0</v>
      </c>
    </row>
    <row r="12013" spans="1:1" x14ac:dyDescent="0.2">
      <c r="A12013" s="219">
        <v>0</v>
      </c>
    </row>
    <row r="12014" spans="1:1" x14ac:dyDescent="0.2">
      <c r="A12014" s="219">
        <v>0</v>
      </c>
    </row>
    <row r="12015" spans="1:1" x14ac:dyDescent="0.2">
      <c r="A12015" s="219">
        <v>0</v>
      </c>
    </row>
    <row r="12016" spans="1:1" x14ac:dyDescent="0.2">
      <c r="A12016" s="219">
        <v>0</v>
      </c>
    </row>
    <row r="12017" spans="1:1" x14ac:dyDescent="0.2">
      <c r="A12017" s="219">
        <v>0</v>
      </c>
    </row>
    <row r="12018" spans="1:1" x14ac:dyDescent="0.2">
      <c r="A12018" s="219">
        <v>0</v>
      </c>
    </row>
    <row r="12019" spans="1:1" x14ac:dyDescent="0.2">
      <c r="A12019" s="219">
        <v>0</v>
      </c>
    </row>
    <row r="12020" spans="1:1" x14ac:dyDescent="0.2">
      <c r="A12020" s="219">
        <v>0</v>
      </c>
    </row>
    <row r="12021" spans="1:1" x14ac:dyDescent="0.2">
      <c r="A12021" s="219">
        <v>0</v>
      </c>
    </row>
    <row r="12022" spans="1:1" x14ac:dyDescent="0.2">
      <c r="A12022" s="219">
        <v>0</v>
      </c>
    </row>
    <row r="12023" spans="1:1" x14ac:dyDescent="0.2">
      <c r="A12023" s="219">
        <v>0</v>
      </c>
    </row>
    <row r="12024" spans="1:1" x14ac:dyDescent="0.2">
      <c r="A12024" s="219">
        <v>0</v>
      </c>
    </row>
    <row r="12025" spans="1:1" x14ac:dyDescent="0.2">
      <c r="A12025" s="219">
        <v>0</v>
      </c>
    </row>
    <row r="12026" spans="1:1" x14ac:dyDescent="0.2">
      <c r="A12026" s="219">
        <v>0</v>
      </c>
    </row>
    <row r="12027" spans="1:1" x14ac:dyDescent="0.2">
      <c r="A12027" s="219">
        <v>0</v>
      </c>
    </row>
    <row r="12028" spans="1:1" x14ac:dyDescent="0.2">
      <c r="A12028" s="219">
        <v>0</v>
      </c>
    </row>
    <row r="12029" spans="1:1" x14ac:dyDescent="0.2">
      <c r="A12029" s="219">
        <v>0</v>
      </c>
    </row>
    <row r="12030" spans="1:1" x14ac:dyDescent="0.2">
      <c r="A12030" s="219">
        <v>0</v>
      </c>
    </row>
    <row r="12031" spans="1:1" x14ac:dyDescent="0.2">
      <c r="A12031" s="219">
        <v>0</v>
      </c>
    </row>
    <row r="12032" spans="1:1" x14ac:dyDescent="0.2">
      <c r="A12032" s="219">
        <v>0</v>
      </c>
    </row>
    <row r="12033" spans="1:1" x14ac:dyDescent="0.2">
      <c r="A12033" s="219">
        <v>0</v>
      </c>
    </row>
    <row r="12034" spans="1:1" x14ac:dyDescent="0.2">
      <c r="A12034" s="219">
        <v>0</v>
      </c>
    </row>
    <row r="12035" spans="1:1" x14ac:dyDescent="0.2">
      <c r="A12035" s="219">
        <v>0</v>
      </c>
    </row>
    <row r="12036" spans="1:1" x14ac:dyDescent="0.2">
      <c r="A12036" s="219">
        <v>0</v>
      </c>
    </row>
    <row r="12037" spans="1:1" x14ac:dyDescent="0.2">
      <c r="A12037" s="219">
        <v>0</v>
      </c>
    </row>
    <row r="12038" spans="1:1" x14ac:dyDescent="0.2">
      <c r="A12038" s="219">
        <v>0</v>
      </c>
    </row>
    <row r="12039" spans="1:1" x14ac:dyDescent="0.2">
      <c r="A12039" s="219">
        <v>0</v>
      </c>
    </row>
    <row r="12040" spans="1:1" x14ac:dyDescent="0.2">
      <c r="A12040" s="219">
        <v>0</v>
      </c>
    </row>
    <row r="12041" spans="1:1" x14ac:dyDescent="0.2">
      <c r="A12041" s="219">
        <v>0</v>
      </c>
    </row>
    <row r="12042" spans="1:1" x14ac:dyDescent="0.2">
      <c r="A12042" s="219">
        <v>0</v>
      </c>
    </row>
    <row r="12043" spans="1:1" x14ac:dyDescent="0.2">
      <c r="A12043" s="219">
        <v>0</v>
      </c>
    </row>
    <row r="12044" spans="1:1" x14ac:dyDescent="0.2">
      <c r="A12044" s="219">
        <v>0</v>
      </c>
    </row>
    <row r="12045" spans="1:1" x14ac:dyDescent="0.2">
      <c r="A12045" s="219">
        <v>0</v>
      </c>
    </row>
    <row r="12046" spans="1:1" x14ac:dyDescent="0.2">
      <c r="A12046" s="219">
        <v>0</v>
      </c>
    </row>
    <row r="12047" spans="1:1" x14ac:dyDescent="0.2">
      <c r="A12047" s="219">
        <v>0</v>
      </c>
    </row>
    <row r="12048" spans="1:1" x14ac:dyDescent="0.2">
      <c r="A12048" s="219">
        <v>0</v>
      </c>
    </row>
    <row r="12049" spans="1:1" x14ac:dyDescent="0.2">
      <c r="A12049" s="219">
        <v>0</v>
      </c>
    </row>
    <row r="12050" spans="1:1" x14ac:dyDescent="0.2">
      <c r="A12050" s="219">
        <v>0</v>
      </c>
    </row>
    <row r="12051" spans="1:1" x14ac:dyDescent="0.2">
      <c r="A12051" s="219">
        <v>0</v>
      </c>
    </row>
    <row r="12052" spans="1:1" x14ac:dyDescent="0.2">
      <c r="A12052" s="219">
        <v>0</v>
      </c>
    </row>
    <row r="12053" spans="1:1" x14ac:dyDescent="0.2">
      <c r="A12053" s="219">
        <v>0</v>
      </c>
    </row>
    <row r="12054" spans="1:1" x14ac:dyDescent="0.2">
      <c r="A12054" s="219">
        <v>0</v>
      </c>
    </row>
    <row r="12055" spans="1:1" x14ac:dyDescent="0.2">
      <c r="A12055" s="219">
        <v>0</v>
      </c>
    </row>
    <row r="12056" spans="1:1" x14ac:dyDescent="0.2">
      <c r="A12056" s="219">
        <v>0</v>
      </c>
    </row>
    <row r="12057" spans="1:1" x14ac:dyDescent="0.2">
      <c r="A12057" s="219">
        <v>0</v>
      </c>
    </row>
    <row r="12058" spans="1:1" x14ac:dyDescent="0.2">
      <c r="A12058" s="219">
        <v>0</v>
      </c>
    </row>
    <row r="12059" spans="1:1" x14ac:dyDescent="0.2">
      <c r="A12059" s="219">
        <v>0</v>
      </c>
    </row>
    <row r="12060" spans="1:1" x14ac:dyDescent="0.2">
      <c r="A12060" s="219">
        <v>0</v>
      </c>
    </row>
    <row r="12061" spans="1:1" x14ac:dyDescent="0.2">
      <c r="A12061" s="219">
        <v>0</v>
      </c>
    </row>
    <row r="12062" spans="1:1" x14ac:dyDescent="0.2">
      <c r="A12062" s="219">
        <v>0</v>
      </c>
    </row>
    <row r="12063" spans="1:1" x14ac:dyDescent="0.2">
      <c r="A12063" s="219">
        <v>0</v>
      </c>
    </row>
    <row r="12064" spans="1:1" x14ac:dyDescent="0.2">
      <c r="A12064" s="219">
        <v>0</v>
      </c>
    </row>
    <row r="12065" spans="1:1" x14ac:dyDescent="0.2">
      <c r="A12065" s="219">
        <v>0</v>
      </c>
    </row>
    <row r="12066" spans="1:1" x14ac:dyDescent="0.2">
      <c r="A12066" s="219">
        <v>0</v>
      </c>
    </row>
    <row r="12067" spans="1:1" x14ac:dyDescent="0.2">
      <c r="A12067" s="219">
        <v>0</v>
      </c>
    </row>
    <row r="12068" spans="1:1" x14ac:dyDescent="0.2">
      <c r="A12068" s="219">
        <v>0</v>
      </c>
    </row>
    <row r="12069" spans="1:1" x14ac:dyDescent="0.2">
      <c r="A12069" s="219">
        <v>0</v>
      </c>
    </row>
    <row r="12070" spans="1:1" x14ac:dyDescent="0.2">
      <c r="A12070" s="219">
        <v>0</v>
      </c>
    </row>
    <row r="12071" spans="1:1" x14ac:dyDescent="0.2">
      <c r="A12071" s="219">
        <v>0</v>
      </c>
    </row>
    <row r="12072" spans="1:1" x14ac:dyDescent="0.2">
      <c r="A12072" s="219">
        <v>0</v>
      </c>
    </row>
    <row r="12073" spans="1:1" x14ac:dyDescent="0.2">
      <c r="A12073" s="219">
        <v>0</v>
      </c>
    </row>
    <row r="12074" spans="1:1" x14ac:dyDescent="0.2">
      <c r="A12074" s="219">
        <v>0</v>
      </c>
    </row>
    <row r="12075" spans="1:1" x14ac:dyDescent="0.2">
      <c r="A12075" s="219">
        <v>0</v>
      </c>
    </row>
    <row r="12076" spans="1:1" x14ac:dyDescent="0.2">
      <c r="A12076" s="219">
        <v>0</v>
      </c>
    </row>
    <row r="12077" spans="1:1" x14ac:dyDescent="0.2">
      <c r="A12077" s="219">
        <v>0</v>
      </c>
    </row>
    <row r="12078" spans="1:1" x14ac:dyDescent="0.2">
      <c r="A12078" s="219">
        <v>0</v>
      </c>
    </row>
    <row r="12079" spans="1:1" x14ac:dyDescent="0.2">
      <c r="A12079" s="219">
        <v>0</v>
      </c>
    </row>
    <row r="12080" spans="1:1" x14ac:dyDescent="0.2">
      <c r="A12080" s="219">
        <v>0</v>
      </c>
    </row>
    <row r="12081" spans="1:1" x14ac:dyDescent="0.2">
      <c r="A12081" s="219">
        <v>0</v>
      </c>
    </row>
    <row r="12082" spans="1:1" x14ac:dyDescent="0.2">
      <c r="A12082" s="219">
        <v>0</v>
      </c>
    </row>
    <row r="12083" spans="1:1" x14ac:dyDescent="0.2">
      <c r="A12083" s="219">
        <v>0</v>
      </c>
    </row>
    <row r="12084" spans="1:1" x14ac:dyDescent="0.2">
      <c r="A12084" s="219">
        <v>0</v>
      </c>
    </row>
    <row r="12085" spans="1:1" x14ac:dyDescent="0.2">
      <c r="A12085" s="219">
        <v>0</v>
      </c>
    </row>
    <row r="12086" spans="1:1" x14ac:dyDescent="0.2">
      <c r="A12086" s="219">
        <v>0</v>
      </c>
    </row>
    <row r="12087" spans="1:1" x14ac:dyDescent="0.2">
      <c r="A12087" s="219">
        <v>0</v>
      </c>
    </row>
    <row r="12088" spans="1:1" x14ac:dyDescent="0.2">
      <c r="A12088" s="219">
        <v>0</v>
      </c>
    </row>
    <row r="12089" spans="1:1" x14ac:dyDescent="0.2">
      <c r="A12089" s="219">
        <v>0</v>
      </c>
    </row>
    <row r="12090" spans="1:1" x14ac:dyDescent="0.2">
      <c r="A12090" s="219">
        <v>0</v>
      </c>
    </row>
    <row r="12091" spans="1:1" x14ac:dyDescent="0.2">
      <c r="A12091" s="219">
        <v>0</v>
      </c>
    </row>
    <row r="12092" spans="1:1" x14ac:dyDescent="0.2">
      <c r="A12092" s="219">
        <v>0</v>
      </c>
    </row>
    <row r="12093" spans="1:1" x14ac:dyDescent="0.2">
      <c r="A12093" s="219">
        <v>0</v>
      </c>
    </row>
    <row r="12094" spans="1:1" x14ac:dyDescent="0.2">
      <c r="A12094" s="219">
        <v>0</v>
      </c>
    </row>
    <row r="12095" spans="1:1" x14ac:dyDescent="0.2">
      <c r="A12095" s="219">
        <v>0</v>
      </c>
    </row>
    <row r="12096" spans="1:1" x14ac:dyDescent="0.2">
      <c r="A12096" s="219">
        <v>0</v>
      </c>
    </row>
    <row r="12097" spans="1:1" x14ac:dyDescent="0.2">
      <c r="A12097" s="219">
        <v>0</v>
      </c>
    </row>
    <row r="12098" spans="1:1" x14ac:dyDescent="0.2">
      <c r="A12098" s="219">
        <v>0</v>
      </c>
    </row>
    <row r="12099" spans="1:1" x14ac:dyDescent="0.2">
      <c r="A12099" s="219">
        <v>0</v>
      </c>
    </row>
    <row r="12100" spans="1:1" x14ac:dyDescent="0.2">
      <c r="A12100" s="219">
        <v>0</v>
      </c>
    </row>
    <row r="12101" spans="1:1" x14ac:dyDescent="0.2">
      <c r="A12101" s="219">
        <v>0</v>
      </c>
    </row>
    <row r="12102" spans="1:1" x14ac:dyDescent="0.2">
      <c r="A12102" s="219">
        <v>0</v>
      </c>
    </row>
    <row r="12103" spans="1:1" x14ac:dyDescent="0.2">
      <c r="A12103" s="219">
        <v>0</v>
      </c>
    </row>
    <row r="12104" spans="1:1" x14ac:dyDescent="0.2">
      <c r="A12104" s="219">
        <v>0</v>
      </c>
    </row>
    <row r="12105" spans="1:1" x14ac:dyDescent="0.2">
      <c r="A12105" s="219">
        <v>0</v>
      </c>
    </row>
    <row r="12106" spans="1:1" x14ac:dyDescent="0.2">
      <c r="A12106" s="219">
        <v>0</v>
      </c>
    </row>
    <row r="12107" spans="1:1" x14ac:dyDescent="0.2">
      <c r="A12107" s="219">
        <v>0</v>
      </c>
    </row>
    <row r="12108" spans="1:1" x14ac:dyDescent="0.2">
      <c r="A12108" s="219">
        <v>0</v>
      </c>
    </row>
    <row r="12109" spans="1:1" x14ac:dyDescent="0.2">
      <c r="A12109" s="219">
        <v>0</v>
      </c>
    </row>
    <row r="12110" spans="1:1" x14ac:dyDescent="0.2">
      <c r="A12110" s="219">
        <v>0</v>
      </c>
    </row>
    <row r="12111" spans="1:1" x14ac:dyDescent="0.2">
      <c r="A12111" s="219">
        <v>0</v>
      </c>
    </row>
    <row r="12112" spans="1:1" x14ac:dyDescent="0.2">
      <c r="A12112" s="219">
        <v>0</v>
      </c>
    </row>
    <row r="12113" spans="1:1" x14ac:dyDescent="0.2">
      <c r="A12113" s="219">
        <v>0</v>
      </c>
    </row>
    <row r="12114" spans="1:1" x14ac:dyDescent="0.2">
      <c r="A12114" s="219">
        <v>0</v>
      </c>
    </row>
    <row r="12115" spans="1:1" x14ac:dyDescent="0.2">
      <c r="A12115" s="219">
        <v>0</v>
      </c>
    </row>
    <row r="12116" spans="1:1" x14ac:dyDescent="0.2">
      <c r="A12116" s="219">
        <v>0</v>
      </c>
    </row>
    <row r="12117" spans="1:1" x14ac:dyDescent="0.2">
      <c r="A12117" s="219">
        <v>0</v>
      </c>
    </row>
    <row r="12118" spans="1:1" x14ac:dyDescent="0.2">
      <c r="A12118" s="219">
        <v>0</v>
      </c>
    </row>
    <row r="12119" spans="1:1" x14ac:dyDescent="0.2">
      <c r="A12119" s="219">
        <v>0</v>
      </c>
    </row>
    <row r="12120" spans="1:1" x14ac:dyDescent="0.2">
      <c r="A12120" s="219">
        <v>0</v>
      </c>
    </row>
    <row r="12121" spans="1:1" x14ac:dyDescent="0.2">
      <c r="A12121" s="219">
        <v>0</v>
      </c>
    </row>
    <row r="12122" spans="1:1" x14ac:dyDescent="0.2">
      <c r="A12122" s="219">
        <v>0</v>
      </c>
    </row>
    <row r="12123" spans="1:1" x14ac:dyDescent="0.2">
      <c r="A12123" s="219">
        <v>0</v>
      </c>
    </row>
    <row r="12124" spans="1:1" x14ac:dyDescent="0.2">
      <c r="A12124" s="219">
        <v>0</v>
      </c>
    </row>
    <row r="12125" spans="1:1" x14ac:dyDescent="0.2">
      <c r="A12125" s="219">
        <v>0</v>
      </c>
    </row>
    <row r="12126" spans="1:1" x14ac:dyDescent="0.2">
      <c r="A12126" s="219">
        <v>0</v>
      </c>
    </row>
    <row r="12127" spans="1:1" x14ac:dyDescent="0.2">
      <c r="A12127" s="219">
        <v>0</v>
      </c>
    </row>
    <row r="12128" spans="1:1" x14ac:dyDescent="0.2">
      <c r="A12128" s="219">
        <v>0</v>
      </c>
    </row>
    <row r="12129" spans="1:1" x14ac:dyDescent="0.2">
      <c r="A12129" s="219">
        <v>0</v>
      </c>
    </row>
    <row r="12130" spans="1:1" x14ac:dyDescent="0.2">
      <c r="A12130" s="219">
        <v>0</v>
      </c>
    </row>
    <row r="12131" spans="1:1" x14ac:dyDescent="0.2">
      <c r="A12131" s="219">
        <v>0</v>
      </c>
    </row>
    <row r="12132" spans="1:1" x14ac:dyDescent="0.2">
      <c r="A12132" s="219">
        <v>0</v>
      </c>
    </row>
    <row r="12133" spans="1:1" x14ac:dyDescent="0.2">
      <c r="A12133" s="219">
        <v>0</v>
      </c>
    </row>
    <row r="12134" spans="1:1" x14ac:dyDescent="0.2">
      <c r="A12134" s="219">
        <v>0</v>
      </c>
    </row>
    <row r="12135" spans="1:1" x14ac:dyDescent="0.2">
      <c r="A12135" s="219">
        <v>0</v>
      </c>
    </row>
    <row r="12136" spans="1:1" x14ac:dyDescent="0.2">
      <c r="A12136" s="219">
        <v>0</v>
      </c>
    </row>
    <row r="12137" spans="1:1" x14ac:dyDescent="0.2">
      <c r="A12137" s="219">
        <v>0</v>
      </c>
    </row>
    <row r="12138" spans="1:1" x14ac:dyDescent="0.2">
      <c r="A12138" s="219">
        <v>0</v>
      </c>
    </row>
    <row r="12139" spans="1:1" x14ac:dyDescent="0.2">
      <c r="A12139" s="219">
        <v>0</v>
      </c>
    </row>
    <row r="12140" spans="1:1" x14ac:dyDescent="0.2">
      <c r="A12140" s="219">
        <v>0</v>
      </c>
    </row>
    <row r="12141" spans="1:1" x14ac:dyDescent="0.2">
      <c r="A12141" s="219">
        <v>0</v>
      </c>
    </row>
    <row r="12142" spans="1:1" x14ac:dyDescent="0.2">
      <c r="A12142" s="219">
        <v>0</v>
      </c>
    </row>
    <row r="12143" spans="1:1" x14ac:dyDescent="0.2">
      <c r="A12143" s="219">
        <v>0</v>
      </c>
    </row>
    <row r="12144" spans="1:1" x14ac:dyDescent="0.2">
      <c r="A12144" s="219">
        <v>0</v>
      </c>
    </row>
    <row r="12145" spans="1:1" x14ac:dyDescent="0.2">
      <c r="A12145" s="219">
        <v>0</v>
      </c>
    </row>
    <row r="12146" spans="1:1" x14ac:dyDescent="0.2">
      <c r="A12146" s="219">
        <v>0</v>
      </c>
    </row>
    <row r="12147" spans="1:1" x14ac:dyDescent="0.2">
      <c r="A12147" s="219">
        <v>0</v>
      </c>
    </row>
    <row r="12148" spans="1:1" x14ac:dyDescent="0.2">
      <c r="A12148" s="219">
        <v>0</v>
      </c>
    </row>
    <row r="12149" spans="1:1" x14ac:dyDescent="0.2">
      <c r="A12149" s="219">
        <v>0</v>
      </c>
    </row>
    <row r="12150" spans="1:1" x14ac:dyDescent="0.2">
      <c r="A12150" s="219">
        <v>0</v>
      </c>
    </row>
    <row r="12151" spans="1:1" x14ac:dyDescent="0.2">
      <c r="A12151" s="219">
        <v>0</v>
      </c>
    </row>
    <row r="12152" spans="1:1" x14ac:dyDescent="0.2">
      <c r="A12152" s="219">
        <v>0</v>
      </c>
    </row>
    <row r="12153" spans="1:1" x14ac:dyDescent="0.2">
      <c r="A12153" s="219">
        <v>0</v>
      </c>
    </row>
    <row r="12154" spans="1:1" x14ac:dyDescent="0.2">
      <c r="A12154" s="219">
        <v>0</v>
      </c>
    </row>
    <row r="12155" spans="1:1" x14ac:dyDescent="0.2">
      <c r="A12155" s="219">
        <v>0</v>
      </c>
    </row>
    <row r="12156" spans="1:1" x14ac:dyDescent="0.2">
      <c r="A12156" s="219">
        <v>0</v>
      </c>
    </row>
    <row r="12157" spans="1:1" x14ac:dyDescent="0.2">
      <c r="A12157" s="219">
        <v>0</v>
      </c>
    </row>
    <row r="12158" spans="1:1" x14ac:dyDescent="0.2">
      <c r="A12158" s="219">
        <v>0</v>
      </c>
    </row>
    <row r="12159" spans="1:1" x14ac:dyDescent="0.2">
      <c r="A12159" s="219">
        <v>0</v>
      </c>
    </row>
    <row r="12160" spans="1:1" x14ac:dyDescent="0.2">
      <c r="A12160" s="219">
        <v>0</v>
      </c>
    </row>
    <row r="12161" spans="1:1" x14ac:dyDescent="0.2">
      <c r="A12161" s="219">
        <v>0</v>
      </c>
    </row>
    <row r="12162" spans="1:1" x14ac:dyDescent="0.2">
      <c r="A12162" s="219">
        <v>0</v>
      </c>
    </row>
    <row r="12163" spans="1:1" x14ac:dyDescent="0.2">
      <c r="A12163" s="219">
        <v>0</v>
      </c>
    </row>
    <row r="12164" spans="1:1" x14ac:dyDescent="0.2">
      <c r="A12164" s="219">
        <v>0</v>
      </c>
    </row>
    <row r="12165" spans="1:1" x14ac:dyDescent="0.2">
      <c r="A12165" s="219">
        <v>0</v>
      </c>
    </row>
    <row r="12166" spans="1:1" x14ac:dyDescent="0.2">
      <c r="A12166" s="219">
        <v>0</v>
      </c>
    </row>
    <row r="12167" spans="1:1" x14ac:dyDescent="0.2">
      <c r="A12167" s="219">
        <v>0</v>
      </c>
    </row>
    <row r="12168" spans="1:1" x14ac:dyDescent="0.2">
      <c r="A12168" s="219">
        <v>0</v>
      </c>
    </row>
    <row r="12169" spans="1:1" x14ac:dyDescent="0.2">
      <c r="A12169" s="219">
        <v>0</v>
      </c>
    </row>
    <row r="12170" spans="1:1" x14ac:dyDescent="0.2">
      <c r="A12170" s="219">
        <v>0</v>
      </c>
    </row>
    <row r="12171" spans="1:1" x14ac:dyDescent="0.2">
      <c r="A12171" s="219">
        <v>0</v>
      </c>
    </row>
    <row r="12172" spans="1:1" x14ac:dyDescent="0.2">
      <c r="A12172" s="219">
        <v>0</v>
      </c>
    </row>
    <row r="12173" spans="1:1" x14ac:dyDescent="0.2">
      <c r="A12173" s="219">
        <v>0</v>
      </c>
    </row>
    <row r="12174" spans="1:1" x14ac:dyDescent="0.2">
      <c r="A12174" s="219">
        <v>0</v>
      </c>
    </row>
    <row r="12175" spans="1:1" x14ac:dyDescent="0.2">
      <c r="A12175" s="219">
        <v>0</v>
      </c>
    </row>
    <row r="12176" spans="1:1" x14ac:dyDescent="0.2">
      <c r="A12176" s="219">
        <v>0</v>
      </c>
    </row>
    <row r="12177" spans="1:1" x14ac:dyDescent="0.2">
      <c r="A12177" s="219">
        <v>0</v>
      </c>
    </row>
    <row r="12178" spans="1:1" x14ac:dyDescent="0.2">
      <c r="A12178" s="219">
        <v>0</v>
      </c>
    </row>
    <row r="12179" spans="1:1" x14ac:dyDescent="0.2">
      <c r="A12179" s="219">
        <v>0</v>
      </c>
    </row>
    <row r="12180" spans="1:1" x14ac:dyDescent="0.2">
      <c r="A12180" s="219">
        <v>0</v>
      </c>
    </row>
    <row r="12181" spans="1:1" x14ac:dyDescent="0.2">
      <c r="A12181" s="219">
        <v>0</v>
      </c>
    </row>
    <row r="12182" spans="1:1" x14ac:dyDescent="0.2">
      <c r="A12182" s="219">
        <v>0</v>
      </c>
    </row>
    <row r="12183" spans="1:1" x14ac:dyDescent="0.2">
      <c r="A12183" s="219">
        <v>0</v>
      </c>
    </row>
    <row r="12184" spans="1:1" x14ac:dyDescent="0.2">
      <c r="A12184" s="219">
        <v>0</v>
      </c>
    </row>
    <row r="12185" spans="1:1" x14ac:dyDescent="0.2">
      <c r="A12185" s="219">
        <v>0</v>
      </c>
    </row>
    <row r="12186" spans="1:1" x14ac:dyDescent="0.2">
      <c r="A12186" s="219">
        <v>0</v>
      </c>
    </row>
    <row r="12187" spans="1:1" x14ac:dyDescent="0.2">
      <c r="A12187" s="219">
        <v>0</v>
      </c>
    </row>
    <row r="12188" spans="1:1" x14ac:dyDescent="0.2">
      <c r="A12188" s="219">
        <v>0</v>
      </c>
    </row>
    <row r="12189" spans="1:1" x14ac:dyDescent="0.2">
      <c r="A12189" s="219">
        <v>0</v>
      </c>
    </row>
    <row r="12190" spans="1:1" x14ac:dyDescent="0.2">
      <c r="A12190" s="219">
        <v>0</v>
      </c>
    </row>
    <row r="12191" spans="1:1" x14ac:dyDescent="0.2">
      <c r="A12191" s="219">
        <v>0</v>
      </c>
    </row>
    <row r="12192" spans="1:1" x14ac:dyDescent="0.2">
      <c r="A12192" s="219">
        <v>0</v>
      </c>
    </row>
    <row r="12193" spans="1:1" x14ac:dyDescent="0.2">
      <c r="A12193" s="219">
        <v>0</v>
      </c>
    </row>
    <row r="12194" spans="1:1" x14ac:dyDescent="0.2">
      <c r="A12194" s="219">
        <v>0</v>
      </c>
    </row>
    <row r="12195" spans="1:1" x14ac:dyDescent="0.2">
      <c r="A12195" s="219">
        <v>0</v>
      </c>
    </row>
    <row r="12196" spans="1:1" x14ac:dyDescent="0.2">
      <c r="A12196" s="219">
        <v>0</v>
      </c>
    </row>
    <row r="12197" spans="1:1" x14ac:dyDescent="0.2">
      <c r="A12197" s="219">
        <v>0</v>
      </c>
    </row>
    <row r="12198" spans="1:1" x14ac:dyDescent="0.2">
      <c r="A12198" s="219">
        <v>0</v>
      </c>
    </row>
    <row r="12199" spans="1:1" x14ac:dyDescent="0.2">
      <c r="A12199" s="219">
        <v>0</v>
      </c>
    </row>
    <row r="12200" spans="1:1" x14ac:dyDescent="0.2">
      <c r="A12200" s="219">
        <v>0</v>
      </c>
    </row>
    <row r="12201" spans="1:1" x14ac:dyDescent="0.2">
      <c r="A12201" s="219">
        <v>0</v>
      </c>
    </row>
    <row r="12202" spans="1:1" x14ac:dyDescent="0.2">
      <c r="A12202" s="219">
        <v>0</v>
      </c>
    </row>
    <row r="12203" spans="1:1" x14ac:dyDescent="0.2">
      <c r="A12203" s="219">
        <v>0</v>
      </c>
    </row>
    <row r="12204" spans="1:1" x14ac:dyDescent="0.2">
      <c r="A12204" s="219">
        <v>0</v>
      </c>
    </row>
    <row r="12205" spans="1:1" x14ac:dyDescent="0.2">
      <c r="A12205" s="219">
        <v>0</v>
      </c>
    </row>
    <row r="12206" spans="1:1" x14ac:dyDescent="0.2">
      <c r="A12206" s="219">
        <v>0</v>
      </c>
    </row>
    <row r="12207" spans="1:1" x14ac:dyDescent="0.2">
      <c r="A12207" s="219">
        <v>0</v>
      </c>
    </row>
    <row r="12208" spans="1:1" x14ac:dyDescent="0.2">
      <c r="A12208" s="219">
        <v>0</v>
      </c>
    </row>
    <row r="12209" spans="1:1" x14ac:dyDescent="0.2">
      <c r="A12209" s="219">
        <v>0</v>
      </c>
    </row>
    <row r="12210" spans="1:1" x14ac:dyDescent="0.2">
      <c r="A12210" s="219">
        <v>0</v>
      </c>
    </row>
    <row r="12211" spans="1:1" x14ac:dyDescent="0.2">
      <c r="A12211" s="219">
        <v>0</v>
      </c>
    </row>
    <row r="12212" spans="1:1" x14ac:dyDescent="0.2">
      <c r="A12212" s="219">
        <v>0</v>
      </c>
    </row>
    <row r="12213" spans="1:1" x14ac:dyDescent="0.2">
      <c r="A12213" s="219">
        <v>0</v>
      </c>
    </row>
    <row r="12214" spans="1:1" x14ac:dyDescent="0.2">
      <c r="A12214" s="219">
        <v>0</v>
      </c>
    </row>
    <row r="12215" spans="1:1" x14ac:dyDescent="0.2">
      <c r="A12215" s="219">
        <v>0</v>
      </c>
    </row>
    <row r="12216" spans="1:1" x14ac:dyDescent="0.2">
      <c r="A12216" s="219">
        <v>0</v>
      </c>
    </row>
    <row r="12217" spans="1:1" x14ac:dyDescent="0.2">
      <c r="A12217" s="219">
        <v>0</v>
      </c>
    </row>
    <row r="12218" spans="1:1" x14ac:dyDescent="0.2">
      <c r="A12218" s="219">
        <v>0</v>
      </c>
    </row>
    <row r="12219" spans="1:1" x14ac:dyDescent="0.2">
      <c r="A12219" s="219">
        <v>0</v>
      </c>
    </row>
    <row r="12220" spans="1:1" x14ac:dyDescent="0.2">
      <c r="A12220" s="219">
        <v>0</v>
      </c>
    </row>
    <row r="12221" spans="1:1" x14ac:dyDescent="0.2">
      <c r="A12221" s="219">
        <v>0</v>
      </c>
    </row>
    <row r="12222" spans="1:1" x14ac:dyDescent="0.2">
      <c r="A12222" s="219">
        <v>0</v>
      </c>
    </row>
    <row r="12223" spans="1:1" x14ac:dyDescent="0.2">
      <c r="A12223" s="219">
        <v>0</v>
      </c>
    </row>
    <row r="12224" spans="1:1" x14ac:dyDescent="0.2">
      <c r="A12224" s="219">
        <v>0</v>
      </c>
    </row>
    <row r="12225" spans="1:1" x14ac:dyDescent="0.2">
      <c r="A12225" s="219">
        <v>0</v>
      </c>
    </row>
    <row r="12226" spans="1:1" x14ac:dyDescent="0.2">
      <c r="A12226" s="219">
        <v>0</v>
      </c>
    </row>
    <row r="12227" spans="1:1" x14ac:dyDescent="0.2">
      <c r="A12227" s="219">
        <v>0</v>
      </c>
    </row>
    <row r="12228" spans="1:1" x14ac:dyDescent="0.2">
      <c r="A12228" s="219">
        <v>0</v>
      </c>
    </row>
    <row r="12229" spans="1:1" x14ac:dyDescent="0.2">
      <c r="A12229" s="219">
        <v>0</v>
      </c>
    </row>
    <row r="12230" spans="1:1" x14ac:dyDescent="0.2">
      <c r="A12230" s="219">
        <v>0</v>
      </c>
    </row>
    <row r="12231" spans="1:1" x14ac:dyDescent="0.2">
      <c r="A12231" s="219">
        <v>0</v>
      </c>
    </row>
    <row r="12232" spans="1:1" x14ac:dyDescent="0.2">
      <c r="A12232" s="219">
        <v>0</v>
      </c>
    </row>
    <row r="12233" spans="1:1" x14ac:dyDescent="0.2">
      <c r="A12233" s="219">
        <v>0</v>
      </c>
    </row>
    <row r="12234" spans="1:1" x14ac:dyDescent="0.2">
      <c r="A12234" s="219">
        <v>0</v>
      </c>
    </row>
    <row r="12235" spans="1:1" x14ac:dyDescent="0.2">
      <c r="A12235" s="219">
        <v>0</v>
      </c>
    </row>
    <row r="12236" spans="1:1" x14ac:dyDescent="0.2">
      <c r="A12236" s="219">
        <v>0</v>
      </c>
    </row>
    <row r="12237" spans="1:1" x14ac:dyDescent="0.2">
      <c r="A12237" s="219">
        <v>0</v>
      </c>
    </row>
    <row r="12238" spans="1:1" x14ac:dyDescent="0.2">
      <c r="A12238" s="219">
        <v>0</v>
      </c>
    </row>
    <row r="12239" spans="1:1" x14ac:dyDescent="0.2">
      <c r="A12239" s="219">
        <v>0</v>
      </c>
    </row>
    <row r="12240" spans="1:1" x14ac:dyDescent="0.2">
      <c r="A12240" s="219">
        <v>0</v>
      </c>
    </row>
    <row r="12241" spans="1:1" x14ac:dyDescent="0.2">
      <c r="A12241" s="219">
        <v>0</v>
      </c>
    </row>
    <row r="12242" spans="1:1" x14ac:dyDescent="0.2">
      <c r="A12242" s="219">
        <v>0</v>
      </c>
    </row>
    <row r="12243" spans="1:1" x14ac:dyDescent="0.2">
      <c r="A12243" s="219">
        <v>0</v>
      </c>
    </row>
    <row r="12244" spans="1:1" x14ac:dyDescent="0.2">
      <c r="A12244" s="219">
        <v>0</v>
      </c>
    </row>
    <row r="12245" spans="1:1" x14ac:dyDescent="0.2">
      <c r="A12245" s="219">
        <v>0</v>
      </c>
    </row>
    <row r="12246" spans="1:1" x14ac:dyDescent="0.2">
      <c r="A12246" s="219">
        <v>0</v>
      </c>
    </row>
    <row r="12247" spans="1:1" x14ac:dyDescent="0.2">
      <c r="A12247" s="219">
        <v>0</v>
      </c>
    </row>
    <row r="12248" spans="1:1" x14ac:dyDescent="0.2">
      <c r="A12248" s="219">
        <v>0</v>
      </c>
    </row>
    <row r="12249" spans="1:1" x14ac:dyDescent="0.2">
      <c r="A12249" s="219">
        <v>0</v>
      </c>
    </row>
    <row r="12250" spans="1:1" x14ac:dyDescent="0.2">
      <c r="A12250" s="219">
        <v>0</v>
      </c>
    </row>
    <row r="12251" spans="1:1" x14ac:dyDescent="0.2">
      <c r="A12251" s="219">
        <v>0</v>
      </c>
    </row>
    <row r="12252" spans="1:1" x14ac:dyDescent="0.2">
      <c r="A12252" s="219">
        <v>0</v>
      </c>
    </row>
    <row r="12253" spans="1:1" x14ac:dyDescent="0.2">
      <c r="A12253" s="219">
        <v>0</v>
      </c>
    </row>
    <row r="12254" spans="1:1" x14ac:dyDescent="0.2">
      <c r="A12254" s="219">
        <v>0</v>
      </c>
    </row>
    <row r="12255" spans="1:1" x14ac:dyDescent="0.2">
      <c r="A12255" s="219">
        <v>0</v>
      </c>
    </row>
    <row r="12256" spans="1:1" x14ac:dyDescent="0.2">
      <c r="A12256" s="219">
        <v>0</v>
      </c>
    </row>
    <row r="12257" spans="1:1" x14ac:dyDescent="0.2">
      <c r="A12257" s="219">
        <v>0</v>
      </c>
    </row>
    <row r="12258" spans="1:1" x14ac:dyDescent="0.2">
      <c r="A12258" s="219">
        <v>0</v>
      </c>
    </row>
    <row r="12259" spans="1:1" x14ac:dyDescent="0.2">
      <c r="A12259" s="219">
        <v>0</v>
      </c>
    </row>
    <row r="12260" spans="1:1" x14ac:dyDescent="0.2">
      <c r="A12260" s="219">
        <v>0</v>
      </c>
    </row>
    <row r="12261" spans="1:1" x14ac:dyDescent="0.2">
      <c r="A12261" s="219">
        <v>0</v>
      </c>
    </row>
    <row r="12262" spans="1:1" x14ac:dyDescent="0.2">
      <c r="A12262" s="219">
        <v>0</v>
      </c>
    </row>
    <row r="12263" spans="1:1" x14ac:dyDescent="0.2">
      <c r="A12263" s="219">
        <v>0</v>
      </c>
    </row>
    <row r="12264" spans="1:1" x14ac:dyDescent="0.2">
      <c r="A12264" s="219">
        <v>0</v>
      </c>
    </row>
    <row r="12265" spans="1:1" x14ac:dyDescent="0.2">
      <c r="A12265" s="219">
        <v>0</v>
      </c>
    </row>
    <row r="12266" spans="1:1" x14ac:dyDescent="0.2">
      <c r="A12266" s="219">
        <v>0</v>
      </c>
    </row>
    <row r="12267" spans="1:1" x14ac:dyDescent="0.2">
      <c r="A12267" s="219">
        <v>0</v>
      </c>
    </row>
    <row r="12268" spans="1:1" x14ac:dyDescent="0.2">
      <c r="A12268" s="219">
        <v>0</v>
      </c>
    </row>
    <row r="12269" spans="1:1" x14ac:dyDescent="0.2">
      <c r="A12269" s="219">
        <v>0</v>
      </c>
    </row>
    <row r="12270" spans="1:1" x14ac:dyDescent="0.2">
      <c r="A12270" s="219">
        <v>0</v>
      </c>
    </row>
    <row r="12271" spans="1:1" x14ac:dyDescent="0.2">
      <c r="A12271" s="219">
        <v>0</v>
      </c>
    </row>
    <row r="12272" spans="1:1" x14ac:dyDescent="0.2">
      <c r="A12272" s="219">
        <v>0</v>
      </c>
    </row>
    <row r="12273" spans="1:1" x14ac:dyDescent="0.2">
      <c r="A12273" s="219">
        <v>0</v>
      </c>
    </row>
    <row r="12274" spans="1:1" x14ac:dyDescent="0.2">
      <c r="A12274" s="219">
        <v>0</v>
      </c>
    </row>
    <row r="12275" spans="1:1" x14ac:dyDescent="0.2">
      <c r="A12275" s="219">
        <v>0</v>
      </c>
    </row>
    <row r="12276" spans="1:1" x14ac:dyDescent="0.2">
      <c r="A12276" s="219">
        <v>0</v>
      </c>
    </row>
    <row r="12277" spans="1:1" x14ac:dyDescent="0.2">
      <c r="A12277" s="219">
        <v>0</v>
      </c>
    </row>
    <row r="12278" spans="1:1" x14ac:dyDescent="0.2">
      <c r="A12278" s="219">
        <v>0</v>
      </c>
    </row>
    <row r="12279" spans="1:1" x14ac:dyDescent="0.2">
      <c r="A12279" s="219">
        <v>0</v>
      </c>
    </row>
    <row r="12280" spans="1:1" x14ac:dyDescent="0.2">
      <c r="A12280" s="219">
        <v>0</v>
      </c>
    </row>
    <row r="12281" spans="1:1" x14ac:dyDescent="0.2">
      <c r="A12281" s="219">
        <v>0</v>
      </c>
    </row>
    <row r="12282" spans="1:1" x14ac:dyDescent="0.2">
      <c r="A12282" s="219">
        <v>0</v>
      </c>
    </row>
    <row r="12283" spans="1:1" x14ac:dyDescent="0.2">
      <c r="A12283" s="219">
        <v>0</v>
      </c>
    </row>
    <row r="12284" spans="1:1" x14ac:dyDescent="0.2">
      <c r="A12284" s="219">
        <v>0</v>
      </c>
    </row>
    <row r="12285" spans="1:1" x14ac:dyDescent="0.2">
      <c r="A12285" s="219">
        <v>0</v>
      </c>
    </row>
    <row r="12286" spans="1:1" x14ac:dyDescent="0.2">
      <c r="A12286" s="219">
        <v>0</v>
      </c>
    </row>
    <row r="12287" spans="1:1" x14ac:dyDescent="0.2">
      <c r="A12287" s="219">
        <v>0</v>
      </c>
    </row>
    <row r="12288" spans="1:1" x14ac:dyDescent="0.2">
      <c r="A12288" s="219">
        <v>0</v>
      </c>
    </row>
    <row r="12289" spans="1:1" x14ac:dyDescent="0.2">
      <c r="A12289" s="219">
        <v>0</v>
      </c>
    </row>
    <row r="12290" spans="1:1" x14ac:dyDescent="0.2">
      <c r="A12290" s="219">
        <v>0</v>
      </c>
    </row>
    <row r="12291" spans="1:1" x14ac:dyDescent="0.2">
      <c r="A12291" s="219">
        <v>0</v>
      </c>
    </row>
    <row r="12292" spans="1:1" x14ac:dyDescent="0.2">
      <c r="A12292" s="219">
        <v>0</v>
      </c>
    </row>
    <row r="12293" spans="1:1" x14ac:dyDescent="0.2">
      <c r="A12293" s="219">
        <v>0</v>
      </c>
    </row>
    <row r="12294" spans="1:1" x14ac:dyDescent="0.2">
      <c r="A12294" s="219">
        <v>0</v>
      </c>
    </row>
    <row r="12295" spans="1:1" x14ac:dyDescent="0.2">
      <c r="A12295" s="219">
        <v>0</v>
      </c>
    </row>
    <row r="12296" spans="1:1" x14ac:dyDescent="0.2">
      <c r="A12296" s="219">
        <v>0</v>
      </c>
    </row>
    <row r="12297" spans="1:1" x14ac:dyDescent="0.2">
      <c r="A12297" s="219">
        <v>0</v>
      </c>
    </row>
    <row r="12298" spans="1:1" x14ac:dyDescent="0.2">
      <c r="A12298" s="219">
        <v>0</v>
      </c>
    </row>
    <row r="12299" spans="1:1" x14ac:dyDescent="0.2">
      <c r="A12299" s="219">
        <v>0</v>
      </c>
    </row>
    <row r="12300" spans="1:1" x14ac:dyDescent="0.2">
      <c r="A12300" s="219">
        <v>0</v>
      </c>
    </row>
    <row r="12301" spans="1:1" x14ac:dyDescent="0.2">
      <c r="A12301" s="219">
        <v>0</v>
      </c>
    </row>
    <row r="12302" spans="1:1" x14ac:dyDescent="0.2">
      <c r="A12302" s="219">
        <v>0</v>
      </c>
    </row>
    <row r="12303" spans="1:1" x14ac:dyDescent="0.2">
      <c r="A12303" s="219">
        <v>0</v>
      </c>
    </row>
    <row r="12304" spans="1:1" x14ac:dyDescent="0.2">
      <c r="A12304" s="219">
        <v>0</v>
      </c>
    </row>
    <row r="12305" spans="1:1" x14ac:dyDescent="0.2">
      <c r="A12305" s="219">
        <v>0</v>
      </c>
    </row>
    <row r="12306" spans="1:1" x14ac:dyDescent="0.2">
      <c r="A12306" s="219">
        <v>0</v>
      </c>
    </row>
    <row r="12307" spans="1:1" x14ac:dyDescent="0.2">
      <c r="A12307" s="219">
        <v>0</v>
      </c>
    </row>
    <row r="12308" spans="1:1" x14ac:dyDescent="0.2">
      <c r="A12308" s="219">
        <v>0</v>
      </c>
    </row>
    <row r="12309" spans="1:1" x14ac:dyDescent="0.2">
      <c r="A12309" s="219">
        <v>0</v>
      </c>
    </row>
    <row r="12310" spans="1:1" x14ac:dyDescent="0.2">
      <c r="A12310" s="219">
        <v>0</v>
      </c>
    </row>
    <row r="12311" spans="1:1" x14ac:dyDescent="0.2">
      <c r="A12311" s="219">
        <v>0</v>
      </c>
    </row>
    <row r="12312" spans="1:1" x14ac:dyDescent="0.2">
      <c r="A12312" s="219">
        <v>0</v>
      </c>
    </row>
    <row r="12313" spans="1:1" x14ac:dyDescent="0.2">
      <c r="A12313" s="219">
        <v>0</v>
      </c>
    </row>
    <row r="12314" spans="1:1" x14ac:dyDescent="0.2">
      <c r="A12314" s="219">
        <v>0</v>
      </c>
    </row>
    <row r="12315" spans="1:1" x14ac:dyDescent="0.2">
      <c r="A12315" s="219">
        <v>0</v>
      </c>
    </row>
    <row r="12316" spans="1:1" x14ac:dyDescent="0.2">
      <c r="A12316" s="219">
        <v>0</v>
      </c>
    </row>
    <row r="12317" spans="1:1" x14ac:dyDescent="0.2">
      <c r="A12317" s="219">
        <v>0</v>
      </c>
    </row>
    <row r="12318" spans="1:1" x14ac:dyDescent="0.2">
      <c r="A12318" s="219">
        <v>0</v>
      </c>
    </row>
    <row r="12319" spans="1:1" x14ac:dyDescent="0.2">
      <c r="A12319" s="219">
        <v>0</v>
      </c>
    </row>
    <row r="12320" spans="1:1" x14ac:dyDescent="0.2">
      <c r="A12320" s="219">
        <v>0</v>
      </c>
    </row>
    <row r="12321" spans="1:1" x14ac:dyDescent="0.2">
      <c r="A12321" s="219">
        <v>0</v>
      </c>
    </row>
    <row r="12322" spans="1:1" x14ac:dyDescent="0.2">
      <c r="A12322" s="219">
        <v>0</v>
      </c>
    </row>
    <row r="12323" spans="1:1" x14ac:dyDescent="0.2">
      <c r="A12323" s="219">
        <v>0</v>
      </c>
    </row>
    <row r="12324" spans="1:1" x14ac:dyDescent="0.2">
      <c r="A12324" s="219">
        <v>0</v>
      </c>
    </row>
    <row r="12325" spans="1:1" x14ac:dyDescent="0.2">
      <c r="A12325" s="219">
        <v>0</v>
      </c>
    </row>
    <row r="12326" spans="1:1" x14ac:dyDescent="0.2">
      <c r="A12326" s="219">
        <v>0</v>
      </c>
    </row>
    <row r="12327" spans="1:1" x14ac:dyDescent="0.2">
      <c r="A12327" s="219">
        <v>0</v>
      </c>
    </row>
    <row r="12328" spans="1:1" x14ac:dyDescent="0.2">
      <c r="A12328" s="219">
        <v>0</v>
      </c>
    </row>
    <row r="12329" spans="1:1" x14ac:dyDescent="0.2">
      <c r="A12329" s="219">
        <v>0</v>
      </c>
    </row>
    <row r="12330" spans="1:1" x14ac:dyDescent="0.2">
      <c r="A12330" s="219">
        <v>0</v>
      </c>
    </row>
    <row r="12331" spans="1:1" x14ac:dyDescent="0.2">
      <c r="A12331" s="219">
        <v>0</v>
      </c>
    </row>
    <row r="12332" spans="1:1" x14ac:dyDescent="0.2">
      <c r="A12332" s="219">
        <v>0</v>
      </c>
    </row>
    <row r="12333" spans="1:1" x14ac:dyDescent="0.2">
      <c r="A12333" s="219">
        <v>0</v>
      </c>
    </row>
    <row r="12334" spans="1:1" x14ac:dyDescent="0.2">
      <c r="A12334" s="219">
        <v>0</v>
      </c>
    </row>
    <row r="12335" spans="1:1" x14ac:dyDescent="0.2">
      <c r="A12335" s="219">
        <v>0</v>
      </c>
    </row>
    <row r="12336" spans="1:1" x14ac:dyDescent="0.2">
      <c r="A12336" s="219">
        <v>0</v>
      </c>
    </row>
    <row r="12337" spans="1:1" x14ac:dyDescent="0.2">
      <c r="A12337" s="219">
        <v>0</v>
      </c>
    </row>
    <row r="12338" spans="1:1" x14ac:dyDescent="0.2">
      <c r="A12338" s="219">
        <v>0</v>
      </c>
    </row>
    <row r="12339" spans="1:1" x14ac:dyDescent="0.2">
      <c r="A12339" s="219">
        <v>0</v>
      </c>
    </row>
    <row r="12340" spans="1:1" x14ac:dyDescent="0.2">
      <c r="A12340" s="219">
        <v>0</v>
      </c>
    </row>
    <row r="12341" spans="1:1" x14ac:dyDescent="0.2">
      <c r="A12341" s="219">
        <v>0</v>
      </c>
    </row>
    <row r="12342" spans="1:1" x14ac:dyDescent="0.2">
      <c r="A12342" s="219">
        <v>0</v>
      </c>
    </row>
    <row r="12343" spans="1:1" x14ac:dyDescent="0.2">
      <c r="A12343" s="219">
        <v>0</v>
      </c>
    </row>
    <row r="12344" spans="1:1" x14ac:dyDescent="0.2">
      <c r="A12344" s="219">
        <v>0</v>
      </c>
    </row>
    <row r="12345" spans="1:1" x14ac:dyDescent="0.2">
      <c r="A12345" s="219">
        <v>0</v>
      </c>
    </row>
    <row r="12346" spans="1:1" x14ac:dyDescent="0.2">
      <c r="A12346" s="219">
        <v>0</v>
      </c>
    </row>
    <row r="12347" spans="1:1" x14ac:dyDescent="0.2">
      <c r="A12347" s="219">
        <v>0</v>
      </c>
    </row>
    <row r="12348" spans="1:1" x14ac:dyDescent="0.2">
      <c r="A12348" s="219">
        <v>0</v>
      </c>
    </row>
    <row r="12349" spans="1:1" x14ac:dyDescent="0.2">
      <c r="A12349" s="219">
        <v>0</v>
      </c>
    </row>
    <row r="12350" spans="1:1" x14ac:dyDescent="0.2">
      <c r="A12350" s="219">
        <v>0</v>
      </c>
    </row>
    <row r="12351" spans="1:1" x14ac:dyDescent="0.2">
      <c r="A12351" s="219">
        <v>0</v>
      </c>
    </row>
    <row r="12352" spans="1:1" x14ac:dyDescent="0.2">
      <c r="A12352" s="219">
        <v>0</v>
      </c>
    </row>
    <row r="12353" spans="1:1" x14ac:dyDescent="0.2">
      <c r="A12353" s="219">
        <v>0</v>
      </c>
    </row>
    <row r="12354" spans="1:1" x14ac:dyDescent="0.2">
      <c r="A12354" s="219">
        <v>0</v>
      </c>
    </row>
    <row r="12355" spans="1:1" x14ac:dyDescent="0.2">
      <c r="A12355" s="219">
        <v>0</v>
      </c>
    </row>
    <row r="12356" spans="1:1" x14ac:dyDescent="0.2">
      <c r="A12356" s="219">
        <v>0</v>
      </c>
    </row>
    <row r="12357" spans="1:1" x14ac:dyDescent="0.2">
      <c r="A12357" s="219">
        <v>0</v>
      </c>
    </row>
    <row r="12358" spans="1:1" x14ac:dyDescent="0.2">
      <c r="A12358" s="219">
        <v>0</v>
      </c>
    </row>
    <row r="12359" spans="1:1" x14ac:dyDescent="0.2">
      <c r="A12359" s="219">
        <v>0</v>
      </c>
    </row>
    <row r="12360" spans="1:1" x14ac:dyDescent="0.2">
      <c r="A12360" s="219">
        <v>0</v>
      </c>
    </row>
    <row r="12361" spans="1:1" x14ac:dyDescent="0.2">
      <c r="A12361" s="219">
        <v>0</v>
      </c>
    </row>
    <row r="12362" spans="1:1" x14ac:dyDescent="0.2">
      <c r="A12362" s="219">
        <v>0</v>
      </c>
    </row>
    <row r="12363" spans="1:1" x14ac:dyDescent="0.2">
      <c r="A12363" s="219">
        <v>0</v>
      </c>
    </row>
    <row r="12364" spans="1:1" x14ac:dyDescent="0.2">
      <c r="A12364" s="219">
        <v>0</v>
      </c>
    </row>
    <row r="12365" spans="1:1" x14ac:dyDescent="0.2">
      <c r="A12365" s="219">
        <v>0</v>
      </c>
    </row>
    <row r="12366" spans="1:1" x14ac:dyDescent="0.2">
      <c r="A12366" s="219">
        <v>0</v>
      </c>
    </row>
    <row r="12367" spans="1:1" x14ac:dyDescent="0.2">
      <c r="A12367" s="219">
        <v>0</v>
      </c>
    </row>
    <row r="12368" spans="1:1" x14ac:dyDescent="0.2">
      <c r="A12368" s="219">
        <v>0</v>
      </c>
    </row>
    <row r="12369" spans="1:1" x14ac:dyDescent="0.2">
      <c r="A12369" s="219">
        <v>0</v>
      </c>
    </row>
    <row r="12370" spans="1:1" x14ac:dyDescent="0.2">
      <c r="A12370" s="219">
        <v>0</v>
      </c>
    </row>
    <row r="12371" spans="1:1" x14ac:dyDescent="0.2">
      <c r="A12371" s="219">
        <v>0</v>
      </c>
    </row>
    <row r="12372" spans="1:1" x14ac:dyDescent="0.2">
      <c r="A12372" s="219">
        <v>0</v>
      </c>
    </row>
    <row r="12373" spans="1:1" x14ac:dyDescent="0.2">
      <c r="A12373" s="219">
        <v>0</v>
      </c>
    </row>
    <row r="12374" spans="1:1" x14ac:dyDescent="0.2">
      <c r="A12374" s="219">
        <v>0</v>
      </c>
    </row>
    <row r="12375" spans="1:1" x14ac:dyDescent="0.2">
      <c r="A12375" s="219">
        <v>0</v>
      </c>
    </row>
    <row r="12376" spans="1:1" x14ac:dyDescent="0.2">
      <c r="A12376" s="219">
        <v>0</v>
      </c>
    </row>
    <row r="12377" spans="1:1" x14ac:dyDescent="0.2">
      <c r="A12377" s="219">
        <v>0</v>
      </c>
    </row>
    <row r="12378" spans="1:1" x14ac:dyDescent="0.2">
      <c r="A12378" s="219">
        <v>0</v>
      </c>
    </row>
    <row r="12379" spans="1:1" x14ac:dyDescent="0.2">
      <c r="A12379" s="219">
        <v>0</v>
      </c>
    </row>
    <row r="12380" spans="1:1" x14ac:dyDescent="0.2">
      <c r="A12380" s="219">
        <v>0</v>
      </c>
    </row>
    <row r="12381" spans="1:1" x14ac:dyDescent="0.2">
      <c r="A12381" s="219">
        <v>0</v>
      </c>
    </row>
    <row r="12382" spans="1:1" x14ac:dyDescent="0.2">
      <c r="A12382" s="219">
        <v>0</v>
      </c>
    </row>
    <row r="12383" spans="1:1" x14ac:dyDescent="0.2">
      <c r="A12383" s="219">
        <v>0</v>
      </c>
    </row>
    <row r="12384" spans="1:1" x14ac:dyDescent="0.2">
      <c r="A12384" s="219">
        <v>0</v>
      </c>
    </row>
    <row r="12385" spans="1:1" x14ac:dyDescent="0.2">
      <c r="A12385" s="219">
        <v>0</v>
      </c>
    </row>
    <row r="12386" spans="1:1" x14ac:dyDescent="0.2">
      <c r="A12386" s="219">
        <v>0</v>
      </c>
    </row>
    <row r="12387" spans="1:1" x14ac:dyDescent="0.2">
      <c r="A12387" s="219">
        <v>0</v>
      </c>
    </row>
    <row r="12388" spans="1:1" x14ac:dyDescent="0.2">
      <c r="A12388" s="219">
        <v>0</v>
      </c>
    </row>
    <row r="12389" spans="1:1" x14ac:dyDescent="0.2">
      <c r="A12389" s="219">
        <v>0</v>
      </c>
    </row>
    <row r="12390" spans="1:1" x14ac:dyDescent="0.2">
      <c r="A12390" s="219">
        <v>0</v>
      </c>
    </row>
    <row r="12391" spans="1:1" x14ac:dyDescent="0.2">
      <c r="A12391" s="219">
        <v>0</v>
      </c>
    </row>
    <row r="12392" spans="1:1" x14ac:dyDescent="0.2">
      <c r="A12392" s="219">
        <v>0</v>
      </c>
    </row>
    <row r="12393" spans="1:1" x14ac:dyDescent="0.2">
      <c r="A12393" s="219">
        <v>0</v>
      </c>
    </row>
    <row r="12394" spans="1:1" x14ac:dyDescent="0.2">
      <c r="A12394" s="219">
        <v>0</v>
      </c>
    </row>
    <row r="12395" spans="1:1" x14ac:dyDescent="0.2">
      <c r="A12395" s="219">
        <v>0</v>
      </c>
    </row>
    <row r="12396" spans="1:1" x14ac:dyDescent="0.2">
      <c r="A12396" s="219">
        <v>0</v>
      </c>
    </row>
    <row r="12397" spans="1:1" x14ac:dyDescent="0.2">
      <c r="A12397" s="219">
        <v>0</v>
      </c>
    </row>
    <row r="12398" spans="1:1" x14ac:dyDescent="0.2">
      <c r="A12398" s="219">
        <v>0</v>
      </c>
    </row>
    <row r="12399" spans="1:1" x14ac:dyDescent="0.2">
      <c r="A12399" s="219">
        <v>0</v>
      </c>
    </row>
    <row r="12400" spans="1:1" x14ac:dyDescent="0.2">
      <c r="A12400" s="219">
        <v>0</v>
      </c>
    </row>
    <row r="12401" spans="1:1" x14ac:dyDescent="0.2">
      <c r="A12401" s="219">
        <v>0</v>
      </c>
    </row>
    <row r="12402" spans="1:1" x14ac:dyDescent="0.2">
      <c r="A12402" s="219">
        <v>0</v>
      </c>
    </row>
    <row r="12403" spans="1:1" x14ac:dyDescent="0.2">
      <c r="A12403" s="219">
        <v>0</v>
      </c>
    </row>
    <row r="12404" spans="1:1" x14ac:dyDescent="0.2">
      <c r="A12404" s="219">
        <v>0</v>
      </c>
    </row>
    <row r="12405" spans="1:1" x14ac:dyDescent="0.2">
      <c r="A12405" s="219">
        <v>0</v>
      </c>
    </row>
    <row r="12406" spans="1:1" x14ac:dyDescent="0.2">
      <c r="A12406" s="219">
        <v>0</v>
      </c>
    </row>
    <row r="12407" spans="1:1" x14ac:dyDescent="0.2">
      <c r="A12407" s="219">
        <v>0</v>
      </c>
    </row>
    <row r="12408" spans="1:1" x14ac:dyDescent="0.2">
      <c r="A12408" s="219">
        <v>0</v>
      </c>
    </row>
    <row r="12409" spans="1:1" x14ac:dyDescent="0.2">
      <c r="A12409" s="219">
        <v>0</v>
      </c>
    </row>
    <row r="12410" spans="1:1" x14ac:dyDescent="0.2">
      <c r="A12410" s="219">
        <v>0</v>
      </c>
    </row>
    <row r="12411" spans="1:1" x14ac:dyDescent="0.2">
      <c r="A12411" s="219">
        <v>0</v>
      </c>
    </row>
    <row r="12412" spans="1:1" x14ac:dyDescent="0.2">
      <c r="A12412" s="219">
        <v>0</v>
      </c>
    </row>
    <row r="12413" spans="1:1" x14ac:dyDescent="0.2">
      <c r="A12413" s="219">
        <v>0</v>
      </c>
    </row>
    <row r="12414" spans="1:1" x14ac:dyDescent="0.2">
      <c r="A12414" s="219">
        <v>0</v>
      </c>
    </row>
    <row r="12415" spans="1:1" x14ac:dyDescent="0.2">
      <c r="A12415" s="219">
        <v>0</v>
      </c>
    </row>
    <row r="12416" spans="1:1" x14ac:dyDescent="0.2">
      <c r="A12416" s="219">
        <v>0</v>
      </c>
    </row>
    <row r="12417" spans="1:1" x14ac:dyDescent="0.2">
      <c r="A12417" s="219">
        <v>0</v>
      </c>
    </row>
    <row r="12418" spans="1:1" x14ac:dyDescent="0.2">
      <c r="A12418" s="219">
        <v>0</v>
      </c>
    </row>
    <row r="12419" spans="1:1" x14ac:dyDescent="0.2">
      <c r="A12419" s="219">
        <v>0</v>
      </c>
    </row>
    <row r="12420" spans="1:1" x14ac:dyDescent="0.2">
      <c r="A12420" s="219">
        <v>0</v>
      </c>
    </row>
    <row r="12421" spans="1:1" x14ac:dyDescent="0.2">
      <c r="A12421" s="219">
        <v>0</v>
      </c>
    </row>
    <row r="12422" spans="1:1" x14ac:dyDescent="0.2">
      <c r="A12422" s="219">
        <v>0</v>
      </c>
    </row>
    <row r="12423" spans="1:1" x14ac:dyDescent="0.2">
      <c r="A12423" s="219">
        <v>0</v>
      </c>
    </row>
    <row r="12424" spans="1:1" x14ac:dyDescent="0.2">
      <c r="A12424" s="219">
        <v>0</v>
      </c>
    </row>
    <row r="12425" spans="1:1" x14ac:dyDescent="0.2">
      <c r="A12425" s="219">
        <v>0</v>
      </c>
    </row>
    <row r="12426" spans="1:1" x14ac:dyDescent="0.2">
      <c r="A12426" s="219">
        <v>0</v>
      </c>
    </row>
    <row r="12427" spans="1:1" x14ac:dyDescent="0.2">
      <c r="A12427" s="219">
        <v>0</v>
      </c>
    </row>
    <row r="12428" spans="1:1" x14ac:dyDescent="0.2">
      <c r="A12428" s="219">
        <v>0</v>
      </c>
    </row>
    <row r="12429" spans="1:1" x14ac:dyDescent="0.2">
      <c r="A12429" s="219">
        <v>0</v>
      </c>
    </row>
    <row r="12430" spans="1:1" x14ac:dyDescent="0.2">
      <c r="A12430" s="219">
        <v>0</v>
      </c>
    </row>
    <row r="12431" spans="1:1" x14ac:dyDescent="0.2">
      <c r="A12431" s="219">
        <v>0</v>
      </c>
    </row>
    <row r="12432" spans="1:1" x14ac:dyDescent="0.2">
      <c r="A12432" s="219">
        <v>0</v>
      </c>
    </row>
    <row r="12433" spans="1:1" x14ac:dyDescent="0.2">
      <c r="A12433" s="219">
        <v>0</v>
      </c>
    </row>
    <row r="12434" spans="1:1" x14ac:dyDescent="0.2">
      <c r="A12434" s="219">
        <v>0</v>
      </c>
    </row>
    <row r="12435" spans="1:1" x14ac:dyDescent="0.2">
      <c r="A12435" s="219">
        <v>0</v>
      </c>
    </row>
    <row r="12436" spans="1:1" x14ac:dyDescent="0.2">
      <c r="A12436" s="219">
        <v>0</v>
      </c>
    </row>
    <row r="12437" spans="1:1" x14ac:dyDescent="0.2">
      <c r="A12437" s="219">
        <v>0</v>
      </c>
    </row>
    <row r="12438" spans="1:1" x14ac:dyDescent="0.2">
      <c r="A12438" s="219">
        <v>0</v>
      </c>
    </row>
    <row r="12439" spans="1:1" x14ac:dyDescent="0.2">
      <c r="A12439" s="219">
        <v>0</v>
      </c>
    </row>
    <row r="12440" spans="1:1" x14ac:dyDescent="0.2">
      <c r="A12440" s="219">
        <v>0</v>
      </c>
    </row>
    <row r="12441" spans="1:1" x14ac:dyDescent="0.2">
      <c r="A12441" s="219">
        <v>0</v>
      </c>
    </row>
    <row r="12442" spans="1:1" x14ac:dyDescent="0.2">
      <c r="A12442" s="219">
        <v>0</v>
      </c>
    </row>
    <row r="12443" spans="1:1" x14ac:dyDescent="0.2">
      <c r="A12443" s="219">
        <v>0</v>
      </c>
    </row>
    <row r="12444" spans="1:1" x14ac:dyDescent="0.2">
      <c r="A12444" s="219">
        <v>0</v>
      </c>
    </row>
    <row r="12445" spans="1:1" x14ac:dyDescent="0.2">
      <c r="A12445" s="219">
        <v>0</v>
      </c>
    </row>
    <row r="12446" spans="1:1" x14ac:dyDescent="0.2">
      <c r="A12446" s="219">
        <v>0</v>
      </c>
    </row>
    <row r="12447" spans="1:1" x14ac:dyDescent="0.2">
      <c r="A12447" s="219">
        <v>0</v>
      </c>
    </row>
    <row r="12448" spans="1:1" x14ac:dyDescent="0.2">
      <c r="A12448" s="219">
        <v>0</v>
      </c>
    </row>
    <row r="12449" spans="1:1" x14ac:dyDescent="0.2">
      <c r="A12449" s="219">
        <v>0</v>
      </c>
    </row>
    <row r="12450" spans="1:1" x14ac:dyDescent="0.2">
      <c r="A12450" s="219">
        <v>0</v>
      </c>
    </row>
    <row r="12451" spans="1:1" x14ac:dyDescent="0.2">
      <c r="A12451" s="219">
        <v>0</v>
      </c>
    </row>
    <row r="12452" spans="1:1" x14ac:dyDescent="0.2">
      <c r="A12452" s="219">
        <v>0</v>
      </c>
    </row>
    <row r="12453" spans="1:1" x14ac:dyDescent="0.2">
      <c r="A12453" s="219">
        <v>0</v>
      </c>
    </row>
    <row r="12454" spans="1:1" x14ac:dyDescent="0.2">
      <c r="A12454" s="219">
        <v>0</v>
      </c>
    </row>
    <row r="12455" spans="1:1" x14ac:dyDescent="0.2">
      <c r="A12455" s="219">
        <v>0</v>
      </c>
    </row>
    <row r="12456" spans="1:1" x14ac:dyDescent="0.2">
      <c r="A12456" s="219">
        <v>0</v>
      </c>
    </row>
    <row r="12457" spans="1:1" x14ac:dyDescent="0.2">
      <c r="A12457" s="219">
        <v>0</v>
      </c>
    </row>
    <row r="12458" spans="1:1" x14ac:dyDescent="0.2">
      <c r="A12458" s="219">
        <v>0</v>
      </c>
    </row>
    <row r="12459" spans="1:1" x14ac:dyDescent="0.2">
      <c r="A12459" s="219">
        <v>0</v>
      </c>
    </row>
    <row r="12460" spans="1:1" x14ac:dyDescent="0.2">
      <c r="A12460" s="219">
        <v>0</v>
      </c>
    </row>
    <row r="12461" spans="1:1" x14ac:dyDescent="0.2">
      <c r="A12461" s="219">
        <v>0</v>
      </c>
    </row>
    <row r="12462" spans="1:1" x14ac:dyDescent="0.2">
      <c r="A12462" s="219">
        <v>0</v>
      </c>
    </row>
    <row r="12463" spans="1:1" x14ac:dyDescent="0.2">
      <c r="A12463" s="219">
        <v>0</v>
      </c>
    </row>
    <row r="12464" spans="1:1" x14ac:dyDescent="0.2">
      <c r="A12464" s="219">
        <v>0</v>
      </c>
    </row>
    <row r="12465" spans="1:1" x14ac:dyDescent="0.2">
      <c r="A12465" s="219">
        <v>0</v>
      </c>
    </row>
    <row r="12466" spans="1:1" x14ac:dyDescent="0.2">
      <c r="A12466" s="219">
        <v>0</v>
      </c>
    </row>
    <row r="12467" spans="1:1" x14ac:dyDescent="0.2">
      <c r="A12467" s="219">
        <v>0</v>
      </c>
    </row>
    <row r="12468" spans="1:1" x14ac:dyDescent="0.2">
      <c r="A12468" s="219">
        <v>0</v>
      </c>
    </row>
    <row r="12469" spans="1:1" x14ac:dyDescent="0.2">
      <c r="A12469" s="219">
        <v>0</v>
      </c>
    </row>
    <row r="12470" spans="1:1" x14ac:dyDescent="0.2">
      <c r="A12470" s="219">
        <v>0</v>
      </c>
    </row>
    <row r="12471" spans="1:1" x14ac:dyDescent="0.2">
      <c r="A12471" s="219">
        <v>0</v>
      </c>
    </row>
    <row r="12472" spans="1:1" x14ac:dyDescent="0.2">
      <c r="A12472" s="219">
        <v>0</v>
      </c>
    </row>
    <row r="12473" spans="1:1" x14ac:dyDescent="0.2">
      <c r="A12473" s="219">
        <v>0</v>
      </c>
    </row>
    <row r="12474" spans="1:1" x14ac:dyDescent="0.2">
      <c r="A12474" s="219">
        <v>0</v>
      </c>
    </row>
    <row r="12475" spans="1:1" x14ac:dyDescent="0.2">
      <c r="A12475" s="219">
        <v>0</v>
      </c>
    </row>
    <row r="12476" spans="1:1" x14ac:dyDescent="0.2">
      <c r="A12476" s="219">
        <v>0</v>
      </c>
    </row>
    <row r="12477" spans="1:1" x14ac:dyDescent="0.2">
      <c r="A12477" s="219">
        <v>0</v>
      </c>
    </row>
    <row r="12478" spans="1:1" x14ac:dyDescent="0.2">
      <c r="A12478" s="219">
        <v>0</v>
      </c>
    </row>
    <row r="12479" spans="1:1" x14ac:dyDescent="0.2">
      <c r="A12479" s="219">
        <v>0</v>
      </c>
    </row>
    <row r="12480" spans="1:1" x14ac:dyDescent="0.2">
      <c r="A12480" s="219">
        <v>0</v>
      </c>
    </row>
    <row r="12481" spans="1:1" x14ac:dyDescent="0.2">
      <c r="A12481" s="219">
        <v>0</v>
      </c>
    </row>
    <row r="12482" spans="1:1" x14ac:dyDescent="0.2">
      <c r="A12482" s="219">
        <v>0</v>
      </c>
    </row>
    <row r="12483" spans="1:1" x14ac:dyDescent="0.2">
      <c r="A12483" s="219">
        <v>0</v>
      </c>
    </row>
    <row r="12484" spans="1:1" x14ac:dyDescent="0.2">
      <c r="A12484" s="219">
        <v>0</v>
      </c>
    </row>
    <row r="12485" spans="1:1" x14ac:dyDescent="0.2">
      <c r="A12485" s="219">
        <v>0</v>
      </c>
    </row>
    <row r="12486" spans="1:1" x14ac:dyDescent="0.2">
      <c r="A12486" s="219">
        <v>0</v>
      </c>
    </row>
    <row r="12487" spans="1:1" x14ac:dyDescent="0.2">
      <c r="A12487" s="219">
        <v>0</v>
      </c>
    </row>
    <row r="12488" spans="1:1" x14ac:dyDescent="0.2">
      <c r="A12488" s="219">
        <v>0</v>
      </c>
    </row>
    <row r="12489" spans="1:1" x14ac:dyDescent="0.2">
      <c r="A12489" s="219">
        <v>0</v>
      </c>
    </row>
    <row r="12490" spans="1:1" x14ac:dyDescent="0.2">
      <c r="A12490" s="219">
        <v>0</v>
      </c>
    </row>
    <row r="12491" spans="1:1" x14ac:dyDescent="0.2">
      <c r="A12491" s="219">
        <v>0</v>
      </c>
    </row>
    <row r="12492" spans="1:1" x14ac:dyDescent="0.2">
      <c r="A12492" s="219">
        <v>0</v>
      </c>
    </row>
    <row r="12493" spans="1:1" x14ac:dyDescent="0.2">
      <c r="A12493" s="219">
        <v>0</v>
      </c>
    </row>
    <row r="12494" spans="1:1" x14ac:dyDescent="0.2">
      <c r="A12494" s="219">
        <v>0</v>
      </c>
    </row>
    <row r="12495" spans="1:1" x14ac:dyDescent="0.2">
      <c r="A12495" s="219">
        <v>0</v>
      </c>
    </row>
    <row r="12496" spans="1:1" x14ac:dyDescent="0.2">
      <c r="A12496" s="219">
        <v>0</v>
      </c>
    </row>
    <row r="12497" spans="1:1" x14ac:dyDescent="0.2">
      <c r="A12497" s="219">
        <v>0</v>
      </c>
    </row>
    <row r="12498" spans="1:1" x14ac:dyDescent="0.2">
      <c r="A12498" s="219">
        <v>0</v>
      </c>
    </row>
    <row r="12499" spans="1:1" x14ac:dyDescent="0.2">
      <c r="A12499" s="219">
        <v>0</v>
      </c>
    </row>
    <row r="12500" spans="1:1" x14ac:dyDescent="0.2">
      <c r="A12500" s="219">
        <v>0</v>
      </c>
    </row>
    <row r="12501" spans="1:1" x14ac:dyDescent="0.2">
      <c r="A12501" s="219">
        <v>0</v>
      </c>
    </row>
    <row r="12502" spans="1:1" x14ac:dyDescent="0.2">
      <c r="A12502" s="219">
        <v>0</v>
      </c>
    </row>
    <row r="12503" spans="1:1" x14ac:dyDescent="0.2">
      <c r="A12503" s="219">
        <v>0</v>
      </c>
    </row>
    <row r="12504" spans="1:1" x14ac:dyDescent="0.2">
      <c r="A12504" s="219">
        <v>0</v>
      </c>
    </row>
    <row r="12505" spans="1:1" x14ac:dyDescent="0.2">
      <c r="A12505" s="219">
        <v>0</v>
      </c>
    </row>
    <row r="12506" spans="1:1" x14ac:dyDescent="0.2">
      <c r="A12506" s="219">
        <v>0</v>
      </c>
    </row>
    <row r="12507" spans="1:1" x14ac:dyDescent="0.2">
      <c r="A12507" s="219">
        <v>0</v>
      </c>
    </row>
    <row r="12508" spans="1:1" x14ac:dyDescent="0.2">
      <c r="A12508" s="219">
        <v>0</v>
      </c>
    </row>
    <row r="12509" spans="1:1" x14ac:dyDescent="0.2">
      <c r="A12509" s="219">
        <v>0</v>
      </c>
    </row>
    <row r="12510" spans="1:1" x14ac:dyDescent="0.2">
      <c r="A12510" s="219">
        <v>0</v>
      </c>
    </row>
    <row r="12511" spans="1:1" x14ac:dyDescent="0.2">
      <c r="A12511" s="219">
        <v>0</v>
      </c>
    </row>
    <row r="12512" spans="1:1" x14ac:dyDescent="0.2">
      <c r="A12512" s="219">
        <v>0</v>
      </c>
    </row>
    <row r="12513" spans="1:1" x14ac:dyDescent="0.2">
      <c r="A12513" s="219">
        <v>0</v>
      </c>
    </row>
    <row r="12514" spans="1:1" x14ac:dyDescent="0.2">
      <c r="A12514" s="219">
        <v>0</v>
      </c>
    </row>
    <row r="12515" spans="1:1" x14ac:dyDescent="0.2">
      <c r="A12515" s="219">
        <v>0</v>
      </c>
    </row>
    <row r="12516" spans="1:1" x14ac:dyDescent="0.2">
      <c r="A12516" s="219">
        <v>0</v>
      </c>
    </row>
    <row r="12517" spans="1:1" x14ac:dyDescent="0.2">
      <c r="A12517" s="219">
        <v>0</v>
      </c>
    </row>
    <row r="12518" spans="1:1" x14ac:dyDescent="0.2">
      <c r="A12518" s="219">
        <v>0</v>
      </c>
    </row>
    <row r="12519" spans="1:1" x14ac:dyDescent="0.2">
      <c r="A12519" s="219">
        <v>0</v>
      </c>
    </row>
    <row r="12520" spans="1:1" x14ac:dyDescent="0.2">
      <c r="A12520" s="219">
        <v>0</v>
      </c>
    </row>
    <row r="12521" spans="1:1" x14ac:dyDescent="0.2">
      <c r="A12521" s="219">
        <v>0</v>
      </c>
    </row>
    <row r="12522" spans="1:1" x14ac:dyDescent="0.2">
      <c r="A12522" s="219">
        <v>0</v>
      </c>
    </row>
    <row r="12523" spans="1:1" x14ac:dyDescent="0.2">
      <c r="A12523" s="219">
        <v>0</v>
      </c>
    </row>
    <row r="12524" spans="1:1" x14ac:dyDescent="0.2">
      <c r="A12524" s="219">
        <v>0</v>
      </c>
    </row>
    <row r="12525" spans="1:1" x14ac:dyDescent="0.2">
      <c r="A12525" s="219">
        <v>0</v>
      </c>
    </row>
    <row r="12526" spans="1:1" x14ac:dyDescent="0.2">
      <c r="A12526" s="219">
        <v>0</v>
      </c>
    </row>
    <row r="12527" spans="1:1" x14ac:dyDescent="0.2">
      <c r="A12527" s="219">
        <v>0</v>
      </c>
    </row>
    <row r="12528" spans="1:1" x14ac:dyDescent="0.2">
      <c r="A12528" s="219">
        <v>0</v>
      </c>
    </row>
    <row r="12529" spans="1:1" x14ac:dyDescent="0.2">
      <c r="A12529" s="219">
        <v>0</v>
      </c>
    </row>
    <row r="12530" spans="1:1" x14ac:dyDescent="0.2">
      <c r="A12530" s="219">
        <v>0</v>
      </c>
    </row>
    <row r="12531" spans="1:1" x14ac:dyDescent="0.2">
      <c r="A12531" s="219">
        <v>0</v>
      </c>
    </row>
    <row r="12532" spans="1:1" x14ac:dyDescent="0.2">
      <c r="A12532" s="219">
        <v>0</v>
      </c>
    </row>
    <row r="12533" spans="1:1" x14ac:dyDescent="0.2">
      <c r="A12533" s="219">
        <v>0</v>
      </c>
    </row>
    <row r="12534" spans="1:1" x14ac:dyDescent="0.2">
      <c r="A12534" s="219">
        <v>0</v>
      </c>
    </row>
    <row r="12535" spans="1:1" x14ac:dyDescent="0.2">
      <c r="A12535" s="219">
        <v>0</v>
      </c>
    </row>
    <row r="12536" spans="1:1" x14ac:dyDescent="0.2">
      <c r="A12536" s="219">
        <v>0</v>
      </c>
    </row>
    <row r="12537" spans="1:1" x14ac:dyDescent="0.2">
      <c r="A12537" s="219">
        <v>0</v>
      </c>
    </row>
    <row r="12538" spans="1:1" x14ac:dyDescent="0.2">
      <c r="A12538" s="219">
        <v>0</v>
      </c>
    </row>
    <row r="12539" spans="1:1" x14ac:dyDescent="0.2">
      <c r="A12539" s="219">
        <v>0</v>
      </c>
    </row>
    <row r="12540" spans="1:1" x14ac:dyDescent="0.2">
      <c r="A12540" s="219">
        <v>0</v>
      </c>
    </row>
    <row r="12541" spans="1:1" x14ac:dyDescent="0.2">
      <c r="A12541" s="219">
        <v>0</v>
      </c>
    </row>
    <row r="12542" spans="1:1" x14ac:dyDescent="0.2">
      <c r="A12542" s="219">
        <v>0</v>
      </c>
    </row>
    <row r="12543" spans="1:1" x14ac:dyDescent="0.2">
      <c r="A12543" s="219">
        <v>0</v>
      </c>
    </row>
    <row r="12544" spans="1:1" x14ac:dyDescent="0.2">
      <c r="A12544" s="219">
        <v>0</v>
      </c>
    </row>
    <row r="12545" spans="1:1" x14ac:dyDescent="0.2">
      <c r="A12545" s="219">
        <v>0</v>
      </c>
    </row>
    <row r="12546" spans="1:1" x14ac:dyDescent="0.2">
      <c r="A12546" s="219">
        <v>0</v>
      </c>
    </row>
    <row r="12547" spans="1:1" x14ac:dyDescent="0.2">
      <c r="A12547" s="219">
        <v>0</v>
      </c>
    </row>
    <row r="12548" spans="1:1" x14ac:dyDescent="0.2">
      <c r="A12548" s="219">
        <v>0</v>
      </c>
    </row>
    <row r="12549" spans="1:1" x14ac:dyDescent="0.2">
      <c r="A12549" s="219">
        <v>0</v>
      </c>
    </row>
    <row r="12550" spans="1:1" x14ac:dyDescent="0.2">
      <c r="A12550" s="219">
        <v>0</v>
      </c>
    </row>
    <row r="12551" spans="1:1" x14ac:dyDescent="0.2">
      <c r="A12551" s="219">
        <v>0</v>
      </c>
    </row>
    <row r="12552" spans="1:1" x14ac:dyDescent="0.2">
      <c r="A12552" s="219">
        <v>0</v>
      </c>
    </row>
    <row r="12553" spans="1:1" x14ac:dyDescent="0.2">
      <c r="A12553" s="219">
        <v>0</v>
      </c>
    </row>
    <row r="12554" spans="1:1" x14ac:dyDescent="0.2">
      <c r="A12554" s="219">
        <v>0</v>
      </c>
    </row>
    <row r="12555" spans="1:1" x14ac:dyDescent="0.2">
      <c r="A12555" s="219">
        <v>0</v>
      </c>
    </row>
    <row r="12556" spans="1:1" x14ac:dyDescent="0.2">
      <c r="A12556" s="219">
        <v>0</v>
      </c>
    </row>
    <row r="12557" spans="1:1" x14ac:dyDescent="0.2">
      <c r="A12557" s="219">
        <v>0</v>
      </c>
    </row>
    <row r="12558" spans="1:1" x14ac:dyDescent="0.2">
      <c r="A12558" s="219">
        <v>0</v>
      </c>
    </row>
    <row r="12559" spans="1:1" x14ac:dyDescent="0.2">
      <c r="A12559" s="219">
        <v>0</v>
      </c>
    </row>
    <row r="12560" spans="1:1" x14ac:dyDescent="0.2">
      <c r="A12560" s="219">
        <v>0</v>
      </c>
    </row>
    <row r="12561" spans="1:1" x14ac:dyDescent="0.2">
      <c r="A12561" s="219">
        <v>0</v>
      </c>
    </row>
    <row r="12562" spans="1:1" x14ac:dyDescent="0.2">
      <c r="A12562" s="219">
        <v>0</v>
      </c>
    </row>
    <row r="12563" spans="1:1" x14ac:dyDescent="0.2">
      <c r="A12563" s="219">
        <v>0</v>
      </c>
    </row>
    <row r="12564" spans="1:1" x14ac:dyDescent="0.2">
      <c r="A12564" s="219">
        <v>0</v>
      </c>
    </row>
    <row r="12565" spans="1:1" x14ac:dyDescent="0.2">
      <c r="A12565" s="219">
        <v>0</v>
      </c>
    </row>
    <row r="12566" spans="1:1" x14ac:dyDescent="0.2">
      <c r="A12566" s="219">
        <v>0</v>
      </c>
    </row>
    <row r="12567" spans="1:1" x14ac:dyDescent="0.2">
      <c r="A12567" s="219">
        <v>0</v>
      </c>
    </row>
    <row r="12568" spans="1:1" x14ac:dyDescent="0.2">
      <c r="A12568" s="219">
        <v>0</v>
      </c>
    </row>
    <row r="12569" spans="1:1" x14ac:dyDescent="0.2">
      <c r="A12569" s="219">
        <v>0</v>
      </c>
    </row>
    <row r="12570" spans="1:1" x14ac:dyDescent="0.2">
      <c r="A12570" s="219">
        <v>0</v>
      </c>
    </row>
    <row r="12571" spans="1:1" x14ac:dyDescent="0.2">
      <c r="A12571" s="219">
        <v>0</v>
      </c>
    </row>
    <row r="12572" spans="1:1" x14ac:dyDescent="0.2">
      <c r="A12572" s="219">
        <v>0</v>
      </c>
    </row>
    <row r="12573" spans="1:1" x14ac:dyDescent="0.2">
      <c r="A12573" s="219">
        <v>0</v>
      </c>
    </row>
    <row r="12574" spans="1:1" x14ac:dyDescent="0.2">
      <c r="A12574" s="219">
        <v>0</v>
      </c>
    </row>
    <row r="12575" spans="1:1" x14ac:dyDescent="0.2">
      <c r="A12575" s="219">
        <v>0</v>
      </c>
    </row>
    <row r="12576" spans="1:1" x14ac:dyDescent="0.2">
      <c r="A12576" s="219">
        <v>0</v>
      </c>
    </row>
    <row r="12577" spans="1:1" x14ac:dyDescent="0.2">
      <c r="A12577" s="219">
        <v>0</v>
      </c>
    </row>
    <row r="12578" spans="1:1" x14ac:dyDescent="0.2">
      <c r="A12578" s="219">
        <v>0</v>
      </c>
    </row>
    <row r="12579" spans="1:1" x14ac:dyDescent="0.2">
      <c r="A12579" s="219">
        <v>0</v>
      </c>
    </row>
    <row r="12580" spans="1:1" x14ac:dyDescent="0.2">
      <c r="A12580" s="219">
        <v>0</v>
      </c>
    </row>
    <row r="12581" spans="1:1" x14ac:dyDescent="0.2">
      <c r="A12581" s="219">
        <v>0</v>
      </c>
    </row>
    <row r="12582" spans="1:1" x14ac:dyDescent="0.2">
      <c r="A12582" s="219">
        <v>0</v>
      </c>
    </row>
    <row r="12583" spans="1:1" x14ac:dyDescent="0.2">
      <c r="A12583" s="219">
        <v>0</v>
      </c>
    </row>
    <row r="12584" spans="1:1" x14ac:dyDescent="0.2">
      <c r="A12584" s="219">
        <v>0</v>
      </c>
    </row>
    <row r="12585" spans="1:1" x14ac:dyDescent="0.2">
      <c r="A12585" s="219">
        <v>0</v>
      </c>
    </row>
    <row r="12586" spans="1:1" x14ac:dyDescent="0.2">
      <c r="A12586" s="219">
        <v>0</v>
      </c>
    </row>
    <row r="12587" spans="1:1" x14ac:dyDescent="0.2">
      <c r="A12587" s="219">
        <v>0</v>
      </c>
    </row>
    <row r="12588" spans="1:1" x14ac:dyDescent="0.2">
      <c r="A12588" s="219">
        <v>0</v>
      </c>
    </row>
    <row r="12589" spans="1:1" x14ac:dyDescent="0.2">
      <c r="A12589" s="219">
        <v>0</v>
      </c>
    </row>
    <row r="12590" spans="1:1" x14ac:dyDescent="0.2">
      <c r="A12590" s="219">
        <v>0</v>
      </c>
    </row>
    <row r="12591" spans="1:1" x14ac:dyDescent="0.2">
      <c r="A12591" s="219">
        <v>0</v>
      </c>
    </row>
    <row r="12592" spans="1:1" x14ac:dyDescent="0.2">
      <c r="A12592" s="219">
        <v>0</v>
      </c>
    </row>
    <row r="12593" spans="1:1" x14ac:dyDescent="0.2">
      <c r="A12593" s="219">
        <v>0</v>
      </c>
    </row>
    <row r="12594" spans="1:1" x14ac:dyDescent="0.2">
      <c r="A12594" s="219">
        <v>0</v>
      </c>
    </row>
    <row r="12595" spans="1:1" x14ac:dyDescent="0.2">
      <c r="A12595" s="219">
        <v>0</v>
      </c>
    </row>
    <row r="12596" spans="1:1" x14ac:dyDescent="0.2">
      <c r="A12596" s="219">
        <v>0</v>
      </c>
    </row>
    <row r="12597" spans="1:1" x14ac:dyDescent="0.2">
      <c r="A12597" s="219">
        <v>0</v>
      </c>
    </row>
    <row r="12598" spans="1:1" x14ac:dyDescent="0.2">
      <c r="A12598" s="219">
        <v>0</v>
      </c>
    </row>
    <row r="12599" spans="1:1" x14ac:dyDescent="0.2">
      <c r="A12599" s="219">
        <v>0</v>
      </c>
    </row>
    <row r="12600" spans="1:1" x14ac:dyDescent="0.2">
      <c r="A12600" s="219">
        <v>0</v>
      </c>
    </row>
    <row r="12601" spans="1:1" x14ac:dyDescent="0.2">
      <c r="A12601" s="219">
        <v>0</v>
      </c>
    </row>
    <row r="12602" spans="1:1" x14ac:dyDescent="0.2">
      <c r="A12602" s="219">
        <v>0</v>
      </c>
    </row>
    <row r="12603" spans="1:1" x14ac:dyDescent="0.2">
      <c r="A12603" s="219">
        <v>0</v>
      </c>
    </row>
    <row r="12604" spans="1:1" x14ac:dyDescent="0.2">
      <c r="A12604" s="219">
        <v>0</v>
      </c>
    </row>
    <row r="12605" spans="1:1" x14ac:dyDescent="0.2">
      <c r="A12605" s="219">
        <v>0</v>
      </c>
    </row>
    <row r="12606" spans="1:1" x14ac:dyDescent="0.2">
      <c r="A12606" s="219">
        <v>0</v>
      </c>
    </row>
    <row r="12607" spans="1:1" x14ac:dyDescent="0.2">
      <c r="A12607" s="219">
        <v>0</v>
      </c>
    </row>
    <row r="12608" spans="1:1" x14ac:dyDescent="0.2">
      <c r="A12608" s="219">
        <v>0</v>
      </c>
    </row>
    <row r="12609" spans="1:1" x14ac:dyDescent="0.2">
      <c r="A12609" s="219">
        <v>0</v>
      </c>
    </row>
    <row r="12610" spans="1:1" x14ac:dyDescent="0.2">
      <c r="A12610" s="219">
        <v>0</v>
      </c>
    </row>
    <row r="12611" spans="1:1" x14ac:dyDescent="0.2">
      <c r="A12611" s="219">
        <v>0</v>
      </c>
    </row>
    <row r="12612" spans="1:1" x14ac:dyDescent="0.2">
      <c r="A12612" s="219">
        <v>0</v>
      </c>
    </row>
    <row r="12613" spans="1:1" x14ac:dyDescent="0.2">
      <c r="A12613" s="219">
        <v>0</v>
      </c>
    </row>
    <row r="12614" spans="1:1" x14ac:dyDescent="0.2">
      <c r="A12614" s="219">
        <v>0</v>
      </c>
    </row>
    <row r="12615" spans="1:1" x14ac:dyDescent="0.2">
      <c r="A12615" s="219">
        <v>0</v>
      </c>
    </row>
    <row r="12616" spans="1:1" x14ac:dyDescent="0.2">
      <c r="A12616" s="219">
        <v>0</v>
      </c>
    </row>
    <row r="12617" spans="1:1" x14ac:dyDescent="0.2">
      <c r="A12617" s="219">
        <v>0</v>
      </c>
    </row>
    <row r="12618" spans="1:1" x14ac:dyDescent="0.2">
      <c r="A12618" s="219">
        <v>0</v>
      </c>
    </row>
    <row r="12619" spans="1:1" x14ac:dyDescent="0.2">
      <c r="A12619" s="219">
        <v>0</v>
      </c>
    </row>
    <row r="12620" spans="1:1" x14ac:dyDescent="0.2">
      <c r="A12620" s="219">
        <v>0</v>
      </c>
    </row>
    <row r="12621" spans="1:1" x14ac:dyDescent="0.2">
      <c r="A12621" s="219">
        <v>0</v>
      </c>
    </row>
    <row r="12622" spans="1:1" x14ac:dyDescent="0.2">
      <c r="A12622" s="219">
        <v>0</v>
      </c>
    </row>
    <row r="12623" spans="1:1" x14ac:dyDescent="0.2">
      <c r="A12623" s="219">
        <v>0</v>
      </c>
    </row>
    <row r="12624" spans="1:1" x14ac:dyDescent="0.2">
      <c r="A12624" s="219">
        <v>0</v>
      </c>
    </row>
    <row r="12625" spans="1:1" x14ac:dyDescent="0.2">
      <c r="A12625" s="219">
        <v>0</v>
      </c>
    </row>
    <row r="12626" spans="1:1" x14ac:dyDescent="0.2">
      <c r="A12626" s="219">
        <v>0</v>
      </c>
    </row>
    <row r="12627" spans="1:1" x14ac:dyDescent="0.2">
      <c r="A12627" s="219">
        <v>0</v>
      </c>
    </row>
    <row r="12628" spans="1:1" x14ac:dyDescent="0.2">
      <c r="A12628" s="219">
        <v>0</v>
      </c>
    </row>
    <row r="12629" spans="1:1" x14ac:dyDescent="0.2">
      <c r="A12629" s="219">
        <v>0</v>
      </c>
    </row>
    <row r="12630" spans="1:1" x14ac:dyDescent="0.2">
      <c r="A12630" s="219">
        <v>0</v>
      </c>
    </row>
    <row r="12631" spans="1:1" x14ac:dyDescent="0.2">
      <c r="A12631" s="219">
        <v>0</v>
      </c>
    </row>
    <row r="12632" spans="1:1" x14ac:dyDescent="0.2">
      <c r="A12632" s="219">
        <v>0</v>
      </c>
    </row>
    <row r="12633" spans="1:1" x14ac:dyDescent="0.2">
      <c r="A12633" s="219">
        <v>0</v>
      </c>
    </row>
    <row r="12634" spans="1:1" x14ac:dyDescent="0.2">
      <c r="A12634" s="219">
        <v>0</v>
      </c>
    </row>
    <row r="12635" spans="1:1" x14ac:dyDescent="0.2">
      <c r="A12635" s="219">
        <v>0</v>
      </c>
    </row>
    <row r="12636" spans="1:1" x14ac:dyDescent="0.2">
      <c r="A12636" s="219">
        <v>0</v>
      </c>
    </row>
    <row r="12637" spans="1:1" x14ac:dyDescent="0.2">
      <c r="A12637" s="219">
        <v>0</v>
      </c>
    </row>
    <row r="12638" spans="1:1" x14ac:dyDescent="0.2">
      <c r="A12638" s="219">
        <v>0</v>
      </c>
    </row>
    <row r="12639" spans="1:1" x14ac:dyDescent="0.2">
      <c r="A12639" s="219">
        <v>0</v>
      </c>
    </row>
    <row r="12640" spans="1:1" x14ac:dyDescent="0.2">
      <c r="A12640" s="219">
        <v>0</v>
      </c>
    </row>
    <row r="12641" spans="1:1" x14ac:dyDescent="0.2">
      <c r="A12641" s="219">
        <v>0</v>
      </c>
    </row>
    <row r="12642" spans="1:1" x14ac:dyDescent="0.2">
      <c r="A12642" s="219">
        <v>0</v>
      </c>
    </row>
    <row r="12643" spans="1:1" x14ac:dyDescent="0.2">
      <c r="A12643" s="219">
        <v>0</v>
      </c>
    </row>
    <row r="12644" spans="1:1" x14ac:dyDescent="0.2">
      <c r="A12644" s="219">
        <v>0</v>
      </c>
    </row>
    <row r="12645" spans="1:1" x14ac:dyDescent="0.2">
      <c r="A12645" s="219">
        <v>0</v>
      </c>
    </row>
    <row r="12646" spans="1:1" x14ac:dyDescent="0.2">
      <c r="A12646" s="219">
        <v>0</v>
      </c>
    </row>
    <row r="12647" spans="1:1" x14ac:dyDescent="0.2">
      <c r="A12647" s="219">
        <v>0</v>
      </c>
    </row>
    <row r="12648" spans="1:1" x14ac:dyDescent="0.2">
      <c r="A12648" s="219">
        <v>0</v>
      </c>
    </row>
    <row r="12649" spans="1:1" x14ac:dyDescent="0.2">
      <c r="A12649" s="219">
        <v>0</v>
      </c>
    </row>
    <row r="12650" spans="1:1" x14ac:dyDescent="0.2">
      <c r="A12650" s="219">
        <v>0</v>
      </c>
    </row>
    <row r="12651" spans="1:1" x14ac:dyDescent="0.2">
      <c r="A12651" s="219">
        <v>0</v>
      </c>
    </row>
    <row r="12652" spans="1:1" x14ac:dyDescent="0.2">
      <c r="A12652" s="219">
        <v>0</v>
      </c>
    </row>
    <row r="12653" spans="1:1" x14ac:dyDescent="0.2">
      <c r="A12653" s="219">
        <v>0</v>
      </c>
    </row>
    <row r="12654" spans="1:1" x14ac:dyDescent="0.2">
      <c r="A12654" s="219">
        <v>0</v>
      </c>
    </row>
    <row r="12655" spans="1:1" x14ac:dyDescent="0.2">
      <c r="A12655" s="219">
        <v>0</v>
      </c>
    </row>
    <row r="12656" spans="1:1" x14ac:dyDescent="0.2">
      <c r="A12656" s="219">
        <v>0</v>
      </c>
    </row>
    <row r="12657" spans="1:1" x14ac:dyDescent="0.2">
      <c r="A12657" s="219">
        <v>0</v>
      </c>
    </row>
    <row r="12658" spans="1:1" x14ac:dyDescent="0.2">
      <c r="A12658" s="219">
        <v>0</v>
      </c>
    </row>
    <row r="12659" spans="1:1" x14ac:dyDescent="0.2">
      <c r="A12659" s="219">
        <v>0</v>
      </c>
    </row>
    <row r="12660" spans="1:1" x14ac:dyDescent="0.2">
      <c r="A12660" s="219">
        <v>0</v>
      </c>
    </row>
    <row r="12661" spans="1:1" x14ac:dyDescent="0.2">
      <c r="A12661" s="219">
        <v>0</v>
      </c>
    </row>
    <row r="12662" spans="1:1" x14ac:dyDescent="0.2">
      <c r="A12662" s="219">
        <v>0</v>
      </c>
    </row>
    <row r="12663" spans="1:1" x14ac:dyDescent="0.2">
      <c r="A12663" s="219">
        <v>0</v>
      </c>
    </row>
    <row r="12664" spans="1:1" x14ac:dyDescent="0.2">
      <c r="A12664" s="219">
        <v>0</v>
      </c>
    </row>
    <row r="12665" spans="1:1" x14ac:dyDescent="0.2">
      <c r="A12665" s="219">
        <v>0</v>
      </c>
    </row>
    <row r="12666" spans="1:1" x14ac:dyDescent="0.2">
      <c r="A12666" s="219">
        <v>0</v>
      </c>
    </row>
    <row r="12667" spans="1:1" x14ac:dyDescent="0.2">
      <c r="A12667" s="219">
        <v>0</v>
      </c>
    </row>
    <row r="12668" spans="1:1" x14ac:dyDescent="0.2">
      <c r="A12668" s="219">
        <v>0</v>
      </c>
    </row>
    <row r="12669" spans="1:1" x14ac:dyDescent="0.2">
      <c r="A12669" s="219">
        <v>0</v>
      </c>
    </row>
    <row r="12670" spans="1:1" x14ac:dyDescent="0.2">
      <c r="A12670" s="219">
        <v>0</v>
      </c>
    </row>
    <row r="12671" spans="1:1" x14ac:dyDescent="0.2">
      <c r="A12671" s="219">
        <v>0</v>
      </c>
    </row>
    <row r="12672" spans="1:1" x14ac:dyDescent="0.2">
      <c r="A12672" s="219">
        <v>0</v>
      </c>
    </row>
    <row r="12673" spans="1:1" x14ac:dyDescent="0.2">
      <c r="A12673" s="219">
        <v>0</v>
      </c>
    </row>
    <row r="12674" spans="1:1" x14ac:dyDescent="0.2">
      <c r="A12674" s="219">
        <v>0</v>
      </c>
    </row>
    <row r="12675" spans="1:1" x14ac:dyDescent="0.2">
      <c r="A12675" s="219">
        <v>0</v>
      </c>
    </row>
    <row r="12676" spans="1:1" x14ac:dyDescent="0.2">
      <c r="A12676" s="219">
        <v>0</v>
      </c>
    </row>
    <row r="12677" spans="1:1" x14ac:dyDescent="0.2">
      <c r="A12677" s="219">
        <v>0</v>
      </c>
    </row>
    <row r="12678" spans="1:1" x14ac:dyDescent="0.2">
      <c r="A12678" s="219">
        <v>0</v>
      </c>
    </row>
    <row r="12679" spans="1:1" x14ac:dyDescent="0.2">
      <c r="A12679" s="219">
        <v>0</v>
      </c>
    </row>
    <row r="12680" spans="1:1" x14ac:dyDescent="0.2">
      <c r="A12680" s="219">
        <v>0</v>
      </c>
    </row>
    <row r="12681" spans="1:1" x14ac:dyDescent="0.2">
      <c r="A12681" s="219">
        <v>0</v>
      </c>
    </row>
    <row r="12682" spans="1:1" x14ac:dyDescent="0.2">
      <c r="A12682" s="219">
        <v>0</v>
      </c>
    </row>
    <row r="12683" spans="1:1" x14ac:dyDescent="0.2">
      <c r="A12683" s="219">
        <v>0</v>
      </c>
    </row>
    <row r="12684" spans="1:1" x14ac:dyDescent="0.2">
      <c r="A12684" s="219">
        <v>0</v>
      </c>
    </row>
    <row r="12685" spans="1:1" x14ac:dyDescent="0.2">
      <c r="A12685" s="219">
        <v>0</v>
      </c>
    </row>
    <row r="12686" spans="1:1" x14ac:dyDescent="0.2">
      <c r="A12686" s="219">
        <v>0</v>
      </c>
    </row>
    <row r="12687" spans="1:1" x14ac:dyDescent="0.2">
      <c r="A12687" s="219">
        <v>0</v>
      </c>
    </row>
    <row r="12688" spans="1:1" x14ac:dyDescent="0.2">
      <c r="A12688" s="219">
        <v>0</v>
      </c>
    </row>
    <row r="12689" spans="1:1" x14ac:dyDescent="0.2">
      <c r="A12689" s="219">
        <v>0</v>
      </c>
    </row>
    <row r="12690" spans="1:1" x14ac:dyDescent="0.2">
      <c r="A12690" s="219">
        <v>0</v>
      </c>
    </row>
    <row r="12691" spans="1:1" x14ac:dyDescent="0.2">
      <c r="A12691" s="219">
        <v>0</v>
      </c>
    </row>
    <row r="12692" spans="1:1" x14ac:dyDescent="0.2">
      <c r="A12692" s="219">
        <v>0</v>
      </c>
    </row>
    <row r="12693" spans="1:1" x14ac:dyDescent="0.2">
      <c r="A12693" s="219">
        <v>0</v>
      </c>
    </row>
    <row r="12694" spans="1:1" x14ac:dyDescent="0.2">
      <c r="A12694" s="219">
        <v>0</v>
      </c>
    </row>
    <row r="12695" spans="1:1" x14ac:dyDescent="0.2">
      <c r="A12695" s="219">
        <v>0</v>
      </c>
    </row>
    <row r="12696" spans="1:1" x14ac:dyDescent="0.2">
      <c r="A12696" s="219">
        <v>0</v>
      </c>
    </row>
    <row r="12697" spans="1:1" x14ac:dyDescent="0.2">
      <c r="A12697" s="219">
        <v>0</v>
      </c>
    </row>
    <row r="12698" spans="1:1" x14ac:dyDescent="0.2">
      <c r="A12698" s="219">
        <v>0</v>
      </c>
    </row>
    <row r="12699" spans="1:1" x14ac:dyDescent="0.2">
      <c r="A12699" s="219">
        <v>0</v>
      </c>
    </row>
    <row r="12700" spans="1:1" x14ac:dyDescent="0.2">
      <c r="A12700" s="219">
        <v>0</v>
      </c>
    </row>
    <row r="12701" spans="1:1" x14ac:dyDescent="0.2">
      <c r="A12701" s="219">
        <v>0</v>
      </c>
    </row>
    <row r="12702" spans="1:1" x14ac:dyDescent="0.2">
      <c r="A12702" s="219">
        <v>0</v>
      </c>
    </row>
    <row r="12703" spans="1:1" x14ac:dyDescent="0.2">
      <c r="A12703" s="219">
        <v>0</v>
      </c>
    </row>
    <row r="12704" spans="1:1" x14ac:dyDescent="0.2">
      <c r="A12704" s="219">
        <v>0</v>
      </c>
    </row>
    <row r="12705" spans="1:1" x14ac:dyDescent="0.2">
      <c r="A12705" s="219">
        <v>0</v>
      </c>
    </row>
    <row r="12706" spans="1:1" x14ac:dyDescent="0.2">
      <c r="A12706" s="219">
        <v>0</v>
      </c>
    </row>
    <row r="12707" spans="1:1" x14ac:dyDescent="0.2">
      <c r="A12707" s="219">
        <v>0</v>
      </c>
    </row>
    <row r="12708" spans="1:1" x14ac:dyDescent="0.2">
      <c r="A12708" s="219">
        <v>0</v>
      </c>
    </row>
    <row r="12709" spans="1:1" x14ac:dyDescent="0.2">
      <c r="A12709" s="219">
        <v>0</v>
      </c>
    </row>
    <row r="12710" spans="1:1" x14ac:dyDescent="0.2">
      <c r="A12710" s="219">
        <v>0</v>
      </c>
    </row>
    <row r="12711" spans="1:1" x14ac:dyDescent="0.2">
      <c r="A12711" s="219">
        <v>0</v>
      </c>
    </row>
    <row r="12712" spans="1:1" x14ac:dyDescent="0.2">
      <c r="A12712" s="219">
        <v>0</v>
      </c>
    </row>
    <row r="12713" spans="1:1" x14ac:dyDescent="0.2">
      <c r="A12713" s="219">
        <v>0</v>
      </c>
    </row>
    <row r="12714" spans="1:1" x14ac:dyDescent="0.2">
      <c r="A12714" s="219">
        <v>0</v>
      </c>
    </row>
    <row r="12715" spans="1:1" x14ac:dyDescent="0.2">
      <c r="A12715" s="219">
        <v>0</v>
      </c>
    </row>
    <row r="12716" spans="1:1" x14ac:dyDescent="0.2">
      <c r="A12716" s="219">
        <v>0</v>
      </c>
    </row>
    <row r="12717" spans="1:1" x14ac:dyDescent="0.2">
      <c r="A12717" s="219">
        <v>0</v>
      </c>
    </row>
    <row r="12718" spans="1:1" x14ac:dyDescent="0.2">
      <c r="A12718" s="219">
        <v>0</v>
      </c>
    </row>
    <row r="12719" spans="1:1" x14ac:dyDescent="0.2">
      <c r="A12719" s="219">
        <v>0</v>
      </c>
    </row>
    <row r="12720" spans="1:1" x14ac:dyDescent="0.2">
      <c r="A12720" s="219">
        <v>0</v>
      </c>
    </row>
    <row r="12721" spans="1:1" x14ac:dyDescent="0.2">
      <c r="A12721" s="219">
        <v>0</v>
      </c>
    </row>
    <row r="12722" spans="1:1" x14ac:dyDescent="0.2">
      <c r="A12722" s="219">
        <v>0</v>
      </c>
    </row>
    <row r="12723" spans="1:1" x14ac:dyDescent="0.2">
      <c r="A12723" s="219">
        <v>0</v>
      </c>
    </row>
    <row r="12724" spans="1:1" x14ac:dyDescent="0.2">
      <c r="A12724" s="219">
        <v>0</v>
      </c>
    </row>
    <row r="12725" spans="1:1" x14ac:dyDescent="0.2">
      <c r="A12725" s="219">
        <v>0</v>
      </c>
    </row>
    <row r="12726" spans="1:1" x14ac:dyDescent="0.2">
      <c r="A12726" s="219">
        <v>0</v>
      </c>
    </row>
    <row r="12727" spans="1:1" x14ac:dyDescent="0.2">
      <c r="A12727" s="219">
        <v>0</v>
      </c>
    </row>
    <row r="12728" spans="1:1" x14ac:dyDescent="0.2">
      <c r="A12728" s="219">
        <v>0</v>
      </c>
    </row>
    <row r="12729" spans="1:1" x14ac:dyDescent="0.2">
      <c r="A12729" s="219">
        <v>0</v>
      </c>
    </row>
    <row r="12730" spans="1:1" x14ac:dyDescent="0.2">
      <c r="A12730" s="219">
        <v>0</v>
      </c>
    </row>
    <row r="12731" spans="1:1" x14ac:dyDescent="0.2">
      <c r="A12731" s="219">
        <v>0</v>
      </c>
    </row>
    <row r="12732" spans="1:1" x14ac:dyDescent="0.2">
      <c r="A12732" s="219">
        <v>0</v>
      </c>
    </row>
    <row r="12733" spans="1:1" x14ac:dyDescent="0.2">
      <c r="A12733" s="219">
        <v>0</v>
      </c>
    </row>
    <row r="12734" spans="1:1" x14ac:dyDescent="0.2">
      <c r="A12734" s="219">
        <v>0</v>
      </c>
    </row>
    <row r="12735" spans="1:1" x14ac:dyDescent="0.2">
      <c r="A12735" s="219">
        <v>0</v>
      </c>
    </row>
    <row r="12736" spans="1:1" x14ac:dyDescent="0.2">
      <c r="A12736" s="219">
        <v>0</v>
      </c>
    </row>
    <row r="12737" spans="1:1" x14ac:dyDescent="0.2">
      <c r="A12737" s="219">
        <v>0</v>
      </c>
    </row>
    <row r="12738" spans="1:1" x14ac:dyDescent="0.2">
      <c r="A12738" s="219">
        <v>0</v>
      </c>
    </row>
    <row r="12739" spans="1:1" x14ac:dyDescent="0.2">
      <c r="A12739" s="219">
        <v>0</v>
      </c>
    </row>
    <row r="12740" spans="1:1" x14ac:dyDescent="0.2">
      <c r="A12740" s="219">
        <v>0</v>
      </c>
    </row>
    <row r="12741" spans="1:1" x14ac:dyDescent="0.2">
      <c r="A12741" s="219">
        <v>0</v>
      </c>
    </row>
    <row r="12742" spans="1:1" x14ac:dyDescent="0.2">
      <c r="A12742" s="219">
        <v>0</v>
      </c>
    </row>
    <row r="12743" spans="1:1" x14ac:dyDescent="0.2">
      <c r="A12743" s="219">
        <v>0</v>
      </c>
    </row>
    <row r="12744" spans="1:1" x14ac:dyDescent="0.2">
      <c r="A12744" s="219">
        <v>0</v>
      </c>
    </row>
    <row r="12745" spans="1:1" x14ac:dyDescent="0.2">
      <c r="A12745" s="219">
        <v>0</v>
      </c>
    </row>
    <row r="12746" spans="1:1" x14ac:dyDescent="0.2">
      <c r="A12746" s="219">
        <v>0</v>
      </c>
    </row>
    <row r="12747" spans="1:1" x14ac:dyDescent="0.2">
      <c r="A12747" s="219">
        <v>0</v>
      </c>
    </row>
    <row r="12748" spans="1:1" x14ac:dyDescent="0.2">
      <c r="A12748" s="219">
        <v>0</v>
      </c>
    </row>
    <row r="12749" spans="1:1" x14ac:dyDescent="0.2">
      <c r="A12749" s="219">
        <v>0</v>
      </c>
    </row>
    <row r="12750" spans="1:1" x14ac:dyDescent="0.2">
      <c r="A12750" s="219">
        <v>0</v>
      </c>
    </row>
    <row r="12751" spans="1:1" x14ac:dyDescent="0.2">
      <c r="A12751" s="219">
        <v>0</v>
      </c>
    </row>
    <row r="12752" spans="1:1" x14ac:dyDescent="0.2">
      <c r="A12752" s="219">
        <v>0</v>
      </c>
    </row>
    <row r="12753" spans="1:1" x14ac:dyDescent="0.2">
      <c r="A12753" s="219">
        <v>0</v>
      </c>
    </row>
    <row r="12754" spans="1:1" x14ac:dyDescent="0.2">
      <c r="A12754" s="219">
        <v>0</v>
      </c>
    </row>
    <row r="12755" spans="1:1" x14ac:dyDescent="0.2">
      <c r="A12755" s="219">
        <v>0</v>
      </c>
    </row>
    <row r="12756" spans="1:1" x14ac:dyDescent="0.2">
      <c r="A12756" s="219">
        <v>0</v>
      </c>
    </row>
    <row r="12757" spans="1:1" x14ac:dyDescent="0.2">
      <c r="A12757" s="219">
        <v>0</v>
      </c>
    </row>
    <row r="12758" spans="1:1" x14ac:dyDescent="0.2">
      <c r="A12758" s="219">
        <v>0</v>
      </c>
    </row>
    <row r="12759" spans="1:1" x14ac:dyDescent="0.2">
      <c r="A12759" s="219">
        <v>0</v>
      </c>
    </row>
    <row r="12760" spans="1:1" x14ac:dyDescent="0.2">
      <c r="A12760" s="219">
        <v>0</v>
      </c>
    </row>
    <row r="12761" spans="1:1" x14ac:dyDescent="0.2">
      <c r="A12761" s="219">
        <v>0</v>
      </c>
    </row>
    <row r="12762" spans="1:1" x14ac:dyDescent="0.2">
      <c r="A12762" s="219">
        <v>0</v>
      </c>
    </row>
    <row r="12763" spans="1:1" x14ac:dyDescent="0.2">
      <c r="A12763" s="219">
        <v>0</v>
      </c>
    </row>
    <row r="12764" spans="1:1" x14ac:dyDescent="0.2">
      <c r="A12764" s="219">
        <v>0</v>
      </c>
    </row>
    <row r="12765" spans="1:1" x14ac:dyDescent="0.2">
      <c r="A12765" s="219">
        <v>0</v>
      </c>
    </row>
    <row r="12766" spans="1:1" x14ac:dyDescent="0.2">
      <c r="A12766" s="219">
        <v>0</v>
      </c>
    </row>
    <row r="12767" spans="1:1" x14ac:dyDescent="0.2">
      <c r="A12767" s="219">
        <v>0</v>
      </c>
    </row>
    <row r="12768" spans="1:1" x14ac:dyDescent="0.2">
      <c r="A12768" s="219">
        <v>0</v>
      </c>
    </row>
    <row r="12769" spans="1:1" x14ac:dyDescent="0.2">
      <c r="A12769" s="219">
        <v>0</v>
      </c>
    </row>
    <row r="12770" spans="1:1" x14ac:dyDescent="0.2">
      <c r="A12770" s="219">
        <v>0</v>
      </c>
    </row>
    <row r="12771" spans="1:1" x14ac:dyDescent="0.2">
      <c r="A12771" s="219">
        <v>0</v>
      </c>
    </row>
    <row r="12772" spans="1:1" x14ac:dyDescent="0.2">
      <c r="A12772" s="219">
        <v>0</v>
      </c>
    </row>
    <row r="12773" spans="1:1" x14ac:dyDescent="0.2">
      <c r="A12773" s="219">
        <v>0</v>
      </c>
    </row>
    <row r="12774" spans="1:1" x14ac:dyDescent="0.2">
      <c r="A12774" s="219">
        <v>0</v>
      </c>
    </row>
    <row r="12775" spans="1:1" x14ac:dyDescent="0.2">
      <c r="A12775" s="219">
        <v>0</v>
      </c>
    </row>
    <row r="12776" spans="1:1" x14ac:dyDescent="0.2">
      <c r="A12776" s="219">
        <v>0</v>
      </c>
    </row>
    <row r="12777" spans="1:1" x14ac:dyDescent="0.2">
      <c r="A12777" s="219">
        <v>0</v>
      </c>
    </row>
    <row r="12778" spans="1:1" x14ac:dyDescent="0.2">
      <c r="A12778" s="219">
        <v>0</v>
      </c>
    </row>
    <row r="12779" spans="1:1" x14ac:dyDescent="0.2">
      <c r="A12779" s="219">
        <v>0</v>
      </c>
    </row>
    <row r="12780" spans="1:1" x14ac:dyDescent="0.2">
      <c r="A12780" s="219">
        <v>0</v>
      </c>
    </row>
    <row r="12781" spans="1:1" x14ac:dyDescent="0.2">
      <c r="A12781" s="219">
        <v>0</v>
      </c>
    </row>
    <row r="12782" spans="1:1" x14ac:dyDescent="0.2">
      <c r="A12782" s="219">
        <v>0</v>
      </c>
    </row>
    <row r="12783" spans="1:1" x14ac:dyDescent="0.2">
      <c r="A12783" s="219">
        <v>0</v>
      </c>
    </row>
    <row r="12784" spans="1:1" x14ac:dyDescent="0.2">
      <c r="A12784" s="219">
        <v>0</v>
      </c>
    </row>
    <row r="12785" spans="1:1" x14ac:dyDescent="0.2">
      <c r="A12785" s="219">
        <v>0</v>
      </c>
    </row>
    <row r="12786" spans="1:1" x14ac:dyDescent="0.2">
      <c r="A12786" s="219">
        <v>0</v>
      </c>
    </row>
    <row r="12787" spans="1:1" x14ac:dyDescent="0.2">
      <c r="A12787" s="219">
        <v>0</v>
      </c>
    </row>
    <row r="12788" spans="1:1" x14ac:dyDescent="0.2">
      <c r="A12788" s="219">
        <v>0</v>
      </c>
    </row>
    <row r="12789" spans="1:1" x14ac:dyDescent="0.2">
      <c r="A12789" s="219">
        <v>0</v>
      </c>
    </row>
    <row r="12790" spans="1:1" x14ac:dyDescent="0.2">
      <c r="A12790" s="219">
        <v>0</v>
      </c>
    </row>
    <row r="12791" spans="1:1" x14ac:dyDescent="0.2">
      <c r="A12791" s="219">
        <v>0</v>
      </c>
    </row>
    <row r="12792" spans="1:1" x14ac:dyDescent="0.2">
      <c r="A12792" s="219">
        <v>0</v>
      </c>
    </row>
    <row r="12793" spans="1:1" x14ac:dyDescent="0.2">
      <c r="A12793" s="219">
        <v>0</v>
      </c>
    </row>
    <row r="12794" spans="1:1" x14ac:dyDescent="0.2">
      <c r="A12794" s="219">
        <v>0</v>
      </c>
    </row>
    <row r="12795" spans="1:1" x14ac:dyDescent="0.2">
      <c r="A12795" s="219">
        <v>0</v>
      </c>
    </row>
    <row r="12796" spans="1:1" x14ac:dyDescent="0.2">
      <c r="A12796" s="219">
        <v>0</v>
      </c>
    </row>
    <row r="12797" spans="1:1" x14ac:dyDescent="0.2">
      <c r="A12797" s="219">
        <v>0</v>
      </c>
    </row>
    <row r="12798" spans="1:1" x14ac:dyDescent="0.2">
      <c r="A12798" s="219">
        <v>0</v>
      </c>
    </row>
    <row r="12799" spans="1:1" x14ac:dyDescent="0.2">
      <c r="A12799" s="219">
        <v>0</v>
      </c>
    </row>
    <row r="12800" spans="1:1" x14ac:dyDescent="0.2">
      <c r="A12800" s="219">
        <v>0</v>
      </c>
    </row>
    <row r="12801" spans="1:1" x14ac:dyDescent="0.2">
      <c r="A12801" s="219">
        <v>0</v>
      </c>
    </row>
    <row r="12802" spans="1:1" x14ac:dyDescent="0.2">
      <c r="A12802" s="219">
        <v>0</v>
      </c>
    </row>
    <row r="12803" spans="1:1" x14ac:dyDescent="0.2">
      <c r="A12803" s="219">
        <v>0</v>
      </c>
    </row>
    <row r="12804" spans="1:1" x14ac:dyDescent="0.2">
      <c r="A12804" s="219">
        <v>0</v>
      </c>
    </row>
    <row r="12805" spans="1:1" x14ac:dyDescent="0.2">
      <c r="A12805" s="219">
        <v>0</v>
      </c>
    </row>
    <row r="12806" spans="1:1" x14ac:dyDescent="0.2">
      <c r="A12806" s="219">
        <v>0</v>
      </c>
    </row>
    <row r="12807" spans="1:1" x14ac:dyDescent="0.2">
      <c r="A12807" s="219">
        <v>0</v>
      </c>
    </row>
    <row r="12808" spans="1:1" x14ac:dyDescent="0.2">
      <c r="A12808" s="219">
        <v>0</v>
      </c>
    </row>
    <row r="12809" spans="1:1" x14ac:dyDescent="0.2">
      <c r="A12809" s="219">
        <v>0</v>
      </c>
    </row>
    <row r="12810" spans="1:1" x14ac:dyDescent="0.2">
      <c r="A12810" s="219">
        <v>0</v>
      </c>
    </row>
    <row r="12811" spans="1:1" x14ac:dyDescent="0.2">
      <c r="A12811" s="219">
        <v>0</v>
      </c>
    </row>
    <row r="12812" spans="1:1" x14ac:dyDescent="0.2">
      <c r="A12812" s="219">
        <v>0</v>
      </c>
    </row>
    <row r="12813" spans="1:1" x14ac:dyDescent="0.2">
      <c r="A12813" s="219">
        <v>0</v>
      </c>
    </row>
    <row r="12814" spans="1:1" x14ac:dyDescent="0.2">
      <c r="A12814" s="219">
        <v>0</v>
      </c>
    </row>
    <row r="12815" spans="1:1" x14ac:dyDescent="0.2">
      <c r="A12815" s="219">
        <v>0</v>
      </c>
    </row>
    <row r="12816" spans="1:1" x14ac:dyDescent="0.2">
      <c r="A12816" s="219">
        <v>0</v>
      </c>
    </row>
    <row r="12817" spans="1:1" x14ac:dyDescent="0.2">
      <c r="A12817" s="219">
        <v>0</v>
      </c>
    </row>
    <row r="12818" spans="1:1" x14ac:dyDescent="0.2">
      <c r="A12818" s="219">
        <v>0</v>
      </c>
    </row>
    <row r="12819" spans="1:1" x14ac:dyDescent="0.2">
      <c r="A12819" s="219">
        <v>0</v>
      </c>
    </row>
    <row r="12820" spans="1:1" x14ac:dyDescent="0.2">
      <c r="A12820" s="219">
        <v>0</v>
      </c>
    </row>
    <row r="12821" spans="1:1" x14ac:dyDescent="0.2">
      <c r="A12821" s="219">
        <v>0</v>
      </c>
    </row>
    <row r="12822" spans="1:1" x14ac:dyDescent="0.2">
      <c r="A12822" s="219">
        <v>0</v>
      </c>
    </row>
    <row r="12823" spans="1:1" x14ac:dyDescent="0.2">
      <c r="A12823" s="219">
        <v>0</v>
      </c>
    </row>
    <row r="12824" spans="1:1" x14ac:dyDescent="0.2">
      <c r="A12824" s="219">
        <v>0</v>
      </c>
    </row>
    <row r="12825" spans="1:1" x14ac:dyDescent="0.2">
      <c r="A12825" s="219">
        <v>0</v>
      </c>
    </row>
    <row r="12826" spans="1:1" x14ac:dyDescent="0.2">
      <c r="A12826" s="219">
        <v>0</v>
      </c>
    </row>
    <row r="12827" spans="1:1" x14ac:dyDescent="0.2">
      <c r="A12827" s="219">
        <v>0</v>
      </c>
    </row>
    <row r="12828" spans="1:1" x14ac:dyDescent="0.2">
      <c r="A12828" s="219">
        <v>0</v>
      </c>
    </row>
    <row r="12829" spans="1:1" x14ac:dyDescent="0.2">
      <c r="A12829" s="219">
        <v>0</v>
      </c>
    </row>
    <row r="12830" spans="1:1" x14ac:dyDescent="0.2">
      <c r="A12830" s="219">
        <v>0</v>
      </c>
    </row>
    <row r="12831" spans="1:1" x14ac:dyDescent="0.2">
      <c r="A12831" s="219">
        <v>0</v>
      </c>
    </row>
    <row r="12832" spans="1:1" x14ac:dyDescent="0.2">
      <c r="A12832" s="219">
        <v>0</v>
      </c>
    </row>
    <row r="12833" spans="1:1" x14ac:dyDescent="0.2">
      <c r="A12833" s="219">
        <v>0</v>
      </c>
    </row>
    <row r="12834" spans="1:1" x14ac:dyDescent="0.2">
      <c r="A12834" s="219">
        <v>0</v>
      </c>
    </row>
    <row r="12835" spans="1:1" x14ac:dyDescent="0.2">
      <c r="A12835" s="219">
        <v>0</v>
      </c>
    </row>
    <row r="12836" spans="1:1" x14ac:dyDescent="0.2">
      <c r="A12836" s="219">
        <v>0</v>
      </c>
    </row>
    <row r="12837" spans="1:1" x14ac:dyDescent="0.2">
      <c r="A12837" s="219">
        <v>0</v>
      </c>
    </row>
    <row r="12838" spans="1:1" x14ac:dyDescent="0.2">
      <c r="A12838" s="219">
        <v>0</v>
      </c>
    </row>
    <row r="12839" spans="1:1" x14ac:dyDescent="0.2">
      <c r="A12839" s="219">
        <v>0</v>
      </c>
    </row>
    <row r="12840" spans="1:1" x14ac:dyDescent="0.2">
      <c r="A12840" s="219">
        <v>0</v>
      </c>
    </row>
    <row r="12841" spans="1:1" x14ac:dyDescent="0.2">
      <c r="A12841" s="219">
        <v>0</v>
      </c>
    </row>
    <row r="12842" spans="1:1" x14ac:dyDescent="0.2">
      <c r="A12842" s="219">
        <v>0</v>
      </c>
    </row>
    <row r="12843" spans="1:1" x14ac:dyDescent="0.2">
      <c r="A12843" s="219">
        <v>0</v>
      </c>
    </row>
    <row r="12844" spans="1:1" x14ac:dyDescent="0.2">
      <c r="A12844" s="219">
        <v>0</v>
      </c>
    </row>
    <row r="12845" spans="1:1" x14ac:dyDescent="0.2">
      <c r="A12845" s="219">
        <v>0</v>
      </c>
    </row>
    <row r="12846" spans="1:1" x14ac:dyDescent="0.2">
      <c r="A12846" s="219">
        <v>0</v>
      </c>
    </row>
    <row r="12847" spans="1:1" x14ac:dyDescent="0.2">
      <c r="A12847" s="219">
        <v>0</v>
      </c>
    </row>
    <row r="12848" spans="1:1" x14ac:dyDescent="0.2">
      <c r="A12848" s="219">
        <v>0</v>
      </c>
    </row>
    <row r="12849" spans="1:1" x14ac:dyDescent="0.2">
      <c r="A12849" s="219">
        <v>0</v>
      </c>
    </row>
    <row r="12850" spans="1:1" x14ac:dyDescent="0.2">
      <c r="A12850" s="219">
        <v>0</v>
      </c>
    </row>
    <row r="12851" spans="1:1" x14ac:dyDescent="0.2">
      <c r="A12851" s="219">
        <v>0</v>
      </c>
    </row>
    <row r="12852" spans="1:1" x14ac:dyDescent="0.2">
      <c r="A12852" s="219">
        <v>0</v>
      </c>
    </row>
    <row r="12853" spans="1:1" x14ac:dyDescent="0.2">
      <c r="A12853" s="219">
        <v>0</v>
      </c>
    </row>
    <row r="12854" spans="1:1" x14ac:dyDescent="0.2">
      <c r="A12854" s="219">
        <v>0</v>
      </c>
    </row>
    <row r="12855" spans="1:1" x14ac:dyDescent="0.2">
      <c r="A12855" s="219">
        <v>0</v>
      </c>
    </row>
    <row r="12856" spans="1:1" x14ac:dyDescent="0.2">
      <c r="A12856" s="219">
        <v>0</v>
      </c>
    </row>
    <row r="12857" spans="1:1" x14ac:dyDescent="0.2">
      <c r="A12857" s="219">
        <v>0</v>
      </c>
    </row>
    <row r="12858" spans="1:1" x14ac:dyDescent="0.2">
      <c r="A12858" s="219">
        <v>0</v>
      </c>
    </row>
    <row r="12859" spans="1:1" x14ac:dyDescent="0.2">
      <c r="A12859" s="219">
        <v>0</v>
      </c>
    </row>
    <row r="12860" spans="1:1" x14ac:dyDescent="0.2">
      <c r="A12860" s="219">
        <v>0</v>
      </c>
    </row>
    <row r="12861" spans="1:1" x14ac:dyDescent="0.2">
      <c r="A12861" s="219">
        <v>0</v>
      </c>
    </row>
    <row r="12862" spans="1:1" x14ac:dyDescent="0.2">
      <c r="A12862" s="219">
        <v>0</v>
      </c>
    </row>
    <row r="12863" spans="1:1" x14ac:dyDescent="0.2">
      <c r="A12863" s="219">
        <v>0</v>
      </c>
    </row>
    <row r="12864" spans="1:1" x14ac:dyDescent="0.2">
      <c r="A12864" s="219">
        <v>0</v>
      </c>
    </row>
    <row r="12865" spans="1:1" x14ac:dyDescent="0.2">
      <c r="A12865" s="219">
        <v>0</v>
      </c>
    </row>
    <row r="12866" spans="1:1" x14ac:dyDescent="0.2">
      <c r="A12866" s="219">
        <v>0</v>
      </c>
    </row>
    <row r="12867" spans="1:1" x14ac:dyDescent="0.2">
      <c r="A12867" s="219">
        <v>0</v>
      </c>
    </row>
    <row r="12868" spans="1:1" x14ac:dyDescent="0.2">
      <c r="A12868" s="219">
        <v>0</v>
      </c>
    </row>
    <row r="12869" spans="1:1" x14ac:dyDescent="0.2">
      <c r="A12869" s="219">
        <v>0</v>
      </c>
    </row>
    <row r="12870" spans="1:1" x14ac:dyDescent="0.2">
      <c r="A12870" s="219">
        <v>0</v>
      </c>
    </row>
    <row r="12871" spans="1:1" x14ac:dyDescent="0.2">
      <c r="A12871" s="219">
        <v>0</v>
      </c>
    </row>
    <row r="12872" spans="1:1" x14ac:dyDescent="0.2">
      <c r="A12872" s="219">
        <v>0</v>
      </c>
    </row>
    <row r="12873" spans="1:1" x14ac:dyDescent="0.2">
      <c r="A12873" s="219">
        <v>0</v>
      </c>
    </row>
    <row r="12874" spans="1:1" x14ac:dyDescent="0.2">
      <c r="A12874" s="219">
        <v>0</v>
      </c>
    </row>
    <row r="12875" spans="1:1" x14ac:dyDescent="0.2">
      <c r="A12875" s="219">
        <v>0</v>
      </c>
    </row>
    <row r="12876" spans="1:1" x14ac:dyDescent="0.2">
      <c r="A12876" s="219">
        <v>0</v>
      </c>
    </row>
    <row r="12877" spans="1:1" x14ac:dyDescent="0.2">
      <c r="A12877" s="219">
        <v>0</v>
      </c>
    </row>
    <row r="12878" spans="1:1" x14ac:dyDescent="0.2">
      <c r="A12878" s="219">
        <v>0</v>
      </c>
    </row>
    <row r="12879" spans="1:1" x14ac:dyDescent="0.2">
      <c r="A12879" s="219">
        <v>0</v>
      </c>
    </row>
    <row r="12880" spans="1:1" x14ac:dyDescent="0.2">
      <c r="A12880" s="219">
        <v>0</v>
      </c>
    </row>
    <row r="12881" spans="1:1" x14ac:dyDescent="0.2">
      <c r="A12881" s="219">
        <v>0</v>
      </c>
    </row>
    <row r="12882" spans="1:1" x14ac:dyDescent="0.2">
      <c r="A12882" s="219">
        <v>0</v>
      </c>
    </row>
    <row r="12883" spans="1:1" x14ac:dyDescent="0.2">
      <c r="A12883" s="219">
        <v>0</v>
      </c>
    </row>
    <row r="12884" spans="1:1" x14ac:dyDescent="0.2">
      <c r="A12884" s="219">
        <v>0</v>
      </c>
    </row>
    <row r="12885" spans="1:1" x14ac:dyDescent="0.2">
      <c r="A12885" s="219">
        <v>0</v>
      </c>
    </row>
    <row r="12886" spans="1:1" x14ac:dyDescent="0.2">
      <c r="A12886" s="219">
        <v>0</v>
      </c>
    </row>
    <row r="12887" spans="1:1" x14ac:dyDescent="0.2">
      <c r="A12887" s="219">
        <v>0</v>
      </c>
    </row>
    <row r="12888" spans="1:1" x14ac:dyDescent="0.2">
      <c r="A12888" s="219">
        <v>0</v>
      </c>
    </row>
    <row r="12889" spans="1:1" x14ac:dyDescent="0.2">
      <c r="A12889" s="219">
        <v>0</v>
      </c>
    </row>
    <row r="12890" spans="1:1" x14ac:dyDescent="0.2">
      <c r="A12890" s="219">
        <v>0</v>
      </c>
    </row>
    <row r="12891" spans="1:1" x14ac:dyDescent="0.2">
      <c r="A12891" s="219">
        <v>0</v>
      </c>
    </row>
    <row r="12892" spans="1:1" x14ac:dyDescent="0.2">
      <c r="A12892" s="219">
        <v>0</v>
      </c>
    </row>
    <row r="12893" spans="1:1" x14ac:dyDescent="0.2">
      <c r="A12893" s="219">
        <v>0</v>
      </c>
    </row>
    <row r="12894" spans="1:1" x14ac:dyDescent="0.2">
      <c r="A12894" s="219">
        <v>0</v>
      </c>
    </row>
    <row r="12895" spans="1:1" x14ac:dyDescent="0.2">
      <c r="A12895" s="219">
        <v>0</v>
      </c>
    </row>
    <row r="12896" spans="1:1" x14ac:dyDescent="0.2">
      <c r="A12896" s="219">
        <v>0</v>
      </c>
    </row>
    <row r="12897" spans="1:1" x14ac:dyDescent="0.2">
      <c r="A12897" s="219">
        <v>0</v>
      </c>
    </row>
    <row r="12898" spans="1:1" x14ac:dyDescent="0.2">
      <c r="A12898" s="219">
        <v>0</v>
      </c>
    </row>
    <row r="12899" spans="1:1" x14ac:dyDescent="0.2">
      <c r="A12899" s="219">
        <v>0</v>
      </c>
    </row>
    <row r="12900" spans="1:1" x14ac:dyDescent="0.2">
      <c r="A12900" s="219">
        <v>0</v>
      </c>
    </row>
    <row r="12901" spans="1:1" x14ac:dyDescent="0.2">
      <c r="A12901" s="219">
        <v>0</v>
      </c>
    </row>
    <row r="12902" spans="1:1" x14ac:dyDescent="0.2">
      <c r="A12902" s="219">
        <v>0</v>
      </c>
    </row>
    <row r="12903" spans="1:1" x14ac:dyDescent="0.2">
      <c r="A12903" s="219">
        <v>0</v>
      </c>
    </row>
    <row r="12904" spans="1:1" x14ac:dyDescent="0.2">
      <c r="A12904" s="219">
        <v>0</v>
      </c>
    </row>
    <row r="12905" spans="1:1" x14ac:dyDescent="0.2">
      <c r="A12905" s="219">
        <v>0</v>
      </c>
    </row>
    <row r="12906" spans="1:1" x14ac:dyDescent="0.2">
      <c r="A12906" s="219">
        <v>0</v>
      </c>
    </row>
    <row r="12907" spans="1:1" x14ac:dyDescent="0.2">
      <c r="A12907" s="219">
        <v>0</v>
      </c>
    </row>
    <row r="12908" spans="1:1" x14ac:dyDescent="0.2">
      <c r="A12908" s="219">
        <v>0</v>
      </c>
    </row>
    <row r="12909" spans="1:1" x14ac:dyDescent="0.2">
      <c r="A12909" s="219">
        <v>0</v>
      </c>
    </row>
    <row r="12910" spans="1:1" x14ac:dyDescent="0.2">
      <c r="A12910" s="219">
        <v>0</v>
      </c>
    </row>
    <row r="12911" spans="1:1" x14ac:dyDescent="0.2">
      <c r="A12911" s="219">
        <v>0</v>
      </c>
    </row>
    <row r="12912" spans="1:1" x14ac:dyDescent="0.2">
      <c r="A12912" s="219">
        <v>0</v>
      </c>
    </row>
    <row r="12913" spans="1:1" x14ac:dyDescent="0.2">
      <c r="A12913" s="219">
        <v>0</v>
      </c>
    </row>
    <row r="12914" spans="1:1" x14ac:dyDescent="0.2">
      <c r="A12914" s="219">
        <v>0</v>
      </c>
    </row>
    <row r="12915" spans="1:1" x14ac:dyDescent="0.2">
      <c r="A12915" s="219">
        <v>0</v>
      </c>
    </row>
    <row r="12916" spans="1:1" x14ac:dyDescent="0.2">
      <c r="A12916" s="219">
        <v>0</v>
      </c>
    </row>
    <row r="12917" spans="1:1" x14ac:dyDescent="0.2">
      <c r="A12917" s="219">
        <v>0</v>
      </c>
    </row>
    <row r="12918" spans="1:1" x14ac:dyDescent="0.2">
      <c r="A12918" s="219">
        <v>0</v>
      </c>
    </row>
    <row r="12919" spans="1:1" x14ac:dyDescent="0.2">
      <c r="A12919" s="219">
        <v>0</v>
      </c>
    </row>
    <row r="12920" spans="1:1" x14ac:dyDescent="0.2">
      <c r="A12920" s="219">
        <v>0</v>
      </c>
    </row>
    <row r="12921" spans="1:1" x14ac:dyDescent="0.2">
      <c r="A12921" s="219">
        <v>0</v>
      </c>
    </row>
    <row r="12922" spans="1:1" x14ac:dyDescent="0.2">
      <c r="A12922" s="219">
        <v>0</v>
      </c>
    </row>
    <row r="12923" spans="1:1" x14ac:dyDescent="0.2">
      <c r="A12923" s="219">
        <v>0</v>
      </c>
    </row>
    <row r="12924" spans="1:1" x14ac:dyDescent="0.2">
      <c r="A12924" s="219">
        <v>0</v>
      </c>
    </row>
    <row r="12925" spans="1:1" x14ac:dyDescent="0.2">
      <c r="A12925" s="219">
        <v>0</v>
      </c>
    </row>
    <row r="12926" spans="1:1" x14ac:dyDescent="0.2">
      <c r="A12926" s="219">
        <v>0</v>
      </c>
    </row>
    <row r="12927" spans="1:1" x14ac:dyDescent="0.2">
      <c r="A12927" s="219">
        <v>0</v>
      </c>
    </row>
    <row r="12928" spans="1:1" x14ac:dyDescent="0.2">
      <c r="A12928" s="219">
        <v>0</v>
      </c>
    </row>
    <row r="12929" spans="1:1" x14ac:dyDescent="0.2">
      <c r="A12929" s="219">
        <v>0</v>
      </c>
    </row>
    <row r="12930" spans="1:1" x14ac:dyDescent="0.2">
      <c r="A12930" s="219">
        <v>0</v>
      </c>
    </row>
    <row r="12931" spans="1:1" x14ac:dyDescent="0.2">
      <c r="A12931" s="219">
        <v>0</v>
      </c>
    </row>
    <row r="12932" spans="1:1" x14ac:dyDescent="0.2">
      <c r="A12932" s="219">
        <v>0</v>
      </c>
    </row>
    <row r="12933" spans="1:1" x14ac:dyDescent="0.2">
      <c r="A12933" s="219">
        <v>0</v>
      </c>
    </row>
    <row r="12934" spans="1:1" x14ac:dyDescent="0.2">
      <c r="A12934" s="219">
        <v>0</v>
      </c>
    </row>
    <row r="12935" spans="1:1" x14ac:dyDescent="0.2">
      <c r="A12935" s="219">
        <v>0</v>
      </c>
    </row>
    <row r="12936" spans="1:1" x14ac:dyDescent="0.2">
      <c r="A12936" s="219">
        <v>0</v>
      </c>
    </row>
    <row r="12937" spans="1:1" x14ac:dyDescent="0.2">
      <c r="A12937" s="219">
        <v>0</v>
      </c>
    </row>
    <row r="12938" spans="1:1" x14ac:dyDescent="0.2">
      <c r="A12938" s="219">
        <v>0</v>
      </c>
    </row>
    <row r="12939" spans="1:1" x14ac:dyDescent="0.2">
      <c r="A12939" s="219">
        <v>0</v>
      </c>
    </row>
    <row r="12940" spans="1:1" x14ac:dyDescent="0.2">
      <c r="A12940" s="219">
        <v>0</v>
      </c>
    </row>
    <row r="12941" spans="1:1" x14ac:dyDescent="0.2">
      <c r="A12941" s="219">
        <v>0</v>
      </c>
    </row>
    <row r="12942" spans="1:1" x14ac:dyDescent="0.2">
      <c r="A12942" s="219">
        <v>0</v>
      </c>
    </row>
    <row r="12943" spans="1:1" x14ac:dyDescent="0.2">
      <c r="A12943" s="219">
        <v>0</v>
      </c>
    </row>
    <row r="12944" spans="1:1" x14ac:dyDescent="0.2">
      <c r="A12944" s="219">
        <v>0</v>
      </c>
    </row>
    <row r="12945" spans="1:1" x14ac:dyDescent="0.2">
      <c r="A12945" s="219">
        <v>0</v>
      </c>
    </row>
    <row r="12946" spans="1:1" x14ac:dyDescent="0.2">
      <c r="A12946" s="219">
        <v>0</v>
      </c>
    </row>
    <row r="12947" spans="1:1" x14ac:dyDescent="0.2">
      <c r="A12947" s="219">
        <v>0</v>
      </c>
    </row>
    <row r="12948" spans="1:1" x14ac:dyDescent="0.2">
      <c r="A12948" s="219">
        <v>0</v>
      </c>
    </row>
    <row r="12949" spans="1:1" x14ac:dyDescent="0.2">
      <c r="A12949" s="219">
        <v>0</v>
      </c>
    </row>
    <row r="12950" spans="1:1" x14ac:dyDescent="0.2">
      <c r="A12950" s="219">
        <v>0</v>
      </c>
    </row>
    <row r="12951" spans="1:1" x14ac:dyDescent="0.2">
      <c r="A12951" s="219">
        <v>0</v>
      </c>
    </row>
    <row r="12952" spans="1:1" x14ac:dyDescent="0.2">
      <c r="A12952" s="219">
        <v>0</v>
      </c>
    </row>
    <row r="12953" spans="1:1" x14ac:dyDescent="0.2">
      <c r="A12953" s="219">
        <v>0</v>
      </c>
    </row>
    <row r="12954" spans="1:1" x14ac:dyDescent="0.2">
      <c r="A12954" s="219">
        <v>0</v>
      </c>
    </row>
    <row r="12955" spans="1:1" x14ac:dyDescent="0.2">
      <c r="A12955" s="219">
        <v>0</v>
      </c>
    </row>
    <row r="12956" spans="1:1" x14ac:dyDescent="0.2">
      <c r="A12956" s="219">
        <v>0</v>
      </c>
    </row>
    <row r="12957" spans="1:1" x14ac:dyDescent="0.2">
      <c r="A12957" s="219">
        <v>0</v>
      </c>
    </row>
    <row r="12958" spans="1:1" x14ac:dyDescent="0.2">
      <c r="A12958" s="219">
        <v>0</v>
      </c>
    </row>
    <row r="12959" spans="1:1" x14ac:dyDescent="0.2">
      <c r="A12959" s="219">
        <v>0</v>
      </c>
    </row>
    <row r="12960" spans="1:1" x14ac:dyDescent="0.2">
      <c r="A12960" s="219">
        <v>0</v>
      </c>
    </row>
    <row r="12961" spans="1:1" x14ac:dyDescent="0.2">
      <c r="A12961" s="219">
        <v>0</v>
      </c>
    </row>
    <row r="12962" spans="1:1" x14ac:dyDescent="0.2">
      <c r="A12962" s="219">
        <v>0</v>
      </c>
    </row>
    <row r="12963" spans="1:1" x14ac:dyDescent="0.2">
      <c r="A12963" s="219">
        <v>0</v>
      </c>
    </row>
    <row r="12964" spans="1:1" x14ac:dyDescent="0.2">
      <c r="A12964" s="219">
        <v>0</v>
      </c>
    </row>
    <row r="12965" spans="1:1" x14ac:dyDescent="0.2">
      <c r="A12965" s="219">
        <v>0</v>
      </c>
    </row>
    <row r="12966" spans="1:1" x14ac:dyDescent="0.2">
      <c r="A12966" s="219">
        <v>0</v>
      </c>
    </row>
    <row r="12967" spans="1:1" x14ac:dyDescent="0.2">
      <c r="A12967" s="219">
        <v>0</v>
      </c>
    </row>
    <row r="12968" spans="1:1" x14ac:dyDescent="0.2">
      <c r="A12968" s="219">
        <v>0</v>
      </c>
    </row>
    <row r="12969" spans="1:1" x14ac:dyDescent="0.2">
      <c r="A12969" s="219">
        <v>0</v>
      </c>
    </row>
    <row r="12970" spans="1:1" x14ac:dyDescent="0.2">
      <c r="A12970" s="219">
        <v>0</v>
      </c>
    </row>
    <row r="12971" spans="1:1" x14ac:dyDescent="0.2">
      <c r="A12971" s="219">
        <v>0</v>
      </c>
    </row>
    <row r="12972" spans="1:1" x14ac:dyDescent="0.2">
      <c r="A12972" s="219">
        <v>0</v>
      </c>
    </row>
    <row r="12973" spans="1:1" x14ac:dyDescent="0.2">
      <c r="A12973" s="219">
        <v>0</v>
      </c>
    </row>
    <row r="12974" spans="1:1" x14ac:dyDescent="0.2">
      <c r="A12974" s="219">
        <v>0</v>
      </c>
    </row>
    <row r="12975" spans="1:1" x14ac:dyDescent="0.2">
      <c r="A12975" s="219">
        <v>0</v>
      </c>
    </row>
    <row r="12976" spans="1:1" x14ac:dyDescent="0.2">
      <c r="A12976" s="219">
        <v>0</v>
      </c>
    </row>
    <row r="12977" spans="1:1" x14ac:dyDescent="0.2">
      <c r="A12977" s="219">
        <v>0</v>
      </c>
    </row>
    <row r="12978" spans="1:1" x14ac:dyDescent="0.2">
      <c r="A12978" s="219">
        <v>0</v>
      </c>
    </row>
    <row r="12979" spans="1:1" x14ac:dyDescent="0.2">
      <c r="A12979" s="219">
        <v>0</v>
      </c>
    </row>
    <row r="12980" spans="1:1" x14ac:dyDescent="0.2">
      <c r="A12980" s="219">
        <v>0</v>
      </c>
    </row>
    <row r="12981" spans="1:1" x14ac:dyDescent="0.2">
      <c r="A12981" s="219">
        <v>0</v>
      </c>
    </row>
    <row r="12982" spans="1:1" x14ac:dyDescent="0.2">
      <c r="A12982" s="219">
        <v>0</v>
      </c>
    </row>
    <row r="12983" spans="1:1" x14ac:dyDescent="0.2">
      <c r="A12983" s="219">
        <v>0</v>
      </c>
    </row>
    <row r="12984" spans="1:1" x14ac:dyDescent="0.2">
      <c r="A12984" s="219">
        <v>0</v>
      </c>
    </row>
    <row r="12985" spans="1:1" x14ac:dyDescent="0.2">
      <c r="A12985" s="219">
        <v>0</v>
      </c>
    </row>
    <row r="12986" spans="1:1" x14ac:dyDescent="0.2">
      <c r="A12986" s="219">
        <v>0</v>
      </c>
    </row>
    <row r="12987" spans="1:1" x14ac:dyDescent="0.2">
      <c r="A12987" s="219">
        <v>0</v>
      </c>
    </row>
    <row r="12988" spans="1:1" x14ac:dyDescent="0.2">
      <c r="A12988" s="219">
        <v>0</v>
      </c>
    </row>
    <row r="12989" spans="1:1" x14ac:dyDescent="0.2">
      <c r="A12989" s="219">
        <v>0</v>
      </c>
    </row>
    <row r="12990" spans="1:1" x14ac:dyDescent="0.2">
      <c r="A12990" s="219">
        <v>0</v>
      </c>
    </row>
    <row r="12991" spans="1:1" x14ac:dyDescent="0.2">
      <c r="A12991" s="219">
        <v>0</v>
      </c>
    </row>
    <row r="12992" spans="1:1" x14ac:dyDescent="0.2">
      <c r="A12992" s="219">
        <v>0</v>
      </c>
    </row>
    <row r="12993" spans="1:1" x14ac:dyDescent="0.2">
      <c r="A12993" s="219">
        <v>0</v>
      </c>
    </row>
    <row r="12994" spans="1:1" x14ac:dyDescent="0.2">
      <c r="A12994" s="219">
        <v>0</v>
      </c>
    </row>
    <row r="12995" spans="1:1" x14ac:dyDescent="0.2">
      <c r="A12995" s="219">
        <v>0</v>
      </c>
    </row>
    <row r="12996" spans="1:1" x14ac:dyDescent="0.2">
      <c r="A12996" s="219">
        <v>0</v>
      </c>
    </row>
    <row r="12997" spans="1:1" x14ac:dyDescent="0.2">
      <c r="A12997" s="219">
        <v>0</v>
      </c>
    </row>
    <row r="12998" spans="1:1" x14ac:dyDescent="0.2">
      <c r="A12998" s="219">
        <v>0</v>
      </c>
    </row>
    <row r="12999" spans="1:1" x14ac:dyDescent="0.2">
      <c r="A12999" s="219">
        <v>0</v>
      </c>
    </row>
    <row r="13000" spans="1:1" x14ac:dyDescent="0.2">
      <c r="A13000" s="219">
        <v>0</v>
      </c>
    </row>
    <row r="13001" spans="1:1" x14ac:dyDescent="0.2">
      <c r="A13001" s="219">
        <v>0</v>
      </c>
    </row>
    <row r="13002" spans="1:1" x14ac:dyDescent="0.2">
      <c r="A13002" s="219">
        <v>0</v>
      </c>
    </row>
    <row r="13003" spans="1:1" x14ac:dyDescent="0.2">
      <c r="A13003" s="219">
        <v>0</v>
      </c>
    </row>
    <row r="13004" spans="1:1" x14ac:dyDescent="0.2">
      <c r="A13004" s="219">
        <v>0</v>
      </c>
    </row>
    <row r="13005" spans="1:1" x14ac:dyDescent="0.2">
      <c r="A13005" s="219">
        <v>0</v>
      </c>
    </row>
    <row r="13006" spans="1:1" x14ac:dyDescent="0.2">
      <c r="A13006" s="219">
        <v>0</v>
      </c>
    </row>
    <row r="13007" spans="1:1" x14ac:dyDescent="0.2">
      <c r="A13007" s="219">
        <v>0</v>
      </c>
    </row>
    <row r="13008" spans="1:1" x14ac:dyDescent="0.2">
      <c r="A13008" s="219">
        <v>0</v>
      </c>
    </row>
    <row r="13009" spans="1:1" x14ac:dyDescent="0.2">
      <c r="A13009" s="219">
        <v>0</v>
      </c>
    </row>
    <row r="13010" spans="1:1" x14ac:dyDescent="0.2">
      <c r="A13010" s="219">
        <v>0</v>
      </c>
    </row>
    <row r="13011" spans="1:1" x14ac:dyDescent="0.2">
      <c r="A13011" s="219">
        <v>0</v>
      </c>
    </row>
    <row r="13012" spans="1:1" x14ac:dyDescent="0.2">
      <c r="A13012" s="219">
        <v>0</v>
      </c>
    </row>
    <row r="13013" spans="1:1" x14ac:dyDescent="0.2">
      <c r="A13013" s="219">
        <v>0</v>
      </c>
    </row>
    <row r="13014" spans="1:1" x14ac:dyDescent="0.2">
      <c r="A13014" s="219">
        <v>0</v>
      </c>
    </row>
    <row r="13015" spans="1:1" x14ac:dyDescent="0.2">
      <c r="A13015" s="219">
        <v>0</v>
      </c>
    </row>
    <row r="13016" spans="1:1" x14ac:dyDescent="0.2">
      <c r="A13016" s="219">
        <v>0</v>
      </c>
    </row>
    <row r="13017" spans="1:1" x14ac:dyDescent="0.2">
      <c r="A13017" s="219">
        <v>0</v>
      </c>
    </row>
    <row r="13018" spans="1:1" x14ac:dyDescent="0.2">
      <c r="A13018" s="219">
        <v>0</v>
      </c>
    </row>
    <row r="13019" spans="1:1" x14ac:dyDescent="0.2">
      <c r="A13019" s="219">
        <v>0</v>
      </c>
    </row>
    <row r="13020" spans="1:1" x14ac:dyDescent="0.2">
      <c r="A13020" s="219">
        <v>0</v>
      </c>
    </row>
    <row r="13021" spans="1:1" x14ac:dyDescent="0.2">
      <c r="A13021" s="219">
        <v>0</v>
      </c>
    </row>
    <row r="13022" spans="1:1" x14ac:dyDescent="0.2">
      <c r="A13022" s="219">
        <v>0</v>
      </c>
    </row>
    <row r="13023" spans="1:1" x14ac:dyDescent="0.2">
      <c r="A13023" s="219">
        <v>0</v>
      </c>
    </row>
    <row r="13024" spans="1:1" x14ac:dyDescent="0.2">
      <c r="A13024" s="219">
        <v>0</v>
      </c>
    </row>
    <row r="13025" spans="1:1" x14ac:dyDescent="0.2">
      <c r="A13025" s="219">
        <v>0</v>
      </c>
    </row>
    <row r="13026" spans="1:1" x14ac:dyDescent="0.2">
      <c r="A13026" s="219">
        <v>0</v>
      </c>
    </row>
    <row r="13027" spans="1:1" x14ac:dyDescent="0.2">
      <c r="A13027" s="219">
        <v>0</v>
      </c>
    </row>
    <row r="13028" spans="1:1" x14ac:dyDescent="0.2">
      <c r="A13028" s="219">
        <v>0</v>
      </c>
    </row>
    <row r="13029" spans="1:1" x14ac:dyDescent="0.2">
      <c r="A13029" s="219">
        <v>0</v>
      </c>
    </row>
    <row r="13030" spans="1:1" x14ac:dyDescent="0.2">
      <c r="A13030" s="219">
        <v>0</v>
      </c>
    </row>
    <row r="13031" spans="1:1" x14ac:dyDescent="0.2">
      <c r="A13031" s="219">
        <v>0</v>
      </c>
    </row>
    <row r="13032" spans="1:1" x14ac:dyDescent="0.2">
      <c r="A13032" s="219">
        <v>0</v>
      </c>
    </row>
    <row r="13033" spans="1:1" x14ac:dyDescent="0.2">
      <c r="A13033" s="219">
        <v>0</v>
      </c>
    </row>
    <row r="13034" spans="1:1" x14ac:dyDescent="0.2">
      <c r="A13034" s="219">
        <v>0</v>
      </c>
    </row>
    <row r="13035" spans="1:1" x14ac:dyDescent="0.2">
      <c r="A13035" s="219">
        <v>0</v>
      </c>
    </row>
    <row r="13036" spans="1:1" x14ac:dyDescent="0.2">
      <c r="A13036" s="219">
        <v>0</v>
      </c>
    </row>
    <row r="13037" spans="1:1" x14ac:dyDescent="0.2">
      <c r="A13037" s="219">
        <v>0</v>
      </c>
    </row>
    <row r="13038" spans="1:1" x14ac:dyDescent="0.2">
      <c r="A13038" s="219">
        <v>0</v>
      </c>
    </row>
    <row r="13039" spans="1:1" x14ac:dyDescent="0.2">
      <c r="A13039" s="219">
        <v>0</v>
      </c>
    </row>
    <row r="13040" spans="1:1" x14ac:dyDescent="0.2">
      <c r="A13040" s="219">
        <v>0</v>
      </c>
    </row>
    <row r="13041" spans="1:1" x14ac:dyDescent="0.2">
      <c r="A13041" s="219">
        <v>0</v>
      </c>
    </row>
    <row r="13042" spans="1:1" x14ac:dyDescent="0.2">
      <c r="A13042" s="219">
        <v>0</v>
      </c>
    </row>
    <row r="13043" spans="1:1" x14ac:dyDescent="0.2">
      <c r="A13043" s="219">
        <v>0</v>
      </c>
    </row>
    <row r="13044" spans="1:1" x14ac:dyDescent="0.2">
      <c r="A13044" s="219">
        <v>0</v>
      </c>
    </row>
    <row r="13045" spans="1:1" x14ac:dyDescent="0.2">
      <c r="A13045" s="219">
        <v>0</v>
      </c>
    </row>
    <row r="13046" spans="1:1" x14ac:dyDescent="0.2">
      <c r="A13046" s="219">
        <v>0</v>
      </c>
    </row>
    <row r="13047" spans="1:1" x14ac:dyDescent="0.2">
      <c r="A13047" s="219">
        <v>0</v>
      </c>
    </row>
    <row r="13048" spans="1:1" x14ac:dyDescent="0.2">
      <c r="A13048" s="219">
        <v>0</v>
      </c>
    </row>
    <row r="13049" spans="1:1" x14ac:dyDescent="0.2">
      <c r="A13049" s="219">
        <v>0</v>
      </c>
    </row>
    <row r="13050" spans="1:1" x14ac:dyDescent="0.2">
      <c r="A13050" s="219">
        <v>0</v>
      </c>
    </row>
    <row r="13051" spans="1:1" x14ac:dyDescent="0.2">
      <c r="A13051" s="219">
        <v>0</v>
      </c>
    </row>
    <row r="13052" spans="1:1" x14ac:dyDescent="0.2">
      <c r="A13052" s="219">
        <v>0</v>
      </c>
    </row>
    <row r="13053" spans="1:1" x14ac:dyDescent="0.2">
      <c r="A13053" s="219">
        <v>0</v>
      </c>
    </row>
    <row r="13054" spans="1:1" x14ac:dyDescent="0.2">
      <c r="A13054" s="219">
        <v>0</v>
      </c>
    </row>
    <row r="13055" spans="1:1" x14ac:dyDescent="0.2">
      <c r="A13055" s="219">
        <v>0</v>
      </c>
    </row>
    <row r="13056" spans="1:1" x14ac:dyDescent="0.2">
      <c r="A13056" s="219">
        <v>0</v>
      </c>
    </row>
    <row r="13057" spans="1:1" x14ac:dyDescent="0.2">
      <c r="A13057" s="219">
        <v>0</v>
      </c>
    </row>
    <row r="13058" spans="1:1" x14ac:dyDescent="0.2">
      <c r="A13058" s="219">
        <v>0</v>
      </c>
    </row>
    <row r="13059" spans="1:1" x14ac:dyDescent="0.2">
      <c r="A13059" s="219">
        <v>0</v>
      </c>
    </row>
    <row r="13060" spans="1:1" x14ac:dyDescent="0.2">
      <c r="A13060" s="219">
        <v>0</v>
      </c>
    </row>
    <row r="13061" spans="1:1" x14ac:dyDescent="0.2">
      <c r="A13061" s="219">
        <v>0</v>
      </c>
    </row>
    <row r="13062" spans="1:1" x14ac:dyDescent="0.2">
      <c r="A13062" s="219">
        <v>0</v>
      </c>
    </row>
    <row r="13063" spans="1:1" x14ac:dyDescent="0.2">
      <c r="A13063" s="219">
        <v>0</v>
      </c>
    </row>
    <row r="13064" spans="1:1" x14ac:dyDescent="0.2">
      <c r="A13064" s="219">
        <v>0</v>
      </c>
    </row>
    <row r="13065" spans="1:1" x14ac:dyDescent="0.2">
      <c r="A13065" s="219">
        <v>0</v>
      </c>
    </row>
    <row r="13066" spans="1:1" x14ac:dyDescent="0.2">
      <c r="A13066" s="219">
        <v>0</v>
      </c>
    </row>
    <row r="13067" spans="1:1" x14ac:dyDescent="0.2">
      <c r="A13067" s="219">
        <v>0</v>
      </c>
    </row>
    <row r="13068" spans="1:1" x14ac:dyDescent="0.2">
      <c r="A13068" s="219">
        <v>0</v>
      </c>
    </row>
    <row r="13069" spans="1:1" x14ac:dyDescent="0.2">
      <c r="A13069" s="219">
        <v>0</v>
      </c>
    </row>
    <row r="13070" spans="1:1" x14ac:dyDescent="0.2">
      <c r="A13070" s="219">
        <v>0</v>
      </c>
    </row>
    <row r="13071" spans="1:1" x14ac:dyDescent="0.2">
      <c r="A13071" s="219">
        <v>0</v>
      </c>
    </row>
    <row r="13072" spans="1:1" x14ac:dyDescent="0.2">
      <c r="A13072" s="219">
        <v>0</v>
      </c>
    </row>
    <row r="13073" spans="1:1" x14ac:dyDescent="0.2">
      <c r="A13073" s="219">
        <v>0</v>
      </c>
    </row>
    <row r="13074" spans="1:1" x14ac:dyDescent="0.2">
      <c r="A13074" s="219">
        <v>0</v>
      </c>
    </row>
    <row r="13075" spans="1:1" x14ac:dyDescent="0.2">
      <c r="A13075" s="219">
        <v>0</v>
      </c>
    </row>
    <row r="13076" spans="1:1" x14ac:dyDescent="0.2">
      <c r="A13076" s="219">
        <v>0</v>
      </c>
    </row>
    <row r="13077" spans="1:1" x14ac:dyDescent="0.2">
      <c r="A13077" s="219">
        <v>0</v>
      </c>
    </row>
    <row r="13078" spans="1:1" x14ac:dyDescent="0.2">
      <c r="A13078" s="219">
        <v>0</v>
      </c>
    </row>
    <row r="13079" spans="1:1" x14ac:dyDescent="0.2">
      <c r="A13079" s="219">
        <v>0</v>
      </c>
    </row>
    <row r="13080" spans="1:1" x14ac:dyDescent="0.2">
      <c r="A13080" s="219">
        <v>0</v>
      </c>
    </row>
    <row r="13081" spans="1:1" x14ac:dyDescent="0.2">
      <c r="A13081" s="219">
        <v>0</v>
      </c>
    </row>
    <row r="13082" spans="1:1" x14ac:dyDescent="0.2">
      <c r="A13082" s="219">
        <v>0</v>
      </c>
    </row>
    <row r="13083" spans="1:1" x14ac:dyDescent="0.2">
      <c r="A13083" s="219">
        <v>0</v>
      </c>
    </row>
    <row r="13084" spans="1:1" x14ac:dyDescent="0.2">
      <c r="A13084" s="219">
        <v>0</v>
      </c>
    </row>
    <row r="13085" spans="1:1" x14ac:dyDescent="0.2">
      <c r="A13085" s="219">
        <v>0</v>
      </c>
    </row>
    <row r="13086" spans="1:1" x14ac:dyDescent="0.2">
      <c r="A13086" s="219">
        <v>0</v>
      </c>
    </row>
    <row r="13087" spans="1:1" x14ac:dyDescent="0.2">
      <c r="A13087" s="219">
        <v>0</v>
      </c>
    </row>
    <row r="13088" spans="1:1" x14ac:dyDescent="0.2">
      <c r="A13088" s="219">
        <v>0</v>
      </c>
    </row>
    <row r="13089" spans="1:1" x14ac:dyDescent="0.2">
      <c r="A13089" s="219">
        <v>0</v>
      </c>
    </row>
    <row r="13090" spans="1:1" x14ac:dyDescent="0.2">
      <c r="A13090" s="219">
        <v>0</v>
      </c>
    </row>
    <row r="13091" spans="1:1" x14ac:dyDescent="0.2">
      <c r="A13091" s="219">
        <v>0</v>
      </c>
    </row>
    <row r="13092" spans="1:1" x14ac:dyDescent="0.2">
      <c r="A13092" s="219">
        <v>0</v>
      </c>
    </row>
    <row r="13093" spans="1:1" x14ac:dyDescent="0.2">
      <c r="A13093" s="219">
        <v>0</v>
      </c>
    </row>
    <row r="13094" spans="1:1" x14ac:dyDescent="0.2">
      <c r="A13094" s="219">
        <v>0</v>
      </c>
    </row>
    <row r="13095" spans="1:1" x14ac:dyDescent="0.2">
      <c r="A13095" s="219">
        <v>0</v>
      </c>
    </row>
    <row r="13096" spans="1:1" x14ac:dyDescent="0.2">
      <c r="A13096" s="219">
        <v>0</v>
      </c>
    </row>
    <row r="13097" spans="1:1" x14ac:dyDescent="0.2">
      <c r="A13097" s="219">
        <v>0</v>
      </c>
    </row>
    <row r="13098" spans="1:1" x14ac:dyDescent="0.2">
      <c r="A13098" s="219">
        <v>0</v>
      </c>
    </row>
    <row r="13099" spans="1:1" x14ac:dyDescent="0.2">
      <c r="A13099" s="219">
        <v>0</v>
      </c>
    </row>
    <row r="13100" spans="1:1" x14ac:dyDescent="0.2">
      <c r="A13100" s="219">
        <v>0</v>
      </c>
    </row>
    <row r="13101" spans="1:1" x14ac:dyDescent="0.2">
      <c r="A13101" s="219">
        <v>0</v>
      </c>
    </row>
    <row r="13102" spans="1:1" x14ac:dyDescent="0.2">
      <c r="A13102" s="219">
        <v>0</v>
      </c>
    </row>
    <row r="13103" spans="1:1" x14ac:dyDescent="0.2">
      <c r="A13103" s="219">
        <v>0</v>
      </c>
    </row>
    <row r="13104" spans="1:1" x14ac:dyDescent="0.2">
      <c r="A13104" s="219">
        <v>0</v>
      </c>
    </row>
    <row r="13105" spans="1:1" x14ac:dyDescent="0.2">
      <c r="A13105" s="219">
        <v>0</v>
      </c>
    </row>
    <row r="13106" spans="1:1" x14ac:dyDescent="0.2">
      <c r="A13106" s="219">
        <v>0</v>
      </c>
    </row>
    <row r="13107" spans="1:1" x14ac:dyDescent="0.2">
      <c r="A13107" s="219">
        <v>0</v>
      </c>
    </row>
    <row r="13108" spans="1:1" x14ac:dyDescent="0.2">
      <c r="A13108" s="219">
        <v>0</v>
      </c>
    </row>
    <row r="13109" spans="1:1" x14ac:dyDescent="0.2">
      <c r="A13109" s="219">
        <v>0</v>
      </c>
    </row>
    <row r="13110" spans="1:1" x14ac:dyDescent="0.2">
      <c r="A13110" s="219">
        <v>0</v>
      </c>
    </row>
    <row r="13111" spans="1:1" x14ac:dyDescent="0.2">
      <c r="A13111" s="219">
        <v>0</v>
      </c>
    </row>
    <row r="13112" spans="1:1" x14ac:dyDescent="0.2">
      <c r="A13112" s="219">
        <v>0</v>
      </c>
    </row>
    <row r="13113" spans="1:1" x14ac:dyDescent="0.2">
      <c r="A13113" s="219">
        <v>0</v>
      </c>
    </row>
    <row r="13114" spans="1:1" x14ac:dyDescent="0.2">
      <c r="A13114" s="219">
        <v>0</v>
      </c>
    </row>
    <row r="13115" spans="1:1" x14ac:dyDescent="0.2">
      <c r="A13115" s="219">
        <v>0</v>
      </c>
    </row>
    <row r="13116" spans="1:1" x14ac:dyDescent="0.2">
      <c r="A13116" s="219">
        <v>0</v>
      </c>
    </row>
    <row r="13117" spans="1:1" x14ac:dyDescent="0.2">
      <c r="A13117" s="219">
        <v>0</v>
      </c>
    </row>
    <row r="13118" spans="1:1" x14ac:dyDescent="0.2">
      <c r="A13118" s="219">
        <v>0</v>
      </c>
    </row>
    <row r="13119" spans="1:1" x14ac:dyDescent="0.2">
      <c r="A13119" s="219">
        <v>0</v>
      </c>
    </row>
    <row r="13120" spans="1:1" x14ac:dyDescent="0.2">
      <c r="A13120" s="219">
        <v>0</v>
      </c>
    </row>
    <row r="13121" spans="1:1" x14ac:dyDescent="0.2">
      <c r="A13121" s="219">
        <v>0</v>
      </c>
    </row>
    <row r="13122" spans="1:1" x14ac:dyDescent="0.2">
      <c r="A13122" s="219">
        <v>0</v>
      </c>
    </row>
    <row r="13123" spans="1:1" x14ac:dyDescent="0.2">
      <c r="A13123" s="219">
        <v>0</v>
      </c>
    </row>
    <row r="13124" spans="1:1" x14ac:dyDescent="0.2">
      <c r="A13124" s="219">
        <v>0</v>
      </c>
    </row>
    <row r="13125" spans="1:1" x14ac:dyDescent="0.2">
      <c r="A13125" s="219">
        <v>0</v>
      </c>
    </row>
    <row r="13126" spans="1:1" x14ac:dyDescent="0.2">
      <c r="A13126" s="219">
        <v>0</v>
      </c>
    </row>
    <row r="13127" spans="1:1" x14ac:dyDescent="0.2">
      <c r="A13127" s="219">
        <v>0</v>
      </c>
    </row>
    <row r="13128" spans="1:1" x14ac:dyDescent="0.2">
      <c r="A13128" s="219">
        <v>0</v>
      </c>
    </row>
    <row r="13129" spans="1:1" x14ac:dyDescent="0.2">
      <c r="A13129" s="219">
        <v>0</v>
      </c>
    </row>
    <row r="13130" spans="1:1" x14ac:dyDescent="0.2">
      <c r="A13130" s="219">
        <v>0</v>
      </c>
    </row>
    <row r="13131" spans="1:1" x14ac:dyDescent="0.2">
      <c r="A13131" s="219">
        <v>0</v>
      </c>
    </row>
    <row r="13132" spans="1:1" x14ac:dyDescent="0.2">
      <c r="A13132" s="219">
        <v>0</v>
      </c>
    </row>
    <row r="13133" spans="1:1" x14ac:dyDescent="0.2">
      <c r="A13133" s="219">
        <v>0</v>
      </c>
    </row>
    <row r="13134" spans="1:1" x14ac:dyDescent="0.2">
      <c r="A13134" s="219">
        <v>0</v>
      </c>
    </row>
    <row r="13135" spans="1:1" x14ac:dyDescent="0.2">
      <c r="A13135" s="219">
        <v>0</v>
      </c>
    </row>
    <row r="13136" spans="1:1" x14ac:dyDescent="0.2">
      <c r="A13136" s="219">
        <v>0</v>
      </c>
    </row>
    <row r="13137" spans="1:1" x14ac:dyDescent="0.2">
      <c r="A13137" s="219">
        <v>0</v>
      </c>
    </row>
    <row r="13138" spans="1:1" x14ac:dyDescent="0.2">
      <c r="A13138" s="219">
        <v>0</v>
      </c>
    </row>
    <row r="13139" spans="1:1" x14ac:dyDescent="0.2">
      <c r="A13139" s="219">
        <v>0</v>
      </c>
    </row>
    <row r="13140" spans="1:1" x14ac:dyDescent="0.2">
      <c r="A13140" s="219">
        <v>0</v>
      </c>
    </row>
    <row r="13141" spans="1:1" x14ac:dyDescent="0.2">
      <c r="A13141" s="219">
        <v>0</v>
      </c>
    </row>
    <row r="13142" spans="1:1" x14ac:dyDescent="0.2">
      <c r="A13142" s="219">
        <v>0</v>
      </c>
    </row>
    <row r="13143" spans="1:1" x14ac:dyDescent="0.2">
      <c r="A13143" s="219">
        <v>0</v>
      </c>
    </row>
    <row r="13144" spans="1:1" x14ac:dyDescent="0.2">
      <c r="A13144" s="219">
        <v>0</v>
      </c>
    </row>
    <row r="13145" spans="1:1" x14ac:dyDescent="0.2">
      <c r="A13145" s="219">
        <v>0</v>
      </c>
    </row>
    <row r="13146" spans="1:1" x14ac:dyDescent="0.2">
      <c r="A13146" s="219">
        <v>0</v>
      </c>
    </row>
    <row r="13147" spans="1:1" x14ac:dyDescent="0.2">
      <c r="A13147" s="219">
        <v>0</v>
      </c>
    </row>
    <row r="13148" spans="1:1" x14ac:dyDescent="0.2">
      <c r="A13148" s="219">
        <v>0</v>
      </c>
    </row>
    <row r="13149" spans="1:1" x14ac:dyDescent="0.2">
      <c r="A13149" s="219">
        <v>0</v>
      </c>
    </row>
    <row r="13150" spans="1:1" x14ac:dyDescent="0.2">
      <c r="A13150" s="219">
        <v>0</v>
      </c>
    </row>
    <row r="13151" spans="1:1" x14ac:dyDescent="0.2">
      <c r="A13151" s="219">
        <v>0</v>
      </c>
    </row>
    <row r="13152" spans="1:1" x14ac:dyDescent="0.2">
      <c r="A13152" s="219">
        <v>0</v>
      </c>
    </row>
    <row r="13153" spans="1:1" x14ac:dyDescent="0.2">
      <c r="A13153" s="219">
        <v>0</v>
      </c>
    </row>
    <row r="13154" spans="1:1" x14ac:dyDescent="0.2">
      <c r="A13154" s="219">
        <v>0</v>
      </c>
    </row>
    <row r="13155" spans="1:1" x14ac:dyDescent="0.2">
      <c r="A13155" s="219">
        <v>0</v>
      </c>
    </row>
    <row r="13156" spans="1:1" x14ac:dyDescent="0.2">
      <c r="A13156" s="219">
        <v>0</v>
      </c>
    </row>
    <row r="13157" spans="1:1" x14ac:dyDescent="0.2">
      <c r="A13157" s="219">
        <v>0</v>
      </c>
    </row>
    <row r="13158" spans="1:1" x14ac:dyDescent="0.2">
      <c r="A13158" s="219">
        <v>0</v>
      </c>
    </row>
    <row r="13159" spans="1:1" x14ac:dyDescent="0.2">
      <c r="A13159" s="219">
        <v>0</v>
      </c>
    </row>
    <row r="13160" spans="1:1" x14ac:dyDescent="0.2">
      <c r="A13160" s="219">
        <v>0</v>
      </c>
    </row>
    <row r="13161" spans="1:1" x14ac:dyDescent="0.2">
      <c r="A13161" s="219">
        <v>0</v>
      </c>
    </row>
    <row r="13162" spans="1:1" x14ac:dyDescent="0.2">
      <c r="A13162" s="219">
        <v>0</v>
      </c>
    </row>
    <row r="13163" spans="1:1" x14ac:dyDescent="0.2">
      <c r="A13163" s="219">
        <v>0</v>
      </c>
    </row>
    <row r="13164" spans="1:1" x14ac:dyDescent="0.2">
      <c r="A13164" s="219">
        <v>0</v>
      </c>
    </row>
    <row r="13165" spans="1:1" x14ac:dyDescent="0.2">
      <c r="A13165" s="219">
        <v>0</v>
      </c>
    </row>
    <row r="13166" spans="1:1" x14ac:dyDescent="0.2">
      <c r="A13166" s="219">
        <v>0</v>
      </c>
    </row>
    <row r="13167" spans="1:1" x14ac:dyDescent="0.2">
      <c r="A13167" s="219">
        <v>0</v>
      </c>
    </row>
    <row r="13168" spans="1:1" x14ac:dyDescent="0.2">
      <c r="A13168" s="219">
        <v>0</v>
      </c>
    </row>
    <row r="13169" spans="1:1" x14ac:dyDescent="0.2">
      <c r="A13169" s="219">
        <v>0</v>
      </c>
    </row>
    <row r="13170" spans="1:1" x14ac:dyDescent="0.2">
      <c r="A13170" s="219">
        <v>0</v>
      </c>
    </row>
    <row r="13171" spans="1:1" x14ac:dyDescent="0.2">
      <c r="A13171" s="219">
        <v>0</v>
      </c>
    </row>
    <row r="13172" spans="1:1" x14ac:dyDescent="0.2">
      <c r="A13172" s="219">
        <v>0</v>
      </c>
    </row>
    <row r="13173" spans="1:1" x14ac:dyDescent="0.2">
      <c r="A13173" s="219">
        <v>0</v>
      </c>
    </row>
    <row r="13174" spans="1:1" x14ac:dyDescent="0.2">
      <c r="A13174" s="219">
        <v>0</v>
      </c>
    </row>
    <row r="13175" spans="1:1" x14ac:dyDescent="0.2">
      <c r="A13175" s="219">
        <v>0</v>
      </c>
    </row>
    <row r="13176" spans="1:1" x14ac:dyDescent="0.2">
      <c r="A13176" s="219">
        <v>0</v>
      </c>
    </row>
    <row r="13177" spans="1:1" x14ac:dyDescent="0.2">
      <c r="A13177" s="219">
        <v>0</v>
      </c>
    </row>
    <row r="13178" spans="1:1" x14ac:dyDescent="0.2">
      <c r="A13178" s="219">
        <v>0</v>
      </c>
    </row>
    <row r="13179" spans="1:1" x14ac:dyDescent="0.2">
      <c r="A13179" s="219">
        <v>0</v>
      </c>
    </row>
    <row r="13180" spans="1:1" x14ac:dyDescent="0.2">
      <c r="A13180" s="219">
        <v>0</v>
      </c>
    </row>
    <row r="13181" spans="1:1" x14ac:dyDescent="0.2">
      <c r="A13181" s="219">
        <v>0</v>
      </c>
    </row>
    <row r="13182" spans="1:1" x14ac:dyDescent="0.2">
      <c r="A13182" s="219">
        <v>0</v>
      </c>
    </row>
    <row r="13183" spans="1:1" x14ac:dyDescent="0.2">
      <c r="A13183" s="219">
        <v>0</v>
      </c>
    </row>
    <row r="13184" spans="1:1" x14ac:dyDescent="0.2">
      <c r="A13184" s="219">
        <v>0</v>
      </c>
    </row>
    <row r="13185" spans="1:1" x14ac:dyDescent="0.2">
      <c r="A13185" s="219">
        <v>0</v>
      </c>
    </row>
    <row r="13186" spans="1:1" x14ac:dyDescent="0.2">
      <c r="A13186" s="219">
        <v>0</v>
      </c>
    </row>
    <row r="13187" spans="1:1" x14ac:dyDescent="0.2">
      <c r="A13187" s="219">
        <v>0</v>
      </c>
    </row>
    <row r="13188" spans="1:1" x14ac:dyDescent="0.2">
      <c r="A13188" s="219">
        <v>0</v>
      </c>
    </row>
    <row r="13189" spans="1:1" x14ac:dyDescent="0.2">
      <c r="A13189" s="219">
        <v>0</v>
      </c>
    </row>
    <row r="13190" spans="1:1" x14ac:dyDescent="0.2">
      <c r="A13190" s="219">
        <v>0</v>
      </c>
    </row>
    <row r="13191" spans="1:1" x14ac:dyDescent="0.2">
      <c r="A13191" s="219">
        <v>0</v>
      </c>
    </row>
    <row r="13192" spans="1:1" x14ac:dyDescent="0.2">
      <c r="A13192" s="219">
        <v>0</v>
      </c>
    </row>
    <row r="13193" spans="1:1" x14ac:dyDescent="0.2">
      <c r="A13193" s="219">
        <v>0</v>
      </c>
    </row>
    <row r="13194" spans="1:1" x14ac:dyDescent="0.2">
      <c r="A13194" s="219">
        <v>0</v>
      </c>
    </row>
    <row r="13195" spans="1:1" x14ac:dyDescent="0.2">
      <c r="A13195" s="219">
        <v>0</v>
      </c>
    </row>
    <row r="13196" spans="1:1" x14ac:dyDescent="0.2">
      <c r="A13196" s="219">
        <v>0</v>
      </c>
    </row>
    <row r="13197" spans="1:1" x14ac:dyDescent="0.2">
      <c r="A13197" s="219">
        <v>0</v>
      </c>
    </row>
    <row r="13198" spans="1:1" x14ac:dyDescent="0.2">
      <c r="A13198" s="219">
        <v>0</v>
      </c>
    </row>
    <row r="13199" spans="1:1" x14ac:dyDescent="0.2">
      <c r="A13199" s="219">
        <v>0</v>
      </c>
    </row>
    <row r="13200" spans="1:1" x14ac:dyDescent="0.2">
      <c r="A13200" s="219">
        <v>0</v>
      </c>
    </row>
    <row r="13201" spans="1:1" x14ac:dyDescent="0.2">
      <c r="A13201" s="219">
        <v>0</v>
      </c>
    </row>
    <row r="13202" spans="1:1" x14ac:dyDescent="0.2">
      <c r="A13202" s="219">
        <v>0</v>
      </c>
    </row>
    <row r="13203" spans="1:1" x14ac:dyDescent="0.2">
      <c r="A13203" s="219">
        <v>0</v>
      </c>
    </row>
    <row r="13204" spans="1:1" x14ac:dyDescent="0.2">
      <c r="A13204" s="219">
        <v>0</v>
      </c>
    </row>
    <row r="13205" spans="1:1" x14ac:dyDescent="0.2">
      <c r="A13205" s="219">
        <v>0</v>
      </c>
    </row>
    <row r="13206" spans="1:1" x14ac:dyDescent="0.2">
      <c r="A13206" s="219">
        <v>0</v>
      </c>
    </row>
    <row r="13207" spans="1:1" x14ac:dyDescent="0.2">
      <c r="A13207" s="219">
        <v>0</v>
      </c>
    </row>
    <row r="13208" spans="1:1" x14ac:dyDescent="0.2">
      <c r="A13208" s="219">
        <v>0</v>
      </c>
    </row>
    <row r="13209" spans="1:1" x14ac:dyDescent="0.2">
      <c r="A13209" s="219">
        <v>0</v>
      </c>
    </row>
    <row r="13210" spans="1:1" x14ac:dyDescent="0.2">
      <c r="A13210" s="219">
        <v>0</v>
      </c>
    </row>
    <row r="13211" spans="1:1" x14ac:dyDescent="0.2">
      <c r="A13211" s="219">
        <v>0</v>
      </c>
    </row>
    <row r="13212" spans="1:1" x14ac:dyDescent="0.2">
      <c r="A13212" s="219">
        <v>0</v>
      </c>
    </row>
    <row r="13213" spans="1:1" x14ac:dyDescent="0.2">
      <c r="A13213" s="219">
        <v>0</v>
      </c>
    </row>
    <row r="13214" spans="1:1" x14ac:dyDescent="0.2">
      <c r="A13214" s="219">
        <v>0</v>
      </c>
    </row>
    <row r="13215" spans="1:1" x14ac:dyDescent="0.2">
      <c r="A13215" s="219">
        <v>0</v>
      </c>
    </row>
    <row r="13216" spans="1:1" x14ac:dyDescent="0.2">
      <c r="A13216" s="219">
        <v>0</v>
      </c>
    </row>
    <row r="13217" spans="1:1" x14ac:dyDescent="0.2">
      <c r="A13217" s="219">
        <v>0</v>
      </c>
    </row>
    <row r="13218" spans="1:1" x14ac:dyDescent="0.2">
      <c r="A13218" s="219">
        <v>0</v>
      </c>
    </row>
    <row r="13219" spans="1:1" x14ac:dyDescent="0.2">
      <c r="A13219" s="219">
        <v>0</v>
      </c>
    </row>
    <row r="13220" spans="1:1" x14ac:dyDescent="0.2">
      <c r="A13220" s="219">
        <v>0</v>
      </c>
    </row>
    <row r="13221" spans="1:1" x14ac:dyDescent="0.2">
      <c r="A13221" s="219">
        <v>0</v>
      </c>
    </row>
    <row r="13222" spans="1:1" x14ac:dyDescent="0.2">
      <c r="A13222" s="219">
        <v>0</v>
      </c>
    </row>
    <row r="13223" spans="1:1" x14ac:dyDescent="0.2">
      <c r="A13223" s="219">
        <v>0</v>
      </c>
    </row>
    <row r="13224" spans="1:1" x14ac:dyDescent="0.2">
      <c r="A13224" s="219">
        <v>0</v>
      </c>
    </row>
    <row r="13225" spans="1:1" x14ac:dyDescent="0.2">
      <c r="A13225" s="219">
        <v>0</v>
      </c>
    </row>
    <row r="13226" spans="1:1" x14ac:dyDescent="0.2">
      <c r="A13226" s="219">
        <v>0</v>
      </c>
    </row>
    <row r="13227" spans="1:1" x14ac:dyDescent="0.2">
      <c r="A13227" s="219">
        <v>0</v>
      </c>
    </row>
    <row r="13228" spans="1:1" x14ac:dyDescent="0.2">
      <c r="A13228" s="219">
        <v>0</v>
      </c>
    </row>
    <row r="13229" spans="1:1" x14ac:dyDescent="0.2">
      <c r="A13229" s="219">
        <v>0</v>
      </c>
    </row>
    <row r="13230" spans="1:1" x14ac:dyDescent="0.2">
      <c r="A13230" s="219">
        <v>0</v>
      </c>
    </row>
    <row r="13231" spans="1:1" x14ac:dyDescent="0.2">
      <c r="A13231" s="219">
        <v>0</v>
      </c>
    </row>
    <row r="13232" spans="1:1" x14ac:dyDescent="0.2">
      <c r="A13232" s="219">
        <v>0</v>
      </c>
    </row>
    <row r="13233" spans="1:1" x14ac:dyDescent="0.2">
      <c r="A13233" s="219">
        <v>0</v>
      </c>
    </row>
    <row r="13234" spans="1:1" x14ac:dyDescent="0.2">
      <c r="A13234" s="219">
        <v>0</v>
      </c>
    </row>
    <row r="13235" spans="1:1" x14ac:dyDescent="0.2">
      <c r="A13235" s="219">
        <v>0</v>
      </c>
    </row>
    <row r="13236" spans="1:1" x14ac:dyDescent="0.2">
      <c r="A13236" s="219">
        <v>0</v>
      </c>
    </row>
    <row r="13237" spans="1:1" x14ac:dyDescent="0.2">
      <c r="A13237" s="219">
        <v>0</v>
      </c>
    </row>
    <row r="13238" spans="1:1" x14ac:dyDescent="0.2">
      <c r="A13238" s="219">
        <v>0</v>
      </c>
    </row>
    <row r="13239" spans="1:1" x14ac:dyDescent="0.2">
      <c r="A13239" s="219">
        <v>0</v>
      </c>
    </row>
    <row r="13240" spans="1:1" x14ac:dyDescent="0.2">
      <c r="A13240" s="219">
        <v>0</v>
      </c>
    </row>
    <row r="13241" spans="1:1" x14ac:dyDescent="0.2">
      <c r="A13241" s="219">
        <v>0</v>
      </c>
    </row>
    <row r="13242" spans="1:1" x14ac:dyDescent="0.2">
      <c r="A13242" s="219">
        <v>0</v>
      </c>
    </row>
    <row r="13243" spans="1:1" x14ac:dyDescent="0.2">
      <c r="A13243" s="219">
        <v>0</v>
      </c>
    </row>
    <row r="13244" spans="1:1" x14ac:dyDescent="0.2">
      <c r="A13244" s="219">
        <v>0</v>
      </c>
    </row>
    <row r="13245" spans="1:1" x14ac:dyDescent="0.2">
      <c r="A13245" s="219">
        <v>0</v>
      </c>
    </row>
    <row r="13246" spans="1:1" x14ac:dyDescent="0.2">
      <c r="A13246" s="219">
        <v>0</v>
      </c>
    </row>
    <row r="13247" spans="1:1" x14ac:dyDescent="0.2">
      <c r="A13247" s="219">
        <v>0</v>
      </c>
    </row>
    <row r="13248" spans="1:1" x14ac:dyDescent="0.2">
      <c r="A13248" s="219">
        <v>0</v>
      </c>
    </row>
    <row r="13249" spans="1:1" x14ac:dyDescent="0.2">
      <c r="A13249" s="219">
        <v>0</v>
      </c>
    </row>
    <row r="13250" spans="1:1" x14ac:dyDescent="0.2">
      <c r="A13250" s="219">
        <v>0</v>
      </c>
    </row>
    <row r="13251" spans="1:1" x14ac:dyDescent="0.2">
      <c r="A13251" s="219">
        <v>0</v>
      </c>
    </row>
    <row r="13252" spans="1:1" x14ac:dyDescent="0.2">
      <c r="A13252" s="219">
        <v>0</v>
      </c>
    </row>
    <row r="13253" spans="1:1" x14ac:dyDescent="0.2">
      <c r="A13253" s="219">
        <v>0</v>
      </c>
    </row>
    <row r="13254" spans="1:1" x14ac:dyDescent="0.2">
      <c r="A13254" s="219">
        <v>0</v>
      </c>
    </row>
    <row r="13255" spans="1:1" x14ac:dyDescent="0.2">
      <c r="A13255" s="219">
        <v>0</v>
      </c>
    </row>
    <row r="13256" spans="1:1" x14ac:dyDescent="0.2">
      <c r="A13256" s="219">
        <v>0</v>
      </c>
    </row>
    <row r="13257" spans="1:1" x14ac:dyDescent="0.2">
      <c r="A13257" s="219">
        <v>0</v>
      </c>
    </row>
    <row r="13258" spans="1:1" x14ac:dyDescent="0.2">
      <c r="A13258" s="219">
        <v>0</v>
      </c>
    </row>
    <row r="13259" spans="1:1" x14ac:dyDescent="0.2">
      <c r="A13259" s="219">
        <v>0</v>
      </c>
    </row>
    <row r="13260" spans="1:1" x14ac:dyDescent="0.2">
      <c r="A13260" s="219">
        <v>0</v>
      </c>
    </row>
    <row r="13261" spans="1:1" x14ac:dyDescent="0.2">
      <c r="A13261" s="219">
        <v>0</v>
      </c>
    </row>
    <row r="13262" spans="1:1" x14ac:dyDescent="0.2">
      <c r="A13262" s="219">
        <v>0</v>
      </c>
    </row>
    <row r="13263" spans="1:1" x14ac:dyDescent="0.2">
      <c r="A13263" s="219">
        <v>0</v>
      </c>
    </row>
    <row r="13264" spans="1:1" x14ac:dyDescent="0.2">
      <c r="A13264" s="219">
        <v>0</v>
      </c>
    </row>
    <row r="13265" spans="1:1" x14ac:dyDescent="0.2">
      <c r="A13265" s="219">
        <v>0</v>
      </c>
    </row>
    <row r="13266" spans="1:1" x14ac:dyDescent="0.2">
      <c r="A13266" s="219">
        <v>0</v>
      </c>
    </row>
    <row r="13267" spans="1:1" x14ac:dyDescent="0.2">
      <c r="A13267" s="219">
        <v>0</v>
      </c>
    </row>
    <row r="13268" spans="1:1" x14ac:dyDescent="0.2">
      <c r="A13268" s="219">
        <v>0</v>
      </c>
    </row>
    <row r="13269" spans="1:1" x14ac:dyDescent="0.2">
      <c r="A13269" s="219">
        <v>0</v>
      </c>
    </row>
    <row r="13270" spans="1:1" x14ac:dyDescent="0.2">
      <c r="A13270" s="219">
        <v>0</v>
      </c>
    </row>
    <row r="13271" spans="1:1" x14ac:dyDescent="0.2">
      <c r="A13271" s="219">
        <v>0</v>
      </c>
    </row>
    <row r="13272" spans="1:1" x14ac:dyDescent="0.2">
      <c r="A13272" s="219">
        <v>0</v>
      </c>
    </row>
    <row r="13273" spans="1:1" x14ac:dyDescent="0.2">
      <c r="A13273" s="219">
        <v>0</v>
      </c>
    </row>
    <row r="13274" spans="1:1" x14ac:dyDescent="0.2">
      <c r="A13274" s="219">
        <v>0</v>
      </c>
    </row>
    <row r="13275" spans="1:1" x14ac:dyDescent="0.2">
      <c r="A13275" s="219">
        <v>0</v>
      </c>
    </row>
    <row r="13276" spans="1:1" x14ac:dyDescent="0.2">
      <c r="A13276" s="219">
        <v>0</v>
      </c>
    </row>
    <row r="13277" spans="1:1" x14ac:dyDescent="0.2">
      <c r="A13277" s="219">
        <v>0</v>
      </c>
    </row>
    <row r="13278" spans="1:1" x14ac:dyDescent="0.2">
      <c r="A13278" s="219">
        <v>0</v>
      </c>
    </row>
    <row r="13279" spans="1:1" x14ac:dyDescent="0.2">
      <c r="A13279" s="219">
        <v>0</v>
      </c>
    </row>
    <row r="13280" spans="1:1" x14ac:dyDescent="0.2">
      <c r="A13280" s="219">
        <v>0</v>
      </c>
    </row>
    <row r="13281" spans="1:1" x14ac:dyDescent="0.2">
      <c r="A13281" s="219">
        <v>0</v>
      </c>
    </row>
    <row r="13282" spans="1:1" x14ac:dyDescent="0.2">
      <c r="A13282" s="219">
        <v>0</v>
      </c>
    </row>
    <row r="13283" spans="1:1" x14ac:dyDescent="0.2">
      <c r="A13283" s="219">
        <v>0</v>
      </c>
    </row>
    <row r="13284" spans="1:1" x14ac:dyDescent="0.2">
      <c r="A13284" s="219">
        <v>0</v>
      </c>
    </row>
    <row r="13285" spans="1:1" x14ac:dyDescent="0.2">
      <c r="A13285" s="219">
        <v>0</v>
      </c>
    </row>
    <row r="13286" spans="1:1" x14ac:dyDescent="0.2">
      <c r="A13286" s="219">
        <v>0</v>
      </c>
    </row>
    <row r="13287" spans="1:1" x14ac:dyDescent="0.2">
      <c r="A13287" s="219">
        <v>0</v>
      </c>
    </row>
    <row r="13288" spans="1:1" x14ac:dyDescent="0.2">
      <c r="A13288" s="219">
        <v>0</v>
      </c>
    </row>
    <row r="13289" spans="1:1" x14ac:dyDescent="0.2">
      <c r="A13289" s="219">
        <v>0</v>
      </c>
    </row>
    <row r="13290" spans="1:1" x14ac:dyDescent="0.2">
      <c r="A13290" s="219">
        <v>0</v>
      </c>
    </row>
    <row r="13291" spans="1:1" x14ac:dyDescent="0.2">
      <c r="A13291" s="219">
        <v>0</v>
      </c>
    </row>
    <row r="13292" spans="1:1" x14ac:dyDescent="0.2">
      <c r="A13292" s="219">
        <v>0</v>
      </c>
    </row>
    <row r="13293" spans="1:1" x14ac:dyDescent="0.2">
      <c r="A13293" s="219">
        <v>0</v>
      </c>
    </row>
    <row r="13294" spans="1:1" x14ac:dyDescent="0.2">
      <c r="A13294" s="219">
        <v>0</v>
      </c>
    </row>
    <row r="13295" spans="1:1" x14ac:dyDescent="0.2">
      <c r="A13295" s="219">
        <v>0</v>
      </c>
    </row>
    <row r="13296" spans="1:1" x14ac:dyDescent="0.2">
      <c r="A13296" s="219">
        <v>0</v>
      </c>
    </row>
    <row r="13297" spans="1:1" x14ac:dyDescent="0.2">
      <c r="A13297" s="219">
        <v>0</v>
      </c>
    </row>
    <row r="13298" spans="1:1" x14ac:dyDescent="0.2">
      <c r="A13298" s="219">
        <v>0</v>
      </c>
    </row>
    <row r="13299" spans="1:1" x14ac:dyDescent="0.2">
      <c r="A13299" s="219">
        <v>0</v>
      </c>
    </row>
    <row r="13300" spans="1:1" x14ac:dyDescent="0.2">
      <c r="A13300" s="219">
        <v>0</v>
      </c>
    </row>
    <row r="13301" spans="1:1" x14ac:dyDescent="0.2">
      <c r="A13301" s="219">
        <v>0</v>
      </c>
    </row>
    <row r="13302" spans="1:1" x14ac:dyDescent="0.2">
      <c r="A13302" s="219">
        <v>0</v>
      </c>
    </row>
    <row r="13303" spans="1:1" x14ac:dyDescent="0.2">
      <c r="A13303" s="219">
        <v>0</v>
      </c>
    </row>
    <row r="13304" spans="1:1" x14ac:dyDescent="0.2">
      <c r="A13304" s="219">
        <v>0</v>
      </c>
    </row>
    <row r="13305" spans="1:1" x14ac:dyDescent="0.2">
      <c r="A13305" s="219">
        <v>0</v>
      </c>
    </row>
    <row r="13306" spans="1:1" x14ac:dyDescent="0.2">
      <c r="A13306" s="219">
        <v>0</v>
      </c>
    </row>
    <row r="13307" spans="1:1" x14ac:dyDescent="0.2">
      <c r="A13307" s="219">
        <v>0</v>
      </c>
    </row>
    <row r="13308" spans="1:1" x14ac:dyDescent="0.2">
      <c r="A13308" s="219">
        <v>0</v>
      </c>
    </row>
    <row r="13309" spans="1:1" x14ac:dyDescent="0.2">
      <c r="A13309" s="219">
        <v>0</v>
      </c>
    </row>
    <row r="13310" spans="1:1" x14ac:dyDescent="0.2">
      <c r="A13310" s="219">
        <v>0</v>
      </c>
    </row>
    <row r="13311" spans="1:1" x14ac:dyDescent="0.2">
      <c r="A13311" s="219">
        <v>0</v>
      </c>
    </row>
    <row r="13312" spans="1:1" x14ac:dyDescent="0.2">
      <c r="A13312" s="219">
        <v>0</v>
      </c>
    </row>
    <row r="13313" spans="1:1" x14ac:dyDescent="0.2">
      <c r="A13313" s="219">
        <v>0</v>
      </c>
    </row>
    <row r="13314" spans="1:1" x14ac:dyDescent="0.2">
      <c r="A13314" s="219">
        <v>0</v>
      </c>
    </row>
    <row r="13315" spans="1:1" x14ac:dyDescent="0.2">
      <c r="A13315" s="219">
        <v>0</v>
      </c>
    </row>
    <row r="13316" spans="1:1" x14ac:dyDescent="0.2">
      <c r="A13316" s="219">
        <v>0</v>
      </c>
    </row>
    <row r="13317" spans="1:1" x14ac:dyDescent="0.2">
      <c r="A13317" s="219">
        <v>0</v>
      </c>
    </row>
    <row r="13318" spans="1:1" x14ac:dyDescent="0.2">
      <c r="A13318" s="219">
        <v>0</v>
      </c>
    </row>
    <row r="13319" spans="1:1" x14ac:dyDescent="0.2">
      <c r="A13319" s="219">
        <v>0</v>
      </c>
    </row>
    <row r="13320" spans="1:1" x14ac:dyDescent="0.2">
      <c r="A13320" s="219">
        <v>0</v>
      </c>
    </row>
    <row r="13321" spans="1:1" x14ac:dyDescent="0.2">
      <c r="A13321" s="219">
        <v>0</v>
      </c>
    </row>
    <row r="13322" spans="1:1" x14ac:dyDescent="0.2">
      <c r="A13322" s="219">
        <v>0</v>
      </c>
    </row>
    <row r="13323" spans="1:1" x14ac:dyDescent="0.2">
      <c r="A13323" s="219">
        <v>0</v>
      </c>
    </row>
    <row r="13324" spans="1:1" x14ac:dyDescent="0.2">
      <c r="A13324" s="219">
        <v>0</v>
      </c>
    </row>
    <row r="13325" spans="1:1" x14ac:dyDescent="0.2">
      <c r="A13325" s="219">
        <v>0</v>
      </c>
    </row>
    <row r="13326" spans="1:1" x14ac:dyDescent="0.2">
      <c r="A13326" s="219">
        <v>0</v>
      </c>
    </row>
    <row r="13327" spans="1:1" x14ac:dyDescent="0.2">
      <c r="A13327" s="219">
        <v>0</v>
      </c>
    </row>
    <row r="13328" spans="1:1" x14ac:dyDescent="0.2">
      <c r="A13328" s="219">
        <v>0</v>
      </c>
    </row>
    <row r="13329" spans="1:1" x14ac:dyDescent="0.2">
      <c r="A13329" s="219">
        <v>0</v>
      </c>
    </row>
    <row r="13330" spans="1:1" x14ac:dyDescent="0.2">
      <c r="A13330" s="219">
        <v>0</v>
      </c>
    </row>
    <row r="13331" spans="1:1" x14ac:dyDescent="0.2">
      <c r="A13331" s="219">
        <v>0</v>
      </c>
    </row>
    <row r="13332" spans="1:1" x14ac:dyDescent="0.2">
      <c r="A13332" s="219">
        <v>0</v>
      </c>
    </row>
    <row r="13333" spans="1:1" x14ac:dyDescent="0.2">
      <c r="A13333" s="219">
        <v>0</v>
      </c>
    </row>
    <row r="13334" spans="1:1" x14ac:dyDescent="0.2">
      <c r="A13334" s="219">
        <v>0</v>
      </c>
    </row>
    <row r="13335" spans="1:1" x14ac:dyDescent="0.2">
      <c r="A13335" s="219">
        <v>0</v>
      </c>
    </row>
    <row r="13336" spans="1:1" x14ac:dyDescent="0.2">
      <c r="A13336" s="219">
        <v>0</v>
      </c>
    </row>
    <row r="13337" spans="1:1" x14ac:dyDescent="0.2">
      <c r="A13337" s="219">
        <v>0</v>
      </c>
    </row>
    <row r="13338" spans="1:1" x14ac:dyDescent="0.2">
      <c r="A13338" s="219">
        <v>0</v>
      </c>
    </row>
    <row r="13339" spans="1:1" x14ac:dyDescent="0.2">
      <c r="A13339" s="219">
        <v>0</v>
      </c>
    </row>
    <row r="13340" spans="1:1" x14ac:dyDescent="0.2">
      <c r="A13340" s="219">
        <v>0</v>
      </c>
    </row>
    <row r="13341" spans="1:1" x14ac:dyDescent="0.2">
      <c r="A13341" s="219">
        <v>0</v>
      </c>
    </row>
    <row r="13342" spans="1:1" x14ac:dyDescent="0.2">
      <c r="A13342" s="219">
        <v>0</v>
      </c>
    </row>
    <row r="13343" spans="1:1" x14ac:dyDescent="0.2">
      <c r="A13343" s="219">
        <v>0</v>
      </c>
    </row>
    <row r="13344" spans="1:1" x14ac:dyDescent="0.2">
      <c r="A13344" s="219">
        <v>0</v>
      </c>
    </row>
    <row r="13345" spans="1:1" x14ac:dyDescent="0.2">
      <c r="A13345" s="219">
        <v>0</v>
      </c>
    </row>
    <row r="13346" spans="1:1" x14ac:dyDescent="0.2">
      <c r="A13346" s="219">
        <v>0</v>
      </c>
    </row>
    <row r="13347" spans="1:1" x14ac:dyDescent="0.2">
      <c r="A13347" s="219">
        <v>0</v>
      </c>
    </row>
    <row r="13348" spans="1:1" x14ac:dyDescent="0.2">
      <c r="A13348" s="219">
        <v>0</v>
      </c>
    </row>
    <row r="13349" spans="1:1" x14ac:dyDescent="0.2">
      <c r="A13349" s="219">
        <v>0</v>
      </c>
    </row>
    <row r="13350" spans="1:1" x14ac:dyDescent="0.2">
      <c r="A13350" s="219">
        <v>0</v>
      </c>
    </row>
    <row r="13351" spans="1:1" x14ac:dyDescent="0.2">
      <c r="A13351" s="219">
        <v>0</v>
      </c>
    </row>
    <row r="13352" spans="1:1" x14ac:dyDescent="0.2">
      <c r="A13352" s="219">
        <v>0</v>
      </c>
    </row>
    <row r="13353" spans="1:1" x14ac:dyDescent="0.2">
      <c r="A13353" s="219">
        <v>0</v>
      </c>
    </row>
    <row r="13354" spans="1:1" x14ac:dyDescent="0.2">
      <c r="A13354" s="219">
        <v>0</v>
      </c>
    </row>
    <row r="13355" spans="1:1" x14ac:dyDescent="0.2">
      <c r="A13355" s="219">
        <v>0</v>
      </c>
    </row>
    <row r="13356" spans="1:1" x14ac:dyDescent="0.2">
      <c r="A13356" s="219">
        <v>0</v>
      </c>
    </row>
    <row r="13357" spans="1:1" x14ac:dyDescent="0.2">
      <c r="A13357" s="219">
        <v>0</v>
      </c>
    </row>
    <row r="13358" spans="1:1" x14ac:dyDescent="0.2">
      <c r="A13358" s="219">
        <v>0</v>
      </c>
    </row>
    <row r="13359" spans="1:1" x14ac:dyDescent="0.2">
      <c r="A13359" s="219">
        <v>0</v>
      </c>
    </row>
    <row r="13360" spans="1:1" x14ac:dyDescent="0.2">
      <c r="A13360" s="219">
        <v>0</v>
      </c>
    </row>
    <row r="13361" spans="1:1" x14ac:dyDescent="0.2">
      <c r="A13361" s="219">
        <v>0</v>
      </c>
    </row>
    <row r="13362" spans="1:1" x14ac:dyDescent="0.2">
      <c r="A13362" s="219">
        <v>0</v>
      </c>
    </row>
    <row r="13363" spans="1:1" x14ac:dyDescent="0.2">
      <c r="A13363" s="219">
        <v>0</v>
      </c>
    </row>
    <row r="13364" spans="1:1" x14ac:dyDescent="0.2">
      <c r="A13364" s="219">
        <v>0</v>
      </c>
    </row>
    <row r="13365" spans="1:1" x14ac:dyDescent="0.2">
      <c r="A13365" s="219">
        <v>0</v>
      </c>
    </row>
    <row r="13366" spans="1:1" x14ac:dyDescent="0.2">
      <c r="A13366" s="219">
        <v>0</v>
      </c>
    </row>
    <row r="13367" spans="1:1" x14ac:dyDescent="0.2">
      <c r="A13367" s="219">
        <v>0</v>
      </c>
    </row>
    <row r="13368" spans="1:1" x14ac:dyDescent="0.2">
      <c r="A13368" s="219">
        <v>0</v>
      </c>
    </row>
    <row r="13369" spans="1:1" x14ac:dyDescent="0.2">
      <c r="A13369" s="219">
        <v>0</v>
      </c>
    </row>
    <row r="13370" spans="1:1" x14ac:dyDescent="0.2">
      <c r="A13370" s="219">
        <v>0</v>
      </c>
    </row>
    <row r="13371" spans="1:1" x14ac:dyDescent="0.2">
      <c r="A13371" s="219">
        <v>0</v>
      </c>
    </row>
    <row r="13372" spans="1:1" x14ac:dyDescent="0.2">
      <c r="A13372" s="219">
        <v>0</v>
      </c>
    </row>
    <row r="13373" spans="1:1" x14ac:dyDescent="0.2">
      <c r="A13373" s="219">
        <v>0</v>
      </c>
    </row>
    <row r="13374" spans="1:1" x14ac:dyDescent="0.2">
      <c r="A13374" s="219">
        <v>0</v>
      </c>
    </row>
    <row r="13375" spans="1:1" x14ac:dyDescent="0.2">
      <c r="A13375" s="219">
        <v>0</v>
      </c>
    </row>
    <row r="13376" spans="1:1" x14ac:dyDescent="0.2">
      <c r="A13376" s="219">
        <v>0</v>
      </c>
    </row>
    <row r="13377" spans="1:1" x14ac:dyDescent="0.2">
      <c r="A13377" s="219">
        <v>0</v>
      </c>
    </row>
    <row r="13378" spans="1:1" x14ac:dyDescent="0.2">
      <c r="A13378" s="219">
        <v>0</v>
      </c>
    </row>
    <row r="13379" spans="1:1" x14ac:dyDescent="0.2">
      <c r="A13379" s="219">
        <v>0</v>
      </c>
    </row>
    <row r="13380" spans="1:1" x14ac:dyDescent="0.2">
      <c r="A13380" s="219">
        <v>0</v>
      </c>
    </row>
    <row r="13381" spans="1:1" x14ac:dyDescent="0.2">
      <c r="A13381" s="219">
        <v>0</v>
      </c>
    </row>
    <row r="13382" spans="1:1" x14ac:dyDescent="0.2">
      <c r="A13382" s="219">
        <v>0</v>
      </c>
    </row>
    <row r="13383" spans="1:1" x14ac:dyDescent="0.2">
      <c r="A13383" s="219">
        <v>0</v>
      </c>
    </row>
    <row r="13384" spans="1:1" x14ac:dyDescent="0.2">
      <c r="A13384" s="219">
        <v>0</v>
      </c>
    </row>
    <row r="13385" spans="1:1" x14ac:dyDescent="0.2">
      <c r="A13385" s="219">
        <v>0</v>
      </c>
    </row>
    <row r="13386" spans="1:1" x14ac:dyDescent="0.2">
      <c r="A13386" s="219">
        <v>0</v>
      </c>
    </row>
    <row r="13387" spans="1:1" x14ac:dyDescent="0.2">
      <c r="A13387" s="219">
        <v>0</v>
      </c>
    </row>
    <row r="13388" spans="1:1" x14ac:dyDescent="0.2">
      <c r="A13388" s="219">
        <v>0</v>
      </c>
    </row>
    <row r="13389" spans="1:1" x14ac:dyDescent="0.2">
      <c r="A13389" s="219">
        <v>0</v>
      </c>
    </row>
    <row r="13390" spans="1:1" x14ac:dyDescent="0.2">
      <c r="A13390" s="219">
        <v>0</v>
      </c>
    </row>
    <row r="13391" spans="1:1" x14ac:dyDescent="0.2">
      <c r="A13391" s="219">
        <v>0</v>
      </c>
    </row>
    <row r="13392" spans="1:1" x14ac:dyDescent="0.2">
      <c r="A13392" s="219">
        <v>0</v>
      </c>
    </row>
    <row r="13393" spans="1:1" x14ac:dyDescent="0.2">
      <c r="A13393" s="219">
        <v>0</v>
      </c>
    </row>
    <row r="13394" spans="1:1" x14ac:dyDescent="0.2">
      <c r="A13394" s="219">
        <v>0</v>
      </c>
    </row>
    <row r="13395" spans="1:1" x14ac:dyDescent="0.2">
      <c r="A13395" s="219">
        <v>0</v>
      </c>
    </row>
    <row r="13396" spans="1:1" x14ac:dyDescent="0.2">
      <c r="A13396" s="219">
        <v>0</v>
      </c>
    </row>
    <row r="13397" spans="1:1" x14ac:dyDescent="0.2">
      <c r="A13397" s="219">
        <v>0</v>
      </c>
    </row>
    <row r="13398" spans="1:1" x14ac:dyDescent="0.2">
      <c r="A13398" s="219">
        <v>0</v>
      </c>
    </row>
    <row r="13399" spans="1:1" x14ac:dyDescent="0.2">
      <c r="A13399" s="219">
        <v>0</v>
      </c>
    </row>
    <row r="13400" spans="1:1" x14ac:dyDescent="0.2">
      <c r="A13400" s="219">
        <v>0</v>
      </c>
    </row>
    <row r="13401" spans="1:1" x14ac:dyDescent="0.2">
      <c r="A13401" s="219">
        <v>0</v>
      </c>
    </row>
    <row r="13402" spans="1:1" x14ac:dyDescent="0.2">
      <c r="A13402" s="219">
        <v>0</v>
      </c>
    </row>
    <row r="13403" spans="1:1" x14ac:dyDescent="0.2">
      <c r="A13403" s="219">
        <v>0</v>
      </c>
    </row>
    <row r="13404" spans="1:1" x14ac:dyDescent="0.2">
      <c r="A13404" s="219">
        <v>0</v>
      </c>
    </row>
    <row r="13405" spans="1:1" x14ac:dyDescent="0.2">
      <c r="A13405" s="219">
        <v>0</v>
      </c>
    </row>
    <row r="13406" spans="1:1" x14ac:dyDescent="0.2">
      <c r="A13406" s="219">
        <v>0</v>
      </c>
    </row>
    <row r="13407" spans="1:1" x14ac:dyDescent="0.2">
      <c r="A13407" s="219">
        <v>0</v>
      </c>
    </row>
    <row r="13408" spans="1:1" x14ac:dyDescent="0.2">
      <c r="A13408" s="219">
        <v>0</v>
      </c>
    </row>
    <row r="13409" spans="1:1" x14ac:dyDescent="0.2">
      <c r="A13409" s="219">
        <v>0</v>
      </c>
    </row>
    <row r="13410" spans="1:1" x14ac:dyDescent="0.2">
      <c r="A13410" s="219">
        <v>0</v>
      </c>
    </row>
    <row r="13411" spans="1:1" x14ac:dyDescent="0.2">
      <c r="A13411" s="219">
        <v>0</v>
      </c>
    </row>
    <row r="13412" spans="1:1" x14ac:dyDescent="0.2">
      <c r="A13412" s="219">
        <v>0</v>
      </c>
    </row>
    <row r="13413" spans="1:1" x14ac:dyDescent="0.2">
      <c r="A13413" s="219">
        <v>0</v>
      </c>
    </row>
    <row r="13414" spans="1:1" x14ac:dyDescent="0.2">
      <c r="A13414" s="219">
        <v>0</v>
      </c>
    </row>
    <row r="13415" spans="1:1" x14ac:dyDescent="0.2">
      <c r="A13415" s="219">
        <v>0</v>
      </c>
    </row>
    <row r="13416" spans="1:1" x14ac:dyDescent="0.2">
      <c r="A13416" s="219">
        <v>0</v>
      </c>
    </row>
    <row r="13417" spans="1:1" x14ac:dyDescent="0.2">
      <c r="A13417" s="219">
        <v>0</v>
      </c>
    </row>
    <row r="13418" spans="1:1" x14ac:dyDescent="0.2">
      <c r="A13418" s="219">
        <v>0</v>
      </c>
    </row>
    <row r="13419" spans="1:1" x14ac:dyDescent="0.2">
      <c r="A13419" s="219">
        <v>0</v>
      </c>
    </row>
    <row r="13420" spans="1:1" x14ac:dyDescent="0.2">
      <c r="A13420" s="219">
        <v>0</v>
      </c>
    </row>
    <row r="13421" spans="1:1" x14ac:dyDescent="0.2">
      <c r="A13421" s="219">
        <v>0</v>
      </c>
    </row>
    <row r="13422" spans="1:1" x14ac:dyDescent="0.2">
      <c r="A13422" s="219">
        <v>0</v>
      </c>
    </row>
    <row r="13423" spans="1:1" x14ac:dyDescent="0.2">
      <c r="A13423" s="219">
        <v>0</v>
      </c>
    </row>
    <row r="13424" spans="1:1" x14ac:dyDescent="0.2">
      <c r="A13424" s="219">
        <v>0</v>
      </c>
    </row>
    <row r="13425" spans="1:1" x14ac:dyDescent="0.2">
      <c r="A13425" s="219">
        <v>0</v>
      </c>
    </row>
    <row r="13426" spans="1:1" x14ac:dyDescent="0.2">
      <c r="A13426" s="219">
        <v>0</v>
      </c>
    </row>
    <row r="13427" spans="1:1" x14ac:dyDescent="0.2">
      <c r="A13427" s="219">
        <v>0</v>
      </c>
    </row>
    <row r="13428" spans="1:1" x14ac:dyDescent="0.2">
      <c r="A13428" s="219">
        <v>0</v>
      </c>
    </row>
    <row r="13429" spans="1:1" x14ac:dyDescent="0.2">
      <c r="A13429" s="219">
        <v>0</v>
      </c>
    </row>
    <row r="13430" spans="1:1" x14ac:dyDescent="0.2">
      <c r="A13430" s="219">
        <v>0</v>
      </c>
    </row>
    <row r="13431" spans="1:1" x14ac:dyDescent="0.2">
      <c r="A13431" s="219">
        <v>0</v>
      </c>
    </row>
    <row r="13432" spans="1:1" x14ac:dyDescent="0.2">
      <c r="A13432" s="219">
        <v>0</v>
      </c>
    </row>
    <row r="13433" spans="1:1" x14ac:dyDescent="0.2">
      <c r="A13433" s="219">
        <v>0</v>
      </c>
    </row>
    <row r="13434" spans="1:1" x14ac:dyDescent="0.2">
      <c r="A13434" s="219">
        <v>0</v>
      </c>
    </row>
    <row r="13435" spans="1:1" x14ac:dyDescent="0.2">
      <c r="A13435" s="219">
        <v>0</v>
      </c>
    </row>
    <row r="13436" spans="1:1" x14ac:dyDescent="0.2">
      <c r="A13436" s="219">
        <v>0</v>
      </c>
    </row>
    <row r="13437" spans="1:1" x14ac:dyDescent="0.2">
      <c r="A13437" s="219">
        <v>0</v>
      </c>
    </row>
    <row r="13438" spans="1:1" x14ac:dyDescent="0.2">
      <c r="A13438" s="219">
        <v>0</v>
      </c>
    </row>
    <row r="13439" spans="1:1" x14ac:dyDescent="0.2">
      <c r="A13439" s="219">
        <v>0</v>
      </c>
    </row>
    <row r="13440" spans="1:1" x14ac:dyDescent="0.2">
      <c r="A13440" s="219">
        <v>0</v>
      </c>
    </row>
    <row r="13441" spans="1:1" x14ac:dyDescent="0.2">
      <c r="A13441" s="219">
        <v>0</v>
      </c>
    </row>
    <row r="13442" spans="1:1" x14ac:dyDescent="0.2">
      <c r="A13442" s="219">
        <v>0</v>
      </c>
    </row>
    <row r="13443" spans="1:1" x14ac:dyDescent="0.2">
      <c r="A13443" s="219">
        <v>0</v>
      </c>
    </row>
    <row r="13444" spans="1:1" x14ac:dyDescent="0.2">
      <c r="A13444" s="219">
        <v>0</v>
      </c>
    </row>
    <row r="13445" spans="1:1" x14ac:dyDescent="0.2">
      <c r="A13445" s="219">
        <v>0</v>
      </c>
    </row>
    <row r="13446" spans="1:1" x14ac:dyDescent="0.2">
      <c r="A13446" s="219">
        <v>0</v>
      </c>
    </row>
    <row r="13447" spans="1:1" x14ac:dyDescent="0.2">
      <c r="A13447" s="219">
        <v>0</v>
      </c>
    </row>
    <row r="13448" spans="1:1" x14ac:dyDescent="0.2">
      <c r="A13448" s="219">
        <v>0</v>
      </c>
    </row>
    <row r="13449" spans="1:1" x14ac:dyDescent="0.2">
      <c r="A13449" s="219">
        <v>0</v>
      </c>
    </row>
    <row r="13450" spans="1:1" x14ac:dyDescent="0.2">
      <c r="A13450" s="219">
        <v>0</v>
      </c>
    </row>
    <row r="13451" spans="1:1" x14ac:dyDescent="0.2">
      <c r="A13451" s="219">
        <v>0</v>
      </c>
    </row>
    <row r="13452" spans="1:1" x14ac:dyDescent="0.2">
      <c r="A13452" s="219">
        <v>0</v>
      </c>
    </row>
    <row r="13453" spans="1:1" x14ac:dyDescent="0.2">
      <c r="A13453" s="219">
        <v>0</v>
      </c>
    </row>
    <row r="13454" spans="1:1" x14ac:dyDescent="0.2">
      <c r="A13454" s="219">
        <v>0</v>
      </c>
    </row>
    <row r="13455" spans="1:1" x14ac:dyDescent="0.2">
      <c r="A13455" s="219">
        <v>0</v>
      </c>
    </row>
    <row r="13456" spans="1:1" x14ac:dyDescent="0.2">
      <c r="A13456" s="219">
        <v>0</v>
      </c>
    </row>
    <row r="13457" spans="1:1" x14ac:dyDescent="0.2">
      <c r="A13457" s="219">
        <v>0</v>
      </c>
    </row>
    <row r="13458" spans="1:1" x14ac:dyDescent="0.2">
      <c r="A13458" s="219">
        <v>0</v>
      </c>
    </row>
    <row r="13459" spans="1:1" x14ac:dyDescent="0.2">
      <c r="A13459" s="219">
        <v>0</v>
      </c>
    </row>
    <row r="13460" spans="1:1" x14ac:dyDescent="0.2">
      <c r="A13460" s="219">
        <v>0</v>
      </c>
    </row>
    <row r="13461" spans="1:1" x14ac:dyDescent="0.2">
      <c r="A13461" s="219">
        <v>0</v>
      </c>
    </row>
    <row r="13462" spans="1:1" x14ac:dyDescent="0.2">
      <c r="A13462" s="219">
        <v>0</v>
      </c>
    </row>
    <row r="13463" spans="1:1" x14ac:dyDescent="0.2">
      <c r="A13463" s="219">
        <v>0</v>
      </c>
    </row>
    <row r="13464" spans="1:1" x14ac:dyDescent="0.2">
      <c r="A13464" s="219">
        <v>0</v>
      </c>
    </row>
    <row r="13465" spans="1:1" x14ac:dyDescent="0.2">
      <c r="A13465" s="219">
        <v>0</v>
      </c>
    </row>
    <row r="13466" spans="1:1" x14ac:dyDescent="0.2">
      <c r="A13466" s="219">
        <v>0</v>
      </c>
    </row>
    <row r="13467" spans="1:1" x14ac:dyDescent="0.2">
      <c r="A13467" s="219">
        <v>0</v>
      </c>
    </row>
    <row r="13468" spans="1:1" x14ac:dyDescent="0.2">
      <c r="A13468" s="219">
        <v>0</v>
      </c>
    </row>
    <row r="13469" spans="1:1" x14ac:dyDescent="0.2">
      <c r="A13469" s="219">
        <v>0</v>
      </c>
    </row>
    <row r="13470" spans="1:1" x14ac:dyDescent="0.2">
      <c r="A13470" s="219">
        <v>0</v>
      </c>
    </row>
    <row r="13471" spans="1:1" x14ac:dyDescent="0.2">
      <c r="A13471" s="219">
        <v>0</v>
      </c>
    </row>
    <row r="13472" spans="1:1" x14ac:dyDescent="0.2">
      <c r="A13472" s="219">
        <v>0</v>
      </c>
    </row>
    <row r="13473" spans="1:1" x14ac:dyDescent="0.2">
      <c r="A13473" s="219">
        <v>0</v>
      </c>
    </row>
    <row r="13474" spans="1:1" x14ac:dyDescent="0.2">
      <c r="A13474" s="219">
        <v>0</v>
      </c>
    </row>
    <row r="13475" spans="1:1" x14ac:dyDescent="0.2">
      <c r="A13475" s="219">
        <v>0</v>
      </c>
    </row>
    <row r="13476" spans="1:1" x14ac:dyDescent="0.2">
      <c r="A13476" s="219">
        <v>0</v>
      </c>
    </row>
    <row r="13477" spans="1:1" x14ac:dyDescent="0.2">
      <c r="A13477" s="219">
        <v>0</v>
      </c>
    </row>
    <row r="13478" spans="1:1" x14ac:dyDescent="0.2">
      <c r="A13478" s="219">
        <v>0</v>
      </c>
    </row>
    <row r="13479" spans="1:1" x14ac:dyDescent="0.2">
      <c r="A13479" s="219">
        <v>0</v>
      </c>
    </row>
    <row r="13480" spans="1:1" x14ac:dyDescent="0.2">
      <c r="A13480" s="219">
        <v>0</v>
      </c>
    </row>
    <row r="13481" spans="1:1" x14ac:dyDescent="0.2">
      <c r="A13481" s="219">
        <v>0</v>
      </c>
    </row>
    <row r="13482" spans="1:1" x14ac:dyDescent="0.2">
      <c r="A13482" s="219">
        <v>0</v>
      </c>
    </row>
    <row r="13483" spans="1:1" x14ac:dyDescent="0.2">
      <c r="A13483" s="219">
        <v>0</v>
      </c>
    </row>
    <row r="13484" spans="1:1" x14ac:dyDescent="0.2">
      <c r="A13484" s="219">
        <v>0</v>
      </c>
    </row>
    <row r="13485" spans="1:1" x14ac:dyDescent="0.2">
      <c r="A13485" s="219">
        <v>0</v>
      </c>
    </row>
    <row r="13486" spans="1:1" x14ac:dyDescent="0.2">
      <c r="A13486" s="219">
        <v>0</v>
      </c>
    </row>
    <row r="13487" spans="1:1" x14ac:dyDescent="0.2">
      <c r="A13487" s="219">
        <v>0</v>
      </c>
    </row>
    <row r="13488" spans="1:1" x14ac:dyDescent="0.2">
      <c r="A13488" s="219">
        <v>0</v>
      </c>
    </row>
    <row r="13489" spans="1:1" x14ac:dyDescent="0.2">
      <c r="A13489" s="219">
        <v>0</v>
      </c>
    </row>
    <row r="13490" spans="1:1" x14ac:dyDescent="0.2">
      <c r="A13490" s="219">
        <v>0</v>
      </c>
    </row>
    <row r="13491" spans="1:1" x14ac:dyDescent="0.2">
      <c r="A13491" s="219">
        <v>0</v>
      </c>
    </row>
    <row r="13492" spans="1:1" x14ac:dyDescent="0.2">
      <c r="A13492" s="219">
        <v>0</v>
      </c>
    </row>
    <row r="13493" spans="1:1" x14ac:dyDescent="0.2">
      <c r="A13493" s="219">
        <v>0</v>
      </c>
    </row>
    <row r="13494" spans="1:1" x14ac:dyDescent="0.2">
      <c r="A13494" s="219">
        <v>0</v>
      </c>
    </row>
    <row r="13495" spans="1:1" x14ac:dyDescent="0.2">
      <c r="A13495" s="219">
        <v>0</v>
      </c>
    </row>
    <row r="13496" spans="1:1" x14ac:dyDescent="0.2">
      <c r="A13496" s="219">
        <v>0</v>
      </c>
    </row>
    <row r="13497" spans="1:1" x14ac:dyDescent="0.2">
      <c r="A13497" s="219">
        <v>0</v>
      </c>
    </row>
    <row r="13498" spans="1:1" x14ac:dyDescent="0.2">
      <c r="A13498" s="219">
        <v>0</v>
      </c>
    </row>
    <row r="13499" spans="1:1" x14ac:dyDescent="0.2">
      <c r="A13499" s="219">
        <v>0</v>
      </c>
    </row>
    <row r="13500" spans="1:1" x14ac:dyDescent="0.2">
      <c r="A13500" s="219">
        <v>0</v>
      </c>
    </row>
    <row r="13501" spans="1:1" x14ac:dyDescent="0.2">
      <c r="A13501" s="219">
        <v>0</v>
      </c>
    </row>
    <row r="13502" spans="1:1" x14ac:dyDescent="0.2">
      <c r="A13502" s="219">
        <v>0</v>
      </c>
    </row>
    <row r="13503" spans="1:1" x14ac:dyDescent="0.2">
      <c r="A13503" s="219">
        <v>0</v>
      </c>
    </row>
    <row r="13504" spans="1:1" x14ac:dyDescent="0.2">
      <c r="A13504" s="219">
        <v>0</v>
      </c>
    </row>
    <row r="13505" spans="1:1" x14ac:dyDescent="0.2">
      <c r="A13505" s="219">
        <v>0</v>
      </c>
    </row>
    <row r="13506" spans="1:1" x14ac:dyDescent="0.2">
      <c r="A13506" s="219">
        <v>0</v>
      </c>
    </row>
    <row r="13507" spans="1:1" x14ac:dyDescent="0.2">
      <c r="A13507" s="219">
        <v>0</v>
      </c>
    </row>
    <row r="13508" spans="1:1" x14ac:dyDescent="0.2">
      <c r="A13508" s="219">
        <v>0</v>
      </c>
    </row>
    <row r="13509" spans="1:1" x14ac:dyDescent="0.2">
      <c r="A13509" s="219">
        <v>0</v>
      </c>
    </row>
    <row r="13510" spans="1:1" x14ac:dyDescent="0.2">
      <c r="A13510" s="219">
        <v>0</v>
      </c>
    </row>
    <row r="13511" spans="1:1" x14ac:dyDescent="0.2">
      <c r="A13511" s="219">
        <v>0</v>
      </c>
    </row>
    <row r="13512" spans="1:1" x14ac:dyDescent="0.2">
      <c r="A13512" s="219">
        <v>0</v>
      </c>
    </row>
    <row r="13513" spans="1:1" x14ac:dyDescent="0.2">
      <c r="A13513" s="219">
        <v>0</v>
      </c>
    </row>
    <row r="13514" spans="1:1" x14ac:dyDescent="0.2">
      <c r="A13514" s="219">
        <v>0</v>
      </c>
    </row>
    <row r="13515" spans="1:1" x14ac:dyDescent="0.2">
      <c r="A13515" s="219">
        <v>0</v>
      </c>
    </row>
    <row r="13516" spans="1:1" x14ac:dyDescent="0.2">
      <c r="A13516" s="219">
        <v>0</v>
      </c>
    </row>
    <row r="13517" spans="1:1" x14ac:dyDescent="0.2">
      <c r="A13517" s="219">
        <v>0</v>
      </c>
    </row>
    <row r="13518" spans="1:1" x14ac:dyDescent="0.2">
      <c r="A13518" s="219">
        <v>0</v>
      </c>
    </row>
    <row r="13519" spans="1:1" x14ac:dyDescent="0.2">
      <c r="A13519" s="219">
        <v>0</v>
      </c>
    </row>
    <row r="13520" spans="1:1" x14ac:dyDescent="0.2">
      <c r="A13520" s="219">
        <v>0</v>
      </c>
    </row>
    <row r="13521" spans="1:1" x14ac:dyDescent="0.2">
      <c r="A13521" s="219">
        <v>0</v>
      </c>
    </row>
    <row r="13522" spans="1:1" x14ac:dyDescent="0.2">
      <c r="A13522" s="219">
        <v>0</v>
      </c>
    </row>
    <row r="13523" spans="1:1" x14ac:dyDescent="0.2">
      <c r="A13523" s="219">
        <v>0</v>
      </c>
    </row>
    <row r="13524" spans="1:1" x14ac:dyDescent="0.2">
      <c r="A13524" s="219">
        <v>0</v>
      </c>
    </row>
    <row r="13525" spans="1:1" x14ac:dyDescent="0.2">
      <c r="A13525" s="219">
        <v>0</v>
      </c>
    </row>
    <row r="13526" spans="1:1" x14ac:dyDescent="0.2">
      <c r="A13526" s="219">
        <v>0</v>
      </c>
    </row>
    <row r="13527" spans="1:1" x14ac:dyDescent="0.2">
      <c r="A13527" s="219">
        <v>0</v>
      </c>
    </row>
    <row r="13528" spans="1:1" x14ac:dyDescent="0.2">
      <c r="A13528" s="219">
        <v>0</v>
      </c>
    </row>
    <row r="13529" spans="1:1" x14ac:dyDescent="0.2">
      <c r="A13529" s="219">
        <v>0</v>
      </c>
    </row>
    <row r="13530" spans="1:1" x14ac:dyDescent="0.2">
      <c r="A13530" s="219">
        <v>0</v>
      </c>
    </row>
    <row r="13531" spans="1:1" x14ac:dyDescent="0.2">
      <c r="A13531" s="219">
        <v>0</v>
      </c>
    </row>
    <row r="13532" spans="1:1" x14ac:dyDescent="0.2">
      <c r="A13532" s="219">
        <v>0</v>
      </c>
    </row>
    <row r="13533" spans="1:1" x14ac:dyDescent="0.2">
      <c r="A13533" s="219">
        <v>0</v>
      </c>
    </row>
    <row r="13534" spans="1:1" x14ac:dyDescent="0.2">
      <c r="A13534" s="219">
        <v>0</v>
      </c>
    </row>
    <row r="13535" spans="1:1" x14ac:dyDescent="0.2">
      <c r="A13535" s="219">
        <v>0</v>
      </c>
    </row>
    <row r="13536" spans="1:1" x14ac:dyDescent="0.2">
      <c r="A13536" s="219">
        <v>0</v>
      </c>
    </row>
    <row r="13537" spans="1:1" x14ac:dyDescent="0.2">
      <c r="A13537" s="219">
        <v>0</v>
      </c>
    </row>
    <row r="13538" spans="1:1" x14ac:dyDescent="0.2">
      <c r="A13538" s="219">
        <v>0</v>
      </c>
    </row>
    <row r="13539" spans="1:1" x14ac:dyDescent="0.2">
      <c r="A13539" s="219">
        <v>0</v>
      </c>
    </row>
    <row r="13540" spans="1:1" x14ac:dyDescent="0.2">
      <c r="A13540" s="219">
        <v>0</v>
      </c>
    </row>
    <row r="13541" spans="1:1" x14ac:dyDescent="0.2">
      <c r="A13541" s="219">
        <v>0</v>
      </c>
    </row>
    <row r="13542" spans="1:1" x14ac:dyDescent="0.2">
      <c r="A13542" s="219">
        <v>0</v>
      </c>
    </row>
    <row r="13543" spans="1:1" x14ac:dyDescent="0.2">
      <c r="A13543" s="219">
        <v>0</v>
      </c>
    </row>
    <row r="13544" spans="1:1" x14ac:dyDescent="0.2">
      <c r="A13544" s="219">
        <v>0</v>
      </c>
    </row>
    <row r="13545" spans="1:1" x14ac:dyDescent="0.2">
      <c r="A13545" s="219">
        <v>0</v>
      </c>
    </row>
    <row r="13546" spans="1:1" x14ac:dyDescent="0.2">
      <c r="A13546" s="219">
        <v>0</v>
      </c>
    </row>
    <row r="13547" spans="1:1" x14ac:dyDescent="0.2">
      <c r="A13547" s="219">
        <v>0</v>
      </c>
    </row>
    <row r="13548" spans="1:1" x14ac:dyDescent="0.2">
      <c r="A13548" s="219">
        <v>0</v>
      </c>
    </row>
    <row r="13549" spans="1:1" x14ac:dyDescent="0.2">
      <c r="A13549" s="219">
        <v>0</v>
      </c>
    </row>
    <row r="13550" spans="1:1" x14ac:dyDescent="0.2">
      <c r="A13550" s="219">
        <v>0</v>
      </c>
    </row>
    <row r="13551" spans="1:1" x14ac:dyDescent="0.2">
      <c r="A13551" s="219">
        <v>0</v>
      </c>
    </row>
    <row r="13552" spans="1:1" x14ac:dyDescent="0.2">
      <c r="A13552" s="219">
        <v>0</v>
      </c>
    </row>
    <row r="13553" spans="1:1" x14ac:dyDescent="0.2">
      <c r="A13553" s="219">
        <v>0</v>
      </c>
    </row>
    <row r="13554" spans="1:1" x14ac:dyDescent="0.2">
      <c r="A13554" s="219">
        <v>0</v>
      </c>
    </row>
    <row r="13555" spans="1:1" x14ac:dyDescent="0.2">
      <c r="A13555" s="219">
        <v>0</v>
      </c>
    </row>
    <row r="13556" spans="1:1" x14ac:dyDescent="0.2">
      <c r="A13556" s="219">
        <v>0</v>
      </c>
    </row>
    <row r="13557" spans="1:1" x14ac:dyDescent="0.2">
      <c r="A13557" s="219">
        <v>0</v>
      </c>
    </row>
    <row r="13558" spans="1:1" x14ac:dyDescent="0.2">
      <c r="A13558" s="219">
        <v>0</v>
      </c>
    </row>
    <row r="13559" spans="1:1" x14ac:dyDescent="0.2">
      <c r="A13559" s="219">
        <v>0</v>
      </c>
    </row>
    <row r="13560" spans="1:1" x14ac:dyDescent="0.2">
      <c r="A13560" s="219">
        <v>0</v>
      </c>
    </row>
    <row r="13561" spans="1:1" x14ac:dyDescent="0.2">
      <c r="A13561" s="219">
        <v>0</v>
      </c>
    </row>
    <row r="13562" spans="1:1" x14ac:dyDescent="0.2">
      <c r="A13562" s="219">
        <v>0</v>
      </c>
    </row>
    <row r="13563" spans="1:1" x14ac:dyDescent="0.2">
      <c r="A13563" s="219">
        <v>0</v>
      </c>
    </row>
    <row r="13564" spans="1:1" x14ac:dyDescent="0.2">
      <c r="A13564" s="219">
        <v>0</v>
      </c>
    </row>
    <row r="13565" spans="1:1" x14ac:dyDescent="0.2">
      <c r="A13565" s="219">
        <v>0</v>
      </c>
    </row>
    <row r="13566" spans="1:1" x14ac:dyDescent="0.2">
      <c r="A13566" s="219">
        <v>0</v>
      </c>
    </row>
    <row r="13567" spans="1:1" x14ac:dyDescent="0.2">
      <c r="A13567" s="219">
        <v>0</v>
      </c>
    </row>
    <row r="13568" spans="1:1" x14ac:dyDescent="0.2">
      <c r="A13568" s="219">
        <v>0</v>
      </c>
    </row>
    <row r="13569" spans="1:1" x14ac:dyDescent="0.2">
      <c r="A13569" s="219">
        <v>0</v>
      </c>
    </row>
    <row r="13570" spans="1:1" x14ac:dyDescent="0.2">
      <c r="A13570" s="219">
        <v>0</v>
      </c>
    </row>
    <row r="13571" spans="1:1" x14ac:dyDescent="0.2">
      <c r="A13571" s="219">
        <v>0</v>
      </c>
    </row>
    <row r="13572" spans="1:1" x14ac:dyDescent="0.2">
      <c r="A13572" s="219">
        <v>0</v>
      </c>
    </row>
    <row r="13573" spans="1:1" x14ac:dyDescent="0.2">
      <c r="A13573" s="219">
        <v>0</v>
      </c>
    </row>
    <row r="13574" spans="1:1" x14ac:dyDescent="0.2">
      <c r="A13574" s="219">
        <v>0</v>
      </c>
    </row>
    <row r="13575" spans="1:1" x14ac:dyDescent="0.2">
      <c r="A13575" s="219">
        <v>0</v>
      </c>
    </row>
    <row r="13576" spans="1:1" x14ac:dyDescent="0.2">
      <c r="A13576" s="219">
        <v>0</v>
      </c>
    </row>
    <row r="13577" spans="1:1" x14ac:dyDescent="0.2">
      <c r="A13577" s="219">
        <v>0</v>
      </c>
    </row>
    <row r="13578" spans="1:1" x14ac:dyDescent="0.2">
      <c r="A13578" s="219">
        <v>0</v>
      </c>
    </row>
    <row r="13579" spans="1:1" x14ac:dyDescent="0.2">
      <c r="A13579" s="219">
        <v>0</v>
      </c>
    </row>
    <row r="13580" spans="1:1" x14ac:dyDescent="0.2">
      <c r="A13580" s="219">
        <v>0</v>
      </c>
    </row>
    <row r="13581" spans="1:1" x14ac:dyDescent="0.2">
      <c r="A13581" s="219">
        <v>0</v>
      </c>
    </row>
    <row r="13582" spans="1:1" x14ac:dyDescent="0.2">
      <c r="A13582" s="219">
        <v>0</v>
      </c>
    </row>
    <row r="13583" spans="1:1" x14ac:dyDescent="0.2">
      <c r="A13583" s="219">
        <v>0</v>
      </c>
    </row>
    <row r="13584" spans="1:1" x14ac:dyDescent="0.2">
      <c r="A13584" s="219">
        <v>0</v>
      </c>
    </row>
    <row r="13585" spans="1:1" x14ac:dyDescent="0.2">
      <c r="A13585" s="219">
        <v>0</v>
      </c>
    </row>
    <row r="13586" spans="1:1" x14ac:dyDescent="0.2">
      <c r="A13586" s="219">
        <v>0</v>
      </c>
    </row>
    <row r="13587" spans="1:1" x14ac:dyDescent="0.2">
      <c r="A13587" s="219">
        <v>0</v>
      </c>
    </row>
    <row r="13588" spans="1:1" x14ac:dyDescent="0.2">
      <c r="A13588" s="219">
        <v>0</v>
      </c>
    </row>
    <row r="13589" spans="1:1" x14ac:dyDescent="0.2">
      <c r="A13589" s="219">
        <v>0</v>
      </c>
    </row>
    <row r="13590" spans="1:1" x14ac:dyDescent="0.2">
      <c r="A13590" s="219">
        <v>0</v>
      </c>
    </row>
    <row r="13591" spans="1:1" x14ac:dyDescent="0.2">
      <c r="A13591" s="219">
        <v>0</v>
      </c>
    </row>
    <row r="13592" spans="1:1" x14ac:dyDescent="0.2">
      <c r="A13592" s="219">
        <v>0</v>
      </c>
    </row>
    <row r="13593" spans="1:1" x14ac:dyDescent="0.2">
      <c r="A13593" s="219">
        <v>0</v>
      </c>
    </row>
    <row r="13594" spans="1:1" x14ac:dyDescent="0.2">
      <c r="A13594" s="219">
        <v>0</v>
      </c>
    </row>
    <row r="13595" spans="1:1" x14ac:dyDescent="0.2">
      <c r="A13595" s="219">
        <v>0</v>
      </c>
    </row>
    <row r="13596" spans="1:1" x14ac:dyDescent="0.2">
      <c r="A13596" s="219">
        <v>0</v>
      </c>
    </row>
    <row r="13597" spans="1:1" x14ac:dyDescent="0.2">
      <c r="A13597" s="219">
        <v>0</v>
      </c>
    </row>
    <row r="13598" spans="1:1" x14ac:dyDescent="0.2">
      <c r="A13598" s="219">
        <v>0</v>
      </c>
    </row>
    <row r="13599" spans="1:1" x14ac:dyDescent="0.2">
      <c r="A13599" s="219">
        <v>0</v>
      </c>
    </row>
    <row r="13600" spans="1:1" x14ac:dyDescent="0.2">
      <c r="A13600" s="219">
        <v>0</v>
      </c>
    </row>
    <row r="13601" spans="1:1" x14ac:dyDescent="0.2">
      <c r="A13601" s="219">
        <v>0</v>
      </c>
    </row>
    <row r="13602" spans="1:1" x14ac:dyDescent="0.2">
      <c r="A13602" s="219">
        <v>0</v>
      </c>
    </row>
    <row r="13603" spans="1:1" x14ac:dyDescent="0.2">
      <c r="A13603" s="219">
        <v>0</v>
      </c>
    </row>
    <row r="13604" spans="1:1" x14ac:dyDescent="0.2">
      <c r="A13604" s="219">
        <v>0</v>
      </c>
    </row>
    <row r="13605" spans="1:1" x14ac:dyDescent="0.2">
      <c r="A13605" s="219">
        <v>0</v>
      </c>
    </row>
    <row r="13606" spans="1:1" x14ac:dyDescent="0.2">
      <c r="A13606" s="219">
        <v>0</v>
      </c>
    </row>
    <row r="13607" spans="1:1" x14ac:dyDescent="0.2">
      <c r="A13607" s="219">
        <v>0</v>
      </c>
    </row>
    <row r="13608" spans="1:1" x14ac:dyDescent="0.2">
      <c r="A13608" s="219">
        <v>0</v>
      </c>
    </row>
    <row r="13609" spans="1:1" x14ac:dyDescent="0.2">
      <c r="A13609" s="219">
        <v>0</v>
      </c>
    </row>
    <row r="13610" spans="1:1" x14ac:dyDescent="0.2">
      <c r="A13610" s="219">
        <v>0</v>
      </c>
    </row>
    <row r="13611" spans="1:1" x14ac:dyDescent="0.2">
      <c r="A13611" s="219">
        <v>0</v>
      </c>
    </row>
    <row r="13612" spans="1:1" x14ac:dyDescent="0.2">
      <c r="A13612" s="219">
        <v>0</v>
      </c>
    </row>
    <row r="13613" spans="1:1" x14ac:dyDescent="0.2">
      <c r="A13613" s="219">
        <v>0</v>
      </c>
    </row>
    <row r="13614" spans="1:1" x14ac:dyDescent="0.2">
      <c r="A13614" s="219">
        <v>0</v>
      </c>
    </row>
    <row r="13615" spans="1:1" x14ac:dyDescent="0.2">
      <c r="A13615" s="219">
        <v>0</v>
      </c>
    </row>
    <row r="13616" spans="1:1" x14ac:dyDescent="0.2">
      <c r="A13616" s="219">
        <v>0</v>
      </c>
    </row>
    <row r="13617" spans="1:1" x14ac:dyDescent="0.2">
      <c r="A13617" s="219">
        <v>0</v>
      </c>
    </row>
    <row r="13618" spans="1:1" x14ac:dyDescent="0.2">
      <c r="A13618" s="219">
        <v>0</v>
      </c>
    </row>
    <row r="13619" spans="1:1" x14ac:dyDescent="0.2">
      <c r="A13619" s="219">
        <v>0</v>
      </c>
    </row>
    <row r="13620" spans="1:1" x14ac:dyDescent="0.2">
      <c r="A13620" s="219">
        <v>0</v>
      </c>
    </row>
    <row r="13621" spans="1:1" x14ac:dyDescent="0.2">
      <c r="A13621" s="219">
        <v>0</v>
      </c>
    </row>
    <row r="13622" spans="1:1" x14ac:dyDescent="0.2">
      <c r="A13622" s="219">
        <v>0</v>
      </c>
    </row>
    <row r="13623" spans="1:1" x14ac:dyDescent="0.2">
      <c r="A13623" s="219">
        <v>0</v>
      </c>
    </row>
    <row r="13624" spans="1:1" x14ac:dyDescent="0.2">
      <c r="A13624" s="219">
        <v>0</v>
      </c>
    </row>
    <row r="13625" spans="1:1" x14ac:dyDescent="0.2">
      <c r="A13625" s="219">
        <v>0</v>
      </c>
    </row>
    <row r="13626" spans="1:1" x14ac:dyDescent="0.2">
      <c r="A13626" s="219">
        <v>0</v>
      </c>
    </row>
    <row r="13627" spans="1:1" x14ac:dyDescent="0.2">
      <c r="A13627" s="219">
        <v>0</v>
      </c>
    </row>
    <row r="13628" spans="1:1" x14ac:dyDescent="0.2">
      <c r="A13628" s="219">
        <v>0</v>
      </c>
    </row>
    <row r="13629" spans="1:1" x14ac:dyDescent="0.2">
      <c r="A13629" s="219">
        <v>0</v>
      </c>
    </row>
    <row r="13630" spans="1:1" x14ac:dyDescent="0.2">
      <c r="A13630" s="219">
        <v>0</v>
      </c>
    </row>
    <row r="13631" spans="1:1" x14ac:dyDescent="0.2">
      <c r="A13631" s="219">
        <v>0</v>
      </c>
    </row>
    <row r="13632" spans="1:1" x14ac:dyDescent="0.2">
      <c r="A13632" s="219">
        <v>0</v>
      </c>
    </row>
    <row r="13633" spans="1:1" x14ac:dyDescent="0.2">
      <c r="A13633" s="219">
        <v>0</v>
      </c>
    </row>
    <row r="13634" spans="1:1" x14ac:dyDescent="0.2">
      <c r="A13634" s="219">
        <v>0</v>
      </c>
    </row>
    <row r="13635" spans="1:1" x14ac:dyDescent="0.2">
      <c r="A13635" s="219">
        <v>0</v>
      </c>
    </row>
    <row r="13636" spans="1:1" x14ac:dyDescent="0.2">
      <c r="A13636" s="219">
        <v>0</v>
      </c>
    </row>
    <row r="13637" spans="1:1" x14ac:dyDescent="0.2">
      <c r="A13637" s="219">
        <v>0</v>
      </c>
    </row>
    <row r="13638" spans="1:1" x14ac:dyDescent="0.2">
      <c r="A13638" s="219">
        <v>0</v>
      </c>
    </row>
    <row r="13639" spans="1:1" x14ac:dyDescent="0.2">
      <c r="A13639" s="219">
        <v>0</v>
      </c>
    </row>
    <row r="13640" spans="1:1" x14ac:dyDescent="0.2">
      <c r="A13640" s="219">
        <v>0</v>
      </c>
    </row>
    <row r="13641" spans="1:1" x14ac:dyDescent="0.2">
      <c r="A13641" s="219">
        <v>0</v>
      </c>
    </row>
    <row r="13642" spans="1:1" x14ac:dyDescent="0.2">
      <c r="A13642" s="219">
        <v>0</v>
      </c>
    </row>
    <row r="13643" spans="1:1" x14ac:dyDescent="0.2">
      <c r="A13643" s="219">
        <v>0</v>
      </c>
    </row>
    <row r="13644" spans="1:1" x14ac:dyDescent="0.2">
      <c r="A13644" s="219">
        <v>0</v>
      </c>
    </row>
    <row r="13645" spans="1:1" x14ac:dyDescent="0.2">
      <c r="A13645" s="219">
        <v>0</v>
      </c>
    </row>
    <row r="13646" spans="1:1" x14ac:dyDescent="0.2">
      <c r="A13646" s="219">
        <v>0</v>
      </c>
    </row>
    <row r="13647" spans="1:1" x14ac:dyDescent="0.2">
      <c r="A13647" s="219">
        <v>0</v>
      </c>
    </row>
    <row r="13648" spans="1:1" x14ac:dyDescent="0.2">
      <c r="A13648" s="219">
        <v>0</v>
      </c>
    </row>
    <row r="13649" spans="1:1" x14ac:dyDescent="0.2">
      <c r="A13649" s="219">
        <v>0</v>
      </c>
    </row>
    <row r="13650" spans="1:1" x14ac:dyDescent="0.2">
      <c r="A13650" s="219">
        <v>0</v>
      </c>
    </row>
    <row r="13651" spans="1:1" x14ac:dyDescent="0.2">
      <c r="A13651" s="219">
        <v>0</v>
      </c>
    </row>
    <row r="13652" spans="1:1" x14ac:dyDescent="0.2">
      <c r="A13652" s="219">
        <v>0</v>
      </c>
    </row>
    <row r="13653" spans="1:1" x14ac:dyDescent="0.2">
      <c r="A13653" s="219">
        <v>0</v>
      </c>
    </row>
    <row r="13654" spans="1:1" x14ac:dyDescent="0.2">
      <c r="A13654" s="219">
        <v>0</v>
      </c>
    </row>
    <row r="13655" spans="1:1" x14ac:dyDescent="0.2">
      <c r="A13655" s="219">
        <v>0</v>
      </c>
    </row>
    <row r="13656" spans="1:1" x14ac:dyDescent="0.2">
      <c r="A13656" s="219">
        <v>0</v>
      </c>
    </row>
    <row r="13657" spans="1:1" x14ac:dyDescent="0.2">
      <c r="A13657" s="219">
        <v>0</v>
      </c>
    </row>
    <row r="13658" spans="1:1" x14ac:dyDescent="0.2">
      <c r="A13658" s="219">
        <v>0</v>
      </c>
    </row>
    <row r="13659" spans="1:1" x14ac:dyDescent="0.2">
      <c r="A13659" s="219">
        <v>0</v>
      </c>
    </row>
    <row r="13660" spans="1:1" x14ac:dyDescent="0.2">
      <c r="A13660" s="219">
        <v>0</v>
      </c>
    </row>
    <row r="13661" spans="1:1" x14ac:dyDescent="0.2">
      <c r="A13661" s="219">
        <v>0</v>
      </c>
    </row>
    <row r="13662" spans="1:1" x14ac:dyDescent="0.2">
      <c r="A13662" s="219">
        <v>0</v>
      </c>
    </row>
    <row r="13663" spans="1:1" x14ac:dyDescent="0.2">
      <c r="A13663" s="219">
        <v>0</v>
      </c>
    </row>
    <row r="13664" spans="1:1" x14ac:dyDescent="0.2">
      <c r="A13664" s="219">
        <v>0</v>
      </c>
    </row>
    <row r="13665" spans="1:1" x14ac:dyDescent="0.2">
      <c r="A13665" s="219">
        <v>0</v>
      </c>
    </row>
    <row r="13666" spans="1:1" x14ac:dyDescent="0.2">
      <c r="A13666" s="219">
        <v>0</v>
      </c>
    </row>
    <row r="13667" spans="1:1" x14ac:dyDescent="0.2">
      <c r="A13667" s="219">
        <v>0</v>
      </c>
    </row>
    <row r="13668" spans="1:1" x14ac:dyDescent="0.2">
      <c r="A13668" s="219">
        <v>0</v>
      </c>
    </row>
    <row r="13669" spans="1:1" x14ac:dyDescent="0.2">
      <c r="A13669" s="219">
        <v>0</v>
      </c>
    </row>
    <row r="13670" spans="1:1" x14ac:dyDescent="0.2">
      <c r="A13670" s="219">
        <v>0</v>
      </c>
    </row>
    <row r="13671" spans="1:1" x14ac:dyDescent="0.2">
      <c r="A13671" s="219">
        <v>0</v>
      </c>
    </row>
    <row r="13672" spans="1:1" x14ac:dyDescent="0.2">
      <c r="A13672" s="219">
        <v>0</v>
      </c>
    </row>
    <row r="13673" spans="1:1" x14ac:dyDescent="0.2">
      <c r="A13673" s="219">
        <v>0</v>
      </c>
    </row>
    <row r="13674" spans="1:1" x14ac:dyDescent="0.2">
      <c r="A13674" s="219">
        <v>0</v>
      </c>
    </row>
    <row r="13675" spans="1:1" x14ac:dyDescent="0.2">
      <c r="A13675" s="219">
        <v>0</v>
      </c>
    </row>
    <row r="13676" spans="1:1" x14ac:dyDescent="0.2">
      <c r="A13676" s="219">
        <v>0</v>
      </c>
    </row>
    <row r="13677" spans="1:1" x14ac:dyDescent="0.2">
      <c r="A13677" s="219">
        <v>0</v>
      </c>
    </row>
    <row r="13678" spans="1:1" x14ac:dyDescent="0.2">
      <c r="A13678" s="219">
        <v>0</v>
      </c>
    </row>
    <row r="13679" spans="1:1" x14ac:dyDescent="0.2">
      <c r="A13679" s="219">
        <v>0</v>
      </c>
    </row>
    <row r="13680" spans="1:1" x14ac:dyDescent="0.2">
      <c r="A13680" s="219">
        <v>0</v>
      </c>
    </row>
    <row r="13681" spans="1:1" x14ac:dyDescent="0.2">
      <c r="A13681" s="219">
        <v>0</v>
      </c>
    </row>
    <row r="13682" spans="1:1" x14ac:dyDescent="0.2">
      <c r="A13682" s="219">
        <v>0</v>
      </c>
    </row>
    <row r="13683" spans="1:1" x14ac:dyDescent="0.2">
      <c r="A13683" s="219">
        <v>0</v>
      </c>
    </row>
    <row r="13684" spans="1:1" x14ac:dyDescent="0.2">
      <c r="A13684" s="219">
        <v>0</v>
      </c>
    </row>
    <row r="13685" spans="1:1" x14ac:dyDescent="0.2">
      <c r="A13685" s="219">
        <v>0</v>
      </c>
    </row>
    <row r="13686" spans="1:1" x14ac:dyDescent="0.2">
      <c r="A13686" s="219">
        <v>0</v>
      </c>
    </row>
    <row r="13687" spans="1:1" x14ac:dyDescent="0.2">
      <c r="A13687" s="219">
        <v>0</v>
      </c>
    </row>
    <row r="13688" spans="1:1" x14ac:dyDescent="0.2">
      <c r="A13688" s="219">
        <v>0</v>
      </c>
    </row>
    <row r="13689" spans="1:1" x14ac:dyDescent="0.2">
      <c r="A13689" s="219">
        <v>0</v>
      </c>
    </row>
    <row r="13690" spans="1:1" x14ac:dyDescent="0.2">
      <c r="A13690" s="219">
        <v>0</v>
      </c>
    </row>
    <row r="13691" spans="1:1" x14ac:dyDescent="0.2">
      <c r="A13691" s="219">
        <v>0</v>
      </c>
    </row>
    <row r="13692" spans="1:1" x14ac:dyDescent="0.2">
      <c r="A13692" s="219">
        <v>0</v>
      </c>
    </row>
    <row r="13693" spans="1:1" x14ac:dyDescent="0.2">
      <c r="A13693" s="219">
        <v>0</v>
      </c>
    </row>
    <row r="13694" spans="1:1" x14ac:dyDescent="0.2">
      <c r="A13694" s="219">
        <v>0</v>
      </c>
    </row>
    <row r="13695" spans="1:1" x14ac:dyDescent="0.2">
      <c r="A13695" s="219">
        <v>0</v>
      </c>
    </row>
    <row r="13696" spans="1:1" x14ac:dyDescent="0.2">
      <c r="A13696" s="219">
        <v>0</v>
      </c>
    </row>
    <row r="13697" spans="1:1" x14ac:dyDescent="0.2">
      <c r="A13697" s="219">
        <v>0</v>
      </c>
    </row>
    <row r="13698" spans="1:1" x14ac:dyDescent="0.2">
      <c r="A13698" s="219">
        <v>0</v>
      </c>
    </row>
    <row r="13699" spans="1:1" x14ac:dyDescent="0.2">
      <c r="A13699" s="219">
        <v>0</v>
      </c>
    </row>
    <row r="13700" spans="1:1" x14ac:dyDescent="0.2">
      <c r="A13700" s="219">
        <v>0</v>
      </c>
    </row>
    <row r="13701" spans="1:1" x14ac:dyDescent="0.2">
      <c r="A13701" s="219">
        <v>0</v>
      </c>
    </row>
    <row r="13702" spans="1:1" x14ac:dyDescent="0.2">
      <c r="A13702" s="219">
        <v>0</v>
      </c>
    </row>
    <row r="13703" spans="1:1" x14ac:dyDescent="0.2">
      <c r="A13703" s="219">
        <v>0</v>
      </c>
    </row>
    <row r="13704" spans="1:1" x14ac:dyDescent="0.2">
      <c r="A13704" s="219">
        <v>0</v>
      </c>
    </row>
    <row r="13705" spans="1:1" x14ac:dyDescent="0.2">
      <c r="A13705" s="219">
        <v>0</v>
      </c>
    </row>
    <row r="13706" spans="1:1" x14ac:dyDescent="0.2">
      <c r="A13706" s="219">
        <v>0</v>
      </c>
    </row>
    <row r="13707" spans="1:1" x14ac:dyDescent="0.2">
      <c r="A13707" s="219">
        <v>0</v>
      </c>
    </row>
    <row r="13708" spans="1:1" x14ac:dyDescent="0.2">
      <c r="A13708" s="219">
        <v>0</v>
      </c>
    </row>
    <row r="13709" spans="1:1" x14ac:dyDescent="0.2">
      <c r="A13709" s="219">
        <v>0</v>
      </c>
    </row>
    <row r="13710" spans="1:1" x14ac:dyDescent="0.2">
      <c r="A13710" s="219">
        <v>0</v>
      </c>
    </row>
    <row r="13711" spans="1:1" x14ac:dyDescent="0.2">
      <c r="A13711" s="219">
        <v>0</v>
      </c>
    </row>
    <row r="13712" spans="1:1" x14ac:dyDescent="0.2">
      <c r="A13712" s="219">
        <v>0</v>
      </c>
    </row>
    <row r="13713" spans="1:1" x14ac:dyDescent="0.2">
      <c r="A13713" s="219">
        <v>0</v>
      </c>
    </row>
    <row r="13714" spans="1:1" x14ac:dyDescent="0.2">
      <c r="A13714" s="219">
        <v>0</v>
      </c>
    </row>
    <row r="13715" spans="1:1" x14ac:dyDescent="0.2">
      <c r="A13715" s="219">
        <v>0</v>
      </c>
    </row>
    <row r="13716" spans="1:1" x14ac:dyDescent="0.2">
      <c r="A13716" s="219">
        <v>0</v>
      </c>
    </row>
    <row r="13717" spans="1:1" x14ac:dyDescent="0.2">
      <c r="A13717" s="219">
        <v>0</v>
      </c>
    </row>
    <row r="13718" spans="1:1" x14ac:dyDescent="0.2">
      <c r="A13718" s="219">
        <v>0</v>
      </c>
    </row>
    <row r="13719" spans="1:1" x14ac:dyDescent="0.2">
      <c r="A13719" s="219">
        <v>0</v>
      </c>
    </row>
    <row r="13720" spans="1:1" x14ac:dyDescent="0.2">
      <c r="A13720" s="219">
        <v>0</v>
      </c>
    </row>
    <row r="13721" spans="1:1" x14ac:dyDescent="0.2">
      <c r="A13721" s="219">
        <v>0</v>
      </c>
    </row>
    <row r="13722" spans="1:1" x14ac:dyDescent="0.2">
      <c r="A13722" s="219">
        <v>0</v>
      </c>
    </row>
    <row r="13723" spans="1:1" x14ac:dyDescent="0.2">
      <c r="A13723" s="219">
        <v>0</v>
      </c>
    </row>
    <row r="13724" spans="1:1" x14ac:dyDescent="0.2">
      <c r="A13724" s="219">
        <v>0</v>
      </c>
    </row>
    <row r="13725" spans="1:1" x14ac:dyDescent="0.2">
      <c r="A13725" s="219">
        <v>0</v>
      </c>
    </row>
    <row r="13726" spans="1:1" x14ac:dyDescent="0.2">
      <c r="A13726" s="219">
        <v>0</v>
      </c>
    </row>
    <row r="13727" spans="1:1" x14ac:dyDescent="0.2">
      <c r="A13727" s="219">
        <v>0</v>
      </c>
    </row>
    <row r="13728" spans="1:1" x14ac:dyDescent="0.2">
      <c r="A13728" s="219">
        <v>0</v>
      </c>
    </row>
    <row r="13729" spans="1:1" x14ac:dyDescent="0.2">
      <c r="A13729" s="219">
        <v>0</v>
      </c>
    </row>
    <row r="13730" spans="1:1" x14ac:dyDescent="0.2">
      <c r="A13730" s="219">
        <v>0</v>
      </c>
    </row>
    <row r="13731" spans="1:1" x14ac:dyDescent="0.2">
      <c r="A13731" s="219">
        <v>0</v>
      </c>
    </row>
    <row r="13732" spans="1:1" x14ac:dyDescent="0.2">
      <c r="A13732" s="219">
        <v>0</v>
      </c>
    </row>
    <row r="13733" spans="1:1" x14ac:dyDescent="0.2">
      <c r="A13733" s="219">
        <v>0</v>
      </c>
    </row>
    <row r="13734" spans="1:1" x14ac:dyDescent="0.2">
      <c r="A13734" s="219">
        <v>0</v>
      </c>
    </row>
    <row r="13735" spans="1:1" x14ac:dyDescent="0.2">
      <c r="A13735" s="219">
        <v>0</v>
      </c>
    </row>
    <row r="13736" spans="1:1" x14ac:dyDescent="0.2">
      <c r="A13736" s="219">
        <v>0</v>
      </c>
    </row>
    <row r="13737" spans="1:1" x14ac:dyDescent="0.2">
      <c r="A13737" s="219">
        <v>0</v>
      </c>
    </row>
    <row r="13738" spans="1:1" x14ac:dyDescent="0.2">
      <c r="A13738" s="219">
        <v>0</v>
      </c>
    </row>
    <row r="13739" spans="1:1" x14ac:dyDescent="0.2">
      <c r="A13739" s="219">
        <v>0</v>
      </c>
    </row>
    <row r="13740" spans="1:1" x14ac:dyDescent="0.2">
      <c r="A13740" s="219">
        <v>0</v>
      </c>
    </row>
    <row r="13741" spans="1:1" x14ac:dyDescent="0.2">
      <c r="A13741" s="219">
        <v>0</v>
      </c>
    </row>
    <row r="13742" spans="1:1" x14ac:dyDescent="0.2">
      <c r="A13742" s="219">
        <v>0</v>
      </c>
    </row>
    <row r="13743" spans="1:1" x14ac:dyDescent="0.2">
      <c r="A13743" s="219">
        <v>0</v>
      </c>
    </row>
    <row r="13744" spans="1:1" x14ac:dyDescent="0.2">
      <c r="A13744" s="219">
        <v>0</v>
      </c>
    </row>
    <row r="13745" spans="1:1" x14ac:dyDescent="0.2">
      <c r="A13745" s="219">
        <v>0</v>
      </c>
    </row>
    <row r="13746" spans="1:1" x14ac:dyDescent="0.2">
      <c r="A13746" s="219">
        <v>0</v>
      </c>
    </row>
    <row r="13747" spans="1:1" x14ac:dyDescent="0.2">
      <c r="A13747" s="219">
        <v>0</v>
      </c>
    </row>
    <row r="13748" spans="1:1" x14ac:dyDescent="0.2">
      <c r="A13748" s="219">
        <v>0</v>
      </c>
    </row>
    <row r="13749" spans="1:1" x14ac:dyDescent="0.2">
      <c r="A13749" s="219">
        <v>0</v>
      </c>
    </row>
    <row r="13750" spans="1:1" x14ac:dyDescent="0.2">
      <c r="A13750" s="219">
        <v>0</v>
      </c>
    </row>
    <row r="13751" spans="1:1" x14ac:dyDescent="0.2">
      <c r="A13751" s="219">
        <v>0</v>
      </c>
    </row>
    <row r="13752" spans="1:1" x14ac:dyDescent="0.2">
      <c r="A13752" s="219">
        <v>0</v>
      </c>
    </row>
    <row r="13753" spans="1:1" x14ac:dyDescent="0.2">
      <c r="A13753" s="219">
        <v>0</v>
      </c>
    </row>
    <row r="13754" spans="1:1" x14ac:dyDescent="0.2">
      <c r="A13754" s="219">
        <v>0</v>
      </c>
    </row>
    <row r="13755" spans="1:1" x14ac:dyDescent="0.2">
      <c r="A13755" s="219">
        <v>0</v>
      </c>
    </row>
    <row r="13756" spans="1:1" x14ac:dyDescent="0.2">
      <c r="A13756" s="219">
        <v>0</v>
      </c>
    </row>
    <row r="13757" spans="1:1" x14ac:dyDescent="0.2">
      <c r="A13757" s="219">
        <v>0</v>
      </c>
    </row>
    <row r="13758" spans="1:1" x14ac:dyDescent="0.2">
      <c r="A13758" s="219">
        <v>0</v>
      </c>
    </row>
    <row r="13759" spans="1:1" x14ac:dyDescent="0.2">
      <c r="A13759" s="219">
        <v>0</v>
      </c>
    </row>
    <row r="13760" spans="1:1" x14ac:dyDescent="0.2">
      <c r="A13760" s="219">
        <v>0</v>
      </c>
    </row>
    <row r="13761" spans="1:1" x14ac:dyDescent="0.2">
      <c r="A13761" s="219">
        <v>0</v>
      </c>
    </row>
    <row r="13762" spans="1:1" x14ac:dyDescent="0.2">
      <c r="A13762" s="219">
        <v>0</v>
      </c>
    </row>
    <row r="13763" spans="1:1" x14ac:dyDescent="0.2">
      <c r="A13763" s="219">
        <v>0</v>
      </c>
    </row>
    <row r="13764" spans="1:1" x14ac:dyDescent="0.2">
      <c r="A13764" s="219">
        <v>0</v>
      </c>
    </row>
    <row r="13765" spans="1:1" x14ac:dyDescent="0.2">
      <c r="A13765" s="219">
        <v>0</v>
      </c>
    </row>
    <row r="13766" spans="1:1" x14ac:dyDescent="0.2">
      <c r="A13766" s="219">
        <v>0</v>
      </c>
    </row>
    <row r="13767" spans="1:1" x14ac:dyDescent="0.2">
      <c r="A13767" s="219">
        <v>0</v>
      </c>
    </row>
    <row r="13768" spans="1:1" x14ac:dyDescent="0.2">
      <c r="A13768" s="219">
        <v>0</v>
      </c>
    </row>
    <row r="13769" spans="1:1" x14ac:dyDescent="0.2">
      <c r="A13769" s="219">
        <v>0</v>
      </c>
    </row>
    <row r="13770" spans="1:1" x14ac:dyDescent="0.2">
      <c r="A13770" s="219">
        <v>0</v>
      </c>
    </row>
    <row r="13771" spans="1:1" x14ac:dyDescent="0.2">
      <c r="A13771" s="219">
        <v>0</v>
      </c>
    </row>
    <row r="13772" spans="1:1" x14ac:dyDescent="0.2">
      <c r="A13772" s="219">
        <v>0</v>
      </c>
    </row>
    <row r="13773" spans="1:1" x14ac:dyDescent="0.2">
      <c r="A13773" s="219">
        <v>0</v>
      </c>
    </row>
    <row r="13774" spans="1:1" x14ac:dyDescent="0.2">
      <c r="A13774" s="219">
        <v>0</v>
      </c>
    </row>
    <row r="13775" spans="1:1" x14ac:dyDescent="0.2">
      <c r="A13775" s="219">
        <v>0</v>
      </c>
    </row>
    <row r="13776" spans="1:1" x14ac:dyDescent="0.2">
      <c r="A13776" s="219">
        <v>0</v>
      </c>
    </row>
    <row r="13777" spans="1:1" x14ac:dyDescent="0.2">
      <c r="A13777" s="219">
        <v>0</v>
      </c>
    </row>
    <row r="13778" spans="1:1" x14ac:dyDescent="0.2">
      <c r="A13778" s="219">
        <v>0</v>
      </c>
    </row>
    <row r="13779" spans="1:1" x14ac:dyDescent="0.2">
      <c r="A13779" s="219">
        <v>0</v>
      </c>
    </row>
    <row r="13780" spans="1:1" x14ac:dyDescent="0.2">
      <c r="A13780" s="219">
        <v>0</v>
      </c>
    </row>
    <row r="13781" spans="1:1" x14ac:dyDescent="0.2">
      <c r="A13781" s="219">
        <v>0</v>
      </c>
    </row>
    <row r="13782" spans="1:1" x14ac:dyDescent="0.2">
      <c r="A13782" s="219">
        <v>0</v>
      </c>
    </row>
    <row r="13783" spans="1:1" x14ac:dyDescent="0.2">
      <c r="A13783" s="219">
        <v>0</v>
      </c>
    </row>
    <row r="13784" spans="1:1" x14ac:dyDescent="0.2">
      <c r="A13784" s="219">
        <v>0</v>
      </c>
    </row>
    <row r="13785" spans="1:1" x14ac:dyDescent="0.2">
      <c r="A13785" s="219">
        <v>0</v>
      </c>
    </row>
    <row r="13786" spans="1:1" x14ac:dyDescent="0.2">
      <c r="A13786" s="219">
        <v>0</v>
      </c>
    </row>
    <row r="13787" spans="1:1" x14ac:dyDescent="0.2">
      <c r="A13787" s="219">
        <v>0</v>
      </c>
    </row>
    <row r="13788" spans="1:1" x14ac:dyDescent="0.2">
      <c r="A13788" s="219">
        <v>0</v>
      </c>
    </row>
    <row r="13789" spans="1:1" x14ac:dyDescent="0.2">
      <c r="A13789" s="219">
        <v>0</v>
      </c>
    </row>
    <row r="13790" spans="1:1" x14ac:dyDescent="0.2">
      <c r="A13790" s="219">
        <v>0</v>
      </c>
    </row>
    <row r="13791" spans="1:1" x14ac:dyDescent="0.2">
      <c r="A13791" s="219">
        <v>0</v>
      </c>
    </row>
    <row r="13792" spans="1:1" x14ac:dyDescent="0.2">
      <c r="A13792" s="219">
        <v>0</v>
      </c>
    </row>
    <row r="13793" spans="1:1" x14ac:dyDescent="0.2">
      <c r="A13793" s="219">
        <v>0</v>
      </c>
    </row>
    <row r="13794" spans="1:1" x14ac:dyDescent="0.2">
      <c r="A13794" s="219">
        <v>0</v>
      </c>
    </row>
    <row r="13795" spans="1:1" x14ac:dyDescent="0.2">
      <c r="A13795" s="219">
        <v>0</v>
      </c>
    </row>
    <row r="13796" spans="1:1" x14ac:dyDescent="0.2">
      <c r="A13796" s="219">
        <v>0</v>
      </c>
    </row>
    <row r="13797" spans="1:1" x14ac:dyDescent="0.2">
      <c r="A13797" s="219">
        <v>0</v>
      </c>
    </row>
    <row r="13798" spans="1:1" x14ac:dyDescent="0.2">
      <c r="A13798" s="219">
        <v>0</v>
      </c>
    </row>
    <row r="13799" spans="1:1" x14ac:dyDescent="0.2">
      <c r="A13799" s="219">
        <v>0</v>
      </c>
    </row>
    <row r="13800" spans="1:1" x14ac:dyDescent="0.2">
      <c r="A13800" s="219">
        <v>0</v>
      </c>
    </row>
    <row r="13801" spans="1:1" x14ac:dyDescent="0.2">
      <c r="A13801" s="219">
        <v>0</v>
      </c>
    </row>
    <row r="13802" spans="1:1" x14ac:dyDescent="0.2">
      <c r="A13802" s="219">
        <v>0</v>
      </c>
    </row>
    <row r="13803" spans="1:1" x14ac:dyDescent="0.2">
      <c r="A13803" s="219">
        <v>0</v>
      </c>
    </row>
    <row r="13804" spans="1:1" x14ac:dyDescent="0.2">
      <c r="A13804" s="219">
        <v>0</v>
      </c>
    </row>
    <row r="13805" spans="1:1" x14ac:dyDescent="0.2">
      <c r="A13805" s="219">
        <v>0</v>
      </c>
    </row>
    <row r="13806" spans="1:1" x14ac:dyDescent="0.2">
      <c r="A13806" s="219">
        <v>0</v>
      </c>
    </row>
    <row r="13807" spans="1:1" x14ac:dyDescent="0.2">
      <c r="A13807" s="219">
        <v>0</v>
      </c>
    </row>
    <row r="13808" spans="1:1" x14ac:dyDescent="0.2">
      <c r="A13808" s="219">
        <v>0</v>
      </c>
    </row>
    <row r="13809" spans="1:1" x14ac:dyDescent="0.2">
      <c r="A13809" s="219">
        <v>0</v>
      </c>
    </row>
    <row r="13810" spans="1:1" x14ac:dyDescent="0.2">
      <c r="A13810" s="219">
        <v>0</v>
      </c>
    </row>
    <row r="13811" spans="1:1" x14ac:dyDescent="0.2">
      <c r="A13811" s="219">
        <v>0</v>
      </c>
    </row>
    <row r="13812" spans="1:1" x14ac:dyDescent="0.2">
      <c r="A13812" s="219">
        <v>0</v>
      </c>
    </row>
    <row r="13813" spans="1:1" x14ac:dyDescent="0.2">
      <c r="A13813" s="219">
        <v>0</v>
      </c>
    </row>
    <row r="13814" spans="1:1" x14ac:dyDescent="0.2">
      <c r="A13814" s="219">
        <v>0</v>
      </c>
    </row>
    <row r="13815" spans="1:1" x14ac:dyDescent="0.2">
      <c r="A13815" s="219">
        <v>0</v>
      </c>
    </row>
    <row r="13816" spans="1:1" x14ac:dyDescent="0.2">
      <c r="A13816" s="219">
        <v>0</v>
      </c>
    </row>
    <row r="13817" spans="1:1" x14ac:dyDescent="0.2">
      <c r="A13817" s="219">
        <v>0</v>
      </c>
    </row>
    <row r="13818" spans="1:1" x14ac:dyDescent="0.2">
      <c r="A13818" s="219">
        <v>0</v>
      </c>
    </row>
    <row r="13819" spans="1:1" x14ac:dyDescent="0.2">
      <c r="A13819" s="219">
        <v>0</v>
      </c>
    </row>
    <row r="13820" spans="1:1" x14ac:dyDescent="0.2">
      <c r="A13820" s="219">
        <v>0</v>
      </c>
    </row>
    <row r="13821" spans="1:1" x14ac:dyDescent="0.2">
      <c r="A13821" s="219">
        <v>0</v>
      </c>
    </row>
    <row r="13822" spans="1:1" x14ac:dyDescent="0.2">
      <c r="A13822" s="219">
        <v>0</v>
      </c>
    </row>
    <row r="13823" spans="1:1" x14ac:dyDescent="0.2">
      <c r="A13823" s="219">
        <v>0</v>
      </c>
    </row>
    <row r="13824" spans="1:1" x14ac:dyDescent="0.2">
      <c r="A13824" s="219">
        <v>0</v>
      </c>
    </row>
    <row r="13825" spans="1:1" x14ac:dyDescent="0.2">
      <c r="A13825" s="219">
        <v>0</v>
      </c>
    </row>
    <row r="13826" spans="1:1" x14ac:dyDescent="0.2">
      <c r="A13826" s="219">
        <v>0</v>
      </c>
    </row>
    <row r="13827" spans="1:1" x14ac:dyDescent="0.2">
      <c r="A13827" s="219">
        <v>0</v>
      </c>
    </row>
    <row r="13828" spans="1:1" x14ac:dyDescent="0.2">
      <c r="A13828" s="219">
        <v>0</v>
      </c>
    </row>
    <row r="13829" spans="1:1" x14ac:dyDescent="0.2">
      <c r="A13829" s="219">
        <v>0</v>
      </c>
    </row>
    <row r="13830" spans="1:1" x14ac:dyDescent="0.2">
      <c r="A13830" s="219">
        <v>0</v>
      </c>
    </row>
    <row r="13831" spans="1:1" x14ac:dyDescent="0.2">
      <c r="A13831" s="219">
        <v>0</v>
      </c>
    </row>
    <row r="13832" spans="1:1" x14ac:dyDescent="0.2">
      <c r="A13832" s="219">
        <v>0</v>
      </c>
    </row>
    <row r="13833" spans="1:1" x14ac:dyDescent="0.2">
      <c r="A13833" s="219">
        <v>0</v>
      </c>
    </row>
    <row r="13834" spans="1:1" x14ac:dyDescent="0.2">
      <c r="A13834" s="219">
        <v>0</v>
      </c>
    </row>
    <row r="13835" spans="1:1" x14ac:dyDescent="0.2">
      <c r="A13835" s="219">
        <v>0</v>
      </c>
    </row>
    <row r="13836" spans="1:1" x14ac:dyDescent="0.2">
      <c r="A13836" s="219">
        <v>0</v>
      </c>
    </row>
    <row r="13837" spans="1:1" x14ac:dyDescent="0.2">
      <c r="A13837" s="219">
        <v>0</v>
      </c>
    </row>
    <row r="13838" spans="1:1" x14ac:dyDescent="0.2">
      <c r="A13838" s="219">
        <v>0</v>
      </c>
    </row>
    <row r="13839" spans="1:1" x14ac:dyDescent="0.2">
      <c r="A13839" s="219">
        <v>0</v>
      </c>
    </row>
    <row r="13840" spans="1:1" x14ac:dyDescent="0.2">
      <c r="A13840" s="219">
        <v>0</v>
      </c>
    </row>
    <row r="13841" spans="1:1" x14ac:dyDescent="0.2">
      <c r="A13841" s="219">
        <v>0</v>
      </c>
    </row>
    <row r="13842" spans="1:1" x14ac:dyDescent="0.2">
      <c r="A13842" s="219">
        <v>0</v>
      </c>
    </row>
    <row r="13843" spans="1:1" x14ac:dyDescent="0.2">
      <c r="A13843" s="219">
        <v>0</v>
      </c>
    </row>
    <row r="13844" spans="1:1" x14ac:dyDescent="0.2">
      <c r="A13844" s="219">
        <v>0</v>
      </c>
    </row>
    <row r="13845" spans="1:1" x14ac:dyDescent="0.2">
      <c r="A13845" s="219">
        <v>0</v>
      </c>
    </row>
    <row r="13846" spans="1:1" x14ac:dyDescent="0.2">
      <c r="A13846" s="219">
        <v>0</v>
      </c>
    </row>
    <row r="13847" spans="1:1" x14ac:dyDescent="0.2">
      <c r="A13847" s="219">
        <v>0</v>
      </c>
    </row>
    <row r="13848" spans="1:1" x14ac:dyDescent="0.2">
      <c r="A13848" s="219">
        <v>0</v>
      </c>
    </row>
    <row r="13849" spans="1:1" x14ac:dyDescent="0.2">
      <c r="A13849" s="219">
        <v>0</v>
      </c>
    </row>
    <row r="13850" spans="1:1" x14ac:dyDescent="0.2">
      <c r="A13850" s="219">
        <v>0</v>
      </c>
    </row>
    <row r="13851" spans="1:1" x14ac:dyDescent="0.2">
      <c r="A13851" s="219">
        <v>0</v>
      </c>
    </row>
    <row r="13852" spans="1:1" x14ac:dyDescent="0.2">
      <c r="A13852" s="219">
        <v>0</v>
      </c>
    </row>
    <row r="13853" spans="1:1" x14ac:dyDescent="0.2">
      <c r="A13853" s="219">
        <v>0</v>
      </c>
    </row>
    <row r="13854" spans="1:1" x14ac:dyDescent="0.2">
      <c r="A13854" s="219">
        <v>0</v>
      </c>
    </row>
    <row r="13855" spans="1:1" x14ac:dyDescent="0.2">
      <c r="A13855" s="219">
        <v>0</v>
      </c>
    </row>
    <row r="13856" spans="1:1" x14ac:dyDescent="0.2">
      <c r="A13856" s="219">
        <v>0</v>
      </c>
    </row>
    <row r="13857" spans="1:1" x14ac:dyDescent="0.2">
      <c r="A13857" s="219">
        <v>0</v>
      </c>
    </row>
    <row r="13858" spans="1:1" x14ac:dyDescent="0.2">
      <c r="A13858" s="219">
        <v>0</v>
      </c>
    </row>
    <row r="13859" spans="1:1" x14ac:dyDescent="0.2">
      <c r="A13859" s="219">
        <v>0</v>
      </c>
    </row>
    <row r="13860" spans="1:1" x14ac:dyDescent="0.2">
      <c r="A13860" s="219">
        <v>0</v>
      </c>
    </row>
    <row r="13861" spans="1:1" x14ac:dyDescent="0.2">
      <c r="A13861" s="219">
        <v>0</v>
      </c>
    </row>
    <row r="13862" spans="1:1" x14ac:dyDescent="0.2">
      <c r="A13862" s="219">
        <v>0</v>
      </c>
    </row>
    <row r="13863" spans="1:1" x14ac:dyDescent="0.2">
      <c r="A13863" s="219">
        <v>0</v>
      </c>
    </row>
    <row r="13864" spans="1:1" x14ac:dyDescent="0.2">
      <c r="A13864" s="219">
        <v>0</v>
      </c>
    </row>
    <row r="13865" spans="1:1" x14ac:dyDescent="0.2">
      <c r="A13865" s="219">
        <v>0</v>
      </c>
    </row>
    <row r="13866" spans="1:1" x14ac:dyDescent="0.2">
      <c r="A13866" s="219">
        <v>0</v>
      </c>
    </row>
    <row r="13867" spans="1:1" x14ac:dyDescent="0.2">
      <c r="A13867" s="219">
        <v>0</v>
      </c>
    </row>
    <row r="13868" spans="1:1" x14ac:dyDescent="0.2">
      <c r="A13868" s="219">
        <v>0</v>
      </c>
    </row>
    <row r="13869" spans="1:1" x14ac:dyDescent="0.2">
      <c r="A13869" s="219">
        <v>0</v>
      </c>
    </row>
    <row r="13870" spans="1:1" x14ac:dyDescent="0.2">
      <c r="A13870" s="219">
        <v>0</v>
      </c>
    </row>
    <row r="13871" spans="1:1" x14ac:dyDescent="0.2">
      <c r="A13871" s="219">
        <v>0</v>
      </c>
    </row>
    <row r="13872" spans="1:1" x14ac:dyDescent="0.2">
      <c r="A13872" s="219">
        <v>0</v>
      </c>
    </row>
    <row r="13873" spans="1:1" x14ac:dyDescent="0.2">
      <c r="A13873" s="219">
        <v>0</v>
      </c>
    </row>
    <row r="13874" spans="1:1" x14ac:dyDescent="0.2">
      <c r="A13874" s="219">
        <v>0</v>
      </c>
    </row>
    <row r="13875" spans="1:1" x14ac:dyDescent="0.2">
      <c r="A13875" s="219">
        <v>0</v>
      </c>
    </row>
    <row r="13876" spans="1:1" x14ac:dyDescent="0.2">
      <c r="A13876" s="219">
        <v>0</v>
      </c>
    </row>
    <row r="13877" spans="1:1" x14ac:dyDescent="0.2">
      <c r="A13877" s="219">
        <v>0</v>
      </c>
    </row>
    <row r="13878" spans="1:1" x14ac:dyDescent="0.2">
      <c r="A13878" s="219">
        <v>0</v>
      </c>
    </row>
    <row r="13879" spans="1:1" x14ac:dyDescent="0.2">
      <c r="A13879" s="219">
        <v>0</v>
      </c>
    </row>
    <row r="13880" spans="1:1" x14ac:dyDescent="0.2">
      <c r="A13880" s="219">
        <v>0</v>
      </c>
    </row>
    <row r="13881" spans="1:1" x14ac:dyDescent="0.2">
      <c r="A13881" s="219">
        <v>0</v>
      </c>
    </row>
    <row r="13882" spans="1:1" x14ac:dyDescent="0.2">
      <c r="A13882" s="219">
        <v>0</v>
      </c>
    </row>
    <row r="13883" spans="1:1" x14ac:dyDescent="0.2">
      <c r="A13883" s="219">
        <v>0</v>
      </c>
    </row>
    <row r="13884" spans="1:1" x14ac:dyDescent="0.2">
      <c r="A13884" s="219">
        <v>0</v>
      </c>
    </row>
    <row r="13885" spans="1:1" x14ac:dyDescent="0.2">
      <c r="A13885" s="219">
        <v>0</v>
      </c>
    </row>
    <row r="13886" spans="1:1" x14ac:dyDescent="0.2">
      <c r="A13886" s="219">
        <v>0</v>
      </c>
    </row>
    <row r="13887" spans="1:1" x14ac:dyDescent="0.2">
      <c r="A13887" s="219">
        <v>0</v>
      </c>
    </row>
    <row r="13888" spans="1:1" x14ac:dyDescent="0.2">
      <c r="A13888" s="219">
        <v>0</v>
      </c>
    </row>
    <row r="13889" spans="1:1" x14ac:dyDescent="0.2">
      <c r="A13889" s="219">
        <v>0</v>
      </c>
    </row>
    <row r="13890" spans="1:1" x14ac:dyDescent="0.2">
      <c r="A13890" s="219">
        <v>0</v>
      </c>
    </row>
    <row r="13891" spans="1:1" x14ac:dyDescent="0.2">
      <c r="A13891" s="219">
        <v>0</v>
      </c>
    </row>
    <row r="13892" spans="1:1" x14ac:dyDescent="0.2">
      <c r="A13892" s="219">
        <v>0</v>
      </c>
    </row>
    <row r="13893" spans="1:1" x14ac:dyDescent="0.2">
      <c r="A13893" s="219">
        <v>0</v>
      </c>
    </row>
    <row r="13894" spans="1:1" x14ac:dyDescent="0.2">
      <c r="A13894" s="219">
        <v>0</v>
      </c>
    </row>
    <row r="13895" spans="1:1" x14ac:dyDescent="0.2">
      <c r="A13895" s="219">
        <v>0</v>
      </c>
    </row>
    <row r="13896" spans="1:1" x14ac:dyDescent="0.2">
      <c r="A13896" s="219">
        <v>0</v>
      </c>
    </row>
    <row r="13897" spans="1:1" x14ac:dyDescent="0.2">
      <c r="A13897" s="219">
        <v>0</v>
      </c>
    </row>
    <row r="13898" spans="1:1" x14ac:dyDescent="0.2">
      <c r="A13898" s="219">
        <v>0</v>
      </c>
    </row>
    <row r="13899" spans="1:1" x14ac:dyDescent="0.2">
      <c r="A13899" s="219">
        <v>0</v>
      </c>
    </row>
    <row r="13900" spans="1:1" x14ac:dyDescent="0.2">
      <c r="A13900" s="219">
        <v>0</v>
      </c>
    </row>
    <row r="13901" spans="1:1" x14ac:dyDescent="0.2">
      <c r="A13901" s="219">
        <v>0</v>
      </c>
    </row>
    <row r="13902" spans="1:1" x14ac:dyDescent="0.2">
      <c r="A13902" s="219">
        <v>0</v>
      </c>
    </row>
    <row r="13903" spans="1:1" x14ac:dyDescent="0.2">
      <c r="A13903" s="219">
        <v>0</v>
      </c>
    </row>
    <row r="13904" spans="1:1" x14ac:dyDescent="0.2">
      <c r="A13904" s="219">
        <v>0</v>
      </c>
    </row>
    <row r="13905" spans="1:1" x14ac:dyDescent="0.2">
      <c r="A13905" s="219">
        <v>0</v>
      </c>
    </row>
    <row r="13906" spans="1:1" x14ac:dyDescent="0.2">
      <c r="A13906" s="219">
        <v>0</v>
      </c>
    </row>
    <row r="13907" spans="1:1" x14ac:dyDescent="0.2">
      <c r="A13907" s="219">
        <v>0</v>
      </c>
    </row>
    <row r="13908" spans="1:1" x14ac:dyDescent="0.2">
      <c r="A13908" s="219">
        <v>0</v>
      </c>
    </row>
    <row r="13909" spans="1:1" x14ac:dyDescent="0.2">
      <c r="A13909" s="219">
        <v>0</v>
      </c>
    </row>
    <row r="13910" spans="1:1" x14ac:dyDescent="0.2">
      <c r="A13910" s="219">
        <v>0</v>
      </c>
    </row>
    <row r="13911" spans="1:1" x14ac:dyDescent="0.2">
      <c r="A13911" s="219">
        <v>0</v>
      </c>
    </row>
    <row r="13912" spans="1:1" x14ac:dyDescent="0.2">
      <c r="A13912" s="219">
        <v>0</v>
      </c>
    </row>
    <row r="13913" spans="1:1" x14ac:dyDescent="0.2">
      <c r="A13913" s="219">
        <v>0</v>
      </c>
    </row>
    <row r="13914" spans="1:1" x14ac:dyDescent="0.2">
      <c r="A13914" s="219">
        <v>0</v>
      </c>
    </row>
    <row r="13915" spans="1:1" x14ac:dyDescent="0.2">
      <c r="A13915" s="219">
        <v>0</v>
      </c>
    </row>
    <row r="13916" spans="1:1" x14ac:dyDescent="0.2">
      <c r="A13916" s="219">
        <v>0</v>
      </c>
    </row>
    <row r="13917" spans="1:1" x14ac:dyDescent="0.2">
      <c r="A13917" s="219">
        <v>0</v>
      </c>
    </row>
    <row r="13918" spans="1:1" x14ac:dyDescent="0.2">
      <c r="A13918" s="219">
        <v>0</v>
      </c>
    </row>
    <row r="13919" spans="1:1" x14ac:dyDescent="0.2">
      <c r="A13919" s="219">
        <v>0</v>
      </c>
    </row>
    <row r="13920" spans="1:1" x14ac:dyDescent="0.2">
      <c r="A13920" s="219">
        <v>0</v>
      </c>
    </row>
    <row r="13921" spans="1:1" x14ac:dyDescent="0.2">
      <c r="A13921" s="219">
        <v>0</v>
      </c>
    </row>
    <row r="13922" spans="1:1" x14ac:dyDescent="0.2">
      <c r="A13922" s="219">
        <v>0</v>
      </c>
    </row>
    <row r="13923" spans="1:1" x14ac:dyDescent="0.2">
      <c r="A13923" s="219">
        <v>0</v>
      </c>
    </row>
    <row r="13924" spans="1:1" x14ac:dyDescent="0.2">
      <c r="A13924" s="219">
        <v>0</v>
      </c>
    </row>
    <row r="13925" spans="1:1" x14ac:dyDescent="0.2">
      <c r="A13925" s="219">
        <v>0</v>
      </c>
    </row>
    <row r="13926" spans="1:1" x14ac:dyDescent="0.2">
      <c r="A13926" s="219">
        <v>0</v>
      </c>
    </row>
    <row r="13927" spans="1:1" x14ac:dyDescent="0.2">
      <c r="A13927" s="219">
        <v>0</v>
      </c>
    </row>
    <row r="13928" spans="1:1" x14ac:dyDescent="0.2">
      <c r="A13928" s="219">
        <v>0</v>
      </c>
    </row>
    <row r="13929" spans="1:1" x14ac:dyDescent="0.2">
      <c r="A13929" s="219">
        <v>0</v>
      </c>
    </row>
    <row r="13930" spans="1:1" x14ac:dyDescent="0.2">
      <c r="A13930" s="219">
        <v>0</v>
      </c>
    </row>
    <row r="13931" spans="1:1" x14ac:dyDescent="0.2">
      <c r="A13931" s="219">
        <v>0</v>
      </c>
    </row>
    <row r="13932" spans="1:1" x14ac:dyDescent="0.2">
      <c r="A13932" s="219">
        <v>0</v>
      </c>
    </row>
    <row r="13933" spans="1:1" x14ac:dyDescent="0.2">
      <c r="A13933" s="219">
        <v>0</v>
      </c>
    </row>
    <row r="13934" spans="1:1" x14ac:dyDescent="0.2">
      <c r="A13934" s="219">
        <v>0</v>
      </c>
    </row>
    <row r="13935" spans="1:1" x14ac:dyDescent="0.2">
      <c r="A13935" s="219">
        <v>0</v>
      </c>
    </row>
    <row r="13936" spans="1:1" x14ac:dyDescent="0.2">
      <c r="A13936" s="219">
        <v>0</v>
      </c>
    </row>
    <row r="13937" spans="1:1" x14ac:dyDescent="0.2">
      <c r="A13937" s="219">
        <v>0</v>
      </c>
    </row>
    <row r="13938" spans="1:1" x14ac:dyDescent="0.2">
      <c r="A13938" s="219">
        <v>0</v>
      </c>
    </row>
    <row r="13939" spans="1:1" x14ac:dyDescent="0.2">
      <c r="A13939" s="219">
        <v>0</v>
      </c>
    </row>
    <row r="13940" spans="1:1" x14ac:dyDescent="0.2">
      <c r="A13940" s="219">
        <v>0</v>
      </c>
    </row>
    <row r="13941" spans="1:1" x14ac:dyDescent="0.2">
      <c r="A13941" s="219">
        <v>0</v>
      </c>
    </row>
    <row r="13942" spans="1:1" x14ac:dyDescent="0.2">
      <c r="A13942" s="219">
        <v>0</v>
      </c>
    </row>
    <row r="13943" spans="1:1" x14ac:dyDescent="0.2">
      <c r="A13943" s="219">
        <v>0</v>
      </c>
    </row>
    <row r="13944" spans="1:1" x14ac:dyDescent="0.2">
      <c r="A13944" s="219">
        <v>0</v>
      </c>
    </row>
    <row r="13945" spans="1:1" x14ac:dyDescent="0.2">
      <c r="A13945" s="219">
        <v>0</v>
      </c>
    </row>
    <row r="13946" spans="1:1" x14ac:dyDescent="0.2">
      <c r="A13946" s="219">
        <v>0</v>
      </c>
    </row>
    <row r="13947" spans="1:1" x14ac:dyDescent="0.2">
      <c r="A13947" s="219">
        <v>0</v>
      </c>
    </row>
    <row r="13948" spans="1:1" x14ac:dyDescent="0.2">
      <c r="A13948" s="219">
        <v>0</v>
      </c>
    </row>
    <row r="13949" spans="1:1" x14ac:dyDescent="0.2">
      <c r="A13949" s="219">
        <v>0</v>
      </c>
    </row>
    <row r="13950" spans="1:1" x14ac:dyDescent="0.2">
      <c r="A13950" s="219">
        <v>0</v>
      </c>
    </row>
    <row r="13951" spans="1:1" x14ac:dyDescent="0.2">
      <c r="A13951" s="219">
        <v>0</v>
      </c>
    </row>
    <row r="13952" spans="1:1" x14ac:dyDescent="0.2">
      <c r="A13952" s="219">
        <v>0</v>
      </c>
    </row>
    <row r="13953" spans="1:1" x14ac:dyDescent="0.2">
      <c r="A13953" s="219">
        <v>0</v>
      </c>
    </row>
    <row r="13954" spans="1:1" x14ac:dyDescent="0.2">
      <c r="A13954" s="219">
        <v>0</v>
      </c>
    </row>
    <row r="13955" spans="1:1" x14ac:dyDescent="0.2">
      <c r="A13955" s="219">
        <v>0</v>
      </c>
    </row>
    <row r="13956" spans="1:1" x14ac:dyDescent="0.2">
      <c r="A13956" s="219">
        <v>0</v>
      </c>
    </row>
    <row r="13957" spans="1:1" x14ac:dyDescent="0.2">
      <c r="A13957" s="219">
        <v>0</v>
      </c>
    </row>
    <row r="13958" spans="1:1" x14ac:dyDescent="0.2">
      <c r="A13958" s="219">
        <v>0</v>
      </c>
    </row>
    <row r="13959" spans="1:1" x14ac:dyDescent="0.2">
      <c r="A13959" s="219">
        <v>0</v>
      </c>
    </row>
    <row r="13960" spans="1:1" x14ac:dyDescent="0.2">
      <c r="A13960" s="219">
        <v>0</v>
      </c>
    </row>
    <row r="13961" spans="1:1" x14ac:dyDescent="0.2">
      <c r="A13961" s="219">
        <v>0</v>
      </c>
    </row>
    <row r="13962" spans="1:1" x14ac:dyDescent="0.2">
      <c r="A13962" s="219">
        <v>0</v>
      </c>
    </row>
    <row r="13963" spans="1:1" x14ac:dyDescent="0.2">
      <c r="A13963" s="219">
        <v>0</v>
      </c>
    </row>
    <row r="13964" spans="1:1" x14ac:dyDescent="0.2">
      <c r="A13964" s="219">
        <v>0</v>
      </c>
    </row>
    <row r="13965" spans="1:1" x14ac:dyDescent="0.2">
      <c r="A13965" s="219">
        <v>0</v>
      </c>
    </row>
    <row r="13966" spans="1:1" x14ac:dyDescent="0.2">
      <c r="A13966" s="219">
        <v>0</v>
      </c>
    </row>
    <row r="13967" spans="1:1" x14ac:dyDescent="0.2">
      <c r="A13967" s="219">
        <v>0</v>
      </c>
    </row>
    <row r="13968" spans="1:1" x14ac:dyDescent="0.2">
      <c r="A13968" s="219">
        <v>0</v>
      </c>
    </row>
    <row r="13969" spans="1:1" x14ac:dyDescent="0.2">
      <c r="A13969" s="219">
        <v>0</v>
      </c>
    </row>
    <row r="13970" spans="1:1" x14ac:dyDescent="0.2">
      <c r="A13970" s="219">
        <v>0</v>
      </c>
    </row>
    <row r="13971" spans="1:1" x14ac:dyDescent="0.2">
      <c r="A13971" s="219">
        <v>0</v>
      </c>
    </row>
    <row r="13972" spans="1:1" x14ac:dyDescent="0.2">
      <c r="A13972" s="219">
        <v>0</v>
      </c>
    </row>
    <row r="13973" spans="1:1" x14ac:dyDescent="0.2">
      <c r="A13973" s="219">
        <v>0</v>
      </c>
    </row>
    <row r="13974" spans="1:1" x14ac:dyDescent="0.2">
      <c r="A13974" s="219">
        <v>0</v>
      </c>
    </row>
    <row r="13975" spans="1:1" x14ac:dyDescent="0.2">
      <c r="A13975" s="219">
        <v>0</v>
      </c>
    </row>
    <row r="13976" spans="1:1" x14ac:dyDescent="0.2">
      <c r="A13976" s="219">
        <v>0</v>
      </c>
    </row>
    <row r="13977" spans="1:1" x14ac:dyDescent="0.2">
      <c r="A13977" s="219">
        <v>0</v>
      </c>
    </row>
    <row r="13978" spans="1:1" x14ac:dyDescent="0.2">
      <c r="A13978" s="219">
        <v>0</v>
      </c>
    </row>
    <row r="13979" spans="1:1" x14ac:dyDescent="0.2">
      <c r="A13979" s="219">
        <v>0</v>
      </c>
    </row>
    <row r="13980" spans="1:1" x14ac:dyDescent="0.2">
      <c r="A13980" s="219">
        <v>0</v>
      </c>
    </row>
    <row r="13981" spans="1:1" x14ac:dyDescent="0.2">
      <c r="A13981" s="219">
        <v>0</v>
      </c>
    </row>
    <row r="13982" spans="1:1" x14ac:dyDescent="0.2">
      <c r="A13982" s="219">
        <v>0</v>
      </c>
    </row>
    <row r="13983" spans="1:1" x14ac:dyDescent="0.2">
      <c r="A13983" s="219">
        <v>0</v>
      </c>
    </row>
    <row r="13984" spans="1:1" x14ac:dyDescent="0.2">
      <c r="A13984" s="219">
        <v>0</v>
      </c>
    </row>
    <row r="13985" spans="1:1" x14ac:dyDescent="0.2">
      <c r="A13985" s="219">
        <v>0</v>
      </c>
    </row>
    <row r="13986" spans="1:1" x14ac:dyDescent="0.2">
      <c r="A13986" s="219">
        <v>0</v>
      </c>
    </row>
    <row r="13987" spans="1:1" x14ac:dyDescent="0.2">
      <c r="A13987" s="219">
        <v>0</v>
      </c>
    </row>
    <row r="13988" spans="1:1" x14ac:dyDescent="0.2">
      <c r="A13988" s="219">
        <v>0</v>
      </c>
    </row>
    <row r="13989" spans="1:1" x14ac:dyDescent="0.2">
      <c r="A13989" s="219">
        <v>0</v>
      </c>
    </row>
    <row r="13990" spans="1:1" x14ac:dyDescent="0.2">
      <c r="A13990" s="219">
        <v>0</v>
      </c>
    </row>
    <row r="13991" spans="1:1" x14ac:dyDescent="0.2">
      <c r="A13991" s="219">
        <v>0</v>
      </c>
    </row>
    <row r="13992" spans="1:1" x14ac:dyDescent="0.2">
      <c r="A13992" s="219">
        <v>0</v>
      </c>
    </row>
    <row r="13993" spans="1:1" x14ac:dyDescent="0.2">
      <c r="A13993" s="219">
        <v>0</v>
      </c>
    </row>
    <row r="13994" spans="1:1" x14ac:dyDescent="0.2">
      <c r="A13994" s="219">
        <v>0</v>
      </c>
    </row>
    <row r="13995" spans="1:1" x14ac:dyDescent="0.2">
      <c r="A13995" s="219">
        <v>0</v>
      </c>
    </row>
    <row r="13996" spans="1:1" x14ac:dyDescent="0.2">
      <c r="A13996" s="219">
        <v>0</v>
      </c>
    </row>
    <row r="13997" spans="1:1" x14ac:dyDescent="0.2">
      <c r="A13997" s="219">
        <v>0</v>
      </c>
    </row>
    <row r="13998" spans="1:1" x14ac:dyDescent="0.2">
      <c r="A13998" s="219">
        <v>0</v>
      </c>
    </row>
    <row r="13999" spans="1:1" x14ac:dyDescent="0.2">
      <c r="A13999" s="219">
        <v>0</v>
      </c>
    </row>
    <row r="14000" spans="1:1" x14ac:dyDescent="0.2">
      <c r="A14000" s="219">
        <v>0</v>
      </c>
    </row>
    <row r="14001" spans="1:1" x14ac:dyDescent="0.2">
      <c r="A14001" s="219">
        <v>0</v>
      </c>
    </row>
    <row r="14002" spans="1:1" x14ac:dyDescent="0.2">
      <c r="A14002" s="219">
        <v>0</v>
      </c>
    </row>
    <row r="14003" spans="1:1" x14ac:dyDescent="0.2">
      <c r="A14003" s="219">
        <v>0</v>
      </c>
    </row>
    <row r="14004" spans="1:1" x14ac:dyDescent="0.2">
      <c r="A14004" s="219">
        <v>0</v>
      </c>
    </row>
    <row r="14005" spans="1:1" x14ac:dyDescent="0.2">
      <c r="A14005" s="219">
        <v>0</v>
      </c>
    </row>
    <row r="14006" spans="1:1" x14ac:dyDescent="0.2">
      <c r="A14006" s="219">
        <v>0</v>
      </c>
    </row>
    <row r="14007" spans="1:1" x14ac:dyDescent="0.2">
      <c r="A14007" s="219">
        <v>0</v>
      </c>
    </row>
    <row r="14008" spans="1:1" x14ac:dyDescent="0.2">
      <c r="A14008" s="219">
        <v>0</v>
      </c>
    </row>
    <row r="14009" spans="1:1" x14ac:dyDescent="0.2">
      <c r="A14009" s="219">
        <v>0</v>
      </c>
    </row>
    <row r="14010" spans="1:1" x14ac:dyDescent="0.2">
      <c r="A14010" s="219">
        <v>0</v>
      </c>
    </row>
    <row r="14011" spans="1:1" x14ac:dyDescent="0.2">
      <c r="A14011" s="219">
        <v>0</v>
      </c>
    </row>
    <row r="14012" spans="1:1" x14ac:dyDescent="0.2">
      <c r="A14012" s="219">
        <v>0</v>
      </c>
    </row>
    <row r="14013" spans="1:1" x14ac:dyDescent="0.2">
      <c r="A14013" s="219">
        <v>0</v>
      </c>
    </row>
    <row r="14014" spans="1:1" x14ac:dyDescent="0.2">
      <c r="A14014" s="219">
        <v>0</v>
      </c>
    </row>
    <row r="14015" spans="1:1" x14ac:dyDescent="0.2">
      <c r="A14015" s="219">
        <v>0</v>
      </c>
    </row>
    <row r="14016" spans="1:1" x14ac:dyDescent="0.2">
      <c r="A14016" s="219">
        <v>0</v>
      </c>
    </row>
    <row r="14017" spans="1:1" x14ac:dyDescent="0.2">
      <c r="A14017" s="219">
        <v>0</v>
      </c>
    </row>
    <row r="14018" spans="1:1" x14ac:dyDescent="0.2">
      <c r="A14018" s="219">
        <v>0</v>
      </c>
    </row>
    <row r="14019" spans="1:1" x14ac:dyDescent="0.2">
      <c r="A14019" s="219">
        <v>0</v>
      </c>
    </row>
    <row r="14020" spans="1:1" x14ac:dyDescent="0.2">
      <c r="A14020" s="219">
        <v>0</v>
      </c>
    </row>
    <row r="14021" spans="1:1" x14ac:dyDescent="0.2">
      <c r="A14021" s="219">
        <v>0</v>
      </c>
    </row>
    <row r="14022" spans="1:1" x14ac:dyDescent="0.2">
      <c r="A14022" s="219">
        <v>0</v>
      </c>
    </row>
    <row r="14023" spans="1:1" x14ac:dyDescent="0.2">
      <c r="A14023" s="219">
        <v>0</v>
      </c>
    </row>
    <row r="14024" spans="1:1" x14ac:dyDescent="0.2">
      <c r="A14024" s="219">
        <v>0</v>
      </c>
    </row>
    <row r="14025" spans="1:1" x14ac:dyDescent="0.2">
      <c r="A14025" s="219">
        <v>0</v>
      </c>
    </row>
    <row r="14026" spans="1:1" x14ac:dyDescent="0.2">
      <c r="A14026" s="219">
        <v>0</v>
      </c>
    </row>
    <row r="14027" spans="1:1" x14ac:dyDescent="0.2">
      <c r="A14027" s="219">
        <v>0</v>
      </c>
    </row>
    <row r="14028" spans="1:1" x14ac:dyDescent="0.2">
      <c r="A14028" s="219">
        <v>0</v>
      </c>
    </row>
    <row r="14029" spans="1:1" x14ac:dyDescent="0.2">
      <c r="A14029" s="219">
        <v>0</v>
      </c>
    </row>
    <row r="14030" spans="1:1" x14ac:dyDescent="0.2">
      <c r="A14030" s="219">
        <v>0</v>
      </c>
    </row>
    <row r="14031" spans="1:1" x14ac:dyDescent="0.2">
      <c r="A14031" s="219">
        <v>0</v>
      </c>
    </row>
    <row r="14032" spans="1:1" x14ac:dyDescent="0.2">
      <c r="A14032" s="219">
        <v>0</v>
      </c>
    </row>
    <row r="14033" spans="1:1" x14ac:dyDescent="0.2">
      <c r="A14033" s="219">
        <v>0</v>
      </c>
    </row>
    <row r="14034" spans="1:1" x14ac:dyDescent="0.2">
      <c r="A14034" s="219">
        <v>0</v>
      </c>
    </row>
    <row r="14035" spans="1:1" x14ac:dyDescent="0.2">
      <c r="A14035" s="219">
        <v>0</v>
      </c>
    </row>
    <row r="14036" spans="1:1" x14ac:dyDescent="0.2">
      <c r="A14036" s="219">
        <v>0</v>
      </c>
    </row>
    <row r="14037" spans="1:1" x14ac:dyDescent="0.2">
      <c r="A14037" s="219">
        <v>0</v>
      </c>
    </row>
    <row r="14038" spans="1:1" x14ac:dyDescent="0.2">
      <c r="A14038" s="219">
        <v>0</v>
      </c>
    </row>
    <row r="14039" spans="1:1" x14ac:dyDescent="0.2">
      <c r="A14039" s="219">
        <v>0</v>
      </c>
    </row>
    <row r="14040" spans="1:1" x14ac:dyDescent="0.2">
      <c r="A14040" s="219">
        <v>0</v>
      </c>
    </row>
    <row r="14041" spans="1:1" x14ac:dyDescent="0.2">
      <c r="A14041" s="219">
        <v>0</v>
      </c>
    </row>
    <row r="14042" spans="1:1" x14ac:dyDescent="0.2">
      <c r="A14042" s="219">
        <v>0</v>
      </c>
    </row>
    <row r="14043" spans="1:1" x14ac:dyDescent="0.2">
      <c r="A14043" s="219">
        <v>0</v>
      </c>
    </row>
    <row r="14044" spans="1:1" x14ac:dyDescent="0.2">
      <c r="A14044" s="219">
        <v>0</v>
      </c>
    </row>
    <row r="14045" spans="1:1" x14ac:dyDescent="0.2">
      <c r="A14045" s="219">
        <v>0</v>
      </c>
    </row>
    <row r="14046" spans="1:1" x14ac:dyDescent="0.2">
      <c r="A14046" s="219">
        <v>0</v>
      </c>
    </row>
    <row r="14047" spans="1:1" x14ac:dyDescent="0.2">
      <c r="A14047" s="219">
        <v>0</v>
      </c>
    </row>
    <row r="14048" spans="1:1" x14ac:dyDescent="0.2">
      <c r="A14048" s="219">
        <v>0</v>
      </c>
    </row>
    <row r="14049" spans="1:1" x14ac:dyDescent="0.2">
      <c r="A14049" s="219">
        <v>0</v>
      </c>
    </row>
    <row r="14050" spans="1:1" x14ac:dyDescent="0.2">
      <c r="A14050" s="219">
        <v>0</v>
      </c>
    </row>
    <row r="14051" spans="1:1" x14ac:dyDescent="0.2">
      <c r="A14051" s="219">
        <v>0</v>
      </c>
    </row>
    <row r="14052" spans="1:1" x14ac:dyDescent="0.2">
      <c r="A14052" s="219">
        <v>0</v>
      </c>
    </row>
    <row r="14053" spans="1:1" x14ac:dyDescent="0.2">
      <c r="A14053" s="219">
        <v>0</v>
      </c>
    </row>
    <row r="14054" spans="1:1" x14ac:dyDescent="0.2">
      <c r="A14054" s="219">
        <v>0</v>
      </c>
    </row>
    <row r="14055" spans="1:1" x14ac:dyDescent="0.2">
      <c r="A14055" s="219">
        <v>0</v>
      </c>
    </row>
    <row r="14056" spans="1:1" x14ac:dyDescent="0.2">
      <c r="A14056" s="219">
        <v>0</v>
      </c>
    </row>
    <row r="14057" spans="1:1" x14ac:dyDescent="0.2">
      <c r="A14057" s="219">
        <v>0</v>
      </c>
    </row>
    <row r="14058" spans="1:1" x14ac:dyDescent="0.2">
      <c r="A14058" s="219">
        <v>0</v>
      </c>
    </row>
    <row r="14059" spans="1:1" x14ac:dyDescent="0.2">
      <c r="A14059" s="219">
        <v>0</v>
      </c>
    </row>
    <row r="14060" spans="1:1" x14ac:dyDescent="0.2">
      <c r="A14060" s="219">
        <v>0</v>
      </c>
    </row>
    <row r="14061" spans="1:1" x14ac:dyDescent="0.2">
      <c r="A14061" s="219">
        <v>0</v>
      </c>
    </row>
    <row r="14062" spans="1:1" x14ac:dyDescent="0.2">
      <c r="A14062" s="219">
        <v>0</v>
      </c>
    </row>
    <row r="14063" spans="1:1" x14ac:dyDescent="0.2">
      <c r="A14063" s="219">
        <v>0</v>
      </c>
    </row>
    <row r="14064" spans="1:1" x14ac:dyDescent="0.2">
      <c r="A14064" s="219">
        <v>0</v>
      </c>
    </row>
    <row r="14065" spans="1:1" x14ac:dyDescent="0.2">
      <c r="A14065" s="219">
        <v>0</v>
      </c>
    </row>
    <row r="14066" spans="1:1" x14ac:dyDescent="0.2">
      <c r="A14066" s="219">
        <v>0</v>
      </c>
    </row>
    <row r="14067" spans="1:1" x14ac:dyDescent="0.2">
      <c r="A14067" s="219">
        <v>0</v>
      </c>
    </row>
    <row r="14068" spans="1:1" x14ac:dyDescent="0.2">
      <c r="A14068" s="219">
        <v>0</v>
      </c>
    </row>
    <row r="14069" spans="1:1" x14ac:dyDescent="0.2">
      <c r="A14069" s="219">
        <v>0</v>
      </c>
    </row>
    <row r="14070" spans="1:1" x14ac:dyDescent="0.2">
      <c r="A14070" s="219">
        <v>0</v>
      </c>
    </row>
    <row r="14071" spans="1:1" x14ac:dyDescent="0.2">
      <c r="A14071" s="219">
        <v>0</v>
      </c>
    </row>
    <row r="14072" spans="1:1" x14ac:dyDescent="0.2">
      <c r="A14072" s="219">
        <v>0</v>
      </c>
    </row>
    <row r="14073" spans="1:1" x14ac:dyDescent="0.2">
      <c r="A14073" s="219">
        <v>0</v>
      </c>
    </row>
    <row r="14074" spans="1:1" x14ac:dyDescent="0.2">
      <c r="A14074" s="219">
        <v>0</v>
      </c>
    </row>
    <row r="14075" spans="1:1" x14ac:dyDescent="0.2">
      <c r="A14075" s="219">
        <v>0</v>
      </c>
    </row>
    <row r="14076" spans="1:1" x14ac:dyDescent="0.2">
      <c r="A14076" s="219">
        <v>0</v>
      </c>
    </row>
    <row r="14077" spans="1:1" x14ac:dyDescent="0.2">
      <c r="A14077" s="219">
        <v>0</v>
      </c>
    </row>
    <row r="14078" spans="1:1" x14ac:dyDescent="0.2">
      <c r="A14078" s="219">
        <v>0</v>
      </c>
    </row>
    <row r="14079" spans="1:1" x14ac:dyDescent="0.2">
      <c r="A14079" s="219">
        <v>0</v>
      </c>
    </row>
    <row r="14080" spans="1:1" x14ac:dyDescent="0.2">
      <c r="A14080" s="219">
        <v>0</v>
      </c>
    </row>
    <row r="14081" spans="1:1" x14ac:dyDescent="0.2">
      <c r="A14081" s="219">
        <v>0</v>
      </c>
    </row>
    <row r="14082" spans="1:1" x14ac:dyDescent="0.2">
      <c r="A14082" s="219">
        <v>0</v>
      </c>
    </row>
    <row r="14083" spans="1:1" x14ac:dyDescent="0.2">
      <c r="A14083" s="219">
        <v>0</v>
      </c>
    </row>
    <row r="14084" spans="1:1" x14ac:dyDescent="0.2">
      <c r="A14084" s="219">
        <v>0</v>
      </c>
    </row>
    <row r="14085" spans="1:1" x14ac:dyDescent="0.2">
      <c r="A14085" s="219">
        <v>0</v>
      </c>
    </row>
    <row r="14086" spans="1:1" x14ac:dyDescent="0.2">
      <c r="A14086" s="219">
        <v>0</v>
      </c>
    </row>
    <row r="14087" spans="1:1" x14ac:dyDescent="0.2">
      <c r="A14087" s="219">
        <v>0</v>
      </c>
    </row>
    <row r="14088" spans="1:1" x14ac:dyDescent="0.2">
      <c r="A14088" s="219">
        <v>0</v>
      </c>
    </row>
    <row r="14089" spans="1:1" x14ac:dyDescent="0.2">
      <c r="A14089" s="219">
        <v>0</v>
      </c>
    </row>
    <row r="14090" spans="1:1" x14ac:dyDescent="0.2">
      <c r="A14090" s="219">
        <v>0</v>
      </c>
    </row>
    <row r="14091" spans="1:1" x14ac:dyDescent="0.2">
      <c r="A14091" s="219">
        <v>0</v>
      </c>
    </row>
    <row r="14092" spans="1:1" x14ac:dyDescent="0.2">
      <c r="A14092" s="219">
        <v>0</v>
      </c>
    </row>
    <row r="14093" spans="1:1" x14ac:dyDescent="0.2">
      <c r="A14093" s="219">
        <v>0</v>
      </c>
    </row>
    <row r="14094" spans="1:1" x14ac:dyDescent="0.2">
      <c r="A14094" s="219">
        <v>0</v>
      </c>
    </row>
    <row r="14095" spans="1:1" x14ac:dyDescent="0.2">
      <c r="A14095" s="219">
        <v>0</v>
      </c>
    </row>
    <row r="14096" spans="1:1" x14ac:dyDescent="0.2">
      <c r="A14096" s="219">
        <v>0</v>
      </c>
    </row>
    <row r="14097" spans="1:1" x14ac:dyDescent="0.2">
      <c r="A14097" s="219">
        <v>0</v>
      </c>
    </row>
    <row r="14098" spans="1:1" x14ac:dyDescent="0.2">
      <c r="A14098" s="219">
        <v>0</v>
      </c>
    </row>
    <row r="14099" spans="1:1" x14ac:dyDescent="0.2">
      <c r="A14099" s="219">
        <v>0</v>
      </c>
    </row>
    <row r="14100" spans="1:1" x14ac:dyDescent="0.2">
      <c r="A14100" s="219">
        <v>0</v>
      </c>
    </row>
    <row r="14101" spans="1:1" x14ac:dyDescent="0.2">
      <c r="A14101" s="219">
        <v>0</v>
      </c>
    </row>
    <row r="14102" spans="1:1" x14ac:dyDescent="0.2">
      <c r="A14102" s="219">
        <v>0</v>
      </c>
    </row>
    <row r="14103" spans="1:1" x14ac:dyDescent="0.2">
      <c r="A14103" s="219">
        <v>0</v>
      </c>
    </row>
    <row r="14104" spans="1:1" x14ac:dyDescent="0.2">
      <c r="A14104" s="219">
        <v>0</v>
      </c>
    </row>
    <row r="14105" spans="1:1" x14ac:dyDescent="0.2">
      <c r="A14105" s="219">
        <v>0</v>
      </c>
    </row>
    <row r="14106" spans="1:1" x14ac:dyDescent="0.2">
      <c r="A14106" s="219">
        <v>0</v>
      </c>
    </row>
    <row r="14107" spans="1:1" x14ac:dyDescent="0.2">
      <c r="A14107" s="219">
        <v>0</v>
      </c>
    </row>
    <row r="14108" spans="1:1" x14ac:dyDescent="0.2">
      <c r="A14108" s="219">
        <v>0</v>
      </c>
    </row>
    <row r="14109" spans="1:1" x14ac:dyDescent="0.2">
      <c r="A14109" s="219">
        <v>0</v>
      </c>
    </row>
    <row r="14110" spans="1:1" x14ac:dyDescent="0.2">
      <c r="A14110" s="219">
        <v>0</v>
      </c>
    </row>
    <row r="14111" spans="1:1" x14ac:dyDescent="0.2">
      <c r="A14111" s="219">
        <v>0</v>
      </c>
    </row>
    <row r="14112" spans="1:1" x14ac:dyDescent="0.2">
      <c r="A14112" s="219">
        <v>0</v>
      </c>
    </row>
    <row r="14113" spans="1:1" x14ac:dyDescent="0.2">
      <c r="A14113" s="219">
        <v>0</v>
      </c>
    </row>
    <row r="14114" spans="1:1" x14ac:dyDescent="0.2">
      <c r="A14114" s="219">
        <v>0</v>
      </c>
    </row>
    <row r="14115" spans="1:1" x14ac:dyDescent="0.2">
      <c r="A14115" s="219">
        <v>0</v>
      </c>
    </row>
    <row r="14116" spans="1:1" x14ac:dyDescent="0.2">
      <c r="A14116" s="219">
        <v>0</v>
      </c>
    </row>
    <row r="14117" spans="1:1" x14ac:dyDescent="0.2">
      <c r="A14117" s="219">
        <v>0</v>
      </c>
    </row>
    <row r="14118" spans="1:1" x14ac:dyDescent="0.2">
      <c r="A14118" s="219">
        <v>0</v>
      </c>
    </row>
    <row r="14119" spans="1:1" x14ac:dyDescent="0.2">
      <c r="A14119" s="219">
        <v>0</v>
      </c>
    </row>
    <row r="14120" spans="1:1" x14ac:dyDescent="0.2">
      <c r="A14120" s="219">
        <v>0</v>
      </c>
    </row>
    <row r="14121" spans="1:1" x14ac:dyDescent="0.2">
      <c r="A14121" s="219">
        <v>0</v>
      </c>
    </row>
    <row r="14122" spans="1:1" x14ac:dyDescent="0.2">
      <c r="A14122" s="219">
        <v>0</v>
      </c>
    </row>
    <row r="14123" spans="1:1" x14ac:dyDescent="0.2">
      <c r="A14123" s="219">
        <v>0</v>
      </c>
    </row>
    <row r="14124" spans="1:1" x14ac:dyDescent="0.2">
      <c r="A14124" s="219">
        <v>0</v>
      </c>
    </row>
    <row r="14125" spans="1:1" x14ac:dyDescent="0.2">
      <c r="A14125" s="219">
        <v>0</v>
      </c>
    </row>
    <row r="14126" spans="1:1" x14ac:dyDescent="0.2">
      <c r="A14126" s="219">
        <v>0</v>
      </c>
    </row>
    <row r="14127" spans="1:1" x14ac:dyDescent="0.2">
      <c r="A14127" s="219">
        <v>0</v>
      </c>
    </row>
    <row r="14128" spans="1:1" x14ac:dyDescent="0.2">
      <c r="A14128" s="219">
        <v>0</v>
      </c>
    </row>
    <row r="14129" spans="1:1" x14ac:dyDescent="0.2">
      <c r="A14129" s="219">
        <v>0</v>
      </c>
    </row>
    <row r="14130" spans="1:1" x14ac:dyDescent="0.2">
      <c r="A14130" s="219">
        <v>0</v>
      </c>
    </row>
    <row r="14131" spans="1:1" x14ac:dyDescent="0.2">
      <c r="A14131" s="219">
        <v>0</v>
      </c>
    </row>
    <row r="14132" spans="1:1" x14ac:dyDescent="0.2">
      <c r="A14132" s="219">
        <v>0</v>
      </c>
    </row>
    <row r="14133" spans="1:1" x14ac:dyDescent="0.2">
      <c r="A14133" s="219">
        <v>0</v>
      </c>
    </row>
    <row r="14134" spans="1:1" x14ac:dyDescent="0.2">
      <c r="A14134" s="219">
        <v>0</v>
      </c>
    </row>
    <row r="14135" spans="1:1" x14ac:dyDescent="0.2">
      <c r="A14135" s="219">
        <v>0</v>
      </c>
    </row>
    <row r="14136" spans="1:1" x14ac:dyDescent="0.2">
      <c r="A14136" s="219">
        <v>0</v>
      </c>
    </row>
    <row r="14137" spans="1:1" x14ac:dyDescent="0.2">
      <c r="A14137" s="219">
        <v>0</v>
      </c>
    </row>
    <row r="14138" spans="1:1" x14ac:dyDescent="0.2">
      <c r="A14138" s="219">
        <v>0</v>
      </c>
    </row>
    <row r="14139" spans="1:1" x14ac:dyDescent="0.2">
      <c r="A14139" s="219">
        <v>0</v>
      </c>
    </row>
    <row r="14140" spans="1:1" x14ac:dyDescent="0.2">
      <c r="A14140" s="219">
        <v>0</v>
      </c>
    </row>
    <row r="14141" spans="1:1" x14ac:dyDescent="0.2">
      <c r="A14141" s="219">
        <v>0</v>
      </c>
    </row>
    <row r="14142" spans="1:1" x14ac:dyDescent="0.2">
      <c r="A14142" s="219">
        <v>0</v>
      </c>
    </row>
    <row r="14143" spans="1:1" x14ac:dyDescent="0.2">
      <c r="A14143" s="219">
        <v>0</v>
      </c>
    </row>
    <row r="14144" spans="1:1" x14ac:dyDescent="0.2">
      <c r="A14144" s="219">
        <v>0</v>
      </c>
    </row>
    <row r="14145" spans="1:1" x14ac:dyDescent="0.2">
      <c r="A14145" s="219">
        <v>0</v>
      </c>
    </row>
    <row r="14146" spans="1:1" x14ac:dyDescent="0.2">
      <c r="A14146" s="219">
        <v>0</v>
      </c>
    </row>
    <row r="14147" spans="1:1" x14ac:dyDescent="0.2">
      <c r="A14147" s="219">
        <v>0</v>
      </c>
    </row>
    <row r="14148" spans="1:1" x14ac:dyDescent="0.2">
      <c r="A14148" s="219">
        <v>0</v>
      </c>
    </row>
    <row r="14149" spans="1:1" x14ac:dyDescent="0.2">
      <c r="A14149" s="219">
        <v>0</v>
      </c>
    </row>
    <row r="14150" spans="1:1" x14ac:dyDescent="0.2">
      <c r="A14150" s="219">
        <v>0</v>
      </c>
    </row>
    <row r="14151" spans="1:1" x14ac:dyDescent="0.2">
      <c r="A14151" s="219">
        <v>0</v>
      </c>
    </row>
    <row r="14152" spans="1:1" x14ac:dyDescent="0.2">
      <c r="A14152" s="219">
        <v>0</v>
      </c>
    </row>
    <row r="14153" spans="1:1" x14ac:dyDescent="0.2">
      <c r="A14153" s="219">
        <v>0</v>
      </c>
    </row>
    <row r="14154" spans="1:1" x14ac:dyDescent="0.2">
      <c r="A14154" s="219">
        <v>0</v>
      </c>
    </row>
    <row r="14155" spans="1:1" x14ac:dyDescent="0.2">
      <c r="A14155" s="219">
        <v>0</v>
      </c>
    </row>
    <row r="14156" spans="1:1" x14ac:dyDescent="0.2">
      <c r="A14156" s="219">
        <v>0</v>
      </c>
    </row>
    <row r="14157" spans="1:1" x14ac:dyDescent="0.2">
      <c r="A14157" s="219">
        <v>0</v>
      </c>
    </row>
    <row r="14158" spans="1:1" x14ac:dyDescent="0.2">
      <c r="A14158" s="219">
        <v>0</v>
      </c>
    </row>
    <row r="14159" spans="1:1" x14ac:dyDescent="0.2">
      <c r="A14159" s="219">
        <v>0</v>
      </c>
    </row>
    <row r="14160" spans="1:1" x14ac:dyDescent="0.2">
      <c r="A14160" s="219">
        <v>0</v>
      </c>
    </row>
    <row r="14161" spans="1:1" x14ac:dyDescent="0.2">
      <c r="A14161" s="219">
        <v>0</v>
      </c>
    </row>
    <row r="14162" spans="1:1" x14ac:dyDescent="0.2">
      <c r="A14162" s="219">
        <v>0</v>
      </c>
    </row>
    <row r="14163" spans="1:1" x14ac:dyDescent="0.2">
      <c r="A14163" s="219">
        <v>0</v>
      </c>
    </row>
    <row r="14164" spans="1:1" x14ac:dyDescent="0.2">
      <c r="A14164" s="219">
        <v>0</v>
      </c>
    </row>
    <row r="14165" spans="1:1" x14ac:dyDescent="0.2">
      <c r="A14165" s="219">
        <v>0</v>
      </c>
    </row>
    <row r="14166" spans="1:1" x14ac:dyDescent="0.2">
      <c r="A14166" s="219">
        <v>0</v>
      </c>
    </row>
    <row r="14167" spans="1:1" x14ac:dyDescent="0.2">
      <c r="A14167" s="219">
        <v>0</v>
      </c>
    </row>
    <row r="14168" spans="1:1" x14ac:dyDescent="0.2">
      <c r="A14168" s="219">
        <v>0</v>
      </c>
    </row>
    <row r="14169" spans="1:1" x14ac:dyDescent="0.2">
      <c r="A14169" s="219">
        <v>0</v>
      </c>
    </row>
    <row r="14170" spans="1:1" x14ac:dyDescent="0.2">
      <c r="A14170" s="219">
        <v>0</v>
      </c>
    </row>
    <row r="14171" spans="1:1" x14ac:dyDescent="0.2">
      <c r="A14171" s="219">
        <v>0</v>
      </c>
    </row>
    <row r="14172" spans="1:1" x14ac:dyDescent="0.2">
      <c r="A14172" s="219">
        <v>0</v>
      </c>
    </row>
    <row r="14173" spans="1:1" x14ac:dyDescent="0.2">
      <c r="A14173" s="219">
        <v>0</v>
      </c>
    </row>
    <row r="14174" spans="1:1" x14ac:dyDescent="0.2">
      <c r="A14174" s="219">
        <v>0</v>
      </c>
    </row>
    <row r="14175" spans="1:1" x14ac:dyDescent="0.2">
      <c r="A14175" s="219">
        <v>0</v>
      </c>
    </row>
    <row r="14176" spans="1:1" x14ac:dyDescent="0.2">
      <c r="A14176" s="219">
        <v>0</v>
      </c>
    </row>
    <row r="14177" spans="1:1" x14ac:dyDescent="0.2">
      <c r="A14177" s="219">
        <v>0</v>
      </c>
    </row>
    <row r="14178" spans="1:1" x14ac:dyDescent="0.2">
      <c r="A14178" s="219">
        <v>0</v>
      </c>
    </row>
    <row r="14179" spans="1:1" x14ac:dyDescent="0.2">
      <c r="A14179" s="219">
        <v>0</v>
      </c>
    </row>
    <row r="14180" spans="1:1" x14ac:dyDescent="0.2">
      <c r="A14180" s="219">
        <v>0</v>
      </c>
    </row>
    <row r="14181" spans="1:1" x14ac:dyDescent="0.2">
      <c r="A14181" s="219">
        <v>0</v>
      </c>
    </row>
    <row r="14182" spans="1:1" x14ac:dyDescent="0.2">
      <c r="A14182" s="219">
        <v>0</v>
      </c>
    </row>
    <row r="14183" spans="1:1" x14ac:dyDescent="0.2">
      <c r="A14183" s="219">
        <v>0</v>
      </c>
    </row>
    <row r="14184" spans="1:1" x14ac:dyDescent="0.2">
      <c r="A14184" s="219">
        <v>0</v>
      </c>
    </row>
    <row r="14185" spans="1:1" x14ac:dyDescent="0.2">
      <c r="A14185" s="219">
        <v>0</v>
      </c>
    </row>
    <row r="14186" spans="1:1" x14ac:dyDescent="0.2">
      <c r="A14186" s="219">
        <v>0</v>
      </c>
    </row>
    <row r="14187" spans="1:1" x14ac:dyDescent="0.2">
      <c r="A14187" s="219">
        <v>0</v>
      </c>
    </row>
    <row r="14188" spans="1:1" x14ac:dyDescent="0.2">
      <c r="A14188" s="219">
        <v>0</v>
      </c>
    </row>
    <row r="14189" spans="1:1" x14ac:dyDescent="0.2">
      <c r="A14189" s="219">
        <v>0</v>
      </c>
    </row>
    <row r="14190" spans="1:1" x14ac:dyDescent="0.2">
      <c r="A14190" s="219">
        <v>0</v>
      </c>
    </row>
    <row r="14191" spans="1:1" x14ac:dyDescent="0.2">
      <c r="A14191" s="219">
        <v>0</v>
      </c>
    </row>
    <row r="14192" spans="1:1" x14ac:dyDescent="0.2">
      <c r="A14192" s="219">
        <v>0</v>
      </c>
    </row>
    <row r="14193" spans="1:1" x14ac:dyDescent="0.2">
      <c r="A14193" s="219">
        <v>0</v>
      </c>
    </row>
    <row r="14194" spans="1:1" x14ac:dyDescent="0.2">
      <c r="A14194" s="219">
        <v>0</v>
      </c>
    </row>
    <row r="14195" spans="1:1" x14ac:dyDescent="0.2">
      <c r="A14195" s="219">
        <v>0</v>
      </c>
    </row>
    <row r="14196" spans="1:1" x14ac:dyDescent="0.2">
      <c r="A14196" s="219">
        <v>0</v>
      </c>
    </row>
    <row r="14197" spans="1:1" x14ac:dyDescent="0.2">
      <c r="A14197" s="219">
        <v>0</v>
      </c>
    </row>
    <row r="14198" spans="1:1" x14ac:dyDescent="0.2">
      <c r="A14198" s="219">
        <v>0</v>
      </c>
    </row>
    <row r="14199" spans="1:1" x14ac:dyDescent="0.2">
      <c r="A14199" s="219">
        <v>0</v>
      </c>
    </row>
    <row r="14200" spans="1:1" x14ac:dyDescent="0.2">
      <c r="A14200" s="219">
        <v>0</v>
      </c>
    </row>
    <row r="14201" spans="1:1" x14ac:dyDescent="0.2">
      <c r="A14201" s="219">
        <v>0</v>
      </c>
    </row>
    <row r="14202" spans="1:1" x14ac:dyDescent="0.2">
      <c r="A14202" s="219">
        <v>0</v>
      </c>
    </row>
    <row r="14203" spans="1:1" x14ac:dyDescent="0.2">
      <c r="A14203" s="219">
        <v>0</v>
      </c>
    </row>
    <row r="14204" spans="1:1" x14ac:dyDescent="0.2">
      <c r="A14204" s="219">
        <v>0</v>
      </c>
    </row>
    <row r="14205" spans="1:1" x14ac:dyDescent="0.2">
      <c r="A14205" s="219">
        <v>0</v>
      </c>
    </row>
    <row r="14206" spans="1:1" x14ac:dyDescent="0.2">
      <c r="A14206" s="219">
        <v>0</v>
      </c>
    </row>
    <row r="14207" spans="1:1" x14ac:dyDescent="0.2">
      <c r="A14207" s="219">
        <v>0</v>
      </c>
    </row>
    <row r="14208" spans="1:1" x14ac:dyDescent="0.2">
      <c r="A14208" s="219">
        <v>0</v>
      </c>
    </row>
    <row r="14209" spans="1:1" x14ac:dyDescent="0.2">
      <c r="A14209" s="219">
        <v>0</v>
      </c>
    </row>
    <row r="14210" spans="1:1" x14ac:dyDescent="0.2">
      <c r="A14210" s="219">
        <v>0</v>
      </c>
    </row>
    <row r="14211" spans="1:1" x14ac:dyDescent="0.2">
      <c r="A14211" s="219">
        <v>0</v>
      </c>
    </row>
    <row r="14212" spans="1:1" x14ac:dyDescent="0.2">
      <c r="A14212" s="219">
        <v>0</v>
      </c>
    </row>
    <row r="14213" spans="1:1" x14ac:dyDescent="0.2">
      <c r="A14213" s="219">
        <v>0</v>
      </c>
    </row>
    <row r="14214" spans="1:1" x14ac:dyDescent="0.2">
      <c r="A14214" s="219">
        <v>0</v>
      </c>
    </row>
    <row r="14215" spans="1:1" x14ac:dyDescent="0.2">
      <c r="A14215" s="219">
        <v>0</v>
      </c>
    </row>
    <row r="14216" spans="1:1" x14ac:dyDescent="0.2">
      <c r="A14216" s="219">
        <v>0</v>
      </c>
    </row>
    <row r="14217" spans="1:1" x14ac:dyDescent="0.2">
      <c r="A14217" s="219">
        <v>0</v>
      </c>
    </row>
    <row r="14218" spans="1:1" x14ac:dyDescent="0.2">
      <c r="A14218" s="219">
        <v>0</v>
      </c>
    </row>
    <row r="14219" spans="1:1" x14ac:dyDescent="0.2">
      <c r="A14219" s="219">
        <v>0</v>
      </c>
    </row>
    <row r="14220" spans="1:1" x14ac:dyDescent="0.2">
      <c r="A14220" s="219">
        <v>0</v>
      </c>
    </row>
    <row r="14221" spans="1:1" x14ac:dyDescent="0.2">
      <c r="A14221" s="219">
        <v>0</v>
      </c>
    </row>
    <row r="14222" spans="1:1" x14ac:dyDescent="0.2">
      <c r="A14222" s="219">
        <v>0</v>
      </c>
    </row>
    <row r="14223" spans="1:1" x14ac:dyDescent="0.2">
      <c r="A14223" s="219">
        <v>0</v>
      </c>
    </row>
    <row r="14224" spans="1:1" x14ac:dyDescent="0.2">
      <c r="A14224" s="219">
        <v>0</v>
      </c>
    </row>
    <row r="14225" spans="1:1" x14ac:dyDescent="0.2">
      <c r="A14225" s="219">
        <v>0</v>
      </c>
    </row>
    <row r="14226" spans="1:1" x14ac:dyDescent="0.2">
      <c r="A14226" s="219">
        <v>0</v>
      </c>
    </row>
    <row r="14227" spans="1:1" x14ac:dyDescent="0.2">
      <c r="A14227" s="219">
        <v>0</v>
      </c>
    </row>
    <row r="14228" spans="1:1" x14ac:dyDescent="0.2">
      <c r="A14228" s="219">
        <v>0</v>
      </c>
    </row>
    <row r="14229" spans="1:1" x14ac:dyDescent="0.2">
      <c r="A14229" s="219">
        <v>0</v>
      </c>
    </row>
    <row r="14230" spans="1:1" x14ac:dyDescent="0.2">
      <c r="A14230" s="219">
        <v>0</v>
      </c>
    </row>
    <row r="14231" spans="1:1" x14ac:dyDescent="0.2">
      <c r="A14231" s="219">
        <v>0</v>
      </c>
    </row>
    <row r="14232" spans="1:1" x14ac:dyDescent="0.2">
      <c r="A14232" s="219">
        <v>0</v>
      </c>
    </row>
    <row r="14233" spans="1:1" x14ac:dyDescent="0.2">
      <c r="A14233" s="219">
        <v>0</v>
      </c>
    </row>
    <row r="14234" spans="1:1" x14ac:dyDescent="0.2">
      <c r="A14234" s="219">
        <v>0</v>
      </c>
    </row>
    <row r="14235" spans="1:1" x14ac:dyDescent="0.2">
      <c r="A14235" s="219">
        <v>0</v>
      </c>
    </row>
    <row r="14236" spans="1:1" x14ac:dyDescent="0.2">
      <c r="A14236" s="219">
        <v>0</v>
      </c>
    </row>
    <row r="14237" spans="1:1" x14ac:dyDescent="0.2">
      <c r="A14237" s="219">
        <v>0</v>
      </c>
    </row>
    <row r="14238" spans="1:1" x14ac:dyDescent="0.2">
      <c r="A14238" s="219">
        <v>0</v>
      </c>
    </row>
    <row r="14239" spans="1:1" x14ac:dyDescent="0.2">
      <c r="A14239" s="219">
        <v>0</v>
      </c>
    </row>
    <row r="14240" spans="1:1" x14ac:dyDescent="0.2">
      <c r="A14240" s="219">
        <v>0</v>
      </c>
    </row>
    <row r="14241" spans="1:1" x14ac:dyDescent="0.2">
      <c r="A14241" s="219">
        <v>0</v>
      </c>
    </row>
    <row r="14242" spans="1:1" x14ac:dyDescent="0.2">
      <c r="A14242" s="219">
        <v>0</v>
      </c>
    </row>
    <row r="14243" spans="1:1" x14ac:dyDescent="0.2">
      <c r="A14243" s="219">
        <v>0</v>
      </c>
    </row>
    <row r="14244" spans="1:1" x14ac:dyDescent="0.2">
      <c r="A14244" s="219">
        <v>0</v>
      </c>
    </row>
    <row r="14245" spans="1:1" x14ac:dyDescent="0.2">
      <c r="A14245" s="219">
        <v>0</v>
      </c>
    </row>
    <row r="14246" spans="1:1" x14ac:dyDescent="0.2">
      <c r="A14246" s="219">
        <v>0</v>
      </c>
    </row>
    <row r="14247" spans="1:1" x14ac:dyDescent="0.2">
      <c r="A14247" s="219">
        <v>0</v>
      </c>
    </row>
    <row r="14248" spans="1:1" x14ac:dyDescent="0.2">
      <c r="A14248" s="219">
        <v>0</v>
      </c>
    </row>
    <row r="14249" spans="1:1" x14ac:dyDescent="0.2">
      <c r="A14249" s="219">
        <v>0</v>
      </c>
    </row>
    <row r="14250" spans="1:1" x14ac:dyDescent="0.2">
      <c r="A14250" s="219">
        <v>0</v>
      </c>
    </row>
    <row r="14251" spans="1:1" x14ac:dyDescent="0.2">
      <c r="A14251" s="219">
        <v>0</v>
      </c>
    </row>
    <row r="14252" spans="1:1" x14ac:dyDescent="0.2">
      <c r="A14252" s="219">
        <v>0</v>
      </c>
    </row>
    <row r="14253" spans="1:1" x14ac:dyDescent="0.2">
      <c r="A14253" s="219">
        <v>0</v>
      </c>
    </row>
    <row r="14254" spans="1:1" x14ac:dyDescent="0.2">
      <c r="A14254" s="219">
        <v>0</v>
      </c>
    </row>
    <row r="14255" spans="1:1" x14ac:dyDescent="0.2">
      <c r="A14255" s="219">
        <v>0</v>
      </c>
    </row>
    <row r="14256" spans="1:1" x14ac:dyDescent="0.2">
      <c r="A14256" s="219">
        <v>0</v>
      </c>
    </row>
    <row r="14257" spans="1:1" x14ac:dyDescent="0.2">
      <c r="A14257" s="219">
        <v>0</v>
      </c>
    </row>
    <row r="14258" spans="1:1" x14ac:dyDescent="0.2">
      <c r="A14258" s="219">
        <v>0</v>
      </c>
    </row>
    <row r="14259" spans="1:1" x14ac:dyDescent="0.2">
      <c r="A14259" s="219">
        <v>0</v>
      </c>
    </row>
    <row r="14260" spans="1:1" x14ac:dyDescent="0.2">
      <c r="A14260" s="219">
        <v>0</v>
      </c>
    </row>
    <row r="14261" spans="1:1" x14ac:dyDescent="0.2">
      <c r="A14261" s="219">
        <v>0</v>
      </c>
    </row>
    <row r="14262" spans="1:1" x14ac:dyDescent="0.2">
      <c r="A14262" s="219">
        <v>0</v>
      </c>
    </row>
    <row r="14263" spans="1:1" x14ac:dyDescent="0.2">
      <c r="A14263" s="219">
        <v>0</v>
      </c>
    </row>
    <row r="14264" spans="1:1" x14ac:dyDescent="0.2">
      <c r="A14264" s="219">
        <v>0</v>
      </c>
    </row>
    <row r="14265" spans="1:1" x14ac:dyDescent="0.2">
      <c r="A14265" s="219">
        <v>0</v>
      </c>
    </row>
    <row r="14266" spans="1:1" x14ac:dyDescent="0.2">
      <c r="A14266" s="219">
        <v>0</v>
      </c>
    </row>
    <row r="14267" spans="1:1" x14ac:dyDescent="0.2">
      <c r="A14267" s="219">
        <v>0</v>
      </c>
    </row>
    <row r="14268" spans="1:1" x14ac:dyDescent="0.2">
      <c r="A14268" s="219">
        <v>0</v>
      </c>
    </row>
    <row r="14269" spans="1:1" x14ac:dyDescent="0.2">
      <c r="A14269" s="219">
        <v>0</v>
      </c>
    </row>
    <row r="14270" spans="1:1" x14ac:dyDescent="0.2">
      <c r="A14270" s="219">
        <v>0</v>
      </c>
    </row>
    <row r="14271" spans="1:1" x14ac:dyDescent="0.2">
      <c r="A14271" s="219">
        <v>0</v>
      </c>
    </row>
    <row r="14272" spans="1:1" x14ac:dyDescent="0.2">
      <c r="A14272" s="219">
        <v>0</v>
      </c>
    </row>
    <row r="14273" spans="1:1" x14ac:dyDescent="0.2">
      <c r="A14273" s="219">
        <v>0</v>
      </c>
    </row>
    <row r="14274" spans="1:1" x14ac:dyDescent="0.2">
      <c r="A14274" s="219">
        <v>0</v>
      </c>
    </row>
    <row r="14275" spans="1:1" x14ac:dyDescent="0.2">
      <c r="A14275" s="219">
        <v>0</v>
      </c>
    </row>
    <row r="14276" spans="1:1" x14ac:dyDescent="0.2">
      <c r="A14276" s="219">
        <v>0</v>
      </c>
    </row>
    <row r="14277" spans="1:1" x14ac:dyDescent="0.2">
      <c r="A14277" s="219">
        <v>0</v>
      </c>
    </row>
    <row r="14278" spans="1:1" x14ac:dyDescent="0.2">
      <c r="A14278" s="219">
        <v>0</v>
      </c>
    </row>
    <row r="14279" spans="1:1" x14ac:dyDescent="0.2">
      <c r="A14279" s="219">
        <v>0</v>
      </c>
    </row>
    <row r="14280" spans="1:1" x14ac:dyDescent="0.2">
      <c r="A14280" s="219">
        <v>0</v>
      </c>
    </row>
    <row r="14281" spans="1:1" x14ac:dyDescent="0.2">
      <c r="A14281" s="219">
        <v>0</v>
      </c>
    </row>
    <row r="14282" spans="1:1" x14ac:dyDescent="0.2">
      <c r="A14282" s="219">
        <v>0</v>
      </c>
    </row>
    <row r="14283" spans="1:1" x14ac:dyDescent="0.2">
      <c r="A14283" s="219">
        <v>0</v>
      </c>
    </row>
    <row r="14284" spans="1:1" x14ac:dyDescent="0.2">
      <c r="A14284" s="219">
        <v>0</v>
      </c>
    </row>
    <row r="14285" spans="1:1" x14ac:dyDescent="0.2">
      <c r="A14285" s="219">
        <v>0</v>
      </c>
    </row>
    <row r="14286" spans="1:1" x14ac:dyDescent="0.2">
      <c r="A14286" s="219">
        <v>0</v>
      </c>
    </row>
    <row r="14287" spans="1:1" x14ac:dyDescent="0.2">
      <c r="A14287" s="219">
        <v>0</v>
      </c>
    </row>
    <row r="14288" spans="1:1" x14ac:dyDescent="0.2">
      <c r="A14288" s="219">
        <v>0</v>
      </c>
    </row>
    <row r="14289" spans="1:1" x14ac:dyDescent="0.2">
      <c r="A14289" s="219">
        <v>0</v>
      </c>
    </row>
    <row r="14290" spans="1:1" x14ac:dyDescent="0.2">
      <c r="A14290" s="219">
        <v>0</v>
      </c>
    </row>
    <row r="14291" spans="1:1" x14ac:dyDescent="0.2">
      <c r="A14291" s="219">
        <v>0</v>
      </c>
    </row>
    <row r="14292" spans="1:1" x14ac:dyDescent="0.2">
      <c r="A14292" s="219">
        <v>0</v>
      </c>
    </row>
    <row r="14293" spans="1:1" x14ac:dyDescent="0.2">
      <c r="A14293" s="219">
        <v>0</v>
      </c>
    </row>
    <row r="14294" spans="1:1" x14ac:dyDescent="0.2">
      <c r="A14294" s="219">
        <v>0</v>
      </c>
    </row>
    <row r="14295" spans="1:1" x14ac:dyDescent="0.2">
      <c r="A14295" s="219">
        <v>0</v>
      </c>
    </row>
    <row r="14296" spans="1:1" x14ac:dyDescent="0.2">
      <c r="A14296" s="219">
        <v>0</v>
      </c>
    </row>
    <row r="14297" spans="1:1" x14ac:dyDescent="0.2">
      <c r="A14297" s="219">
        <v>0</v>
      </c>
    </row>
    <row r="14298" spans="1:1" x14ac:dyDescent="0.2">
      <c r="A14298" s="219">
        <v>0</v>
      </c>
    </row>
    <row r="14299" spans="1:1" x14ac:dyDescent="0.2">
      <c r="A14299" s="219">
        <v>0</v>
      </c>
    </row>
    <row r="14300" spans="1:1" x14ac:dyDescent="0.2">
      <c r="A14300" s="219">
        <v>0</v>
      </c>
    </row>
    <row r="14301" spans="1:1" x14ac:dyDescent="0.2">
      <c r="A14301" s="219">
        <v>0</v>
      </c>
    </row>
    <row r="14302" spans="1:1" x14ac:dyDescent="0.2">
      <c r="A14302" s="219">
        <v>0</v>
      </c>
    </row>
    <row r="14303" spans="1:1" x14ac:dyDescent="0.2">
      <c r="A14303" s="219">
        <v>0</v>
      </c>
    </row>
    <row r="14304" spans="1:1" x14ac:dyDescent="0.2">
      <c r="A14304" s="219">
        <v>0</v>
      </c>
    </row>
    <row r="14305" spans="1:1" x14ac:dyDescent="0.2">
      <c r="A14305" s="219">
        <v>0</v>
      </c>
    </row>
    <row r="14306" spans="1:1" x14ac:dyDescent="0.2">
      <c r="A14306" s="219">
        <v>0</v>
      </c>
    </row>
    <row r="14307" spans="1:1" x14ac:dyDescent="0.2">
      <c r="A14307" s="219">
        <v>0</v>
      </c>
    </row>
    <row r="14308" spans="1:1" x14ac:dyDescent="0.2">
      <c r="A14308" s="219">
        <v>0</v>
      </c>
    </row>
    <row r="14309" spans="1:1" x14ac:dyDescent="0.2">
      <c r="A14309" s="219">
        <v>0</v>
      </c>
    </row>
    <row r="14310" spans="1:1" x14ac:dyDescent="0.2">
      <c r="A14310" s="219">
        <v>0</v>
      </c>
    </row>
    <row r="14311" spans="1:1" x14ac:dyDescent="0.2">
      <c r="A14311" s="219">
        <v>0</v>
      </c>
    </row>
    <row r="14312" spans="1:1" x14ac:dyDescent="0.2">
      <c r="A14312" s="219">
        <v>0</v>
      </c>
    </row>
    <row r="14313" spans="1:1" x14ac:dyDescent="0.2">
      <c r="A14313" s="219">
        <v>0</v>
      </c>
    </row>
    <row r="14314" spans="1:1" x14ac:dyDescent="0.2">
      <c r="A14314" s="219">
        <v>0</v>
      </c>
    </row>
    <row r="14315" spans="1:1" x14ac:dyDescent="0.2">
      <c r="A14315" s="219">
        <v>0</v>
      </c>
    </row>
    <row r="14316" spans="1:1" x14ac:dyDescent="0.2">
      <c r="A14316" s="219">
        <v>0</v>
      </c>
    </row>
    <row r="14317" spans="1:1" x14ac:dyDescent="0.2">
      <c r="A14317" s="219">
        <v>0</v>
      </c>
    </row>
    <row r="14318" spans="1:1" x14ac:dyDescent="0.2">
      <c r="A14318" s="219">
        <v>0</v>
      </c>
    </row>
    <row r="14319" spans="1:1" x14ac:dyDescent="0.2">
      <c r="A14319" s="219">
        <v>0</v>
      </c>
    </row>
    <row r="14320" spans="1:1" x14ac:dyDescent="0.2">
      <c r="A14320" s="219">
        <v>0</v>
      </c>
    </row>
    <row r="14321" spans="1:1" x14ac:dyDescent="0.2">
      <c r="A14321" s="219">
        <v>0</v>
      </c>
    </row>
    <row r="14322" spans="1:1" x14ac:dyDescent="0.2">
      <c r="A14322" s="219">
        <v>0</v>
      </c>
    </row>
    <row r="14323" spans="1:1" x14ac:dyDescent="0.2">
      <c r="A14323" s="219">
        <v>0</v>
      </c>
    </row>
    <row r="14324" spans="1:1" x14ac:dyDescent="0.2">
      <c r="A14324" s="219">
        <v>0</v>
      </c>
    </row>
    <row r="14325" spans="1:1" x14ac:dyDescent="0.2">
      <c r="A14325" s="219">
        <v>0</v>
      </c>
    </row>
    <row r="14326" spans="1:1" x14ac:dyDescent="0.2">
      <c r="A14326" s="219">
        <v>0</v>
      </c>
    </row>
    <row r="14327" spans="1:1" x14ac:dyDescent="0.2">
      <c r="A14327" s="219">
        <v>0</v>
      </c>
    </row>
    <row r="14328" spans="1:1" x14ac:dyDescent="0.2">
      <c r="A14328" s="219">
        <v>0</v>
      </c>
    </row>
    <row r="14329" spans="1:1" x14ac:dyDescent="0.2">
      <c r="A14329" s="219">
        <v>0</v>
      </c>
    </row>
    <row r="14330" spans="1:1" x14ac:dyDescent="0.2">
      <c r="A14330" s="219">
        <v>0</v>
      </c>
    </row>
    <row r="14331" spans="1:1" x14ac:dyDescent="0.2">
      <c r="A14331" s="219">
        <v>0</v>
      </c>
    </row>
    <row r="14332" spans="1:1" x14ac:dyDescent="0.2">
      <c r="A14332" s="219">
        <v>0</v>
      </c>
    </row>
    <row r="14333" spans="1:1" x14ac:dyDescent="0.2">
      <c r="A14333" s="219">
        <v>0</v>
      </c>
    </row>
    <row r="14334" spans="1:1" x14ac:dyDescent="0.2">
      <c r="A14334" s="219">
        <v>0</v>
      </c>
    </row>
    <row r="14335" spans="1:1" x14ac:dyDescent="0.2">
      <c r="A14335" s="219">
        <v>0</v>
      </c>
    </row>
    <row r="14336" spans="1:1" x14ac:dyDescent="0.2">
      <c r="A14336" s="219">
        <v>0</v>
      </c>
    </row>
    <row r="14337" spans="1:1" x14ac:dyDescent="0.2">
      <c r="A14337" s="219">
        <v>0</v>
      </c>
    </row>
    <row r="14338" spans="1:1" x14ac:dyDescent="0.2">
      <c r="A14338" s="219">
        <v>0</v>
      </c>
    </row>
    <row r="14339" spans="1:1" x14ac:dyDescent="0.2">
      <c r="A14339" s="219">
        <v>0</v>
      </c>
    </row>
    <row r="14340" spans="1:1" x14ac:dyDescent="0.2">
      <c r="A14340" s="219">
        <v>0</v>
      </c>
    </row>
    <row r="14341" spans="1:1" x14ac:dyDescent="0.2">
      <c r="A14341" s="219">
        <v>0</v>
      </c>
    </row>
    <row r="14342" spans="1:1" x14ac:dyDescent="0.2">
      <c r="A14342" s="219">
        <v>0</v>
      </c>
    </row>
    <row r="14343" spans="1:1" x14ac:dyDescent="0.2">
      <c r="A14343" s="219">
        <v>0</v>
      </c>
    </row>
    <row r="14344" spans="1:1" x14ac:dyDescent="0.2">
      <c r="A14344" s="219">
        <v>0</v>
      </c>
    </row>
    <row r="14345" spans="1:1" x14ac:dyDescent="0.2">
      <c r="A14345" s="219">
        <v>0</v>
      </c>
    </row>
    <row r="14346" spans="1:1" x14ac:dyDescent="0.2">
      <c r="A14346" s="219">
        <v>0</v>
      </c>
    </row>
    <row r="14347" spans="1:1" x14ac:dyDescent="0.2">
      <c r="A14347" s="219">
        <v>0</v>
      </c>
    </row>
    <row r="14348" spans="1:1" x14ac:dyDescent="0.2">
      <c r="A14348" s="219">
        <v>0</v>
      </c>
    </row>
    <row r="14349" spans="1:1" x14ac:dyDescent="0.2">
      <c r="A14349" s="219">
        <v>0</v>
      </c>
    </row>
    <row r="14350" spans="1:1" x14ac:dyDescent="0.2">
      <c r="A14350" s="219">
        <v>0</v>
      </c>
    </row>
    <row r="14351" spans="1:1" x14ac:dyDescent="0.2">
      <c r="A14351" s="219">
        <v>0</v>
      </c>
    </row>
    <row r="14352" spans="1:1" x14ac:dyDescent="0.2">
      <c r="A14352" s="219">
        <v>0</v>
      </c>
    </row>
    <row r="14353" spans="1:1" x14ac:dyDescent="0.2">
      <c r="A14353" s="219">
        <v>0</v>
      </c>
    </row>
    <row r="14354" spans="1:1" x14ac:dyDescent="0.2">
      <c r="A14354" s="219">
        <v>0</v>
      </c>
    </row>
    <row r="14355" spans="1:1" x14ac:dyDescent="0.2">
      <c r="A14355" s="219">
        <v>0</v>
      </c>
    </row>
    <row r="14356" spans="1:1" x14ac:dyDescent="0.2">
      <c r="A14356" s="219">
        <v>0</v>
      </c>
    </row>
    <row r="14357" spans="1:1" x14ac:dyDescent="0.2">
      <c r="A14357" s="219">
        <v>0</v>
      </c>
    </row>
    <row r="14358" spans="1:1" x14ac:dyDescent="0.2">
      <c r="A14358" s="219">
        <v>0</v>
      </c>
    </row>
    <row r="14359" spans="1:1" x14ac:dyDescent="0.2">
      <c r="A14359" s="219">
        <v>0</v>
      </c>
    </row>
    <row r="14360" spans="1:1" x14ac:dyDescent="0.2">
      <c r="A14360" s="219">
        <v>0</v>
      </c>
    </row>
    <row r="14361" spans="1:1" x14ac:dyDescent="0.2">
      <c r="A14361" s="219">
        <v>0</v>
      </c>
    </row>
    <row r="14362" spans="1:1" x14ac:dyDescent="0.2">
      <c r="A14362" s="219">
        <v>0</v>
      </c>
    </row>
    <row r="14363" spans="1:1" x14ac:dyDescent="0.2">
      <c r="A14363" s="219">
        <v>0</v>
      </c>
    </row>
    <row r="14364" spans="1:1" x14ac:dyDescent="0.2">
      <c r="A14364" s="219">
        <v>0</v>
      </c>
    </row>
    <row r="14365" spans="1:1" x14ac:dyDescent="0.2">
      <c r="A14365" s="219">
        <v>0</v>
      </c>
    </row>
    <row r="14366" spans="1:1" x14ac:dyDescent="0.2">
      <c r="A14366" s="219">
        <v>0</v>
      </c>
    </row>
    <row r="14367" spans="1:1" x14ac:dyDescent="0.2">
      <c r="A14367" s="219">
        <v>0</v>
      </c>
    </row>
    <row r="14368" spans="1:1" x14ac:dyDescent="0.2">
      <c r="A14368" s="219">
        <v>0</v>
      </c>
    </row>
    <row r="14369" spans="1:1" x14ac:dyDescent="0.2">
      <c r="A14369" s="219">
        <v>0</v>
      </c>
    </row>
    <row r="14370" spans="1:1" x14ac:dyDescent="0.2">
      <c r="A14370" s="219">
        <v>0</v>
      </c>
    </row>
    <row r="14371" spans="1:1" x14ac:dyDescent="0.2">
      <c r="A14371" s="219">
        <v>0</v>
      </c>
    </row>
    <row r="14372" spans="1:1" x14ac:dyDescent="0.2">
      <c r="A14372" s="219">
        <v>0</v>
      </c>
    </row>
    <row r="14373" spans="1:1" x14ac:dyDescent="0.2">
      <c r="A14373" s="219">
        <v>0</v>
      </c>
    </row>
    <row r="14374" spans="1:1" x14ac:dyDescent="0.2">
      <c r="A14374" s="219">
        <v>0</v>
      </c>
    </row>
    <row r="14375" spans="1:1" x14ac:dyDescent="0.2">
      <c r="A14375" s="219">
        <v>0</v>
      </c>
    </row>
    <row r="14376" spans="1:1" x14ac:dyDescent="0.2">
      <c r="A14376" s="219">
        <v>0</v>
      </c>
    </row>
    <row r="14377" spans="1:1" x14ac:dyDescent="0.2">
      <c r="A14377" s="219">
        <v>0</v>
      </c>
    </row>
    <row r="14378" spans="1:1" x14ac:dyDescent="0.2">
      <c r="A14378" s="219">
        <v>0</v>
      </c>
    </row>
    <row r="14379" spans="1:1" x14ac:dyDescent="0.2">
      <c r="A14379" s="219">
        <v>0</v>
      </c>
    </row>
    <row r="14380" spans="1:1" x14ac:dyDescent="0.2">
      <c r="A14380" s="219">
        <v>0</v>
      </c>
    </row>
    <row r="14381" spans="1:1" x14ac:dyDescent="0.2">
      <c r="A14381" s="219">
        <v>0</v>
      </c>
    </row>
    <row r="14382" spans="1:1" x14ac:dyDescent="0.2">
      <c r="A14382" s="219">
        <v>0</v>
      </c>
    </row>
    <row r="14383" spans="1:1" x14ac:dyDescent="0.2">
      <c r="A14383" s="219">
        <v>0</v>
      </c>
    </row>
    <row r="14384" spans="1:1" x14ac:dyDescent="0.2">
      <c r="A14384" s="219">
        <v>0</v>
      </c>
    </row>
    <row r="14385" spans="1:1" x14ac:dyDescent="0.2">
      <c r="A14385" s="219">
        <v>0</v>
      </c>
    </row>
    <row r="14386" spans="1:1" x14ac:dyDescent="0.2">
      <c r="A14386" s="219">
        <v>0</v>
      </c>
    </row>
    <row r="14387" spans="1:1" x14ac:dyDescent="0.2">
      <c r="A14387" s="219">
        <v>0</v>
      </c>
    </row>
    <row r="14388" spans="1:1" x14ac:dyDescent="0.2">
      <c r="A14388" s="219">
        <v>0</v>
      </c>
    </row>
    <row r="14389" spans="1:1" x14ac:dyDescent="0.2">
      <c r="A14389" s="219">
        <v>0</v>
      </c>
    </row>
    <row r="14390" spans="1:1" x14ac:dyDescent="0.2">
      <c r="A14390" s="219">
        <v>0</v>
      </c>
    </row>
    <row r="14391" spans="1:1" x14ac:dyDescent="0.2">
      <c r="A14391" s="219">
        <v>0</v>
      </c>
    </row>
    <row r="14392" spans="1:1" x14ac:dyDescent="0.2">
      <c r="A14392" s="219">
        <v>0</v>
      </c>
    </row>
    <row r="14393" spans="1:1" x14ac:dyDescent="0.2">
      <c r="A14393" s="219">
        <v>0</v>
      </c>
    </row>
    <row r="14394" spans="1:1" x14ac:dyDescent="0.2">
      <c r="A14394" s="219">
        <v>0</v>
      </c>
    </row>
    <row r="14395" spans="1:1" x14ac:dyDescent="0.2">
      <c r="A14395" s="219">
        <v>0</v>
      </c>
    </row>
    <row r="14396" spans="1:1" x14ac:dyDescent="0.2">
      <c r="A14396" s="219">
        <v>0</v>
      </c>
    </row>
    <row r="14397" spans="1:1" x14ac:dyDescent="0.2">
      <c r="A14397" s="219">
        <v>0</v>
      </c>
    </row>
    <row r="14398" spans="1:1" x14ac:dyDescent="0.2">
      <c r="A14398" s="219">
        <v>0</v>
      </c>
    </row>
    <row r="14399" spans="1:1" x14ac:dyDescent="0.2">
      <c r="A14399" s="219">
        <v>0</v>
      </c>
    </row>
    <row r="14400" spans="1:1" x14ac:dyDescent="0.2">
      <c r="A14400" s="219">
        <v>0</v>
      </c>
    </row>
    <row r="14401" spans="1:1" x14ac:dyDescent="0.2">
      <c r="A14401" s="219">
        <v>0</v>
      </c>
    </row>
    <row r="14402" spans="1:1" x14ac:dyDescent="0.2">
      <c r="A14402" s="219">
        <v>0</v>
      </c>
    </row>
    <row r="14403" spans="1:1" x14ac:dyDescent="0.2">
      <c r="A14403" s="219">
        <v>0</v>
      </c>
    </row>
    <row r="14404" spans="1:1" x14ac:dyDescent="0.2">
      <c r="A14404" s="219">
        <v>0</v>
      </c>
    </row>
    <row r="14405" spans="1:1" x14ac:dyDescent="0.2">
      <c r="A14405" s="219">
        <v>0</v>
      </c>
    </row>
    <row r="14406" spans="1:1" x14ac:dyDescent="0.2">
      <c r="A14406" s="219">
        <v>0</v>
      </c>
    </row>
    <row r="14407" spans="1:1" x14ac:dyDescent="0.2">
      <c r="A14407" s="219">
        <v>0</v>
      </c>
    </row>
    <row r="14408" spans="1:1" x14ac:dyDescent="0.2">
      <c r="A14408" s="219">
        <v>0</v>
      </c>
    </row>
    <row r="14409" spans="1:1" x14ac:dyDescent="0.2">
      <c r="A14409" s="219">
        <v>0</v>
      </c>
    </row>
    <row r="14410" spans="1:1" x14ac:dyDescent="0.2">
      <c r="A14410" s="219">
        <v>0</v>
      </c>
    </row>
    <row r="14411" spans="1:1" x14ac:dyDescent="0.2">
      <c r="A14411" s="219">
        <v>0</v>
      </c>
    </row>
    <row r="14412" spans="1:1" x14ac:dyDescent="0.2">
      <c r="A14412" s="219">
        <v>0</v>
      </c>
    </row>
    <row r="14413" spans="1:1" x14ac:dyDescent="0.2">
      <c r="A14413" s="219">
        <v>0</v>
      </c>
    </row>
    <row r="14414" spans="1:1" x14ac:dyDescent="0.2">
      <c r="A14414" s="219">
        <v>0</v>
      </c>
    </row>
    <row r="14415" spans="1:1" x14ac:dyDescent="0.2">
      <c r="A14415" s="219">
        <v>0</v>
      </c>
    </row>
    <row r="14416" spans="1:1" x14ac:dyDescent="0.2">
      <c r="A14416" s="219">
        <v>0</v>
      </c>
    </row>
    <row r="14417" spans="1:1" x14ac:dyDescent="0.2">
      <c r="A14417" s="219">
        <v>0</v>
      </c>
    </row>
    <row r="14418" spans="1:1" x14ac:dyDescent="0.2">
      <c r="A14418" s="219">
        <v>0</v>
      </c>
    </row>
    <row r="14419" spans="1:1" x14ac:dyDescent="0.2">
      <c r="A14419" s="219">
        <v>0</v>
      </c>
    </row>
    <row r="14420" spans="1:1" x14ac:dyDescent="0.2">
      <c r="A14420" s="219">
        <v>0</v>
      </c>
    </row>
    <row r="14421" spans="1:1" x14ac:dyDescent="0.2">
      <c r="A14421" s="219">
        <v>0</v>
      </c>
    </row>
    <row r="14422" spans="1:1" x14ac:dyDescent="0.2">
      <c r="A14422" s="219">
        <v>0</v>
      </c>
    </row>
    <row r="14423" spans="1:1" x14ac:dyDescent="0.2">
      <c r="A14423" s="219">
        <v>0</v>
      </c>
    </row>
    <row r="14424" spans="1:1" x14ac:dyDescent="0.2">
      <c r="A14424" s="219">
        <v>0</v>
      </c>
    </row>
    <row r="14425" spans="1:1" x14ac:dyDescent="0.2">
      <c r="A14425" s="219">
        <v>0</v>
      </c>
    </row>
    <row r="14426" spans="1:1" x14ac:dyDescent="0.2">
      <c r="A14426" s="219">
        <v>0</v>
      </c>
    </row>
    <row r="14427" spans="1:1" x14ac:dyDescent="0.2">
      <c r="A14427" s="219">
        <v>0</v>
      </c>
    </row>
    <row r="14428" spans="1:1" x14ac:dyDescent="0.2">
      <c r="A14428" s="219">
        <v>0</v>
      </c>
    </row>
    <row r="14429" spans="1:1" x14ac:dyDescent="0.2">
      <c r="A14429" s="219">
        <v>0</v>
      </c>
    </row>
    <row r="14430" spans="1:1" x14ac:dyDescent="0.2">
      <c r="A14430" s="219">
        <v>0</v>
      </c>
    </row>
    <row r="14431" spans="1:1" x14ac:dyDescent="0.2">
      <c r="A14431" s="219">
        <v>0</v>
      </c>
    </row>
    <row r="14432" spans="1:1" x14ac:dyDescent="0.2">
      <c r="A14432" s="219">
        <v>0</v>
      </c>
    </row>
    <row r="14433" spans="1:1" x14ac:dyDescent="0.2">
      <c r="A14433" s="219">
        <v>0</v>
      </c>
    </row>
    <row r="14434" spans="1:1" x14ac:dyDescent="0.2">
      <c r="A14434" s="219">
        <v>0</v>
      </c>
    </row>
    <row r="14435" spans="1:1" x14ac:dyDescent="0.2">
      <c r="A14435" s="219">
        <v>0</v>
      </c>
    </row>
    <row r="14436" spans="1:1" x14ac:dyDescent="0.2">
      <c r="A14436" s="219">
        <v>0</v>
      </c>
    </row>
    <row r="14437" spans="1:1" x14ac:dyDescent="0.2">
      <c r="A14437" s="219">
        <v>0</v>
      </c>
    </row>
    <row r="14438" spans="1:1" x14ac:dyDescent="0.2">
      <c r="A14438" s="219">
        <v>0</v>
      </c>
    </row>
    <row r="14439" spans="1:1" x14ac:dyDescent="0.2">
      <c r="A14439" s="219">
        <v>0</v>
      </c>
    </row>
    <row r="14440" spans="1:1" x14ac:dyDescent="0.2">
      <c r="A14440" s="219">
        <v>0</v>
      </c>
    </row>
    <row r="14441" spans="1:1" x14ac:dyDescent="0.2">
      <c r="A14441" s="219">
        <v>0</v>
      </c>
    </row>
    <row r="14442" spans="1:1" x14ac:dyDescent="0.2">
      <c r="A14442" s="219">
        <v>0</v>
      </c>
    </row>
    <row r="14443" spans="1:1" x14ac:dyDescent="0.2">
      <c r="A14443" s="219">
        <v>0</v>
      </c>
    </row>
    <row r="14444" spans="1:1" x14ac:dyDescent="0.2">
      <c r="A14444" s="219">
        <v>0</v>
      </c>
    </row>
    <row r="14445" spans="1:1" x14ac:dyDescent="0.2">
      <c r="A14445" s="219">
        <v>0</v>
      </c>
    </row>
    <row r="14446" spans="1:1" x14ac:dyDescent="0.2">
      <c r="A14446" s="219">
        <v>0</v>
      </c>
    </row>
    <row r="14447" spans="1:1" x14ac:dyDescent="0.2">
      <c r="A14447" s="219">
        <v>0</v>
      </c>
    </row>
    <row r="14448" spans="1:1" x14ac:dyDescent="0.2">
      <c r="A14448" s="219">
        <v>0</v>
      </c>
    </row>
    <row r="14449" spans="1:1" x14ac:dyDescent="0.2">
      <c r="A14449" s="219">
        <v>0</v>
      </c>
    </row>
    <row r="14450" spans="1:1" x14ac:dyDescent="0.2">
      <c r="A14450" s="219">
        <v>0</v>
      </c>
    </row>
    <row r="14451" spans="1:1" x14ac:dyDescent="0.2">
      <c r="A14451" s="219">
        <v>0</v>
      </c>
    </row>
    <row r="14452" spans="1:1" x14ac:dyDescent="0.2">
      <c r="A14452" s="219">
        <v>0</v>
      </c>
    </row>
    <row r="14453" spans="1:1" x14ac:dyDescent="0.2">
      <c r="A14453" s="219">
        <v>0</v>
      </c>
    </row>
    <row r="14454" spans="1:1" x14ac:dyDescent="0.2">
      <c r="A14454" s="219">
        <v>0</v>
      </c>
    </row>
    <row r="14455" spans="1:1" x14ac:dyDescent="0.2">
      <c r="A14455" s="219">
        <v>0</v>
      </c>
    </row>
    <row r="14456" spans="1:1" x14ac:dyDescent="0.2">
      <c r="A14456" s="219">
        <v>0</v>
      </c>
    </row>
    <row r="14457" spans="1:1" x14ac:dyDescent="0.2">
      <c r="A14457" s="219">
        <v>0</v>
      </c>
    </row>
    <row r="14458" spans="1:1" x14ac:dyDescent="0.2">
      <c r="A14458" s="219">
        <v>0</v>
      </c>
    </row>
    <row r="14459" spans="1:1" x14ac:dyDescent="0.2">
      <c r="A14459" s="219">
        <v>0</v>
      </c>
    </row>
    <row r="14460" spans="1:1" x14ac:dyDescent="0.2">
      <c r="A14460" s="219">
        <v>0</v>
      </c>
    </row>
    <row r="14461" spans="1:1" x14ac:dyDescent="0.2">
      <c r="A14461" s="219">
        <v>0</v>
      </c>
    </row>
    <row r="14462" spans="1:1" x14ac:dyDescent="0.2">
      <c r="A14462" s="219">
        <v>0</v>
      </c>
    </row>
    <row r="14463" spans="1:1" x14ac:dyDescent="0.2">
      <c r="A14463" s="219">
        <v>0</v>
      </c>
    </row>
    <row r="14464" spans="1:1" x14ac:dyDescent="0.2">
      <c r="A14464" s="219">
        <v>0</v>
      </c>
    </row>
    <row r="14465" spans="1:1" x14ac:dyDescent="0.2">
      <c r="A14465" s="219">
        <v>0</v>
      </c>
    </row>
    <row r="14466" spans="1:1" x14ac:dyDescent="0.2">
      <c r="A14466" s="219">
        <v>0</v>
      </c>
    </row>
    <row r="14467" spans="1:1" x14ac:dyDescent="0.2">
      <c r="A14467" s="219">
        <v>0</v>
      </c>
    </row>
    <row r="14468" spans="1:1" x14ac:dyDescent="0.2">
      <c r="A14468" s="219">
        <v>0</v>
      </c>
    </row>
    <row r="14469" spans="1:1" x14ac:dyDescent="0.2">
      <c r="A14469" s="219">
        <v>0</v>
      </c>
    </row>
    <row r="14470" spans="1:1" x14ac:dyDescent="0.2">
      <c r="A14470" s="219">
        <v>0</v>
      </c>
    </row>
    <row r="14471" spans="1:1" x14ac:dyDescent="0.2">
      <c r="A14471" s="219">
        <v>0</v>
      </c>
    </row>
    <row r="14472" spans="1:1" x14ac:dyDescent="0.2">
      <c r="A14472" s="219">
        <v>0</v>
      </c>
    </row>
    <row r="14473" spans="1:1" x14ac:dyDescent="0.2">
      <c r="A14473" s="219">
        <v>0</v>
      </c>
    </row>
    <row r="14474" spans="1:1" x14ac:dyDescent="0.2">
      <c r="A14474" s="219">
        <v>0</v>
      </c>
    </row>
    <row r="14475" spans="1:1" x14ac:dyDescent="0.2">
      <c r="A14475" s="219">
        <v>0</v>
      </c>
    </row>
    <row r="14476" spans="1:1" x14ac:dyDescent="0.2">
      <c r="A14476" s="219">
        <v>0</v>
      </c>
    </row>
    <row r="14477" spans="1:1" x14ac:dyDescent="0.2">
      <c r="A14477" s="219">
        <v>0</v>
      </c>
    </row>
    <row r="14478" spans="1:1" x14ac:dyDescent="0.2">
      <c r="A14478" s="219">
        <v>0</v>
      </c>
    </row>
    <row r="14479" spans="1:1" x14ac:dyDescent="0.2">
      <c r="A14479" s="219">
        <v>0</v>
      </c>
    </row>
    <row r="14480" spans="1:1" x14ac:dyDescent="0.2">
      <c r="A14480" s="219">
        <v>0</v>
      </c>
    </row>
    <row r="14481" spans="1:1" x14ac:dyDescent="0.2">
      <c r="A14481" s="219">
        <v>0</v>
      </c>
    </row>
    <row r="14482" spans="1:1" x14ac:dyDescent="0.2">
      <c r="A14482" s="219">
        <v>0</v>
      </c>
    </row>
    <row r="14483" spans="1:1" x14ac:dyDescent="0.2">
      <c r="A14483" s="219">
        <v>0</v>
      </c>
    </row>
    <row r="14484" spans="1:1" x14ac:dyDescent="0.2">
      <c r="A14484" s="219">
        <v>0</v>
      </c>
    </row>
    <row r="14485" spans="1:1" x14ac:dyDescent="0.2">
      <c r="A14485" s="219">
        <v>0</v>
      </c>
    </row>
    <row r="14486" spans="1:1" x14ac:dyDescent="0.2">
      <c r="A14486" s="219">
        <v>0</v>
      </c>
    </row>
    <row r="14487" spans="1:1" x14ac:dyDescent="0.2">
      <c r="A14487" s="219">
        <v>0</v>
      </c>
    </row>
    <row r="14488" spans="1:1" x14ac:dyDescent="0.2">
      <c r="A14488" s="219">
        <v>0</v>
      </c>
    </row>
    <row r="14489" spans="1:1" x14ac:dyDescent="0.2">
      <c r="A14489" s="219">
        <v>0</v>
      </c>
    </row>
    <row r="14490" spans="1:1" x14ac:dyDescent="0.2">
      <c r="A14490" s="219">
        <v>0</v>
      </c>
    </row>
    <row r="14491" spans="1:1" x14ac:dyDescent="0.2">
      <c r="A14491" s="219">
        <v>0</v>
      </c>
    </row>
    <row r="14492" spans="1:1" x14ac:dyDescent="0.2">
      <c r="A14492" s="219">
        <v>0</v>
      </c>
    </row>
    <row r="14493" spans="1:1" x14ac:dyDescent="0.2">
      <c r="A14493" s="219">
        <v>0</v>
      </c>
    </row>
    <row r="14494" spans="1:1" x14ac:dyDescent="0.2">
      <c r="A14494" s="219">
        <v>0</v>
      </c>
    </row>
    <row r="14495" spans="1:1" x14ac:dyDescent="0.2">
      <c r="A14495" s="219">
        <v>0</v>
      </c>
    </row>
    <row r="14496" spans="1:1" x14ac:dyDescent="0.2">
      <c r="A14496" s="219">
        <v>0</v>
      </c>
    </row>
    <row r="14497" spans="1:1" x14ac:dyDescent="0.2">
      <c r="A14497" s="219">
        <v>0</v>
      </c>
    </row>
    <row r="14498" spans="1:1" x14ac:dyDescent="0.2">
      <c r="A14498" s="219">
        <v>0</v>
      </c>
    </row>
    <row r="14499" spans="1:1" x14ac:dyDescent="0.2">
      <c r="A14499" s="219">
        <v>0</v>
      </c>
    </row>
    <row r="14500" spans="1:1" x14ac:dyDescent="0.2">
      <c r="A14500" s="219">
        <v>0</v>
      </c>
    </row>
    <row r="14501" spans="1:1" x14ac:dyDescent="0.2">
      <c r="A14501" s="219">
        <v>0</v>
      </c>
    </row>
    <row r="14502" spans="1:1" x14ac:dyDescent="0.2">
      <c r="A14502" s="219">
        <v>0</v>
      </c>
    </row>
    <row r="14503" spans="1:1" x14ac:dyDescent="0.2">
      <c r="A14503" s="219">
        <v>0</v>
      </c>
    </row>
    <row r="14504" spans="1:1" x14ac:dyDescent="0.2">
      <c r="A14504" s="219">
        <v>0</v>
      </c>
    </row>
    <row r="14505" spans="1:1" x14ac:dyDescent="0.2">
      <c r="A14505" s="219">
        <v>0</v>
      </c>
    </row>
    <row r="14506" spans="1:1" x14ac:dyDescent="0.2">
      <c r="A14506" s="219">
        <v>0</v>
      </c>
    </row>
    <row r="14507" spans="1:1" x14ac:dyDescent="0.2">
      <c r="A14507" s="219">
        <v>0</v>
      </c>
    </row>
    <row r="14508" spans="1:1" x14ac:dyDescent="0.2">
      <c r="A14508" s="219">
        <v>0</v>
      </c>
    </row>
    <row r="14509" spans="1:1" x14ac:dyDescent="0.2">
      <c r="A14509" s="219">
        <v>0</v>
      </c>
    </row>
    <row r="14510" spans="1:1" x14ac:dyDescent="0.2">
      <c r="A14510" s="219">
        <v>0</v>
      </c>
    </row>
    <row r="14511" spans="1:1" x14ac:dyDescent="0.2">
      <c r="A14511" s="219">
        <v>0</v>
      </c>
    </row>
    <row r="14512" spans="1:1" x14ac:dyDescent="0.2">
      <c r="A14512" s="219">
        <v>0</v>
      </c>
    </row>
    <row r="14513" spans="1:1" x14ac:dyDescent="0.2">
      <c r="A14513" s="219">
        <v>0</v>
      </c>
    </row>
    <row r="14514" spans="1:1" x14ac:dyDescent="0.2">
      <c r="A14514" s="219">
        <v>0</v>
      </c>
    </row>
    <row r="14515" spans="1:1" x14ac:dyDescent="0.2">
      <c r="A14515" s="219">
        <v>0</v>
      </c>
    </row>
    <row r="14516" spans="1:1" x14ac:dyDescent="0.2">
      <c r="A14516" s="219">
        <v>0</v>
      </c>
    </row>
    <row r="14517" spans="1:1" x14ac:dyDescent="0.2">
      <c r="A14517" s="219">
        <v>0</v>
      </c>
    </row>
    <row r="14518" spans="1:1" x14ac:dyDescent="0.2">
      <c r="A14518" s="219">
        <v>0</v>
      </c>
    </row>
    <row r="14519" spans="1:1" x14ac:dyDescent="0.2">
      <c r="A14519" s="219">
        <v>0</v>
      </c>
    </row>
    <row r="14520" spans="1:1" x14ac:dyDescent="0.2">
      <c r="A14520" s="219">
        <v>0</v>
      </c>
    </row>
    <row r="14521" spans="1:1" x14ac:dyDescent="0.2">
      <c r="A14521" s="219">
        <v>0</v>
      </c>
    </row>
    <row r="14522" spans="1:1" x14ac:dyDescent="0.2">
      <c r="A14522" s="219">
        <v>0</v>
      </c>
    </row>
    <row r="14523" spans="1:1" x14ac:dyDescent="0.2">
      <c r="A14523" s="219">
        <v>0</v>
      </c>
    </row>
    <row r="14524" spans="1:1" x14ac:dyDescent="0.2">
      <c r="A14524" s="219">
        <v>0</v>
      </c>
    </row>
    <row r="14525" spans="1:1" x14ac:dyDescent="0.2">
      <c r="A14525" s="219">
        <v>0</v>
      </c>
    </row>
    <row r="14526" spans="1:1" x14ac:dyDescent="0.2">
      <c r="A14526" s="219">
        <v>0</v>
      </c>
    </row>
    <row r="14527" spans="1:1" x14ac:dyDescent="0.2">
      <c r="A14527" s="219">
        <v>0</v>
      </c>
    </row>
    <row r="14528" spans="1:1" x14ac:dyDescent="0.2">
      <c r="A14528" s="219">
        <v>0</v>
      </c>
    </row>
    <row r="14529" spans="1:1" x14ac:dyDescent="0.2">
      <c r="A14529" s="219">
        <v>0</v>
      </c>
    </row>
    <row r="14530" spans="1:1" x14ac:dyDescent="0.2">
      <c r="A14530" s="219">
        <v>0</v>
      </c>
    </row>
    <row r="14531" spans="1:1" x14ac:dyDescent="0.2">
      <c r="A14531" s="219">
        <v>0</v>
      </c>
    </row>
    <row r="14532" spans="1:1" x14ac:dyDescent="0.2">
      <c r="A14532" s="219">
        <v>0</v>
      </c>
    </row>
    <row r="14533" spans="1:1" x14ac:dyDescent="0.2">
      <c r="A14533" s="219">
        <v>0</v>
      </c>
    </row>
    <row r="14534" spans="1:1" x14ac:dyDescent="0.2">
      <c r="A14534" s="219">
        <v>0</v>
      </c>
    </row>
    <row r="14535" spans="1:1" x14ac:dyDescent="0.2">
      <c r="A14535" s="219">
        <v>0</v>
      </c>
    </row>
    <row r="14536" spans="1:1" x14ac:dyDescent="0.2">
      <c r="A14536" s="219">
        <v>0</v>
      </c>
    </row>
    <row r="14537" spans="1:1" x14ac:dyDescent="0.2">
      <c r="A14537" s="219">
        <v>0</v>
      </c>
    </row>
    <row r="14538" spans="1:1" x14ac:dyDescent="0.2">
      <c r="A14538" s="219">
        <v>0</v>
      </c>
    </row>
    <row r="14539" spans="1:1" x14ac:dyDescent="0.2">
      <c r="A14539" s="219">
        <v>0</v>
      </c>
    </row>
    <row r="14540" spans="1:1" x14ac:dyDescent="0.2">
      <c r="A14540" s="219">
        <v>0</v>
      </c>
    </row>
    <row r="14541" spans="1:1" x14ac:dyDescent="0.2">
      <c r="A14541" s="219">
        <v>0</v>
      </c>
    </row>
    <row r="14542" spans="1:1" x14ac:dyDescent="0.2">
      <c r="A14542" s="219">
        <v>0</v>
      </c>
    </row>
    <row r="14543" spans="1:1" x14ac:dyDescent="0.2">
      <c r="A14543" s="219">
        <v>0</v>
      </c>
    </row>
    <row r="14544" spans="1:1" x14ac:dyDescent="0.2">
      <c r="A14544" s="219">
        <v>0</v>
      </c>
    </row>
    <row r="14545" spans="1:1" x14ac:dyDescent="0.2">
      <c r="A14545" s="219">
        <v>0</v>
      </c>
    </row>
    <row r="14546" spans="1:1" x14ac:dyDescent="0.2">
      <c r="A14546" s="219">
        <v>0</v>
      </c>
    </row>
    <row r="14547" spans="1:1" x14ac:dyDescent="0.2">
      <c r="A14547" s="219">
        <v>0</v>
      </c>
    </row>
    <row r="14548" spans="1:1" x14ac:dyDescent="0.2">
      <c r="A14548" s="219">
        <v>0</v>
      </c>
    </row>
    <row r="14549" spans="1:1" x14ac:dyDescent="0.2">
      <c r="A14549" s="219">
        <v>0</v>
      </c>
    </row>
    <row r="14550" spans="1:1" x14ac:dyDescent="0.2">
      <c r="A14550" s="219">
        <v>0</v>
      </c>
    </row>
    <row r="14551" spans="1:1" x14ac:dyDescent="0.2">
      <c r="A14551" s="219">
        <v>0</v>
      </c>
    </row>
    <row r="14552" spans="1:1" x14ac:dyDescent="0.2">
      <c r="A14552" s="219">
        <v>0</v>
      </c>
    </row>
    <row r="14553" spans="1:1" x14ac:dyDescent="0.2">
      <c r="A14553" s="219">
        <v>0</v>
      </c>
    </row>
    <row r="14554" spans="1:1" x14ac:dyDescent="0.2">
      <c r="A14554" s="219">
        <v>0</v>
      </c>
    </row>
    <row r="14555" spans="1:1" x14ac:dyDescent="0.2">
      <c r="A14555" s="219">
        <v>0</v>
      </c>
    </row>
    <row r="14556" spans="1:1" x14ac:dyDescent="0.2">
      <c r="A14556" s="219">
        <v>0</v>
      </c>
    </row>
    <row r="14557" spans="1:1" x14ac:dyDescent="0.2">
      <c r="A14557" s="219">
        <v>0</v>
      </c>
    </row>
    <row r="14558" spans="1:1" x14ac:dyDescent="0.2">
      <c r="A14558" s="219">
        <v>0</v>
      </c>
    </row>
    <row r="14559" spans="1:1" x14ac:dyDescent="0.2">
      <c r="A14559" s="219">
        <v>0</v>
      </c>
    </row>
    <row r="14560" spans="1:1" x14ac:dyDescent="0.2">
      <c r="A14560" s="219">
        <v>0</v>
      </c>
    </row>
    <row r="14561" spans="1:1" x14ac:dyDescent="0.2">
      <c r="A14561" s="219">
        <v>0</v>
      </c>
    </row>
    <row r="14562" spans="1:1" x14ac:dyDescent="0.2">
      <c r="A14562" s="219">
        <v>0</v>
      </c>
    </row>
    <row r="14563" spans="1:1" x14ac:dyDescent="0.2">
      <c r="A14563" s="219">
        <v>0</v>
      </c>
    </row>
    <row r="14564" spans="1:1" x14ac:dyDescent="0.2">
      <c r="A14564" s="219">
        <v>0</v>
      </c>
    </row>
    <row r="14565" spans="1:1" x14ac:dyDescent="0.2">
      <c r="A14565" s="219">
        <v>0</v>
      </c>
    </row>
    <row r="14566" spans="1:1" x14ac:dyDescent="0.2">
      <c r="A14566" s="219">
        <v>0</v>
      </c>
    </row>
    <row r="14567" spans="1:1" x14ac:dyDescent="0.2">
      <c r="A14567" s="219">
        <v>0</v>
      </c>
    </row>
    <row r="14568" spans="1:1" x14ac:dyDescent="0.2">
      <c r="A14568" s="219">
        <v>0</v>
      </c>
    </row>
    <row r="14569" spans="1:1" x14ac:dyDescent="0.2">
      <c r="A14569" s="219">
        <v>0</v>
      </c>
    </row>
    <row r="14570" spans="1:1" x14ac:dyDescent="0.2">
      <c r="A14570" s="219">
        <v>0</v>
      </c>
    </row>
    <row r="14571" spans="1:1" x14ac:dyDescent="0.2">
      <c r="A14571" s="219">
        <v>0</v>
      </c>
    </row>
    <row r="14572" spans="1:1" x14ac:dyDescent="0.2">
      <c r="A14572" s="219">
        <v>0</v>
      </c>
    </row>
    <row r="14573" spans="1:1" x14ac:dyDescent="0.2">
      <c r="A14573" s="219">
        <v>0</v>
      </c>
    </row>
    <row r="14574" spans="1:1" x14ac:dyDescent="0.2">
      <c r="A14574" s="219">
        <v>0</v>
      </c>
    </row>
    <row r="14575" spans="1:1" x14ac:dyDescent="0.2">
      <c r="A14575" s="219">
        <v>0</v>
      </c>
    </row>
    <row r="14576" spans="1:1" x14ac:dyDescent="0.2">
      <c r="A14576" s="219">
        <v>0</v>
      </c>
    </row>
    <row r="14577" spans="1:1" x14ac:dyDescent="0.2">
      <c r="A14577" s="219">
        <v>0</v>
      </c>
    </row>
    <row r="14578" spans="1:1" x14ac:dyDescent="0.2">
      <c r="A14578" s="219">
        <v>0</v>
      </c>
    </row>
    <row r="14579" spans="1:1" x14ac:dyDescent="0.2">
      <c r="A14579" s="219">
        <v>0</v>
      </c>
    </row>
    <row r="14580" spans="1:1" x14ac:dyDescent="0.2">
      <c r="A14580" s="219">
        <v>0</v>
      </c>
    </row>
    <row r="14581" spans="1:1" x14ac:dyDescent="0.2">
      <c r="A14581" s="219">
        <v>0</v>
      </c>
    </row>
    <row r="14582" spans="1:1" x14ac:dyDescent="0.2">
      <c r="A14582" s="219">
        <v>0</v>
      </c>
    </row>
    <row r="14583" spans="1:1" x14ac:dyDescent="0.2">
      <c r="A14583" s="219">
        <v>0</v>
      </c>
    </row>
    <row r="14584" spans="1:1" x14ac:dyDescent="0.2">
      <c r="A14584" s="219">
        <v>0</v>
      </c>
    </row>
    <row r="14585" spans="1:1" x14ac:dyDescent="0.2">
      <c r="A14585" s="219">
        <v>0</v>
      </c>
    </row>
    <row r="14586" spans="1:1" x14ac:dyDescent="0.2">
      <c r="A14586" s="219">
        <v>0</v>
      </c>
    </row>
    <row r="14587" spans="1:1" x14ac:dyDescent="0.2">
      <c r="A14587" s="219">
        <v>0</v>
      </c>
    </row>
    <row r="14588" spans="1:1" x14ac:dyDescent="0.2">
      <c r="A14588" s="219">
        <v>0</v>
      </c>
    </row>
    <row r="14589" spans="1:1" x14ac:dyDescent="0.2">
      <c r="A14589" s="219">
        <v>0</v>
      </c>
    </row>
    <row r="14590" spans="1:1" x14ac:dyDescent="0.2">
      <c r="A14590" s="219">
        <v>0</v>
      </c>
    </row>
    <row r="14591" spans="1:1" x14ac:dyDescent="0.2">
      <c r="A14591" s="219">
        <v>0</v>
      </c>
    </row>
    <row r="14592" spans="1:1" x14ac:dyDescent="0.2">
      <c r="A14592" s="219">
        <v>0</v>
      </c>
    </row>
    <row r="14593" spans="1:1" x14ac:dyDescent="0.2">
      <c r="A14593" s="219">
        <v>0</v>
      </c>
    </row>
    <row r="14594" spans="1:1" x14ac:dyDescent="0.2">
      <c r="A14594" s="219">
        <v>0</v>
      </c>
    </row>
    <row r="14595" spans="1:1" x14ac:dyDescent="0.2">
      <c r="A14595" s="219">
        <v>0</v>
      </c>
    </row>
    <row r="14596" spans="1:1" x14ac:dyDescent="0.2">
      <c r="A14596" s="219">
        <v>0</v>
      </c>
    </row>
    <row r="14597" spans="1:1" x14ac:dyDescent="0.2">
      <c r="A14597" s="219">
        <v>0</v>
      </c>
    </row>
    <row r="14598" spans="1:1" x14ac:dyDescent="0.2">
      <c r="A14598" s="219">
        <v>0</v>
      </c>
    </row>
    <row r="14599" spans="1:1" x14ac:dyDescent="0.2">
      <c r="A14599" s="219">
        <v>0</v>
      </c>
    </row>
    <row r="14600" spans="1:1" x14ac:dyDescent="0.2">
      <c r="A14600" s="219">
        <v>0</v>
      </c>
    </row>
    <row r="14601" spans="1:1" x14ac:dyDescent="0.2">
      <c r="A14601" s="219">
        <v>0</v>
      </c>
    </row>
    <row r="14602" spans="1:1" x14ac:dyDescent="0.2">
      <c r="A14602" s="219">
        <v>0</v>
      </c>
    </row>
    <row r="14603" spans="1:1" x14ac:dyDescent="0.2">
      <c r="A14603" s="219">
        <v>0</v>
      </c>
    </row>
    <row r="14604" spans="1:1" x14ac:dyDescent="0.2">
      <c r="A14604" s="219">
        <v>0</v>
      </c>
    </row>
    <row r="14605" spans="1:1" x14ac:dyDescent="0.2">
      <c r="A14605" s="219">
        <v>0</v>
      </c>
    </row>
    <row r="14606" spans="1:1" x14ac:dyDescent="0.2">
      <c r="A14606" s="219">
        <v>0</v>
      </c>
    </row>
    <row r="14607" spans="1:1" x14ac:dyDescent="0.2">
      <c r="A14607" s="219">
        <v>0</v>
      </c>
    </row>
    <row r="14608" spans="1:1" x14ac:dyDescent="0.2">
      <c r="A14608" s="219">
        <v>0</v>
      </c>
    </row>
    <row r="14609" spans="1:1" x14ac:dyDescent="0.2">
      <c r="A14609" s="219">
        <v>0</v>
      </c>
    </row>
    <row r="14610" spans="1:1" x14ac:dyDescent="0.2">
      <c r="A14610" s="219">
        <v>0</v>
      </c>
    </row>
    <row r="14611" spans="1:1" x14ac:dyDescent="0.2">
      <c r="A14611" s="219">
        <v>0</v>
      </c>
    </row>
    <row r="14612" spans="1:1" x14ac:dyDescent="0.2">
      <c r="A14612" s="219">
        <v>0</v>
      </c>
    </row>
    <row r="14613" spans="1:1" x14ac:dyDescent="0.2">
      <c r="A14613" s="219">
        <v>0</v>
      </c>
    </row>
    <row r="14614" spans="1:1" x14ac:dyDescent="0.2">
      <c r="A14614" s="219">
        <v>0</v>
      </c>
    </row>
    <row r="14615" spans="1:1" x14ac:dyDescent="0.2">
      <c r="A14615" s="219">
        <v>0</v>
      </c>
    </row>
    <row r="14616" spans="1:1" x14ac:dyDescent="0.2">
      <c r="A14616" s="219">
        <v>0</v>
      </c>
    </row>
    <row r="14617" spans="1:1" x14ac:dyDescent="0.2">
      <c r="A14617" s="219">
        <v>0</v>
      </c>
    </row>
    <row r="14618" spans="1:1" x14ac:dyDescent="0.2">
      <c r="A14618" s="219">
        <v>0</v>
      </c>
    </row>
    <row r="14619" spans="1:1" x14ac:dyDescent="0.2">
      <c r="A14619" s="219">
        <v>0</v>
      </c>
    </row>
    <row r="14620" spans="1:1" x14ac:dyDescent="0.2">
      <c r="A14620" s="219">
        <v>0</v>
      </c>
    </row>
    <row r="14621" spans="1:1" x14ac:dyDescent="0.2">
      <c r="A14621" s="219">
        <v>0</v>
      </c>
    </row>
    <row r="14622" spans="1:1" x14ac:dyDescent="0.2">
      <c r="A14622" s="219">
        <v>0</v>
      </c>
    </row>
    <row r="14623" spans="1:1" x14ac:dyDescent="0.2">
      <c r="A14623" s="219">
        <v>0</v>
      </c>
    </row>
    <row r="14624" spans="1:1" x14ac:dyDescent="0.2">
      <c r="A14624" s="219">
        <v>0</v>
      </c>
    </row>
    <row r="14625" spans="1:1" x14ac:dyDescent="0.2">
      <c r="A14625" s="219">
        <v>0</v>
      </c>
    </row>
    <row r="14626" spans="1:1" x14ac:dyDescent="0.2">
      <c r="A14626" s="219">
        <v>0</v>
      </c>
    </row>
    <row r="14627" spans="1:1" x14ac:dyDescent="0.2">
      <c r="A14627" s="219">
        <v>0</v>
      </c>
    </row>
    <row r="14628" spans="1:1" x14ac:dyDescent="0.2">
      <c r="A14628" s="219">
        <v>0</v>
      </c>
    </row>
    <row r="14629" spans="1:1" x14ac:dyDescent="0.2">
      <c r="A14629" s="219">
        <v>0</v>
      </c>
    </row>
    <row r="14630" spans="1:1" x14ac:dyDescent="0.2">
      <c r="A14630" s="219">
        <v>0</v>
      </c>
    </row>
    <row r="14631" spans="1:1" x14ac:dyDescent="0.2">
      <c r="A14631" s="219">
        <v>0</v>
      </c>
    </row>
    <row r="14632" spans="1:1" x14ac:dyDescent="0.2">
      <c r="A14632" s="219">
        <v>0</v>
      </c>
    </row>
    <row r="14633" spans="1:1" x14ac:dyDescent="0.2">
      <c r="A14633" s="219">
        <v>0</v>
      </c>
    </row>
    <row r="14634" spans="1:1" x14ac:dyDescent="0.2">
      <c r="A14634" s="219">
        <v>0</v>
      </c>
    </row>
    <row r="14635" spans="1:1" x14ac:dyDescent="0.2">
      <c r="A14635" s="219">
        <v>0</v>
      </c>
    </row>
    <row r="14636" spans="1:1" x14ac:dyDescent="0.2">
      <c r="A14636" s="219">
        <v>0</v>
      </c>
    </row>
    <row r="14637" spans="1:1" x14ac:dyDescent="0.2">
      <c r="A14637" s="219">
        <v>0</v>
      </c>
    </row>
    <row r="14638" spans="1:1" x14ac:dyDescent="0.2">
      <c r="A14638" s="219">
        <v>0</v>
      </c>
    </row>
    <row r="14639" spans="1:1" x14ac:dyDescent="0.2">
      <c r="A14639" s="219">
        <v>0</v>
      </c>
    </row>
    <row r="14640" spans="1:1" x14ac:dyDescent="0.2">
      <c r="A14640" s="219">
        <v>0</v>
      </c>
    </row>
    <row r="14641" spans="1:1" x14ac:dyDescent="0.2">
      <c r="A14641" s="219">
        <v>0</v>
      </c>
    </row>
    <row r="14642" spans="1:1" x14ac:dyDescent="0.2">
      <c r="A14642" s="219">
        <v>0</v>
      </c>
    </row>
    <row r="14643" spans="1:1" x14ac:dyDescent="0.2">
      <c r="A14643" s="219">
        <v>0</v>
      </c>
    </row>
    <row r="14644" spans="1:1" x14ac:dyDescent="0.2">
      <c r="A14644" s="219">
        <v>0</v>
      </c>
    </row>
    <row r="14645" spans="1:1" x14ac:dyDescent="0.2">
      <c r="A14645" s="219">
        <v>0</v>
      </c>
    </row>
    <row r="14646" spans="1:1" x14ac:dyDescent="0.2">
      <c r="A14646" s="219">
        <v>0</v>
      </c>
    </row>
    <row r="14647" spans="1:1" x14ac:dyDescent="0.2">
      <c r="A14647" s="219">
        <v>0</v>
      </c>
    </row>
    <row r="14648" spans="1:1" x14ac:dyDescent="0.2">
      <c r="A14648" s="219">
        <v>0</v>
      </c>
    </row>
    <row r="14649" spans="1:1" x14ac:dyDescent="0.2">
      <c r="A14649" s="219">
        <v>0</v>
      </c>
    </row>
    <row r="14650" spans="1:1" x14ac:dyDescent="0.2">
      <c r="A14650" s="219">
        <v>0</v>
      </c>
    </row>
    <row r="14651" spans="1:1" x14ac:dyDescent="0.2">
      <c r="A14651" s="219">
        <v>0</v>
      </c>
    </row>
    <row r="14652" spans="1:1" x14ac:dyDescent="0.2">
      <c r="A14652" s="219">
        <v>0</v>
      </c>
    </row>
    <row r="14653" spans="1:1" x14ac:dyDescent="0.2">
      <c r="A14653" s="219">
        <v>0</v>
      </c>
    </row>
    <row r="14654" spans="1:1" x14ac:dyDescent="0.2">
      <c r="A14654" s="219">
        <v>0</v>
      </c>
    </row>
    <row r="14655" spans="1:1" x14ac:dyDescent="0.2">
      <c r="A14655" s="219">
        <v>0</v>
      </c>
    </row>
    <row r="14656" spans="1:1" x14ac:dyDescent="0.2">
      <c r="A14656" s="219">
        <v>0</v>
      </c>
    </row>
    <row r="14657" spans="1:1" x14ac:dyDescent="0.2">
      <c r="A14657" s="219">
        <v>0</v>
      </c>
    </row>
    <row r="14658" spans="1:1" x14ac:dyDescent="0.2">
      <c r="A14658" s="219">
        <v>0</v>
      </c>
    </row>
    <row r="14659" spans="1:1" x14ac:dyDescent="0.2">
      <c r="A14659" s="219">
        <v>0</v>
      </c>
    </row>
    <row r="14660" spans="1:1" x14ac:dyDescent="0.2">
      <c r="A14660" s="219">
        <v>0</v>
      </c>
    </row>
    <row r="14661" spans="1:1" x14ac:dyDescent="0.2">
      <c r="A14661" s="219">
        <v>0</v>
      </c>
    </row>
    <row r="14662" spans="1:1" x14ac:dyDescent="0.2">
      <c r="A14662" s="219">
        <v>0</v>
      </c>
    </row>
    <row r="14663" spans="1:1" x14ac:dyDescent="0.2">
      <c r="A14663" s="219">
        <v>0</v>
      </c>
    </row>
    <row r="14664" spans="1:1" x14ac:dyDescent="0.2">
      <c r="A14664" s="219">
        <v>0</v>
      </c>
    </row>
    <row r="14665" spans="1:1" x14ac:dyDescent="0.2">
      <c r="A14665" s="219">
        <v>0</v>
      </c>
    </row>
    <row r="14666" spans="1:1" x14ac:dyDescent="0.2">
      <c r="A14666" s="219">
        <v>0</v>
      </c>
    </row>
    <row r="14667" spans="1:1" x14ac:dyDescent="0.2">
      <c r="A14667" s="219">
        <v>0</v>
      </c>
    </row>
    <row r="14668" spans="1:1" x14ac:dyDescent="0.2">
      <c r="A14668" s="219">
        <v>0</v>
      </c>
    </row>
    <row r="14669" spans="1:1" x14ac:dyDescent="0.2">
      <c r="A14669" s="219">
        <v>0</v>
      </c>
    </row>
    <row r="14670" spans="1:1" x14ac:dyDescent="0.2">
      <c r="A14670" s="219">
        <v>0</v>
      </c>
    </row>
    <row r="14671" spans="1:1" x14ac:dyDescent="0.2">
      <c r="A14671" s="219">
        <v>0</v>
      </c>
    </row>
    <row r="14672" spans="1:1" x14ac:dyDescent="0.2">
      <c r="A14672" s="219">
        <v>0</v>
      </c>
    </row>
    <row r="14673" spans="1:1" x14ac:dyDescent="0.2">
      <c r="A14673" s="219">
        <v>0</v>
      </c>
    </row>
    <row r="14674" spans="1:1" x14ac:dyDescent="0.2">
      <c r="A14674" s="219">
        <v>0</v>
      </c>
    </row>
    <row r="14675" spans="1:1" x14ac:dyDescent="0.2">
      <c r="A14675" s="219">
        <v>0</v>
      </c>
    </row>
    <row r="14676" spans="1:1" x14ac:dyDescent="0.2">
      <c r="A14676" s="219">
        <v>0</v>
      </c>
    </row>
    <row r="14677" spans="1:1" x14ac:dyDescent="0.2">
      <c r="A14677" s="219">
        <v>0</v>
      </c>
    </row>
    <row r="14678" spans="1:1" x14ac:dyDescent="0.2">
      <c r="A14678" s="219">
        <v>0</v>
      </c>
    </row>
    <row r="14679" spans="1:1" x14ac:dyDescent="0.2">
      <c r="A14679" s="219">
        <v>0</v>
      </c>
    </row>
    <row r="14680" spans="1:1" x14ac:dyDescent="0.2">
      <c r="A14680" s="219">
        <v>0</v>
      </c>
    </row>
    <row r="14681" spans="1:1" x14ac:dyDescent="0.2">
      <c r="A14681" s="219">
        <v>0</v>
      </c>
    </row>
    <row r="14682" spans="1:1" x14ac:dyDescent="0.2">
      <c r="A14682" s="219">
        <v>0</v>
      </c>
    </row>
    <row r="14683" spans="1:1" x14ac:dyDescent="0.2">
      <c r="A14683" s="219">
        <v>0</v>
      </c>
    </row>
    <row r="14684" spans="1:1" x14ac:dyDescent="0.2">
      <c r="A14684" s="219">
        <v>0</v>
      </c>
    </row>
    <row r="14685" spans="1:1" x14ac:dyDescent="0.2">
      <c r="A14685" s="219">
        <v>0</v>
      </c>
    </row>
    <row r="14686" spans="1:1" x14ac:dyDescent="0.2">
      <c r="A14686" s="219">
        <v>0</v>
      </c>
    </row>
    <row r="14687" spans="1:1" x14ac:dyDescent="0.2">
      <c r="A14687" s="219">
        <v>0</v>
      </c>
    </row>
    <row r="14688" spans="1:1" x14ac:dyDescent="0.2">
      <c r="A14688" s="219">
        <v>0</v>
      </c>
    </row>
    <row r="14689" spans="1:1" x14ac:dyDescent="0.2">
      <c r="A14689" s="219">
        <v>0</v>
      </c>
    </row>
    <row r="14690" spans="1:1" x14ac:dyDescent="0.2">
      <c r="A14690" s="219">
        <v>0</v>
      </c>
    </row>
    <row r="14691" spans="1:1" x14ac:dyDescent="0.2">
      <c r="A14691" s="219">
        <v>0</v>
      </c>
    </row>
    <row r="14692" spans="1:1" x14ac:dyDescent="0.2">
      <c r="A14692" s="219">
        <v>0</v>
      </c>
    </row>
    <row r="14693" spans="1:1" x14ac:dyDescent="0.2">
      <c r="A14693" s="219">
        <v>0</v>
      </c>
    </row>
    <row r="14694" spans="1:1" x14ac:dyDescent="0.2">
      <c r="A14694" s="219">
        <v>0</v>
      </c>
    </row>
    <row r="14695" spans="1:1" x14ac:dyDescent="0.2">
      <c r="A14695" s="219">
        <v>0</v>
      </c>
    </row>
    <row r="14696" spans="1:1" x14ac:dyDescent="0.2">
      <c r="A14696" s="219">
        <v>0</v>
      </c>
    </row>
    <row r="14697" spans="1:1" x14ac:dyDescent="0.2">
      <c r="A14697" s="219">
        <v>0</v>
      </c>
    </row>
    <row r="14698" spans="1:1" x14ac:dyDescent="0.2">
      <c r="A14698" s="219">
        <v>0</v>
      </c>
    </row>
    <row r="14699" spans="1:1" x14ac:dyDescent="0.2">
      <c r="A14699" s="219">
        <v>0</v>
      </c>
    </row>
    <row r="14700" spans="1:1" x14ac:dyDescent="0.2">
      <c r="A14700" s="219">
        <v>0</v>
      </c>
    </row>
    <row r="14701" spans="1:1" x14ac:dyDescent="0.2">
      <c r="A14701" s="219">
        <v>0</v>
      </c>
    </row>
    <row r="14702" spans="1:1" x14ac:dyDescent="0.2">
      <c r="A14702" s="219">
        <v>0</v>
      </c>
    </row>
    <row r="14703" spans="1:1" x14ac:dyDescent="0.2">
      <c r="A14703" s="219">
        <v>0</v>
      </c>
    </row>
    <row r="14704" spans="1:1" x14ac:dyDescent="0.2">
      <c r="A14704" s="219">
        <v>0</v>
      </c>
    </row>
    <row r="14705" spans="1:1" x14ac:dyDescent="0.2">
      <c r="A14705" s="219">
        <v>0</v>
      </c>
    </row>
    <row r="14706" spans="1:1" x14ac:dyDescent="0.2">
      <c r="A14706" s="219">
        <v>0</v>
      </c>
    </row>
    <row r="14707" spans="1:1" x14ac:dyDescent="0.2">
      <c r="A14707" s="219">
        <v>0</v>
      </c>
    </row>
    <row r="14708" spans="1:1" x14ac:dyDescent="0.2">
      <c r="A14708" s="219">
        <v>0</v>
      </c>
    </row>
    <row r="14709" spans="1:1" x14ac:dyDescent="0.2">
      <c r="A14709" s="219">
        <v>0</v>
      </c>
    </row>
    <row r="14710" spans="1:1" x14ac:dyDescent="0.2">
      <c r="A14710" s="219">
        <v>0</v>
      </c>
    </row>
    <row r="14711" spans="1:1" x14ac:dyDescent="0.2">
      <c r="A14711" s="219">
        <v>0</v>
      </c>
    </row>
    <row r="14712" spans="1:1" x14ac:dyDescent="0.2">
      <c r="A14712" s="219">
        <v>0</v>
      </c>
    </row>
    <row r="14713" spans="1:1" x14ac:dyDescent="0.2">
      <c r="A14713" s="219">
        <v>0</v>
      </c>
    </row>
    <row r="14714" spans="1:1" x14ac:dyDescent="0.2">
      <c r="A14714" s="219">
        <v>0</v>
      </c>
    </row>
    <row r="14715" spans="1:1" x14ac:dyDescent="0.2">
      <c r="A14715" s="219">
        <v>0</v>
      </c>
    </row>
    <row r="14716" spans="1:1" x14ac:dyDescent="0.2">
      <c r="A14716" s="219">
        <v>0</v>
      </c>
    </row>
    <row r="14717" spans="1:1" x14ac:dyDescent="0.2">
      <c r="A14717" s="219">
        <v>0</v>
      </c>
    </row>
    <row r="14718" spans="1:1" x14ac:dyDescent="0.2">
      <c r="A14718" s="219">
        <v>0</v>
      </c>
    </row>
    <row r="14719" spans="1:1" x14ac:dyDescent="0.2">
      <c r="A14719" s="219">
        <v>0</v>
      </c>
    </row>
    <row r="14720" spans="1:1" x14ac:dyDescent="0.2">
      <c r="A14720" s="219">
        <v>0</v>
      </c>
    </row>
    <row r="14721" spans="1:1" x14ac:dyDescent="0.2">
      <c r="A14721" s="219">
        <v>0</v>
      </c>
    </row>
    <row r="14722" spans="1:1" x14ac:dyDescent="0.2">
      <c r="A14722" s="219">
        <v>0</v>
      </c>
    </row>
    <row r="14723" spans="1:1" x14ac:dyDescent="0.2">
      <c r="A14723" s="219">
        <v>0</v>
      </c>
    </row>
    <row r="14724" spans="1:1" x14ac:dyDescent="0.2">
      <c r="A14724" s="219">
        <v>0</v>
      </c>
    </row>
    <row r="14725" spans="1:1" x14ac:dyDescent="0.2">
      <c r="A14725" s="219">
        <v>0</v>
      </c>
    </row>
    <row r="14726" spans="1:1" x14ac:dyDescent="0.2">
      <c r="A14726" s="219">
        <v>0</v>
      </c>
    </row>
    <row r="14727" spans="1:1" x14ac:dyDescent="0.2">
      <c r="A14727" s="219">
        <v>0</v>
      </c>
    </row>
    <row r="14728" spans="1:1" x14ac:dyDescent="0.2">
      <c r="A14728" s="219">
        <v>0</v>
      </c>
    </row>
    <row r="14729" spans="1:1" x14ac:dyDescent="0.2">
      <c r="A14729" s="219">
        <v>0</v>
      </c>
    </row>
    <row r="14730" spans="1:1" x14ac:dyDescent="0.2">
      <c r="A14730" s="219">
        <v>0</v>
      </c>
    </row>
    <row r="14731" spans="1:1" x14ac:dyDescent="0.2">
      <c r="A14731" s="219">
        <v>0</v>
      </c>
    </row>
    <row r="14732" spans="1:1" x14ac:dyDescent="0.2">
      <c r="A14732" s="219">
        <v>0</v>
      </c>
    </row>
    <row r="14733" spans="1:1" x14ac:dyDescent="0.2">
      <c r="A14733" s="219">
        <v>0</v>
      </c>
    </row>
    <row r="14734" spans="1:1" x14ac:dyDescent="0.2">
      <c r="A14734" s="219">
        <v>0</v>
      </c>
    </row>
    <row r="14735" spans="1:1" x14ac:dyDescent="0.2">
      <c r="A14735" s="219">
        <v>0</v>
      </c>
    </row>
    <row r="14736" spans="1:1" x14ac:dyDescent="0.2">
      <c r="A14736" s="219">
        <v>0</v>
      </c>
    </row>
    <row r="14737" spans="1:1" x14ac:dyDescent="0.2">
      <c r="A14737" s="219">
        <v>0</v>
      </c>
    </row>
    <row r="14738" spans="1:1" x14ac:dyDescent="0.2">
      <c r="A14738" s="219">
        <v>0</v>
      </c>
    </row>
    <row r="14739" spans="1:1" x14ac:dyDescent="0.2">
      <c r="A14739" s="219">
        <v>0</v>
      </c>
    </row>
    <row r="14740" spans="1:1" x14ac:dyDescent="0.2">
      <c r="A14740" s="219">
        <v>0</v>
      </c>
    </row>
    <row r="14741" spans="1:1" x14ac:dyDescent="0.2">
      <c r="A14741" s="219">
        <v>0</v>
      </c>
    </row>
    <row r="14742" spans="1:1" x14ac:dyDescent="0.2">
      <c r="A14742" s="219">
        <v>0</v>
      </c>
    </row>
    <row r="14743" spans="1:1" x14ac:dyDescent="0.2">
      <c r="A14743" s="219">
        <v>0</v>
      </c>
    </row>
    <row r="14744" spans="1:1" x14ac:dyDescent="0.2">
      <c r="A14744" s="219">
        <v>0</v>
      </c>
    </row>
    <row r="14745" spans="1:1" x14ac:dyDescent="0.2">
      <c r="A14745" s="219">
        <v>0</v>
      </c>
    </row>
    <row r="14746" spans="1:1" x14ac:dyDescent="0.2">
      <c r="A14746" s="219">
        <v>0</v>
      </c>
    </row>
    <row r="14747" spans="1:1" x14ac:dyDescent="0.2">
      <c r="A14747" s="219">
        <v>0</v>
      </c>
    </row>
    <row r="14748" spans="1:1" x14ac:dyDescent="0.2">
      <c r="A14748" s="219">
        <v>0</v>
      </c>
    </row>
    <row r="14749" spans="1:1" x14ac:dyDescent="0.2">
      <c r="A14749" s="219">
        <v>0</v>
      </c>
    </row>
    <row r="14750" spans="1:1" x14ac:dyDescent="0.2">
      <c r="A14750" s="219">
        <v>0</v>
      </c>
    </row>
    <row r="14751" spans="1:1" x14ac:dyDescent="0.2">
      <c r="A14751" s="219">
        <v>0</v>
      </c>
    </row>
    <row r="14752" spans="1:1" x14ac:dyDescent="0.2">
      <c r="A14752" s="219">
        <v>0</v>
      </c>
    </row>
    <row r="14753" spans="1:1" x14ac:dyDescent="0.2">
      <c r="A14753" s="219">
        <v>0</v>
      </c>
    </row>
    <row r="14754" spans="1:1" x14ac:dyDescent="0.2">
      <c r="A14754" s="219">
        <v>0</v>
      </c>
    </row>
    <row r="14755" spans="1:1" x14ac:dyDescent="0.2">
      <c r="A14755" s="219">
        <v>0</v>
      </c>
    </row>
    <row r="14756" spans="1:1" x14ac:dyDescent="0.2">
      <c r="A14756" s="219">
        <v>0</v>
      </c>
    </row>
    <row r="14757" spans="1:1" x14ac:dyDescent="0.2">
      <c r="A14757" s="219">
        <v>0</v>
      </c>
    </row>
    <row r="14758" spans="1:1" x14ac:dyDescent="0.2">
      <c r="A14758" s="219">
        <v>0</v>
      </c>
    </row>
    <row r="14759" spans="1:1" x14ac:dyDescent="0.2">
      <c r="A14759" s="219">
        <v>0</v>
      </c>
    </row>
    <row r="14760" spans="1:1" x14ac:dyDescent="0.2">
      <c r="A14760" s="219">
        <v>0</v>
      </c>
    </row>
    <row r="14761" spans="1:1" x14ac:dyDescent="0.2">
      <c r="A14761" s="219">
        <v>0</v>
      </c>
    </row>
    <row r="14762" spans="1:1" x14ac:dyDescent="0.2">
      <c r="A14762" s="219">
        <v>0</v>
      </c>
    </row>
    <row r="14763" spans="1:1" x14ac:dyDescent="0.2">
      <c r="A14763" s="219">
        <v>0</v>
      </c>
    </row>
    <row r="14764" spans="1:1" x14ac:dyDescent="0.2">
      <c r="A14764" s="219">
        <v>0</v>
      </c>
    </row>
    <row r="14765" spans="1:1" x14ac:dyDescent="0.2">
      <c r="A14765" s="219">
        <v>0</v>
      </c>
    </row>
    <row r="14766" spans="1:1" x14ac:dyDescent="0.2">
      <c r="A14766" s="219">
        <v>0</v>
      </c>
    </row>
    <row r="14767" spans="1:1" x14ac:dyDescent="0.2">
      <c r="A14767" s="219">
        <v>0</v>
      </c>
    </row>
    <row r="14768" spans="1:1" x14ac:dyDescent="0.2">
      <c r="A14768" s="219">
        <v>0</v>
      </c>
    </row>
    <row r="14769" spans="1:1" x14ac:dyDescent="0.2">
      <c r="A14769" s="219">
        <v>0</v>
      </c>
    </row>
    <row r="14770" spans="1:1" x14ac:dyDescent="0.2">
      <c r="A14770" s="219">
        <v>0</v>
      </c>
    </row>
    <row r="14771" spans="1:1" x14ac:dyDescent="0.2">
      <c r="A14771" s="219">
        <v>0</v>
      </c>
    </row>
    <row r="14772" spans="1:1" x14ac:dyDescent="0.2">
      <c r="A14772" s="219">
        <v>0</v>
      </c>
    </row>
    <row r="14773" spans="1:1" x14ac:dyDescent="0.2">
      <c r="A14773" s="219">
        <v>0</v>
      </c>
    </row>
    <row r="14774" spans="1:1" x14ac:dyDescent="0.2">
      <c r="A14774" s="219">
        <v>0</v>
      </c>
    </row>
    <row r="14775" spans="1:1" x14ac:dyDescent="0.2">
      <c r="A14775" s="219">
        <v>0</v>
      </c>
    </row>
    <row r="14776" spans="1:1" x14ac:dyDescent="0.2">
      <c r="A14776" s="219">
        <v>0</v>
      </c>
    </row>
    <row r="14777" spans="1:1" x14ac:dyDescent="0.2">
      <c r="A14777" s="219">
        <v>0</v>
      </c>
    </row>
    <row r="14778" spans="1:1" x14ac:dyDescent="0.2">
      <c r="A14778" s="219">
        <v>0</v>
      </c>
    </row>
    <row r="14779" spans="1:1" x14ac:dyDescent="0.2">
      <c r="A14779" s="219">
        <v>0</v>
      </c>
    </row>
    <row r="14780" spans="1:1" x14ac:dyDescent="0.2">
      <c r="A14780" s="219">
        <v>0</v>
      </c>
    </row>
    <row r="14781" spans="1:1" x14ac:dyDescent="0.2">
      <c r="A14781" s="219">
        <v>0</v>
      </c>
    </row>
    <row r="14782" spans="1:1" x14ac:dyDescent="0.2">
      <c r="A14782" s="219">
        <v>0</v>
      </c>
    </row>
    <row r="14783" spans="1:1" x14ac:dyDescent="0.2">
      <c r="A14783" s="219">
        <v>0</v>
      </c>
    </row>
    <row r="14784" spans="1:1" x14ac:dyDescent="0.2">
      <c r="A14784" s="219">
        <v>0</v>
      </c>
    </row>
    <row r="14785" spans="1:1" x14ac:dyDescent="0.2">
      <c r="A14785" s="219">
        <v>0</v>
      </c>
    </row>
    <row r="14786" spans="1:1" x14ac:dyDescent="0.2">
      <c r="A14786" s="219">
        <v>0</v>
      </c>
    </row>
    <row r="14787" spans="1:1" x14ac:dyDescent="0.2">
      <c r="A14787" s="219">
        <v>0</v>
      </c>
    </row>
    <row r="14788" spans="1:1" x14ac:dyDescent="0.2">
      <c r="A14788" s="219">
        <v>0</v>
      </c>
    </row>
    <row r="14789" spans="1:1" x14ac:dyDescent="0.2">
      <c r="A14789" s="219">
        <v>0</v>
      </c>
    </row>
    <row r="14790" spans="1:1" x14ac:dyDescent="0.2">
      <c r="A14790" s="219">
        <v>0</v>
      </c>
    </row>
    <row r="14791" spans="1:1" x14ac:dyDescent="0.2">
      <c r="A14791" s="219">
        <v>0</v>
      </c>
    </row>
    <row r="14792" spans="1:1" x14ac:dyDescent="0.2">
      <c r="A14792" s="219">
        <v>0</v>
      </c>
    </row>
    <row r="14793" spans="1:1" x14ac:dyDescent="0.2">
      <c r="A14793" s="219">
        <v>0</v>
      </c>
    </row>
    <row r="14794" spans="1:1" x14ac:dyDescent="0.2">
      <c r="A14794" s="219">
        <v>0</v>
      </c>
    </row>
    <row r="14795" spans="1:1" x14ac:dyDescent="0.2">
      <c r="A14795" s="219">
        <v>0</v>
      </c>
    </row>
    <row r="14796" spans="1:1" x14ac:dyDescent="0.2">
      <c r="A14796" s="219">
        <v>0</v>
      </c>
    </row>
    <row r="14797" spans="1:1" x14ac:dyDescent="0.2">
      <c r="A14797" s="219">
        <v>0</v>
      </c>
    </row>
    <row r="14798" spans="1:1" x14ac:dyDescent="0.2">
      <c r="A14798" s="219">
        <v>0</v>
      </c>
    </row>
    <row r="14799" spans="1:1" x14ac:dyDescent="0.2">
      <c r="A14799" s="219">
        <v>0</v>
      </c>
    </row>
    <row r="14800" spans="1:1" x14ac:dyDescent="0.2">
      <c r="A14800" s="219">
        <v>0</v>
      </c>
    </row>
    <row r="14801" spans="1:1" x14ac:dyDescent="0.2">
      <c r="A14801" s="219">
        <v>0</v>
      </c>
    </row>
    <row r="14802" spans="1:1" x14ac:dyDescent="0.2">
      <c r="A14802" s="219">
        <v>0</v>
      </c>
    </row>
    <row r="14803" spans="1:1" x14ac:dyDescent="0.2">
      <c r="A14803" s="219">
        <v>0</v>
      </c>
    </row>
    <row r="14804" spans="1:1" x14ac:dyDescent="0.2">
      <c r="A14804" s="219">
        <v>0</v>
      </c>
    </row>
    <row r="14805" spans="1:1" x14ac:dyDescent="0.2">
      <c r="A14805" s="219">
        <v>0</v>
      </c>
    </row>
    <row r="14806" spans="1:1" x14ac:dyDescent="0.2">
      <c r="A14806" s="219">
        <v>0</v>
      </c>
    </row>
    <row r="14807" spans="1:1" x14ac:dyDescent="0.2">
      <c r="A14807" s="219">
        <v>0</v>
      </c>
    </row>
    <row r="14808" spans="1:1" x14ac:dyDescent="0.2">
      <c r="A14808" s="219">
        <v>0</v>
      </c>
    </row>
    <row r="14809" spans="1:1" x14ac:dyDescent="0.2">
      <c r="A14809" s="219">
        <v>0</v>
      </c>
    </row>
    <row r="14810" spans="1:1" x14ac:dyDescent="0.2">
      <c r="A14810" s="219">
        <v>0</v>
      </c>
    </row>
    <row r="14811" spans="1:1" x14ac:dyDescent="0.2">
      <c r="A14811" s="219">
        <v>0</v>
      </c>
    </row>
    <row r="14812" spans="1:1" x14ac:dyDescent="0.2">
      <c r="A14812" s="219">
        <v>0</v>
      </c>
    </row>
    <row r="14813" spans="1:1" x14ac:dyDescent="0.2">
      <c r="A14813" s="219">
        <v>0</v>
      </c>
    </row>
    <row r="14814" spans="1:1" x14ac:dyDescent="0.2">
      <c r="A14814" s="219">
        <v>0</v>
      </c>
    </row>
    <row r="14815" spans="1:1" x14ac:dyDescent="0.2">
      <c r="A14815" s="219">
        <v>0</v>
      </c>
    </row>
    <row r="14816" spans="1:1" x14ac:dyDescent="0.2">
      <c r="A14816" s="219">
        <v>0</v>
      </c>
    </row>
    <row r="14817" spans="1:1" x14ac:dyDescent="0.2">
      <c r="A14817" s="219">
        <v>0</v>
      </c>
    </row>
    <row r="14818" spans="1:1" x14ac:dyDescent="0.2">
      <c r="A14818" s="219">
        <v>0</v>
      </c>
    </row>
    <row r="14819" spans="1:1" x14ac:dyDescent="0.2">
      <c r="A14819" s="219">
        <v>0</v>
      </c>
    </row>
    <row r="14820" spans="1:1" x14ac:dyDescent="0.2">
      <c r="A14820" s="219">
        <v>0</v>
      </c>
    </row>
    <row r="14821" spans="1:1" x14ac:dyDescent="0.2">
      <c r="A14821" s="219">
        <v>0</v>
      </c>
    </row>
    <row r="14822" spans="1:1" x14ac:dyDescent="0.2">
      <c r="A14822" s="219">
        <v>0</v>
      </c>
    </row>
    <row r="14823" spans="1:1" x14ac:dyDescent="0.2">
      <c r="A14823" s="219">
        <v>0</v>
      </c>
    </row>
    <row r="14824" spans="1:1" x14ac:dyDescent="0.2">
      <c r="A14824" s="219">
        <v>0</v>
      </c>
    </row>
    <row r="14825" spans="1:1" x14ac:dyDescent="0.2">
      <c r="A14825" s="219">
        <v>0</v>
      </c>
    </row>
    <row r="14826" spans="1:1" x14ac:dyDescent="0.2">
      <c r="A14826" s="219">
        <v>0</v>
      </c>
    </row>
    <row r="14827" spans="1:1" x14ac:dyDescent="0.2">
      <c r="A14827" s="219">
        <v>0</v>
      </c>
    </row>
    <row r="14828" spans="1:1" x14ac:dyDescent="0.2">
      <c r="A14828" s="219">
        <v>0</v>
      </c>
    </row>
    <row r="14829" spans="1:1" x14ac:dyDescent="0.2">
      <c r="A14829" s="219">
        <v>0</v>
      </c>
    </row>
    <row r="14830" spans="1:1" x14ac:dyDescent="0.2">
      <c r="A14830" s="219">
        <v>0</v>
      </c>
    </row>
    <row r="14831" spans="1:1" x14ac:dyDescent="0.2">
      <c r="A14831" s="219">
        <v>0</v>
      </c>
    </row>
    <row r="14832" spans="1:1" x14ac:dyDescent="0.2">
      <c r="A14832" s="219">
        <v>0</v>
      </c>
    </row>
    <row r="14833" spans="1:1" x14ac:dyDescent="0.2">
      <c r="A14833" s="219">
        <v>0</v>
      </c>
    </row>
    <row r="14834" spans="1:1" x14ac:dyDescent="0.2">
      <c r="A14834" s="219">
        <v>0</v>
      </c>
    </row>
    <row r="14835" spans="1:1" x14ac:dyDescent="0.2">
      <c r="A14835" s="219">
        <v>0</v>
      </c>
    </row>
    <row r="14836" spans="1:1" x14ac:dyDescent="0.2">
      <c r="A14836" s="219">
        <v>0</v>
      </c>
    </row>
    <row r="14837" spans="1:1" x14ac:dyDescent="0.2">
      <c r="A14837" s="219">
        <v>0</v>
      </c>
    </row>
    <row r="14838" spans="1:1" x14ac:dyDescent="0.2">
      <c r="A14838" s="219">
        <v>0</v>
      </c>
    </row>
    <row r="14839" spans="1:1" x14ac:dyDescent="0.2">
      <c r="A14839" s="219">
        <v>0</v>
      </c>
    </row>
    <row r="14840" spans="1:1" x14ac:dyDescent="0.2">
      <c r="A14840" s="219">
        <v>0</v>
      </c>
    </row>
    <row r="14841" spans="1:1" x14ac:dyDescent="0.2">
      <c r="A14841" s="219">
        <v>0</v>
      </c>
    </row>
    <row r="14842" spans="1:1" x14ac:dyDescent="0.2">
      <c r="A14842" s="219">
        <v>0</v>
      </c>
    </row>
    <row r="14843" spans="1:1" x14ac:dyDescent="0.2">
      <c r="A14843" s="219">
        <v>0</v>
      </c>
    </row>
    <row r="14844" spans="1:1" x14ac:dyDescent="0.2">
      <c r="A14844" s="219">
        <v>0</v>
      </c>
    </row>
    <row r="14845" spans="1:1" x14ac:dyDescent="0.2">
      <c r="A14845" s="219">
        <v>0</v>
      </c>
    </row>
    <row r="14846" spans="1:1" x14ac:dyDescent="0.2">
      <c r="A14846" s="219">
        <v>0</v>
      </c>
    </row>
    <row r="14847" spans="1:1" x14ac:dyDescent="0.2">
      <c r="A14847" s="219">
        <v>0</v>
      </c>
    </row>
    <row r="14848" spans="1:1" x14ac:dyDescent="0.2">
      <c r="A14848" s="219">
        <v>0</v>
      </c>
    </row>
    <row r="14849" spans="1:1" x14ac:dyDescent="0.2">
      <c r="A14849" s="219">
        <v>0</v>
      </c>
    </row>
    <row r="14850" spans="1:1" x14ac:dyDescent="0.2">
      <c r="A14850" s="219">
        <v>0</v>
      </c>
    </row>
    <row r="14851" spans="1:1" x14ac:dyDescent="0.2">
      <c r="A14851" s="219">
        <v>0</v>
      </c>
    </row>
    <row r="14852" spans="1:1" x14ac:dyDescent="0.2">
      <c r="A14852" s="219">
        <v>0</v>
      </c>
    </row>
    <row r="14853" spans="1:1" x14ac:dyDescent="0.2">
      <c r="A14853" s="219">
        <v>0</v>
      </c>
    </row>
    <row r="14854" spans="1:1" x14ac:dyDescent="0.2">
      <c r="A14854" s="219">
        <v>0</v>
      </c>
    </row>
    <row r="14855" spans="1:1" x14ac:dyDescent="0.2">
      <c r="A14855" s="219">
        <v>0</v>
      </c>
    </row>
    <row r="14856" spans="1:1" x14ac:dyDescent="0.2">
      <c r="A14856" s="219">
        <v>0</v>
      </c>
    </row>
    <row r="14857" spans="1:1" x14ac:dyDescent="0.2">
      <c r="A14857" s="219">
        <v>0</v>
      </c>
    </row>
    <row r="14858" spans="1:1" x14ac:dyDescent="0.2">
      <c r="A14858" s="219">
        <v>0</v>
      </c>
    </row>
    <row r="14859" spans="1:1" x14ac:dyDescent="0.2">
      <c r="A14859" s="219">
        <v>0</v>
      </c>
    </row>
    <row r="14860" spans="1:1" x14ac:dyDescent="0.2">
      <c r="A14860" s="219">
        <v>0</v>
      </c>
    </row>
    <row r="14861" spans="1:1" x14ac:dyDescent="0.2">
      <c r="A14861" s="219">
        <v>0</v>
      </c>
    </row>
    <row r="14862" spans="1:1" x14ac:dyDescent="0.2">
      <c r="A14862" s="219">
        <v>0</v>
      </c>
    </row>
    <row r="14863" spans="1:1" x14ac:dyDescent="0.2">
      <c r="A14863" s="219">
        <v>0</v>
      </c>
    </row>
    <row r="14864" spans="1:1" x14ac:dyDescent="0.2">
      <c r="A14864" s="219">
        <v>0</v>
      </c>
    </row>
    <row r="14865" spans="1:1" x14ac:dyDescent="0.2">
      <c r="A14865" s="219">
        <v>0</v>
      </c>
    </row>
    <row r="14866" spans="1:1" x14ac:dyDescent="0.2">
      <c r="A14866" s="219">
        <v>0</v>
      </c>
    </row>
    <row r="14867" spans="1:1" x14ac:dyDescent="0.2">
      <c r="A14867" s="219">
        <v>0</v>
      </c>
    </row>
    <row r="14868" spans="1:1" x14ac:dyDescent="0.2">
      <c r="A14868" s="219">
        <v>0</v>
      </c>
    </row>
    <row r="14869" spans="1:1" x14ac:dyDescent="0.2">
      <c r="A14869" s="219">
        <v>0</v>
      </c>
    </row>
    <row r="14870" spans="1:1" x14ac:dyDescent="0.2">
      <c r="A14870" s="219">
        <v>0</v>
      </c>
    </row>
    <row r="14871" spans="1:1" x14ac:dyDescent="0.2">
      <c r="A14871" s="219">
        <v>0</v>
      </c>
    </row>
    <row r="14872" spans="1:1" x14ac:dyDescent="0.2">
      <c r="A14872" s="219">
        <v>0</v>
      </c>
    </row>
    <row r="14873" spans="1:1" x14ac:dyDescent="0.2">
      <c r="A14873" s="219">
        <v>0</v>
      </c>
    </row>
    <row r="14874" spans="1:1" x14ac:dyDescent="0.2">
      <c r="A14874" s="219">
        <v>0</v>
      </c>
    </row>
    <row r="14875" spans="1:1" x14ac:dyDescent="0.2">
      <c r="A14875" s="219">
        <v>0</v>
      </c>
    </row>
    <row r="14876" spans="1:1" x14ac:dyDescent="0.2">
      <c r="A14876" s="219">
        <v>0</v>
      </c>
    </row>
    <row r="14877" spans="1:1" x14ac:dyDescent="0.2">
      <c r="A14877" s="219">
        <v>0</v>
      </c>
    </row>
    <row r="14878" spans="1:1" x14ac:dyDescent="0.2">
      <c r="A14878" s="219">
        <v>0</v>
      </c>
    </row>
    <row r="14879" spans="1:1" x14ac:dyDescent="0.2">
      <c r="A14879" s="219">
        <v>0</v>
      </c>
    </row>
    <row r="14880" spans="1:1" x14ac:dyDescent="0.2">
      <c r="A14880" s="219">
        <v>0</v>
      </c>
    </row>
    <row r="14881" spans="1:1" x14ac:dyDescent="0.2">
      <c r="A14881" s="219">
        <v>0</v>
      </c>
    </row>
    <row r="14882" spans="1:1" x14ac:dyDescent="0.2">
      <c r="A14882" s="219">
        <v>0</v>
      </c>
    </row>
    <row r="14883" spans="1:1" x14ac:dyDescent="0.2">
      <c r="A14883" s="219">
        <v>0</v>
      </c>
    </row>
    <row r="14884" spans="1:1" x14ac:dyDescent="0.2">
      <c r="A14884" s="219">
        <v>0</v>
      </c>
    </row>
    <row r="14885" spans="1:1" x14ac:dyDescent="0.2">
      <c r="A14885" s="219">
        <v>0</v>
      </c>
    </row>
    <row r="14886" spans="1:1" x14ac:dyDescent="0.2">
      <c r="A14886" s="219">
        <v>0</v>
      </c>
    </row>
    <row r="14887" spans="1:1" x14ac:dyDescent="0.2">
      <c r="A14887" s="219">
        <v>0</v>
      </c>
    </row>
    <row r="14888" spans="1:1" x14ac:dyDescent="0.2">
      <c r="A14888" s="219">
        <v>0</v>
      </c>
    </row>
    <row r="14889" spans="1:1" x14ac:dyDescent="0.2">
      <c r="A14889" s="219">
        <v>0</v>
      </c>
    </row>
    <row r="14890" spans="1:1" x14ac:dyDescent="0.2">
      <c r="A14890" s="219">
        <v>0</v>
      </c>
    </row>
    <row r="14891" spans="1:1" x14ac:dyDescent="0.2">
      <c r="A14891" s="219">
        <v>0</v>
      </c>
    </row>
    <row r="14892" spans="1:1" x14ac:dyDescent="0.2">
      <c r="A14892" s="219">
        <v>0</v>
      </c>
    </row>
    <row r="14893" spans="1:1" x14ac:dyDescent="0.2">
      <c r="A14893" s="219">
        <v>0</v>
      </c>
    </row>
    <row r="14894" spans="1:1" x14ac:dyDescent="0.2">
      <c r="A14894" s="219">
        <v>0</v>
      </c>
    </row>
    <row r="14895" spans="1:1" x14ac:dyDescent="0.2">
      <c r="A14895" s="219">
        <v>0</v>
      </c>
    </row>
    <row r="14896" spans="1:1" x14ac:dyDescent="0.2">
      <c r="A14896" s="219">
        <v>0</v>
      </c>
    </row>
    <row r="14897" spans="1:1" x14ac:dyDescent="0.2">
      <c r="A14897" s="219">
        <v>0</v>
      </c>
    </row>
    <row r="14898" spans="1:1" x14ac:dyDescent="0.2">
      <c r="A14898" s="219">
        <v>0</v>
      </c>
    </row>
    <row r="14899" spans="1:1" x14ac:dyDescent="0.2">
      <c r="A14899" s="219">
        <v>0</v>
      </c>
    </row>
    <row r="14900" spans="1:1" x14ac:dyDescent="0.2">
      <c r="A14900" s="219">
        <v>0</v>
      </c>
    </row>
    <row r="14901" spans="1:1" x14ac:dyDescent="0.2">
      <c r="A14901" s="219">
        <v>0</v>
      </c>
    </row>
    <row r="14902" spans="1:1" x14ac:dyDescent="0.2">
      <c r="A14902" s="219">
        <v>0</v>
      </c>
    </row>
    <row r="14903" spans="1:1" x14ac:dyDescent="0.2">
      <c r="A14903" s="219">
        <v>0</v>
      </c>
    </row>
    <row r="14904" spans="1:1" x14ac:dyDescent="0.2">
      <c r="A14904" s="219">
        <v>0</v>
      </c>
    </row>
    <row r="14905" spans="1:1" x14ac:dyDescent="0.2">
      <c r="A14905" s="219">
        <v>0</v>
      </c>
    </row>
    <row r="14906" spans="1:1" x14ac:dyDescent="0.2">
      <c r="A14906" s="219">
        <v>0</v>
      </c>
    </row>
    <row r="14907" spans="1:1" x14ac:dyDescent="0.2">
      <c r="A14907" s="219">
        <v>0</v>
      </c>
    </row>
    <row r="14908" spans="1:1" x14ac:dyDescent="0.2">
      <c r="A14908" s="219">
        <v>0</v>
      </c>
    </row>
    <row r="14909" spans="1:1" x14ac:dyDescent="0.2">
      <c r="A14909" s="219">
        <v>0</v>
      </c>
    </row>
    <row r="14910" spans="1:1" x14ac:dyDescent="0.2">
      <c r="A14910" s="219">
        <v>0</v>
      </c>
    </row>
    <row r="14911" spans="1:1" x14ac:dyDescent="0.2">
      <c r="A14911" s="219">
        <v>0</v>
      </c>
    </row>
    <row r="14912" spans="1:1" x14ac:dyDescent="0.2">
      <c r="A14912" s="219">
        <v>0</v>
      </c>
    </row>
    <row r="14913" spans="1:1" x14ac:dyDescent="0.2">
      <c r="A14913" s="219">
        <v>0</v>
      </c>
    </row>
    <row r="14914" spans="1:1" x14ac:dyDescent="0.2">
      <c r="A14914" s="219">
        <v>0</v>
      </c>
    </row>
    <row r="14915" spans="1:1" x14ac:dyDescent="0.2">
      <c r="A14915" s="219">
        <v>0</v>
      </c>
    </row>
    <row r="14916" spans="1:1" x14ac:dyDescent="0.2">
      <c r="A14916" s="219">
        <v>0</v>
      </c>
    </row>
    <row r="14917" spans="1:1" x14ac:dyDescent="0.2">
      <c r="A14917" s="219">
        <v>0</v>
      </c>
    </row>
    <row r="14918" spans="1:1" x14ac:dyDescent="0.2">
      <c r="A14918" s="219">
        <v>0</v>
      </c>
    </row>
    <row r="14919" spans="1:1" x14ac:dyDescent="0.2">
      <c r="A14919" s="219">
        <v>0</v>
      </c>
    </row>
    <row r="14920" spans="1:1" x14ac:dyDescent="0.2">
      <c r="A14920" s="219">
        <v>0</v>
      </c>
    </row>
    <row r="14921" spans="1:1" x14ac:dyDescent="0.2">
      <c r="A14921" s="219">
        <v>0</v>
      </c>
    </row>
    <row r="14922" spans="1:1" x14ac:dyDescent="0.2">
      <c r="A14922" s="219">
        <v>0</v>
      </c>
    </row>
    <row r="14923" spans="1:1" x14ac:dyDescent="0.2">
      <c r="A14923" s="219">
        <v>0</v>
      </c>
    </row>
    <row r="14924" spans="1:1" x14ac:dyDescent="0.2">
      <c r="A14924" s="219">
        <v>0</v>
      </c>
    </row>
    <row r="14925" spans="1:1" x14ac:dyDescent="0.2">
      <c r="A14925" s="219">
        <v>0</v>
      </c>
    </row>
    <row r="14926" spans="1:1" x14ac:dyDescent="0.2">
      <c r="A14926" s="219">
        <v>0</v>
      </c>
    </row>
    <row r="14927" spans="1:1" x14ac:dyDescent="0.2">
      <c r="A14927" s="219">
        <v>0</v>
      </c>
    </row>
    <row r="14928" spans="1:1" x14ac:dyDescent="0.2">
      <c r="A14928" s="219">
        <v>0</v>
      </c>
    </row>
    <row r="14929" spans="1:1" x14ac:dyDescent="0.2">
      <c r="A14929" s="219">
        <v>0</v>
      </c>
    </row>
    <row r="14930" spans="1:1" x14ac:dyDescent="0.2">
      <c r="A14930" s="219">
        <v>0</v>
      </c>
    </row>
    <row r="14931" spans="1:1" x14ac:dyDescent="0.2">
      <c r="A14931" s="219">
        <v>0</v>
      </c>
    </row>
    <row r="14932" spans="1:1" x14ac:dyDescent="0.2">
      <c r="A14932" s="219">
        <v>0</v>
      </c>
    </row>
    <row r="14933" spans="1:1" x14ac:dyDescent="0.2">
      <c r="A14933" s="219">
        <v>0</v>
      </c>
    </row>
    <row r="14934" spans="1:1" x14ac:dyDescent="0.2">
      <c r="A14934" s="219">
        <v>0</v>
      </c>
    </row>
    <row r="14935" spans="1:1" x14ac:dyDescent="0.2">
      <c r="A14935" s="219">
        <v>0</v>
      </c>
    </row>
    <row r="14936" spans="1:1" x14ac:dyDescent="0.2">
      <c r="A14936" s="219">
        <v>0</v>
      </c>
    </row>
    <row r="14937" spans="1:1" x14ac:dyDescent="0.2">
      <c r="A14937" s="219">
        <v>0</v>
      </c>
    </row>
    <row r="14938" spans="1:1" x14ac:dyDescent="0.2">
      <c r="A14938" s="219">
        <v>0</v>
      </c>
    </row>
    <row r="14939" spans="1:1" x14ac:dyDescent="0.2">
      <c r="A14939" s="219">
        <v>0</v>
      </c>
    </row>
    <row r="14940" spans="1:1" x14ac:dyDescent="0.2">
      <c r="A14940" s="219">
        <v>0</v>
      </c>
    </row>
    <row r="14941" spans="1:1" x14ac:dyDescent="0.2">
      <c r="A14941" s="219">
        <v>0</v>
      </c>
    </row>
    <row r="14942" spans="1:1" x14ac:dyDescent="0.2">
      <c r="A14942" s="219">
        <v>0</v>
      </c>
    </row>
    <row r="14943" spans="1:1" x14ac:dyDescent="0.2">
      <c r="A14943" s="219">
        <v>0</v>
      </c>
    </row>
    <row r="14944" spans="1:1" x14ac:dyDescent="0.2">
      <c r="A14944" s="219">
        <v>0</v>
      </c>
    </row>
    <row r="14945" spans="1:1" x14ac:dyDescent="0.2">
      <c r="A14945" s="219">
        <v>0</v>
      </c>
    </row>
    <row r="14946" spans="1:1" x14ac:dyDescent="0.2">
      <c r="A14946" s="219">
        <v>0</v>
      </c>
    </row>
    <row r="14947" spans="1:1" x14ac:dyDescent="0.2">
      <c r="A14947" s="219">
        <v>0</v>
      </c>
    </row>
    <row r="14948" spans="1:1" x14ac:dyDescent="0.2">
      <c r="A14948" s="219">
        <v>0</v>
      </c>
    </row>
    <row r="14949" spans="1:1" x14ac:dyDescent="0.2">
      <c r="A14949" s="219">
        <v>0</v>
      </c>
    </row>
    <row r="14950" spans="1:1" x14ac:dyDescent="0.2">
      <c r="A14950" s="219">
        <v>0</v>
      </c>
    </row>
    <row r="14951" spans="1:1" x14ac:dyDescent="0.2">
      <c r="A14951" s="219">
        <v>0</v>
      </c>
    </row>
    <row r="14952" spans="1:1" x14ac:dyDescent="0.2">
      <c r="A14952" s="219">
        <v>0</v>
      </c>
    </row>
    <row r="14953" spans="1:1" x14ac:dyDescent="0.2">
      <c r="A14953" s="219">
        <v>0</v>
      </c>
    </row>
    <row r="14954" spans="1:1" x14ac:dyDescent="0.2">
      <c r="A14954" s="219">
        <v>0</v>
      </c>
    </row>
    <row r="14955" spans="1:1" x14ac:dyDescent="0.2">
      <c r="A14955" s="219">
        <v>0</v>
      </c>
    </row>
    <row r="14956" spans="1:1" x14ac:dyDescent="0.2">
      <c r="A14956" s="219">
        <v>0</v>
      </c>
    </row>
    <row r="14957" spans="1:1" x14ac:dyDescent="0.2">
      <c r="A14957" s="219">
        <v>0</v>
      </c>
    </row>
    <row r="14958" spans="1:1" x14ac:dyDescent="0.2">
      <c r="A14958" s="219">
        <v>0</v>
      </c>
    </row>
    <row r="14959" spans="1:1" x14ac:dyDescent="0.2">
      <c r="A14959" s="219">
        <v>0</v>
      </c>
    </row>
    <row r="14960" spans="1:1" x14ac:dyDescent="0.2">
      <c r="A14960" s="219">
        <v>0</v>
      </c>
    </row>
    <row r="14961" spans="1:1" x14ac:dyDescent="0.2">
      <c r="A14961" s="219">
        <v>0</v>
      </c>
    </row>
    <row r="14962" spans="1:1" x14ac:dyDescent="0.2">
      <c r="A14962" s="219">
        <v>0</v>
      </c>
    </row>
    <row r="14963" spans="1:1" x14ac:dyDescent="0.2">
      <c r="A14963" s="219">
        <v>0</v>
      </c>
    </row>
    <row r="14964" spans="1:1" x14ac:dyDescent="0.2">
      <c r="A14964" s="219">
        <v>0</v>
      </c>
    </row>
    <row r="14965" spans="1:1" x14ac:dyDescent="0.2">
      <c r="A14965" s="219">
        <v>0</v>
      </c>
    </row>
    <row r="14966" spans="1:1" x14ac:dyDescent="0.2">
      <c r="A14966" s="219">
        <v>0</v>
      </c>
    </row>
    <row r="14967" spans="1:1" x14ac:dyDescent="0.2">
      <c r="A14967" s="219">
        <v>0</v>
      </c>
    </row>
    <row r="14968" spans="1:1" x14ac:dyDescent="0.2">
      <c r="A14968" s="219">
        <v>0</v>
      </c>
    </row>
    <row r="14969" spans="1:1" x14ac:dyDescent="0.2">
      <c r="A14969" s="219">
        <v>0</v>
      </c>
    </row>
    <row r="14970" spans="1:1" x14ac:dyDescent="0.2">
      <c r="A14970" s="219">
        <v>0</v>
      </c>
    </row>
    <row r="14971" spans="1:1" x14ac:dyDescent="0.2">
      <c r="A14971" s="219">
        <v>0</v>
      </c>
    </row>
    <row r="14972" spans="1:1" x14ac:dyDescent="0.2">
      <c r="A14972" s="219">
        <v>0</v>
      </c>
    </row>
    <row r="14973" spans="1:1" x14ac:dyDescent="0.2">
      <c r="A14973" s="219">
        <v>0</v>
      </c>
    </row>
    <row r="14974" spans="1:1" x14ac:dyDescent="0.2">
      <c r="A14974" s="219">
        <v>0</v>
      </c>
    </row>
    <row r="14975" spans="1:1" x14ac:dyDescent="0.2">
      <c r="A14975" s="219">
        <v>0</v>
      </c>
    </row>
    <row r="14976" spans="1:1" x14ac:dyDescent="0.2">
      <c r="A14976" s="219">
        <v>0</v>
      </c>
    </row>
    <row r="14977" spans="1:1" x14ac:dyDescent="0.2">
      <c r="A14977" s="219">
        <v>0</v>
      </c>
    </row>
    <row r="14978" spans="1:1" x14ac:dyDescent="0.2">
      <c r="A14978" s="219">
        <v>0</v>
      </c>
    </row>
    <row r="14979" spans="1:1" x14ac:dyDescent="0.2">
      <c r="A14979" s="219">
        <v>0</v>
      </c>
    </row>
    <row r="14980" spans="1:1" x14ac:dyDescent="0.2">
      <c r="A14980" s="219">
        <v>0</v>
      </c>
    </row>
    <row r="14981" spans="1:1" x14ac:dyDescent="0.2">
      <c r="A14981" s="219">
        <v>0</v>
      </c>
    </row>
    <row r="14982" spans="1:1" x14ac:dyDescent="0.2">
      <c r="A14982" s="219">
        <v>0</v>
      </c>
    </row>
    <row r="14983" spans="1:1" x14ac:dyDescent="0.2">
      <c r="A14983" s="219">
        <v>0</v>
      </c>
    </row>
    <row r="14984" spans="1:1" x14ac:dyDescent="0.2">
      <c r="A14984" s="219">
        <v>0</v>
      </c>
    </row>
    <row r="14985" spans="1:1" x14ac:dyDescent="0.2">
      <c r="A14985" s="219">
        <v>0</v>
      </c>
    </row>
    <row r="14986" spans="1:1" x14ac:dyDescent="0.2">
      <c r="A14986" s="219">
        <v>0</v>
      </c>
    </row>
    <row r="14987" spans="1:1" x14ac:dyDescent="0.2">
      <c r="A14987" s="219">
        <v>0</v>
      </c>
    </row>
    <row r="14988" spans="1:1" x14ac:dyDescent="0.2">
      <c r="A14988" s="219">
        <v>0</v>
      </c>
    </row>
    <row r="14989" spans="1:1" x14ac:dyDescent="0.2">
      <c r="A14989" s="219">
        <v>0</v>
      </c>
    </row>
    <row r="14990" spans="1:1" x14ac:dyDescent="0.2">
      <c r="A14990" s="219">
        <v>0</v>
      </c>
    </row>
    <row r="14991" spans="1:1" x14ac:dyDescent="0.2">
      <c r="A14991" s="219">
        <v>0</v>
      </c>
    </row>
    <row r="14992" spans="1:1" x14ac:dyDescent="0.2">
      <c r="A14992" s="219">
        <v>0</v>
      </c>
    </row>
    <row r="14993" spans="1:1" x14ac:dyDescent="0.2">
      <c r="A14993" s="219">
        <v>0</v>
      </c>
    </row>
    <row r="14994" spans="1:1" x14ac:dyDescent="0.2">
      <c r="A14994" s="219">
        <v>0</v>
      </c>
    </row>
    <row r="14995" spans="1:1" x14ac:dyDescent="0.2">
      <c r="A14995" s="219">
        <v>0</v>
      </c>
    </row>
    <row r="14996" spans="1:1" x14ac:dyDescent="0.2">
      <c r="A14996" s="219">
        <v>0</v>
      </c>
    </row>
    <row r="14997" spans="1:1" x14ac:dyDescent="0.2">
      <c r="A14997" s="219">
        <v>0</v>
      </c>
    </row>
    <row r="14998" spans="1:1" x14ac:dyDescent="0.2">
      <c r="A14998" s="219">
        <v>0</v>
      </c>
    </row>
    <row r="14999" spans="1:1" x14ac:dyDescent="0.2">
      <c r="A14999" s="219">
        <v>0</v>
      </c>
    </row>
    <row r="15000" spans="1:1" x14ac:dyDescent="0.2">
      <c r="A15000" s="219">
        <v>0</v>
      </c>
    </row>
    <row r="15001" spans="1:1" x14ac:dyDescent="0.2">
      <c r="A15001" s="219">
        <v>0</v>
      </c>
    </row>
    <row r="15002" spans="1:1" x14ac:dyDescent="0.2">
      <c r="A15002" s="219">
        <v>0</v>
      </c>
    </row>
    <row r="15003" spans="1:1" x14ac:dyDescent="0.2">
      <c r="A15003" s="219">
        <v>0</v>
      </c>
    </row>
    <row r="15004" spans="1:1" x14ac:dyDescent="0.2">
      <c r="A15004" s="219">
        <v>0</v>
      </c>
    </row>
    <row r="15005" spans="1:1" x14ac:dyDescent="0.2">
      <c r="A15005" s="219">
        <v>0</v>
      </c>
    </row>
    <row r="15006" spans="1:1" x14ac:dyDescent="0.2">
      <c r="A15006" s="219">
        <v>0</v>
      </c>
    </row>
    <row r="15007" spans="1:1" x14ac:dyDescent="0.2">
      <c r="A15007" s="219">
        <v>0</v>
      </c>
    </row>
    <row r="15008" spans="1:1" x14ac:dyDescent="0.2">
      <c r="A15008" s="219">
        <v>0</v>
      </c>
    </row>
    <row r="15009" spans="1:1" x14ac:dyDescent="0.2">
      <c r="A15009" s="219">
        <v>0</v>
      </c>
    </row>
    <row r="15010" spans="1:1" x14ac:dyDescent="0.2">
      <c r="A15010" s="219">
        <v>0</v>
      </c>
    </row>
    <row r="15011" spans="1:1" x14ac:dyDescent="0.2">
      <c r="A15011" s="219">
        <v>0</v>
      </c>
    </row>
    <row r="15012" spans="1:1" x14ac:dyDescent="0.2">
      <c r="A15012" s="219">
        <v>0</v>
      </c>
    </row>
    <row r="15013" spans="1:1" x14ac:dyDescent="0.2">
      <c r="A15013" s="219">
        <v>0</v>
      </c>
    </row>
    <row r="15014" spans="1:1" x14ac:dyDescent="0.2">
      <c r="A15014" s="219">
        <v>0</v>
      </c>
    </row>
    <row r="15015" spans="1:1" x14ac:dyDescent="0.2">
      <c r="A15015" s="219">
        <v>0</v>
      </c>
    </row>
    <row r="15016" spans="1:1" x14ac:dyDescent="0.2">
      <c r="A15016" s="219">
        <v>0</v>
      </c>
    </row>
    <row r="15017" spans="1:1" x14ac:dyDescent="0.2">
      <c r="A15017" s="219">
        <v>0</v>
      </c>
    </row>
    <row r="15018" spans="1:1" x14ac:dyDescent="0.2">
      <c r="A15018" s="219">
        <v>0</v>
      </c>
    </row>
    <row r="15019" spans="1:1" x14ac:dyDescent="0.2">
      <c r="A15019" s="219">
        <v>0</v>
      </c>
    </row>
    <row r="15020" spans="1:1" x14ac:dyDescent="0.2">
      <c r="A15020" s="219">
        <v>0</v>
      </c>
    </row>
    <row r="15021" spans="1:1" x14ac:dyDescent="0.2">
      <c r="A15021" s="219">
        <v>0</v>
      </c>
    </row>
    <row r="15022" spans="1:1" x14ac:dyDescent="0.2">
      <c r="A15022" s="219">
        <v>0</v>
      </c>
    </row>
    <row r="15023" spans="1:1" x14ac:dyDescent="0.2">
      <c r="A15023" s="219">
        <v>0</v>
      </c>
    </row>
    <row r="15024" spans="1:1" x14ac:dyDescent="0.2">
      <c r="A15024" s="219">
        <v>0</v>
      </c>
    </row>
    <row r="15025" spans="1:1" x14ac:dyDescent="0.2">
      <c r="A15025" s="219">
        <v>0</v>
      </c>
    </row>
    <row r="15026" spans="1:1" x14ac:dyDescent="0.2">
      <c r="A15026" s="219">
        <v>0</v>
      </c>
    </row>
    <row r="15027" spans="1:1" x14ac:dyDescent="0.2">
      <c r="A15027" s="219">
        <v>0</v>
      </c>
    </row>
    <row r="15028" spans="1:1" x14ac:dyDescent="0.2">
      <c r="A15028" s="219">
        <v>0</v>
      </c>
    </row>
    <row r="15029" spans="1:1" x14ac:dyDescent="0.2">
      <c r="A15029" s="219">
        <v>0</v>
      </c>
    </row>
    <row r="15030" spans="1:1" x14ac:dyDescent="0.2">
      <c r="A15030" s="219">
        <v>0</v>
      </c>
    </row>
    <row r="15031" spans="1:1" x14ac:dyDescent="0.2">
      <c r="A15031" s="219">
        <v>0</v>
      </c>
    </row>
    <row r="15032" spans="1:1" x14ac:dyDescent="0.2">
      <c r="A15032" s="219">
        <v>0</v>
      </c>
    </row>
    <row r="15033" spans="1:1" x14ac:dyDescent="0.2">
      <c r="A15033" s="219">
        <v>0</v>
      </c>
    </row>
    <row r="15034" spans="1:1" x14ac:dyDescent="0.2">
      <c r="A15034" s="219">
        <v>0</v>
      </c>
    </row>
    <row r="15035" spans="1:1" x14ac:dyDescent="0.2">
      <c r="A15035" s="219">
        <v>0</v>
      </c>
    </row>
    <row r="15036" spans="1:1" x14ac:dyDescent="0.2">
      <c r="A15036" s="219">
        <v>0</v>
      </c>
    </row>
    <row r="15037" spans="1:1" x14ac:dyDescent="0.2">
      <c r="A15037" s="219">
        <v>0</v>
      </c>
    </row>
    <row r="15038" spans="1:1" x14ac:dyDescent="0.2">
      <c r="A15038" s="219">
        <v>0</v>
      </c>
    </row>
    <row r="15039" spans="1:1" x14ac:dyDescent="0.2">
      <c r="A15039" s="219">
        <v>0</v>
      </c>
    </row>
    <row r="15040" spans="1:1" x14ac:dyDescent="0.2">
      <c r="A15040" s="219">
        <v>0</v>
      </c>
    </row>
    <row r="15041" spans="1:1" x14ac:dyDescent="0.2">
      <c r="A15041" s="219">
        <v>0</v>
      </c>
    </row>
    <row r="15042" spans="1:1" x14ac:dyDescent="0.2">
      <c r="A15042" s="219">
        <v>0</v>
      </c>
    </row>
    <row r="15043" spans="1:1" x14ac:dyDescent="0.2">
      <c r="A15043" s="219">
        <v>0</v>
      </c>
    </row>
    <row r="15044" spans="1:1" x14ac:dyDescent="0.2">
      <c r="A15044" s="219">
        <v>0</v>
      </c>
    </row>
    <row r="15045" spans="1:1" x14ac:dyDescent="0.2">
      <c r="A15045" s="219">
        <v>0</v>
      </c>
    </row>
    <row r="15046" spans="1:1" x14ac:dyDescent="0.2">
      <c r="A15046" s="219">
        <v>0</v>
      </c>
    </row>
    <row r="15047" spans="1:1" x14ac:dyDescent="0.2">
      <c r="A15047" s="219">
        <v>0</v>
      </c>
    </row>
    <row r="15048" spans="1:1" x14ac:dyDescent="0.2">
      <c r="A15048" s="219">
        <v>0</v>
      </c>
    </row>
    <row r="15049" spans="1:1" x14ac:dyDescent="0.2">
      <c r="A15049" s="219">
        <v>0</v>
      </c>
    </row>
    <row r="15050" spans="1:1" x14ac:dyDescent="0.2">
      <c r="A15050" s="219">
        <v>0</v>
      </c>
    </row>
    <row r="15051" spans="1:1" x14ac:dyDescent="0.2">
      <c r="A15051" s="219">
        <v>0</v>
      </c>
    </row>
    <row r="15052" spans="1:1" x14ac:dyDescent="0.2">
      <c r="A15052" s="219">
        <v>0</v>
      </c>
    </row>
    <row r="15053" spans="1:1" x14ac:dyDescent="0.2">
      <c r="A15053" s="219">
        <v>0</v>
      </c>
    </row>
    <row r="15054" spans="1:1" x14ac:dyDescent="0.2">
      <c r="A15054" s="219">
        <v>0</v>
      </c>
    </row>
    <row r="15055" spans="1:1" x14ac:dyDescent="0.2">
      <c r="A15055" s="219">
        <v>0</v>
      </c>
    </row>
    <row r="15056" spans="1:1" x14ac:dyDescent="0.2">
      <c r="A15056" s="219">
        <v>0</v>
      </c>
    </row>
    <row r="15057" spans="1:1" x14ac:dyDescent="0.2">
      <c r="A15057" s="219">
        <v>0</v>
      </c>
    </row>
    <row r="15058" spans="1:1" x14ac:dyDescent="0.2">
      <c r="A15058" s="219">
        <v>0</v>
      </c>
    </row>
    <row r="15059" spans="1:1" x14ac:dyDescent="0.2">
      <c r="A15059" s="219">
        <v>0</v>
      </c>
    </row>
    <row r="15060" spans="1:1" x14ac:dyDescent="0.2">
      <c r="A15060" s="219">
        <v>0</v>
      </c>
    </row>
    <row r="15061" spans="1:1" x14ac:dyDescent="0.2">
      <c r="A15061" s="219">
        <v>0</v>
      </c>
    </row>
    <row r="15062" spans="1:1" x14ac:dyDescent="0.2">
      <c r="A15062" s="219">
        <v>0</v>
      </c>
    </row>
    <row r="15063" spans="1:1" x14ac:dyDescent="0.2">
      <c r="A15063" s="219">
        <v>0</v>
      </c>
    </row>
    <row r="15064" spans="1:1" x14ac:dyDescent="0.2">
      <c r="A15064" s="219">
        <v>0</v>
      </c>
    </row>
    <row r="15065" spans="1:1" x14ac:dyDescent="0.2">
      <c r="A15065" s="219">
        <v>0</v>
      </c>
    </row>
    <row r="15066" spans="1:1" x14ac:dyDescent="0.2">
      <c r="A15066" s="219">
        <v>0</v>
      </c>
    </row>
    <row r="15067" spans="1:1" x14ac:dyDescent="0.2">
      <c r="A15067" s="219">
        <v>0</v>
      </c>
    </row>
    <row r="15068" spans="1:1" x14ac:dyDescent="0.2">
      <c r="A15068" s="219">
        <v>0</v>
      </c>
    </row>
    <row r="15069" spans="1:1" x14ac:dyDescent="0.2">
      <c r="A15069" s="219">
        <v>0</v>
      </c>
    </row>
    <row r="15070" spans="1:1" x14ac:dyDescent="0.2">
      <c r="A15070" s="219">
        <v>0</v>
      </c>
    </row>
    <row r="15071" spans="1:1" x14ac:dyDescent="0.2">
      <c r="A15071" s="219">
        <v>0</v>
      </c>
    </row>
    <row r="15072" spans="1:1" x14ac:dyDescent="0.2">
      <c r="A15072" s="219">
        <v>0</v>
      </c>
    </row>
    <row r="15073" spans="1:1" x14ac:dyDescent="0.2">
      <c r="A15073" s="219">
        <v>0</v>
      </c>
    </row>
    <row r="15074" spans="1:1" x14ac:dyDescent="0.2">
      <c r="A15074" s="219">
        <v>0</v>
      </c>
    </row>
    <row r="15075" spans="1:1" x14ac:dyDescent="0.2">
      <c r="A15075" s="219">
        <v>0</v>
      </c>
    </row>
    <row r="15076" spans="1:1" x14ac:dyDescent="0.2">
      <c r="A15076" s="219">
        <v>0</v>
      </c>
    </row>
    <row r="15077" spans="1:1" x14ac:dyDescent="0.2">
      <c r="A15077" s="219">
        <v>0</v>
      </c>
    </row>
    <row r="15078" spans="1:1" x14ac:dyDescent="0.2">
      <c r="A15078" s="219">
        <v>0</v>
      </c>
    </row>
    <row r="15079" spans="1:1" x14ac:dyDescent="0.2">
      <c r="A15079" s="219">
        <v>0</v>
      </c>
    </row>
    <row r="15080" spans="1:1" x14ac:dyDescent="0.2">
      <c r="A15080" s="219">
        <v>0</v>
      </c>
    </row>
    <row r="15081" spans="1:1" x14ac:dyDescent="0.2">
      <c r="A15081" s="219">
        <v>0</v>
      </c>
    </row>
    <row r="15082" spans="1:1" x14ac:dyDescent="0.2">
      <c r="A15082" s="219">
        <v>0</v>
      </c>
    </row>
    <row r="15083" spans="1:1" x14ac:dyDescent="0.2">
      <c r="A15083" s="219">
        <v>0</v>
      </c>
    </row>
    <row r="15084" spans="1:1" x14ac:dyDescent="0.2">
      <c r="A15084" s="219">
        <v>0</v>
      </c>
    </row>
    <row r="15085" spans="1:1" x14ac:dyDescent="0.2">
      <c r="A15085" s="219">
        <v>0</v>
      </c>
    </row>
    <row r="15086" spans="1:1" x14ac:dyDescent="0.2">
      <c r="A15086" s="219">
        <v>0</v>
      </c>
    </row>
    <row r="15087" spans="1:1" x14ac:dyDescent="0.2">
      <c r="A15087" s="219">
        <v>0</v>
      </c>
    </row>
    <row r="15088" spans="1:1" x14ac:dyDescent="0.2">
      <c r="A15088" s="219">
        <v>0</v>
      </c>
    </row>
    <row r="15089" spans="1:1" x14ac:dyDescent="0.2">
      <c r="A15089" s="219">
        <v>0</v>
      </c>
    </row>
    <row r="15090" spans="1:1" x14ac:dyDescent="0.2">
      <c r="A15090" s="219">
        <v>0</v>
      </c>
    </row>
    <row r="15091" spans="1:1" x14ac:dyDescent="0.2">
      <c r="A15091" s="219">
        <v>0</v>
      </c>
    </row>
    <row r="15092" spans="1:1" x14ac:dyDescent="0.2">
      <c r="A15092" s="219">
        <v>0</v>
      </c>
    </row>
    <row r="15093" spans="1:1" x14ac:dyDescent="0.2">
      <c r="A15093" s="219">
        <v>0</v>
      </c>
    </row>
    <row r="15094" spans="1:1" x14ac:dyDescent="0.2">
      <c r="A15094" s="219">
        <v>0</v>
      </c>
    </row>
    <row r="15095" spans="1:1" x14ac:dyDescent="0.2">
      <c r="A15095" s="219">
        <v>0</v>
      </c>
    </row>
    <row r="15096" spans="1:1" x14ac:dyDescent="0.2">
      <c r="A15096" s="219">
        <v>0</v>
      </c>
    </row>
    <row r="15097" spans="1:1" x14ac:dyDescent="0.2">
      <c r="A15097" s="219">
        <v>0</v>
      </c>
    </row>
    <row r="15098" spans="1:1" x14ac:dyDescent="0.2">
      <c r="A15098" s="219">
        <v>0</v>
      </c>
    </row>
    <row r="15099" spans="1:1" x14ac:dyDescent="0.2">
      <c r="A15099" s="219">
        <v>0</v>
      </c>
    </row>
    <row r="15100" spans="1:1" x14ac:dyDescent="0.2">
      <c r="A15100" s="219">
        <v>0</v>
      </c>
    </row>
    <row r="15101" spans="1:1" x14ac:dyDescent="0.2">
      <c r="A15101" s="219">
        <v>0</v>
      </c>
    </row>
    <row r="15102" spans="1:1" x14ac:dyDescent="0.2">
      <c r="A15102" s="219">
        <v>0</v>
      </c>
    </row>
    <row r="15103" spans="1:1" x14ac:dyDescent="0.2">
      <c r="A15103" s="219">
        <v>0</v>
      </c>
    </row>
    <row r="15104" spans="1:1" x14ac:dyDescent="0.2">
      <c r="A15104" s="219">
        <v>0</v>
      </c>
    </row>
    <row r="15105" spans="1:1" x14ac:dyDescent="0.2">
      <c r="A15105" s="219">
        <v>0</v>
      </c>
    </row>
    <row r="15106" spans="1:1" x14ac:dyDescent="0.2">
      <c r="A15106" s="219">
        <v>0</v>
      </c>
    </row>
    <row r="15107" spans="1:1" x14ac:dyDescent="0.2">
      <c r="A15107" s="219">
        <v>0</v>
      </c>
    </row>
    <row r="15108" spans="1:1" x14ac:dyDescent="0.2">
      <c r="A15108" s="219">
        <v>0</v>
      </c>
    </row>
    <row r="15109" spans="1:1" x14ac:dyDescent="0.2">
      <c r="A15109" s="219">
        <v>0</v>
      </c>
    </row>
    <row r="15110" spans="1:1" x14ac:dyDescent="0.2">
      <c r="A15110" s="219">
        <v>0</v>
      </c>
    </row>
    <row r="15111" spans="1:1" x14ac:dyDescent="0.2">
      <c r="A15111" s="219">
        <v>0</v>
      </c>
    </row>
    <row r="15112" spans="1:1" x14ac:dyDescent="0.2">
      <c r="A15112" s="219">
        <v>0</v>
      </c>
    </row>
    <row r="15113" spans="1:1" x14ac:dyDescent="0.2">
      <c r="A15113" s="219">
        <v>0</v>
      </c>
    </row>
    <row r="15114" spans="1:1" x14ac:dyDescent="0.2">
      <c r="A15114" s="219">
        <v>0</v>
      </c>
    </row>
    <row r="15115" spans="1:1" x14ac:dyDescent="0.2">
      <c r="A15115" s="219">
        <v>0</v>
      </c>
    </row>
    <row r="15116" spans="1:1" x14ac:dyDescent="0.2">
      <c r="A15116" s="219">
        <v>0</v>
      </c>
    </row>
    <row r="15117" spans="1:1" x14ac:dyDescent="0.2">
      <c r="A15117" s="219">
        <v>0</v>
      </c>
    </row>
    <row r="15118" spans="1:1" x14ac:dyDescent="0.2">
      <c r="A15118" s="219">
        <v>0</v>
      </c>
    </row>
    <row r="15119" spans="1:1" x14ac:dyDescent="0.2">
      <c r="A15119" s="219">
        <v>0</v>
      </c>
    </row>
    <row r="15120" spans="1:1" x14ac:dyDescent="0.2">
      <c r="A15120" s="219">
        <v>0</v>
      </c>
    </row>
    <row r="15121" spans="1:1" x14ac:dyDescent="0.2">
      <c r="A15121" s="219">
        <v>0</v>
      </c>
    </row>
    <row r="15122" spans="1:1" x14ac:dyDescent="0.2">
      <c r="A15122" s="219">
        <v>0</v>
      </c>
    </row>
    <row r="15123" spans="1:1" x14ac:dyDescent="0.2">
      <c r="A15123" s="219">
        <v>0</v>
      </c>
    </row>
    <row r="15124" spans="1:1" x14ac:dyDescent="0.2">
      <c r="A15124" s="219">
        <v>0</v>
      </c>
    </row>
    <row r="15125" spans="1:1" x14ac:dyDescent="0.2">
      <c r="A15125" s="219">
        <v>0</v>
      </c>
    </row>
    <row r="15126" spans="1:1" x14ac:dyDescent="0.2">
      <c r="A15126" s="219">
        <v>0</v>
      </c>
    </row>
    <row r="15127" spans="1:1" x14ac:dyDescent="0.2">
      <c r="A15127" s="219">
        <v>0</v>
      </c>
    </row>
    <row r="15128" spans="1:1" x14ac:dyDescent="0.2">
      <c r="A15128" s="219">
        <v>0</v>
      </c>
    </row>
    <row r="15129" spans="1:1" x14ac:dyDescent="0.2">
      <c r="A15129" s="219">
        <v>0</v>
      </c>
    </row>
    <row r="15130" spans="1:1" x14ac:dyDescent="0.2">
      <c r="A15130" s="219">
        <v>0</v>
      </c>
    </row>
    <row r="15131" spans="1:1" x14ac:dyDescent="0.2">
      <c r="A15131" s="219">
        <v>0</v>
      </c>
    </row>
    <row r="15132" spans="1:1" x14ac:dyDescent="0.2">
      <c r="A15132" s="219">
        <v>0</v>
      </c>
    </row>
    <row r="15133" spans="1:1" x14ac:dyDescent="0.2">
      <c r="A15133" s="219">
        <v>0</v>
      </c>
    </row>
    <row r="15134" spans="1:1" x14ac:dyDescent="0.2">
      <c r="A15134" s="219">
        <v>0</v>
      </c>
    </row>
    <row r="15135" spans="1:1" x14ac:dyDescent="0.2">
      <c r="A15135" s="219">
        <v>0</v>
      </c>
    </row>
    <row r="15136" spans="1:1" x14ac:dyDescent="0.2">
      <c r="A15136" s="219">
        <v>0</v>
      </c>
    </row>
    <row r="15137" spans="1:1" x14ac:dyDescent="0.2">
      <c r="A15137" s="219">
        <v>0</v>
      </c>
    </row>
    <row r="15138" spans="1:1" x14ac:dyDescent="0.2">
      <c r="A15138" s="219">
        <v>0</v>
      </c>
    </row>
    <row r="15139" spans="1:1" x14ac:dyDescent="0.2">
      <c r="A15139" s="219">
        <v>0</v>
      </c>
    </row>
    <row r="15140" spans="1:1" x14ac:dyDescent="0.2">
      <c r="A15140" s="219">
        <v>0</v>
      </c>
    </row>
    <row r="15141" spans="1:1" x14ac:dyDescent="0.2">
      <c r="A15141" s="219">
        <v>0</v>
      </c>
    </row>
    <row r="15142" spans="1:1" x14ac:dyDescent="0.2">
      <c r="A15142" s="219">
        <v>0</v>
      </c>
    </row>
    <row r="15143" spans="1:1" x14ac:dyDescent="0.2">
      <c r="A15143" s="219">
        <v>0</v>
      </c>
    </row>
    <row r="15144" spans="1:1" x14ac:dyDescent="0.2">
      <c r="A15144" s="219">
        <v>0</v>
      </c>
    </row>
    <row r="15145" spans="1:1" x14ac:dyDescent="0.2">
      <c r="A15145" s="219">
        <v>0</v>
      </c>
    </row>
    <row r="15146" spans="1:1" x14ac:dyDescent="0.2">
      <c r="A15146" s="219">
        <v>0</v>
      </c>
    </row>
    <row r="15147" spans="1:1" x14ac:dyDescent="0.2">
      <c r="A15147" s="219">
        <v>0</v>
      </c>
    </row>
    <row r="15148" spans="1:1" x14ac:dyDescent="0.2">
      <c r="A15148" s="219">
        <v>0</v>
      </c>
    </row>
    <row r="15149" spans="1:1" x14ac:dyDescent="0.2">
      <c r="A15149" s="219">
        <v>0</v>
      </c>
    </row>
    <row r="15150" spans="1:1" x14ac:dyDescent="0.2">
      <c r="A15150" s="219">
        <v>0</v>
      </c>
    </row>
    <row r="15151" spans="1:1" x14ac:dyDescent="0.2">
      <c r="A15151" s="219">
        <v>0</v>
      </c>
    </row>
    <row r="15152" spans="1:1" x14ac:dyDescent="0.2">
      <c r="A15152" s="219">
        <v>0</v>
      </c>
    </row>
    <row r="15153" spans="1:1" x14ac:dyDescent="0.2">
      <c r="A15153" s="219">
        <v>0</v>
      </c>
    </row>
    <row r="15154" spans="1:1" x14ac:dyDescent="0.2">
      <c r="A15154" s="219">
        <v>0</v>
      </c>
    </row>
    <row r="15155" spans="1:1" x14ac:dyDescent="0.2">
      <c r="A15155" s="219">
        <v>0</v>
      </c>
    </row>
    <row r="15156" spans="1:1" x14ac:dyDescent="0.2">
      <c r="A15156" s="219">
        <v>0</v>
      </c>
    </row>
    <row r="15157" spans="1:1" x14ac:dyDescent="0.2">
      <c r="A15157" s="219">
        <v>0</v>
      </c>
    </row>
    <row r="15158" spans="1:1" x14ac:dyDescent="0.2">
      <c r="A15158" s="219">
        <v>0</v>
      </c>
    </row>
    <row r="15159" spans="1:1" x14ac:dyDescent="0.2">
      <c r="A15159" s="219">
        <v>0</v>
      </c>
    </row>
    <row r="15160" spans="1:1" x14ac:dyDescent="0.2">
      <c r="A15160" s="219">
        <v>0</v>
      </c>
    </row>
    <row r="15161" spans="1:1" x14ac:dyDescent="0.2">
      <c r="A15161" s="219">
        <v>0</v>
      </c>
    </row>
    <row r="15162" spans="1:1" x14ac:dyDescent="0.2">
      <c r="A15162" s="219">
        <v>0</v>
      </c>
    </row>
    <row r="15163" spans="1:1" x14ac:dyDescent="0.2">
      <c r="A15163" s="219">
        <v>0</v>
      </c>
    </row>
    <row r="15164" spans="1:1" x14ac:dyDescent="0.2">
      <c r="A15164" s="219">
        <v>0</v>
      </c>
    </row>
    <row r="15165" spans="1:1" x14ac:dyDescent="0.2">
      <c r="A15165" s="219">
        <v>0</v>
      </c>
    </row>
    <row r="15166" spans="1:1" x14ac:dyDescent="0.2">
      <c r="A15166" s="219">
        <v>0</v>
      </c>
    </row>
    <row r="15167" spans="1:1" x14ac:dyDescent="0.2">
      <c r="A15167" s="219">
        <v>0</v>
      </c>
    </row>
    <row r="15168" spans="1:1" x14ac:dyDescent="0.2">
      <c r="A15168" s="219">
        <v>0</v>
      </c>
    </row>
    <row r="15169" spans="1:1" x14ac:dyDescent="0.2">
      <c r="A15169" s="219">
        <v>0</v>
      </c>
    </row>
    <row r="15170" spans="1:1" x14ac:dyDescent="0.2">
      <c r="A15170" s="219">
        <v>0</v>
      </c>
    </row>
    <row r="15171" spans="1:1" x14ac:dyDescent="0.2">
      <c r="A15171" s="219">
        <v>0</v>
      </c>
    </row>
    <row r="15172" spans="1:1" x14ac:dyDescent="0.2">
      <c r="A15172" s="219">
        <v>0</v>
      </c>
    </row>
    <row r="15173" spans="1:1" x14ac:dyDescent="0.2">
      <c r="A15173" s="219">
        <v>0</v>
      </c>
    </row>
    <row r="15174" spans="1:1" x14ac:dyDescent="0.2">
      <c r="A15174" s="219">
        <v>0</v>
      </c>
    </row>
    <row r="15175" spans="1:1" x14ac:dyDescent="0.2">
      <c r="A15175" s="219">
        <v>0</v>
      </c>
    </row>
    <row r="15176" spans="1:1" x14ac:dyDescent="0.2">
      <c r="A15176" s="219">
        <v>0</v>
      </c>
    </row>
    <row r="15177" spans="1:1" x14ac:dyDescent="0.2">
      <c r="A15177" s="219">
        <v>0</v>
      </c>
    </row>
    <row r="15178" spans="1:1" x14ac:dyDescent="0.2">
      <c r="A15178" s="219">
        <v>0</v>
      </c>
    </row>
    <row r="15179" spans="1:1" x14ac:dyDescent="0.2">
      <c r="A15179" s="219">
        <v>0</v>
      </c>
    </row>
    <row r="15180" spans="1:1" x14ac:dyDescent="0.2">
      <c r="A15180" s="219">
        <v>0</v>
      </c>
    </row>
    <row r="15181" spans="1:1" x14ac:dyDescent="0.2">
      <c r="A15181" s="219">
        <v>0</v>
      </c>
    </row>
    <row r="15182" spans="1:1" x14ac:dyDescent="0.2">
      <c r="A15182" s="219">
        <v>0</v>
      </c>
    </row>
    <row r="15183" spans="1:1" x14ac:dyDescent="0.2">
      <c r="A15183" s="219">
        <v>0</v>
      </c>
    </row>
    <row r="15184" spans="1:1" x14ac:dyDescent="0.2">
      <c r="A15184" s="219">
        <v>0</v>
      </c>
    </row>
    <row r="15185" spans="1:1" x14ac:dyDescent="0.2">
      <c r="A15185" s="219">
        <v>0</v>
      </c>
    </row>
    <row r="15186" spans="1:1" x14ac:dyDescent="0.2">
      <c r="A15186" s="219">
        <v>0</v>
      </c>
    </row>
    <row r="15187" spans="1:1" x14ac:dyDescent="0.2">
      <c r="A15187" s="219">
        <v>0</v>
      </c>
    </row>
    <row r="15188" spans="1:1" x14ac:dyDescent="0.2">
      <c r="A15188" s="219">
        <v>0</v>
      </c>
    </row>
    <row r="15189" spans="1:1" x14ac:dyDescent="0.2">
      <c r="A15189" s="219">
        <v>0</v>
      </c>
    </row>
    <row r="15190" spans="1:1" x14ac:dyDescent="0.2">
      <c r="A15190" s="219">
        <v>0</v>
      </c>
    </row>
    <row r="15191" spans="1:1" x14ac:dyDescent="0.2">
      <c r="A15191" s="219">
        <v>0</v>
      </c>
    </row>
    <row r="15192" spans="1:1" x14ac:dyDescent="0.2">
      <c r="A15192" s="219">
        <v>0</v>
      </c>
    </row>
    <row r="15193" spans="1:1" x14ac:dyDescent="0.2">
      <c r="A15193" s="219">
        <v>0</v>
      </c>
    </row>
    <row r="15194" spans="1:1" x14ac:dyDescent="0.2">
      <c r="A15194" s="219">
        <v>0</v>
      </c>
    </row>
    <row r="15195" spans="1:1" x14ac:dyDescent="0.2">
      <c r="A15195" s="219">
        <v>0</v>
      </c>
    </row>
    <row r="15196" spans="1:1" x14ac:dyDescent="0.2">
      <c r="A15196" s="219">
        <v>0</v>
      </c>
    </row>
    <row r="15197" spans="1:1" x14ac:dyDescent="0.2">
      <c r="A15197" s="219">
        <v>0</v>
      </c>
    </row>
    <row r="15198" spans="1:1" x14ac:dyDescent="0.2">
      <c r="A15198" s="219">
        <v>0</v>
      </c>
    </row>
    <row r="15199" spans="1:1" x14ac:dyDescent="0.2">
      <c r="A15199" s="219">
        <v>0</v>
      </c>
    </row>
    <row r="15200" spans="1:1" x14ac:dyDescent="0.2">
      <c r="A15200" s="219">
        <v>0</v>
      </c>
    </row>
    <row r="15201" spans="1:1" x14ac:dyDescent="0.2">
      <c r="A15201" s="219">
        <v>0</v>
      </c>
    </row>
    <row r="15202" spans="1:1" x14ac:dyDescent="0.2">
      <c r="A15202" s="219">
        <v>0</v>
      </c>
    </row>
    <row r="15203" spans="1:1" x14ac:dyDescent="0.2">
      <c r="A15203" s="219">
        <v>0</v>
      </c>
    </row>
    <row r="15204" spans="1:1" x14ac:dyDescent="0.2">
      <c r="A15204" s="219">
        <v>0</v>
      </c>
    </row>
    <row r="15205" spans="1:1" x14ac:dyDescent="0.2">
      <c r="A15205" s="219">
        <v>0</v>
      </c>
    </row>
    <row r="15206" spans="1:1" x14ac:dyDescent="0.2">
      <c r="A15206" s="219">
        <v>0</v>
      </c>
    </row>
    <row r="15207" spans="1:1" x14ac:dyDescent="0.2">
      <c r="A15207" s="219">
        <v>0</v>
      </c>
    </row>
    <row r="15208" spans="1:1" x14ac:dyDescent="0.2">
      <c r="A15208" s="219">
        <v>0</v>
      </c>
    </row>
    <row r="15209" spans="1:1" x14ac:dyDescent="0.2">
      <c r="A15209" s="219">
        <v>0</v>
      </c>
    </row>
    <row r="15210" spans="1:1" x14ac:dyDescent="0.2">
      <c r="A15210" s="219">
        <v>0</v>
      </c>
    </row>
    <row r="15211" spans="1:1" x14ac:dyDescent="0.2">
      <c r="A15211" s="219">
        <v>0</v>
      </c>
    </row>
    <row r="15212" spans="1:1" x14ac:dyDescent="0.2">
      <c r="A15212" s="219">
        <v>0</v>
      </c>
    </row>
    <row r="15213" spans="1:1" x14ac:dyDescent="0.2">
      <c r="A15213" s="219">
        <v>0</v>
      </c>
    </row>
    <row r="15214" spans="1:1" x14ac:dyDescent="0.2">
      <c r="A15214" s="219">
        <v>0</v>
      </c>
    </row>
    <row r="15215" spans="1:1" x14ac:dyDescent="0.2">
      <c r="A15215" s="219">
        <v>0</v>
      </c>
    </row>
    <row r="15216" spans="1:1" x14ac:dyDescent="0.2">
      <c r="A15216" s="219">
        <v>0</v>
      </c>
    </row>
    <row r="15217" spans="1:1" x14ac:dyDescent="0.2">
      <c r="A15217" s="219">
        <v>0</v>
      </c>
    </row>
    <row r="15218" spans="1:1" x14ac:dyDescent="0.2">
      <c r="A15218" s="219">
        <v>0</v>
      </c>
    </row>
    <row r="15219" spans="1:1" x14ac:dyDescent="0.2">
      <c r="A15219" s="219">
        <v>0</v>
      </c>
    </row>
    <row r="15220" spans="1:1" x14ac:dyDescent="0.2">
      <c r="A15220" s="219">
        <v>0</v>
      </c>
    </row>
    <row r="15221" spans="1:1" x14ac:dyDescent="0.2">
      <c r="A15221" s="219">
        <v>0</v>
      </c>
    </row>
    <row r="15222" spans="1:1" x14ac:dyDescent="0.2">
      <c r="A15222" s="219">
        <v>0</v>
      </c>
    </row>
    <row r="15223" spans="1:1" x14ac:dyDescent="0.2">
      <c r="A15223" s="219">
        <v>0</v>
      </c>
    </row>
    <row r="15224" spans="1:1" x14ac:dyDescent="0.2">
      <c r="A15224" s="219">
        <v>0</v>
      </c>
    </row>
    <row r="15225" spans="1:1" x14ac:dyDescent="0.2">
      <c r="A15225" s="219">
        <v>0</v>
      </c>
    </row>
    <row r="15226" spans="1:1" x14ac:dyDescent="0.2">
      <c r="A15226" s="219">
        <v>0</v>
      </c>
    </row>
    <row r="15227" spans="1:1" x14ac:dyDescent="0.2">
      <c r="A15227" s="219">
        <v>0</v>
      </c>
    </row>
    <row r="15228" spans="1:1" x14ac:dyDescent="0.2">
      <c r="A15228" s="219">
        <v>0</v>
      </c>
    </row>
    <row r="15229" spans="1:1" x14ac:dyDescent="0.2">
      <c r="A15229" s="219">
        <v>0</v>
      </c>
    </row>
    <row r="15230" spans="1:1" x14ac:dyDescent="0.2">
      <c r="A15230" s="219">
        <v>0</v>
      </c>
    </row>
    <row r="15231" spans="1:1" x14ac:dyDescent="0.2">
      <c r="A15231" s="219">
        <v>0</v>
      </c>
    </row>
    <row r="15232" spans="1:1" x14ac:dyDescent="0.2">
      <c r="A15232" s="219">
        <v>0</v>
      </c>
    </row>
    <row r="15233" spans="1:1" x14ac:dyDescent="0.2">
      <c r="A15233" s="219">
        <v>0</v>
      </c>
    </row>
    <row r="15234" spans="1:1" x14ac:dyDescent="0.2">
      <c r="A15234" s="219">
        <v>0</v>
      </c>
    </row>
    <row r="15235" spans="1:1" x14ac:dyDescent="0.2">
      <c r="A15235" s="219">
        <v>0</v>
      </c>
    </row>
    <row r="15236" spans="1:1" x14ac:dyDescent="0.2">
      <c r="A15236" s="219">
        <v>0</v>
      </c>
    </row>
    <row r="15237" spans="1:1" x14ac:dyDescent="0.2">
      <c r="A15237" s="219">
        <v>0</v>
      </c>
    </row>
    <row r="15238" spans="1:1" x14ac:dyDescent="0.2">
      <c r="A15238" s="219">
        <v>0</v>
      </c>
    </row>
    <row r="15239" spans="1:1" x14ac:dyDescent="0.2">
      <c r="A15239" s="219">
        <v>0</v>
      </c>
    </row>
    <row r="15240" spans="1:1" x14ac:dyDescent="0.2">
      <c r="A15240" s="219">
        <v>0</v>
      </c>
    </row>
    <row r="15241" spans="1:1" x14ac:dyDescent="0.2">
      <c r="A15241" s="219">
        <v>0</v>
      </c>
    </row>
    <row r="15242" spans="1:1" x14ac:dyDescent="0.2">
      <c r="A15242" s="219">
        <v>0</v>
      </c>
    </row>
    <row r="15243" spans="1:1" x14ac:dyDescent="0.2">
      <c r="A15243" s="219">
        <v>0</v>
      </c>
    </row>
    <row r="15244" spans="1:1" x14ac:dyDescent="0.2">
      <c r="A15244" s="219">
        <v>0</v>
      </c>
    </row>
    <row r="15245" spans="1:1" x14ac:dyDescent="0.2">
      <c r="A15245" s="219">
        <v>0</v>
      </c>
    </row>
    <row r="15246" spans="1:1" x14ac:dyDescent="0.2">
      <c r="A15246" s="219">
        <v>0</v>
      </c>
    </row>
    <row r="15247" spans="1:1" x14ac:dyDescent="0.2">
      <c r="A15247" s="219">
        <v>0</v>
      </c>
    </row>
    <row r="15248" spans="1:1" x14ac:dyDescent="0.2">
      <c r="A15248" s="219">
        <v>0</v>
      </c>
    </row>
    <row r="15249" spans="1:1" x14ac:dyDescent="0.2">
      <c r="A15249" s="219">
        <v>0</v>
      </c>
    </row>
    <row r="15250" spans="1:1" x14ac:dyDescent="0.2">
      <c r="A15250" s="219">
        <v>0</v>
      </c>
    </row>
    <row r="15251" spans="1:1" x14ac:dyDescent="0.2">
      <c r="A15251" s="219">
        <v>0</v>
      </c>
    </row>
    <row r="15252" spans="1:1" x14ac:dyDescent="0.2">
      <c r="A15252" s="219">
        <v>0</v>
      </c>
    </row>
    <row r="15253" spans="1:1" x14ac:dyDescent="0.2">
      <c r="A15253" s="219">
        <v>0</v>
      </c>
    </row>
    <row r="15254" spans="1:1" x14ac:dyDescent="0.2">
      <c r="A15254" s="219">
        <v>0</v>
      </c>
    </row>
    <row r="15255" spans="1:1" x14ac:dyDescent="0.2">
      <c r="A15255" s="219">
        <v>0</v>
      </c>
    </row>
    <row r="15256" spans="1:1" x14ac:dyDescent="0.2">
      <c r="A15256" s="219">
        <v>0</v>
      </c>
    </row>
    <row r="15257" spans="1:1" x14ac:dyDescent="0.2">
      <c r="A15257" s="219">
        <v>0</v>
      </c>
    </row>
    <row r="15258" spans="1:1" x14ac:dyDescent="0.2">
      <c r="A15258" s="219">
        <v>0</v>
      </c>
    </row>
    <row r="15259" spans="1:1" x14ac:dyDescent="0.2">
      <c r="A15259" s="219">
        <v>0</v>
      </c>
    </row>
    <row r="15260" spans="1:1" x14ac:dyDescent="0.2">
      <c r="A15260" s="219">
        <v>0</v>
      </c>
    </row>
    <row r="15261" spans="1:1" x14ac:dyDescent="0.2">
      <c r="A15261" s="219">
        <v>0</v>
      </c>
    </row>
    <row r="15262" spans="1:1" x14ac:dyDescent="0.2">
      <c r="A15262" s="219">
        <v>0</v>
      </c>
    </row>
    <row r="15263" spans="1:1" x14ac:dyDescent="0.2">
      <c r="A15263" s="219">
        <v>0</v>
      </c>
    </row>
    <row r="15264" spans="1:1" x14ac:dyDescent="0.2">
      <c r="A15264" s="219">
        <v>0</v>
      </c>
    </row>
    <row r="15265" spans="1:1" x14ac:dyDescent="0.2">
      <c r="A15265" s="219">
        <v>0</v>
      </c>
    </row>
    <row r="15266" spans="1:1" x14ac:dyDescent="0.2">
      <c r="A15266" s="219">
        <v>0</v>
      </c>
    </row>
    <row r="15267" spans="1:1" x14ac:dyDescent="0.2">
      <c r="A15267" s="219">
        <v>0</v>
      </c>
    </row>
    <row r="15268" spans="1:1" x14ac:dyDescent="0.2">
      <c r="A15268" s="219">
        <v>0</v>
      </c>
    </row>
    <row r="15269" spans="1:1" x14ac:dyDescent="0.2">
      <c r="A15269" s="219">
        <v>0</v>
      </c>
    </row>
    <row r="15270" spans="1:1" x14ac:dyDescent="0.2">
      <c r="A15270" s="219">
        <v>0</v>
      </c>
    </row>
    <row r="15271" spans="1:1" x14ac:dyDescent="0.2">
      <c r="A15271" s="219">
        <v>0</v>
      </c>
    </row>
    <row r="15272" spans="1:1" x14ac:dyDescent="0.2">
      <c r="A15272" s="219">
        <v>0</v>
      </c>
    </row>
    <row r="15273" spans="1:1" x14ac:dyDescent="0.2">
      <c r="A15273" s="219">
        <v>0</v>
      </c>
    </row>
    <row r="15274" spans="1:1" x14ac:dyDescent="0.2">
      <c r="A15274" s="219">
        <v>0</v>
      </c>
    </row>
    <row r="15275" spans="1:1" x14ac:dyDescent="0.2">
      <c r="A15275" s="219">
        <v>0</v>
      </c>
    </row>
    <row r="15276" spans="1:1" x14ac:dyDescent="0.2">
      <c r="A15276" s="219">
        <v>0</v>
      </c>
    </row>
    <row r="15277" spans="1:1" x14ac:dyDescent="0.2">
      <c r="A15277" s="219">
        <v>0</v>
      </c>
    </row>
    <row r="15278" spans="1:1" x14ac:dyDescent="0.2">
      <c r="A15278" s="219">
        <v>0</v>
      </c>
    </row>
    <row r="15279" spans="1:1" x14ac:dyDescent="0.2">
      <c r="A15279" s="219">
        <v>0</v>
      </c>
    </row>
    <row r="15280" spans="1:1" x14ac:dyDescent="0.2">
      <c r="A15280" s="219">
        <v>0</v>
      </c>
    </row>
    <row r="15281" spans="1:1" x14ac:dyDescent="0.2">
      <c r="A15281" s="219">
        <v>0</v>
      </c>
    </row>
    <row r="15282" spans="1:1" x14ac:dyDescent="0.2">
      <c r="A15282" s="219">
        <v>0</v>
      </c>
    </row>
    <row r="15283" spans="1:1" x14ac:dyDescent="0.2">
      <c r="A15283" s="219">
        <v>0</v>
      </c>
    </row>
    <row r="15284" spans="1:1" x14ac:dyDescent="0.2">
      <c r="A15284" s="219">
        <v>0</v>
      </c>
    </row>
    <row r="15285" spans="1:1" x14ac:dyDescent="0.2">
      <c r="A15285" s="219">
        <v>0</v>
      </c>
    </row>
    <row r="15286" spans="1:1" x14ac:dyDescent="0.2">
      <c r="A15286" s="219">
        <v>0</v>
      </c>
    </row>
    <row r="15287" spans="1:1" x14ac:dyDescent="0.2">
      <c r="A15287" s="219">
        <v>0</v>
      </c>
    </row>
    <row r="15288" spans="1:1" x14ac:dyDescent="0.2">
      <c r="A15288" s="219">
        <v>0</v>
      </c>
    </row>
    <row r="15289" spans="1:1" x14ac:dyDescent="0.2">
      <c r="A15289" s="219">
        <v>0</v>
      </c>
    </row>
    <row r="15290" spans="1:1" x14ac:dyDescent="0.2">
      <c r="A15290" s="219">
        <v>0</v>
      </c>
    </row>
    <row r="15291" spans="1:1" x14ac:dyDescent="0.2">
      <c r="A15291" s="219">
        <v>0</v>
      </c>
    </row>
    <row r="15292" spans="1:1" x14ac:dyDescent="0.2">
      <c r="A15292" s="219">
        <v>0</v>
      </c>
    </row>
    <row r="15293" spans="1:1" x14ac:dyDescent="0.2">
      <c r="A15293" s="219">
        <v>0</v>
      </c>
    </row>
    <row r="15294" spans="1:1" x14ac:dyDescent="0.2">
      <c r="A15294" s="219">
        <v>0</v>
      </c>
    </row>
    <row r="15295" spans="1:1" x14ac:dyDescent="0.2">
      <c r="A15295" s="219">
        <v>0</v>
      </c>
    </row>
    <row r="15296" spans="1:1" x14ac:dyDescent="0.2">
      <c r="A15296" s="219">
        <v>0</v>
      </c>
    </row>
    <row r="15297" spans="1:1" x14ac:dyDescent="0.2">
      <c r="A15297" s="219">
        <v>0</v>
      </c>
    </row>
    <row r="15298" spans="1:1" x14ac:dyDescent="0.2">
      <c r="A15298" s="219">
        <v>0</v>
      </c>
    </row>
    <row r="15299" spans="1:1" x14ac:dyDescent="0.2">
      <c r="A15299" s="219">
        <v>0</v>
      </c>
    </row>
    <row r="15300" spans="1:1" x14ac:dyDescent="0.2">
      <c r="A15300" s="219">
        <v>0</v>
      </c>
    </row>
    <row r="15301" spans="1:1" x14ac:dyDescent="0.2">
      <c r="A15301" s="219">
        <v>0</v>
      </c>
    </row>
    <row r="15302" spans="1:1" x14ac:dyDescent="0.2">
      <c r="A15302" s="219">
        <v>0</v>
      </c>
    </row>
    <row r="15303" spans="1:1" x14ac:dyDescent="0.2">
      <c r="A15303" s="219">
        <v>0</v>
      </c>
    </row>
    <row r="15304" spans="1:1" x14ac:dyDescent="0.2">
      <c r="A15304" s="219">
        <v>0</v>
      </c>
    </row>
    <row r="15305" spans="1:1" x14ac:dyDescent="0.2">
      <c r="A15305" s="219">
        <v>0</v>
      </c>
    </row>
    <row r="15306" spans="1:1" x14ac:dyDescent="0.2">
      <c r="A15306" s="219">
        <v>0</v>
      </c>
    </row>
    <row r="15307" spans="1:1" x14ac:dyDescent="0.2">
      <c r="A15307" s="219">
        <v>0</v>
      </c>
    </row>
    <row r="15308" spans="1:1" x14ac:dyDescent="0.2">
      <c r="A15308" s="219">
        <v>0</v>
      </c>
    </row>
    <row r="15309" spans="1:1" x14ac:dyDescent="0.2">
      <c r="A15309" s="219">
        <v>0</v>
      </c>
    </row>
    <row r="15310" spans="1:1" x14ac:dyDescent="0.2">
      <c r="A15310" s="219">
        <v>0</v>
      </c>
    </row>
    <row r="15311" spans="1:1" x14ac:dyDescent="0.2">
      <c r="A15311" s="219">
        <v>0</v>
      </c>
    </row>
    <row r="15312" spans="1:1" x14ac:dyDescent="0.2">
      <c r="A15312" s="219">
        <v>0</v>
      </c>
    </row>
    <row r="15313" spans="1:1" x14ac:dyDescent="0.2">
      <c r="A15313" s="219">
        <v>0</v>
      </c>
    </row>
    <row r="15314" spans="1:1" x14ac:dyDescent="0.2">
      <c r="A15314" s="219">
        <v>0</v>
      </c>
    </row>
    <row r="15315" spans="1:1" x14ac:dyDescent="0.2">
      <c r="A15315" s="219">
        <v>0</v>
      </c>
    </row>
    <row r="15316" spans="1:1" x14ac:dyDescent="0.2">
      <c r="A15316" s="219">
        <v>0</v>
      </c>
    </row>
    <row r="15317" spans="1:1" x14ac:dyDescent="0.2">
      <c r="A15317" s="219">
        <v>0</v>
      </c>
    </row>
    <row r="15318" spans="1:1" x14ac:dyDescent="0.2">
      <c r="A15318" s="219">
        <v>0</v>
      </c>
    </row>
    <row r="15319" spans="1:1" x14ac:dyDescent="0.2">
      <c r="A15319" s="219">
        <v>0</v>
      </c>
    </row>
    <row r="15320" spans="1:1" x14ac:dyDescent="0.2">
      <c r="A15320" s="219">
        <v>0</v>
      </c>
    </row>
    <row r="15321" spans="1:1" x14ac:dyDescent="0.2">
      <c r="A15321" s="219">
        <v>0</v>
      </c>
    </row>
    <row r="15322" spans="1:1" x14ac:dyDescent="0.2">
      <c r="A15322" s="219">
        <v>0</v>
      </c>
    </row>
    <row r="15323" spans="1:1" x14ac:dyDescent="0.2">
      <c r="A15323" s="219">
        <v>0</v>
      </c>
    </row>
    <row r="15324" spans="1:1" x14ac:dyDescent="0.2">
      <c r="A15324" s="219">
        <v>0</v>
      </c>
    </row>
    <row r="15325" spans="1:1" x14ac:dyDescent="0.2">
      <c r="A15325" s="219">
        <v>0</v>
      </c>
    </row>
    <row r="15326" spans="1:1" x14ac:dyDescent="0.2">
      <c r="A15326" s="219">
        <v>0</v>
      </c>
    </row>
    <row r="15327" spans="1:1" x14ac:dyDescent="0.2">
      <c r="A15327" s="219">
        <v>0</v>
      </c>
    </row>
    <row r="15328" spans="1:1" x14ac:dyDescent="0.2">
      <c r="A15328" s="219">
        <v>0</v>
      </c>
    </row>
    <row r="15329" spans="1:1" x14ac:dyDescent="0.2">
      <c r="A15329" s="219">
        <v>0</v>
      </c>
    </row>
    <row r="15330" spans="1:1" x14ac:dyDescent="0.2">
      <c r="A15330" s="219">
        <v>0</v>
      </c>
    </row>
    <row r="15331" spans="1:1" x14ac:dyDescent="0.2">
      <c r="A15331" s="219">
        <v>0</v>
      </c>
    </row>
    <row r="15332" spans="1:1" x14ac:dyDescent="0.2">
      <c r="A15332" s="219">
        <v>0</v>
      </c>
    </row>
    <row r="15333" spans="1:1" x14ac:dyDescent="0.2">
      <c r="A15333" s="219">
        <v>0</v>
      </c>
    </row>
    <row r="15334" spans="1:1" x14ac:dyDescent="0.2">
      <c r="A15334" s="219">
        <v>0</v>
      </c>
    </row>
    <row r="15335" spans="1:1" x14ac:dyDescent="0.2">
      <c r="A15335" s="219">
        <v>0</v>
      </c>
    </row>
    <row r="15336" spans="1:1" x14ac:dyDescent="0.2">
      <c r="A15336" s="219">
        <v>0</v>
      </c>
    </row>
    <row r="15337" spans="1:1" x14ac:dyDescent="0.2">
      <c r="A15337" s="219">
        <v>0</v>
      </c>
    </row>
    <row r="15338" spans="1:1" x14ac:dyDescent="0.2">
      <c r="A15338" s="219">
        <v>0</v>
      </c>
    </row>
    <row r="15339" spans="1:1" x14ac:dyDescent="0.2">
      <c r="A15339" s="219">
        <v>0</v>
      </c>
    </row>
    <row r="15340" spans="1:1" x14ac:dyDescent="0.2">
      <c r="A15340" s="219">
        <v>0</v>
      </c>
    </row>
    <row r="15341" spans="1:1" x14ac:dyDescent="0.2">
      <c r="A15341" s="219">
        <v>0</v>
      </c>
    </row>
    <row r="15342" spans="1:1" x14ac:dyDescent="0.2">
      <c r="A15342" s="219">
        <v>0</v>
      </c>
    </row>
    <row r="15343" spans="1:1" x14ac:dyDescent="0.2">
      <c r="A15343" s="219">
        <v>0</v>
      </c>
    </row>
    <row r="15344" spans="1:1" x14ac:dyDescent="0.2">
      <c r="A15344" s="219">
        <v>0</v>
      </c>
    </row>
    <row r="15345" spans="1:1" x14ac:dyDescent="0.2">
      <c r="A15345" s="219">
        <v>0</v>
      </c>
    </row>
    <row r="15346" spans="1:1" x14ac:dyDescent="0.2">
      <c r="A15346" s="219">
        <v>0</v>
      </c>
    </row>
    <row r="15347" spans="1:1" x14ac:dyDescent="0.2">
      <c r="A15347" s="219">
        <v>0</v>
      </c>
    </row>
    <row r="15348" spans="1:1" x14ac:dyDescent="0.2">
      <c r="A15348" s="219">
        <v>0</v>
      </c>
    </row>
    <row r="15349" spans="1:1" x14ac:dyDescent="0.2">
      <c r="A15349" s="219">
        <v>0</v>
      </c>
    </row>
    <row r="15350" spans="1:1" x14ac:dyDescent="0.2">
      <c r="A15350" s="219">
        <v>0</v>
      </c>
    </row>
    <row r="15351" spans="1:1" x14ac:dyDescent="0.2">
      <c r="A15351" s="219">
        <v>0</v>
      </c>
    </row>
    <row r="15352" spans="1:1" x14ac:dyDescent="0.2">
      <c r="A15352" s="219">
        <v>0</v>
      </c>
    </row>
    <row r="15353" spans="1:1" x14ac:dyDescent="0.2">
      <c r="A15353" s="219">
        <v>0</v>
      </c>
    </row>
    <row r="15354" spans="1:1" x14ac:dyDescent="0.2">
      <c r="A15354" s="219">
        <v>0</v>
      </c>
    </row>
    <row r="15355" spans="1:1" x14ac:dyDescent="0.2">
      <c r="A15355" s="219">
        <v>0</v>
      </c>
    </row>
    <row r="15356" spans="1:1" x14ac:dyDescent="0.2">
      <c r="A15356" s="219">
        <v>0</v>
      </c>
    </row>
    <row r="15357" spans="1:1" x14ac:dyDescent="0.2">
      <c r="A15357" s="219">
        <v>0</v>
      </c>
    </row>
    <row r="15358" spans="1:1" x14ac:dyDescent="0.2">
      <c r="A15358" s="219">
        <v>0</v>
      </c>
    </row>
    <row r="15359" spans="1:1" x14ac:dyDescent="0.2">
      <c r="A15359" s="219">
        <v>0</v>
      </c>
    </row>
    <row r="15360" spans="1:1" x14ac:dyDescent="0.2">
      <c r="A15360" s="219">
        <v>0</v>
      </c>
    </row>
    <row r="15361" spans="1:1" x14ac:dyDescent="0.2">
      <c r="A15361" s="219">
        <v>0</v>
      </c>
    </row>
    <row r="15362" spans="1:1" x14ac:dyDescent="0.2">
      <c r="A15362" s="219">
        <v>0</v>
      </c>
    </row>
    <row r="15363" spans="1:1" x14ac:dyDescent="0.2">
      <c r="A15363" s="219">
        <v>0</v>
      </c>
    </row>
    <row r="15364" spans="1:1" x14ac:dyDescent="0.2">
      <c r="A15364" s="219">
        <v>0</v>
      </c>
    </row>
    <row r="15365" spans="1:1" x14ac:dyDescent="0.2">
      <c r="A15365" s="219">
        <v>0</v>
      </c>
    </row>
    <row r="15366" spans="1:1" x14ac:dyDescent="0.2">
      <c r="A15366" s="219">
        <v>0</v>
      </c>
    </row>
    <row r="15367" spans="1:1" x14ac:dyDescent="0.2">
      <c r="A15367" s="219">
        <v>0</v>
      </c>
    </row>
    <row r="15368" spans="1:1" x14ac:dyDescent="0.2">
      <c r="A15368" s="219">
        <v>0</v>
      </c>
    </row>
    <row r="15369" spans="1:1" x14ac:dyDescent="0.2">
      <c r="A15369" s="219">
        <v>0</v>
      </c>
    </row>
    <row r="15370" spans="1:1" x14ac:dyDescent="0.2">
      <c r="A15370" s="219">
        <v>0</v>
      </c>
    </row>
    <row r="15371" spans="1:1" x14ac:dyDescent="0.2">
      <c r="A15371" s="219">
        <v>0</v>
      </c>
    </row>
    <row r="15372" spans="1:1" x14ac:dyDescent="0.2">
      <c r="A15372" s="219">
        <v>0</v>
      </c>
    </row>
    <row r="15373" spans="1:1" x14ac:dyDescent="0.2">
      <c r="A15373" s="219">
        <v>0</v>
      </c>
    </row>
    <row r="15374" spans="1:1" x14ac:dyDescent="0.2">
      <c r="A15374" s="219">
        <v>0</v>
      </c>
    </row>
    <row r="15375" spans="1:1" x14ac:dyDescent="0.2">
      <c r="A15375" s="219">
        <v>0</v>
      </c>
    </row>
    <row r="15376" spans="1:1" x14ac:dyDescent="0.2">
      <c r="A15376" s="219">
        <v>0</v>
      </c>
    </row>
    <row r="15377" spans="1:1" x14ac:dyDescent="0.2">
      <c r="A15377" s="219">
        <v>0</v>
      </c>
    </row>
    <row r="15378" spans="1:1" x14ac:dyDescent="0.2">
      <c r="A15378" s="219">
        <v>0</v>
      </c>
    </row>
    <row r="15379" spans="1:1" x14ac:dyDescent="0.2">
      <c r="A15379" s="219">
        <v>0</v>
      </c>
    </row>
    <row r="15380" spans="1:1" x14ac:dyDescent="0.2">
      <c r="A15380" s="219">
        <v>0</v>
      </c>
    </row>
    <row r="15381" spans="1:1" x14ac:dyDescent="0.2">
      <c r="A15381" s="219">
        <v>0</v>
      </c>
    </row>
    <row r="15382" spans="1:1" x14ac:dyDescent="0.2">
      <c r="A15382" s="219">
        <v>0</v>
      </c>
    </row>
    <row r="15383" spans="1:1" x14ac:dyDescent="0.2">
      <c r="A15383" s="219">
        <v>0</v>
      </c>
    </row>
    <row r="15384" spans="1:1" x14ac:dyDescent="0.2">
      <c r="A15384" s="219">
        <v>0</v>
      </c>
    </row>
    <row r="15385" spans="1:1" x14ac:dyDescent="0.2">
      <c r="A15385" s="219">
        <v>0</v>
      </c>
    </row>
    <row r="15386" spans="1:1" x14ac:dyDescent="0.2">
      <c r="A15386" s="219">
        <v>0</v>
      </c>
    </row>
    <row r="15387" spans="1:1" x14ac:dyDescent="0.2">
      <c r="A15387" s="219">
        <v>0</v>
      </c>
    </row>
    <row r="15388" spans="1:1" x14ac:dyDescent="0.2">
      <c r="A15388" s="219">
        <v>0</v>
      </c>
    </row>
    <row r="15389" spans="1:1" x14ac:dyDescent="0.2">
      <c r="A15389" s="219">
        <v>0</v>
      </c>
    </row>
    <row r="15390" spans="1:1" x14ac:dyDescent="0.2">
      <c r="A15390" s="219">
        <v>0</v>
      </c>
    </row>
    <row r="15391" spans="1:1" x14ac:dyDescent="0.2">
      <c r="A15391" s="219">
        <v>0</v>
      </c>
    </row>
    <row r="15392" spans="1:1" x14ac:dyDescent="0.2">
      <c r="A15392" s="219">
        <v>0</v>
      </c>
    </row>
    <row r="15393" spans="1:1" x14ac:dyDescent="0.2">
      <c r="A15393" s="219">
        <v>0</v>
      </c>
    </row>
    <row r="15394" spans="1:1" x14ac:dyDescent="0.2">
      <c r="A15394" s="219">
        <v>0</v>
      </c>
    </row>
    <row r="15395" spans="1:1" x14ac:dyDescent="0.2">
      <c r="A15395" s="219">
        <v>0</v>
      </c>
    </row>
    <row r="15396" spans="1:1" x14ac:dyDescent="0.2">
      <c r="A15396" s="219">
        <v>0</v>
      </c>
    </row>
    <row r="15397" spans="1:1" x14ac:dyDescent="0.2">
      <c r="A15397" s="219">
        <v>0</v>
      </c>
    </row>
    <row r="15398" spans="1:1" x14ac:dyDescent="0.2">
      <c r="A15398" s="219">
        <v>0</v>
      </c>
    </row>
    <row r="15399" spans="1:1" x14ac:dyDescent="0.2">
      <c r="A15399" s="219">
        <v>0</v>
      </c>
    </row>
    <row r="15400" spans="1:1" x14ac:dyDescent="0.2">
      <c r="A15400" s="219">
        <v>0</v>
      </c>
    </row>
    <row r="15401" spans="1:1" x14ac:dyDescent="0.2">
      <c r="A15401" s="219">
        <v>0</v>
      </c>
    </row>
    <row r="15402" spans="1:1" x14ac:dyDescent="0.2">
      <c r="A15402" s="219">
        <v>0</v>
      </c>
    </row>
    <row r="15403" spans="1:1" x14ac:dyDescent="0.2">
      <c r="A15403" s="219">
        <v>0</v>
      </c>
    </row>
    <row r="15404" spans="1:1" x14ac:dyDescent="0.2">
      <c r="A15404" s="219">
        <v>0</v>
      </c>
    </row>
    <row r="15405" spans="1:1" x14ac:dyDescent="0.2">
      <c r="A15405" s="219">
        <v>0</v>
      </c>
    </row>
    <row r="15406" spans="1:1" x14ac:dyDescent="0.2">
      <c r="A15406" s="219">
        <v>0</v>
      </c>
    </row>
    <row r="15407" spans="1:1" x14ac:dyDescent="0.2">
      <c r="A15407" s="219">
        <v>0</v>
      </c>
    </row>
    <row r="15408" spans="1:1" x14ac:dyDescent="0.2">
      <c r="A15408" s="219">
        <v>0</v>
      </c>
    </row>
    <row r="15409" spans="1:1" x14ac:dyDescent="0.2">
      <c r="A15409" s="219">
        <v>0</v>
      </c>
    </row>
    <row r="15410" spans="1:1" x14ac:dyDescent="0.2">
      <c r="A15410" s="219">
        <v>0</v>
      </c>
    </row>
    <row r="15411" spans="1:1" x14ac:dyDescent="0.2">
      <c r="A15411" s="219">
        <v>0</v>
      </c>
    </row>
    <row r="15412" spans="1:1" x14ac:dyDescent="0.2">
      <c r="A15412" s="219">
        <v>0</v>
      </c>
    </row>
    <row r="15413" spans="1:1" x14ac:dyDescent="0.2">
      <c r="A15413" s="219">
        <v>0</v>
      </c>
    </row>
    <row r="15414" spans="1:1" x14ac:dyDescent="0.2">
      <c r="A15414" s="219">
        <v>0</v>
      </c>
    </row>
    <row r="15415" spans="1:1" x14ac:dyDescent="0.2">
      <c r="A15415" s="219">
        <v>0</v>
      </c>
    </row>
    <row r="15416" spans="1:1" x14ac:dyDescent="0.2">
      <c r="A15416" s="219">
        <v>0</v>
      </c>
    </row>
    <row r="15417" spans="1:1" x14ac:dyDescent="0.2">
      <c r="A15417" s="219">
        <v>0</v>
      </c>
    </row>
    <row r="15418" spans="1:1" x14ac:dyDescent="0.2">
      <c r="A15418" s="219">
        <v>0</v>
      </c>
    </row>
    <row r="15419" spans="1:1" x14ac:dyDescent="0.2">
      <c r="A15419" s="219">
        <v>0</v>
      </c>
    </row>
    <row r="15420" spans="1:1" x14ac:dyDescent="0.2">
      <c r="A15420" s="219">
        <v>0</v>
      </c>
    </row>
    <row r="15421" spans="1:1" x14ac:dyDescent="0.2">
      <c r="A15421" s="219">
        <v>0</v>
      </c>
    </row>
    <row r="15422" spans="1:1" x14ac:dyDescent="0.2">
      <c r="A15422" s="219">
        <v>0</v>
      </c>
    </row>
    <row r="15423" spans="1:1" x14ac:dyDescent="0.2">
      <c r="A15423" s="219">
        <v>0</v>
      </c>
    </row>
    <row r="15424" spans="1:1" x14ac:dyDescent="0.2">
      <c r="A15424" s="219">
        <v>0</v>
      </c>
    </row>
    <row r="15425" spans="1:1" x14ac:dyDescent="0.2">
      <c r="A15425" s="219">
        <v>0</v>
      </c>
    </row>
    <row r="15426" spans="1:1" x14ac:dyDescent="0.2">
      <c r="A15426" s="219">
        <v>0</v>
      </c>
    </row>
    <row r="15427" spans="1:1" x14ac:dyDescent="0.2">
      <c r="A15427" s="219">
        <v>0</v>
      </c>
    </row>
    <row r="15428" spans="1:1" x14ac:dyDescent="0.2">
      <c r="A15428" s="219">
        <v>0</v>
      </c>
    </row>
    <row r="15429" spans="1:1" x14ac:dyDescent="0.2">
      <c r="A15429" s="219">
        <v>0</v>
      </c>
    </row>
    <row r="15430" spans="1:1" x14ac:dyDescent="0.2">
      <c r="A15430" s="219">
        <v>0</v>
      </c>
    </row>
    <row r="15431" spans="1:1" x14ac:dyDescent="0.2">
      <c r="A15431" s="219">
        <v>0</v>
      </c>
    </row>
    <row r="15432" spans="1:1" x14ac:dyDescent="0.2">
      <c r="A15432" s="219">
        <v>0</v>
      </c>
    </row>
    <row r="15433" spans="1:1" x14ac:dyDescent="0.2">
      <c r="A15433" s="219">
        <v>0</v>
      </c>
    </row>
    <row r="15434" spans="1:1" x14ac:dyDescent="0.2">
      <c r="A15434" s="219">
        <v>0</v>
      </c>
    </row>
    <row r="15435" spans="1:1" x14ac:dyDescent="0.2">
      <c r="A15435" s="219">
        <v>0</v>
      </c>
    </row>
    <row r="15436" spans="1:1" x14ac:dyDescent="0.2">
      <c r="A15436" s="219">
        <v>0</v>
      </c>
    </row>
    <row r="15437" spans="1:1" x14ac:dyDescent="0.2">
      <c r="A15437" s="219">
        <v>0</v>
      </c>
    </row>
    <row r="15438" spans="1:1" x14ac:dyDescent="0.2">
      <c r="A15438" s="219">
        <v>0</v>
      </c>
    </row>
    <row r="15439" spans="1:1" x14ac:dyDescent="0.2">
      <c r="A15439" s="219">
        <v>0</v>
      </c>
    </row>
    <row r="15440" spans="1:1" x14ac:dyDescent="0.2">
      <c r="A15440" s="219">
        <v>0</v>
      </c>
    </row>
    <row r="15441" spans="1:1" x14ac:dyDescent="0.2">
      <c r="A15441" s="219">
        <v>0</v>
      </c>
    </row>
    <row r="15442" spans="1:1" x14ac:dyDescent="0.2">
      <c r="A15442" s="219">
        <v>0</v>
      </c>
    </row>
    <row r="15443" spans="1:1" x14ac:dyDescent="0.2">
      <c r="A15443" s="219">
        <v>0</v>
      </c>
    </row>
    <row r="15444" spans="1:1" x14ac:dyDescent="0.2">
      <c r="A15444" s="219">
        <v>0</v>
      </c>
    </row>
    <row r="15445" spans="1:1" x14ac:dyDescent="0.2">
      <c r="A15445" s="219">
        <v>0</v>
      </c>
    </row>
    <row r="15446" spans="1:1" x14ac:dyDescent="0.2">
      <c r="A15446" s="219">
        <v>0</v>
      </c>
    </row>
    <row r="15447" spans="1:1" x14ac:dyDescent="0.2">
      <c r="A15447" s="219">
        <v>0</v>
      </c>
    </row>
    <row r="15448" spans="1:1" x14ac:dyDescent="0.2">
      <c r="A15448" s="219">
        <v>0</v>
      </c>
    </row>
    <row r="15449" spans="1:1" x14ac:dyDescent="0.2">
      <c r="A15449" s="219">
        <v>0</v>
      </c>
    </row>
    <row r="15450" spans="1:1" x14ac:dyDescent="0.2">
      <c r="A15450" s="219">
        <v>0</v>
      </c>
    </row>
    <row r="15451" spans="1:1" x14ac:dyDescent="0.2">
      <c r="A15451" s="219">
        <v>0</v>
      </c>
    </row>
    <row r="15452" spans="1:1" x14ac:dyDescent="0.2">
      <c r="A15452" s="219">
        <v>0</v>
      </c>
    </row>
    <row r="15453" spans="1:1" x14ac:dyDescent="0.2">
      <c r="A15453" s="219">
        <v>0</v>
      </c>
    </row>
    <row r="15454" spans="1:1" x14ac:dyDescent="0.2">
      <c r="A15454" s="219">
        <v>0</v>
      </c>
    </row>
    <row r="15455" spans="1:1" x14ac:dyDescent="0.2">
      <c r="A15455" s="219">
        <v>0</v>
      </c>
    </row>
    <row r="15456" spans="1:1" x14ac:dyDescent="0.2">
      <c r="A15456" s="219">
        <v>0</v>
      </c>
    </row>
    <row r="15457" spans="1:1" x14ac:dyDescent="0.2">
      <c r="A15457" s="219">
        <v>0</v>
      </c>
    </row>
    <row r="15458" spans="1:1" x14ac:dyDescent="0.2">
      <c r="A15458" s="219">
        <v>0</v>
      </c>
    </row>
    <row r="15459" spans="1:1" x14ac:dyDescent="0.2">
      <c r="A15459" s="219">
        <v>0</v>
      </c>
    </row>
    <row r="15460" spans="1:1" x14ac:dyDescent="0.2">
      <c r="A15460" s="219">
        <v>0</v>
      </c>
    </row>
    <row r="15461" spans="1:1" x14ac:dyDescent="0.2">
      <c r="A15461" s="219">
        <v>0</v>
      </c>
    </row>
    <row r="15462" spans="1:1" x14ac:dyDescent="0.2">
      <c r="A15462" s="219">
        <v>0</v>
      </c>
    </row>
    <row r="15463" spans="1:1" x14ac:dyDescent="0.2">
      <c r="A15463" s="219">
        <v>0</v>
      </c>
    </row>
    <row r="15464" spans="1:1" x14ac:dyDescent="0.2">
      <c r="A15464" s="219">
        <v>0</v>
      </c>
    </row>
    <row r="15465" spans="1:1" x14ac:dyDescent="0.2">
      <c r="A15465" s="219">
        <v>0</v>
      </c>
    </row>
    <row r="15466" spans="1:1" x14ac:dyDescent="0.2">
      <c r="A15466" s="219">
        <v>0</v>
      </c>
    </row>
    <row r="15467" spans="1:1" x14ac:dyDescent="0.2">
      <c r="A15467" s="219">
        <v>0</v>
      </c>
    </row>
    <row r="15468" spans="1:1" x14ac:dyDescent="0.2">
      <c r="A15468" s="219">
        <v>0</v>
      </c>
    </row>
    <row r="15469" spans="1:1" x14ac:dyDescent="0.2">
      <c r="A15469" s="219">
        <v>0</v>
      </c>
    </row>
    <row r="15470" spans="1:1" x14ac:dyDescent="0.2">
      <c r="A15470" s="219">
        <v>0</v>
      </c>
    </row>
    <row r="15471" spans="1:1" x14ac:dyDescent="0.2">
      <c r="A15471" s="219">
        <v>0</v>
      </c>
    </row>
    <row r="15472" spans="1:1" x14ac:dyDescent="0.2">
      <c r="A15472" s="219">
        <v>0</v>
      </c>
    </row>
    <row r="15473" spans="1:1" x14ac:dyDescent="0.2">
      <c r="A15473" s="219">
        <v>0</v>
      </c>
    </row>
    <row r="15474" spans="1:1" x14ac:dyDescent="0.2">
      <c r="A15474" s="219">
        <v>0</v>
      </c>
    </row>
    <row r="15475" spans="1:1" x14ac:dyDescent="0.2">
      <c r="A15475" s="219">
        <v>0</v>
      </c>
    </row>
    <row r="15476" spans="1:1" x14ac:dyDescent="0.2">
      <c r="A15476" s="219">
        <v>0</v>
      </c>
    </row>
    <row r="15477" spans="1:1" x14ac:dyDescent="0.2">
      <c r="A15477" s="219">
        <v>0</v>
      </c>
    </row>
    <row r="15478" spans="1:1" x14ac:dyDescent="0.2">
      <c r="A15478" s="219">
        <v>0</v>
      </c>
    </row>
    <row r="15479" spans="1:1" x14ac:dyDescent="0.2">
      <c r="A15479" s="219">
        <v>0</v>
      </c>
    </row>
    <row r="15480" spans="1:1" x14ac:dyDescent="0.2">
      <c r="A15480" s="219">
        <v>0</v>
      </c>
    </row>
    <row r="15481" spans="1:1" x14ac:dyDescent="0.2">
      <c r="A15481" s="219">
        <v>0</v>
      </c>
    </row>
    <row r="15482" spans="1:1" x14ac:dyDescent="0.2">
      <c r="A15482" s="219">
        <v>0</v>
      </c>
    </row>
    <row r="15483" spans="1:1" x14ac:dyDescent="0.2">
      <c r="A15483" s="219">
        <v>0</v>
      </c>
    </row>
    <row r="15484" spans="1:1" x14ac:dyDescent="0.2">
      <c r="A15484" s="219">
        <v>0</v>
      </c>
    </row>
    <row r="15485" spans="1:1" x14ac:dyDescent="0.2">
      <c r="A15485" s="219">
        <v>0</v>
      </c>
    </row>
    <row r="15486" spans="1:1" x14ac:dyDescent="0.2">
      <c r="A15486" s="219">
        <v>0</v>
      </c>
    </row>
    <row r="15487" spans="1:1" x14ac:dyDescent="0.2">
      <c r="A15487" s="219">
        <v>0</v>
      </c>
    </row>
    <row r="15488" spans="1:1" x14ac:dyDescent="0.2">
      <c r="A15488" s="219">
        <v>0</v>
      </c>
    </row>
    <row r="15489" spans="1:1" x14ac:dyDescent="0.2">
      <c r="A15489" s="219">
        <v>0</v>
      </c>
    </row>
    <row r="15490" spans="1:1" x14ac:dyDescent="0.2">
      <c r="A15490" s="219">
        <v>0</v>
      </c>
    </row>
    <row r="15491" spans="1:1" x14ac:dyDescent="0.2">
      <c r="A15491" s="219">
        <v>0</v>
      </c>
    </row>
    <row r="15492" spans="1:1" x14ac:dyDescent="0.2">
      <c r="A15492" s="219">
        <v>0</v>
      </c>
    </row>
    <row r="15493" spans="1:1" x14ac:dyDescent="0.2">
      <c r="A15493" s="219">
        <v>0</v>
      </c>
    </row>
    <row r="15494" spans="1:1" x14ac:dyDescent="0.2">
      <c r="A15494" s="219">
        <v>0</v>
      </c>
    </row>
    <row r="15495" spans="1:1" x14ac:dyDescent="0.2">
      <c r="A15495" s="219">
        <v>0</v>
      </c>
    </row>
    <row r="15496" spans="1:1" x14ac:dyDescent="0.2">
      <c r="A15496" s="219">
        <v>0</v>
      </c>
    </row>
    <row r="15497" spans="1:1" x14ac:dyDescent="0.2">
      <c r="A15497" s="219">
        <v>0</v>
      </c>
    </row>
    <row r="15498" spans="1:1" x14ac:dyDescent="0.2">
      <c r="A15498" s="219">
        <v>0</v>
      </c>
    </row>
    <row r="15499" spans="1:1" x14ac:dyDescent="0.2">
      <c r="A15499" s="219">
        <v>0</v>
      </c>
    </row>
    <row r="15500" spans="1:1" x14ac:dyDescent="0.2">
      <c r="A15500" s="219">
        <v>0</v>
      </c>
    </row>
    <row r="15501" spans="1:1" x14ac:dyDescent="0.2">
      <c r="A15501" s="219">
        <v>0</v>
      </c>
    </row>
    <row r="15502" spans="1:1" x14ac:dyDescent="0.2">
      <c r="A15502" s="219">
        <v>0</v>
      </c>
    </row>
    <row r="15503" spans="1:1" x14ac:dyDescent="0.2">
      <c r="A15503" s="219">
        <v>0</v>
      </c>
    </row>
    <row r="15504" spans="1:1" x14ac:dyDescent="0.2">
      <c r="A15504" s="219">
        <v>0</v>
      </c>
    </row>
    <row r="15505" spans="1:1" x14ac:dyDescent="0.2">
      <c r="A15505" s="219">
        <v>0</v>
      </c>
    </row>
    <row r="15506" spans="1:1" x14ac:dyDescent="0.2">
      <c r="A15506" s="219">
        <v>0</v>
      </c>
    </row>
    <row r="15507" spans="1:1" x14ac:dyDescent="0.2">
      <c r="A15507" s="219">
        <v>0</v>
      </c>
    </row>
    <row r="15508" spans="1:1" x14ac:dyDescent="0.2">
      <c r="A15508" s="219">
        <v>0</v>
      </c>
    </row>
    <row r="15509" spans="1:1" x14ac:dyDescent="0.2">
      <c r="A15509" s="219">
        <v>0</v>
      </c>
    </row>
    <row r="15510" spans="1:1" x14ac:dyDescent="0.2">
      <c r="A15510" s="219">
        <v>0</v>
      </c>
    </row>
    <row r="15511" spans="1:1" x14ac:dyDescent="0.2">
      <c r="A15511" s="219">
        <v>0</v>
      </c>
    </row>
    <row r="15512" spans="1:1" x14ac:dyDescent="0.2">
      <c r="A15512" s="219">
        <v>0</v>
      </c>
    </row>
    <row r="15513" spans="1:1" x14ac:dyDescent="0.2">
      <c r="A15513" s="219">
        <v>0</v>
      </c>
    </row>
    <row r="15514" spans="1:1" x14ac:dyDescent="0.2">
      <c r="A15514" s="219">
        <v>0</v>
      </c>
    </row>
    <row r="15515" spans="1:1" x14ac:dyDescent="0.2">
      <c r="A15515" s="219">
        <v>0</v>
      </c>
    </row>
    <row r="15516" spans="1:1" x14ac:dyDescent="0.2">
      <c r="A15516" s="219">
        <v>0</v>
      </c>
    </row>
    <row r="15517" spans="1:1" x14ac:dyDescent="0.2">
      <c r="A15517" s="219">
        <v>0</v>
      </c>
    </row>
    <row r="15518" spans="1:1" x14ac:dyDescent="0.2">
      <c r="A15518" s="219">
        <v>0</v>
      </c>
    </row>
    <row r="15519" spans="1:1" x14ac:dyDescent="0.2">
      <c r="A15519" s="219">
        <v>0</v>
      </c>
    </row>
    <row r="15520" spans="1:1" x14ac:dyDescent="0.2">
      <c r="A15520" s="219">
        <v>0</v>
      </c>
    </row>
    <row r="15521" spans="1:1" x14ac:dyDescent="0.2">
      <c r="A15521" s="219">
        <v>0</v>
      </c>
    </row>
    <row r="15522" spans="1:1" x14ac:dyDescent="0.2">
      <c r="A15522" s="219">
        <v>0</v>
      </c>
    </row>
    <row r="15523" spans="1:1" x14ac:dyDescent="0.2">
      <c r="A15523" s="219">
        <v>0</v>
      </c>
    </row>
    <row r="15524" spans="1:1" x14ac:dyDescent="0.2">
      <c r="A15524" s="219">
        <v>0</v>
      </c>
    </row>
    <row r="15525" spans="1:1" x14ac:dyDescent="0.2">
      <c r="A15525" s="219">
        <v>0</v>
      </c>
    </row>
    <row r="15526" spans="1:1" x14ac:dyDescent="0.2">
      <c r="A15526" s="219">
        <v>0</v>
      </c>
    </row>
    <row r="15527" spans="1:1" x14ac:dyDescent="0.2">
      <c r="A15527" s="219">
        <v>0</v>
      </c>
    </row>
    <row r="15528" spans="1:1" x14ac:dyDescent="0.2">
      <c r="A15528" s="219">
        <v>0</v>
      </c>
    </row>
    <row r="15529" spans="1:1" x14ac:dyDescent="0.2">
      <c r="A15529" s="219">
        <v>0</v>
      </c>
    </row>
    <row r="15530" spans="1:1" x14ac:dyDescent="0.2">
      <c r="A15530" s="219">
        <v>0</v>
      </c>
    </row>
    <row r="15531" spans="1:1" x14ac:dyDescent="0.2">
      <c r="A15531" s="219">
        <v>0</v>
      </c>
    </row>
    <row r="15532" spans="1:1" x14ac:dyDescent="0.2">
      <c r="A15532" s="219">
        <v>0</v>
      </c>
    </row>
    <row r="15533" spans="1:1" x14ac:dyDescent="0.2">
      <c r="A15533" s="219">
        <v>0</v>
      </c>
    </row>
    <row r="15534" spans="1:1" x14ac:dyDescent="0.2">
      <c r="A15534" s="219">
        <v>0</v>
      </c>
    </row>
    <row r="15535" spans="1:1" x14ac:dyDescent="0.2">
      <c r="A15535" s="219">
        <v>0</v>
      </c>
    </row>
    <row r="15536" spans="1:1" x14ac:dyDescent="0.2">
      <c r="A15536" s="219">
        <v>0</v>
      </c>
    </row>
    <row r="15537" spans="1:1" x14ac:dyDescent="0.2">
      <c r="A15537" s="219">
        <v>0</v>
      </c>
    </row>
    <row r="15538" spans="1:1" x14ac:dyDescent="0.2">
      <c r="A15538" s="219">
        <v>0</v>
      </c>
    </row>
    <row r="15539" spans="1:1" x14ac:dyDescent="0.2">
      <c r="A15539" s="219">
        <v>0</v>
      </c>
    </row>
    <row r="15540" spans="1:1" x14ac:dyDescent="0.2">
      <c r="A15540" s="219">
        <v>0</v>
      </c>
    </row>
    <row r="15541" spans="1:1" x14ac:dyDescent="0.2">
      <c r="A15541" s="219">
        <v>0</v>
      </c>
    </row>
    <row r="15542" spans="1:1" x14ac:dyDescent="0.2">
      <c r="A15542" s="219">
        <v>0</v>
      </c>
    </row>
    <row r="15543" spans="1:1" x14ac:dyDescent="0.2">
      <c r="A15543" s="219">
        <v>0</v>
      </c>
    </row>
    <row r="15544" spans="1:1" x14ac:dyDescent="0.2">
      <c r="A15544" s="219">
        <v>0</v>
      </c>
    </row>
    <row r="15545" spans="1:1" x14ac:dyDescent="0.2">
      <c r="A15545" s="219">
        <v>0</v>
      </c>
    </row>
    <row r="15546" spans="1:1" x14ac:dyDescent="0.2">
      <c r="A15546" s="219">
        <v>0</v>
      </c>
    </row>
    <row r="15547" spans="1:1" x14ac:dyDescent="0.2">
      <c r="A15547" s="219">
        <v>0</v>
      </c>
    </row>
    <row r="15548" spans="1:1" x14ac:dyDescent="0.2">
      <c r="A15548" s="219">
        <v>0</v>
      </c>
    </row>
    <row r="15549" spans="1:1" x14ac:dyDescent="0.2">
      <c r="A15549" s="219">
        <v>0</v>
      </c>
    </row>
    <row r="15550" spans="1:1" x14ac:dyDescent="0.2">
      <c r="A15550" s="219">
        <v>0</v>
      </c>
    </row>
    <row r="15551" spans="1:1" x14ac:dyDescent="0.2">
      <c r="A15551" s="219">
        <v>0</v>
      </c>
    </row>
    <row r="15552" spans="1:1" x14ac:dyDescent="0.2">
      <c r="A15552" s="219">
        <v>0</v>
      </c>
    </row>
    <row r="15553" spans="1:1" x14ac:dyDescent="0.2">
      <c r="A15553" s="219">
        <v>0</v>
      </c>
    </row>
    <row r="15554" spans="1:1" x14ac:dyDescent="0.2">
      <c r="A15554" s="219">
        <v>0</v>
      </c>
    </row>
    <row r="15555" spans="1:1" x14ac:dyDescent="0.2">
      <c r="A15555" s="219">
        <v>0</v>
      </c>
    </row>
    <row r="15556" spans="1:1" x14ac:dyDescent="0.2">
      <c r="A15556" s="219">
        <v>0</v>
      </c>
    </row>
    <row r="15557" spans="1:1" x14ac:dyDescent="0.2">
      <c r="A15557" s="219">
        <v>0</v>
      </c>
    </row>
    <row r="15558" spans="1:1" x14ac:dyDescent="0.2">
      <c r="A15558" s="219">
        <v>0</v>
      </c>
    </row>
    <row r="15559" spans="1:1" x14ac:dyDescent="0.2">
      <c r="A15559" s="219">
        <v>0</v>
      </c>
    </row>
    <row r="15560" spans="1:1" x14ac:dyDescent="0.2">
      <c r="A15560" s="219">
        <v>0</v>
      </c>
    </row>
    <row r="15561" spans="1:1" x14ac:dyDescent="0.2">
      <c r="A15561" s="219">
        <v>0</v>
      </c>
    </row>
    <row r="15562" spans="1:1" x14ac:dyDescent="0.2">
      <c r="A15562" s="219">
        <v>0</v>
      </c>
    </row>
    <row r="15563" spans="1:1" x14ac:dyDescent="0.2">
      <c r="A15563" s="219">
        <v>0</v>
      </c>
    </row>
    <row r="15564" spans="1:1" x14ac:dyDescent="0.2">
      <c r="A15564" s="219">
        <v>0</v>
      </c>
    </row>
    <row r="15565" spans="1:1" x14ac:dyDescent="0.2">
      <c r="A15565" s="219">
        <v>0</v>
      </c>
    </row>
    <row r="15566" spans="1:1" x14ac:dyDescent="0.2">
      <c r="A15566" s="219">
        <v>0</v>
      </c>
    </row>
    <row r="15567" spans="1:1" x14ac:dyDescent="0.2">
      <c r="A15567" s="219">
        <v>0</v>
      </c>
    </row>
    <row r="15568" spans="1:1" x14ac:dyDescent="0.2">
      <c r="A15568" s="219">
        <v>0</v>
      </c>
    </row>
    <row r="15569" spans="1:1" x14ac:dyDescent="0.2">
      <c r="A15569" s="219">
        <v>0</v>
      </c>
    </row>
    <row r="15570" spans="1:1" x14ac:dyDescent="0.2">
      <c r="A15570" s="219">
        <v>0</v>
      </c>
    </row>
    <row r="15571" spans="1:1" x14ac:dyDescent="0.2">
      <c r="A15571" s="219">
        <v>0</v>
      </c>
    </row>
    <row r="15572" spans="1:1" x14ac:dyDescent="0.2">
      <c r="A15572" s="219">
        <v>0</v>
      </c>
    </row>
    <row r="15573" spans="1:1" x14ac:dyDescent="0.2">
      <c r="A15573" s="219">
        <v>0</v>
      </c>
    </row>
    <row r="15574" spans="1:1" x14ac:dyDescent="0.2">
      <c r="A15574" s="219">
        <v>0</v>
      </c>
    </row>
    <row r="15575" spans="1:1" x14ac:dyDescent="0.2">
      <c r="A15575" s="219">
        <v>0</v>
      </c>
    </row>
    <row r="15576" spans="1:1" x14ac:dyDescent="0.2">
      <c r="A15576" s="219">
        <v>0</v>
      </c>
    </row>
    <row r="15577" spans="1:1" x14ac:dyDescent="0.2">
      <c r="A15577" s="219">
        <v>0</v>
      </c>
    </row>
    <row r="15578" spans="1:1" x14ac:dyDescent="0.2">
      <c r="A15578" s="219">
        <v>0</v>
      </c>
    </row>
    <row r="15579" spans="1:1" x14ac:dyDescent="0.2">
      <c r="A15579" s="219">
        <v>0</v>
      </c>
    </row>
    <row r="15580" spans="1:1" x14ac:dyDescent="0.2">
      <c r="A15580" s="219">
        <v>0</v>
      </c>
    </row>
    <row r="15581" spans="1:1" x14ac:dyDescent="0.2">
      <c r="A15581" s="219">
        <v>0</v>
      </c>
    </row>
    <row r="15582" spans="1:1" x14ac:dyDescent="0.2">
      <c r="A15582" s="219">
        <v>0</v>
      </c>
    </row>
    <row r="15583" spans="1:1" x14ac:dyDescent="0.2">
      <c r="A15583" s="219">
        <v>0</v>
      </c>
    </row>
    <row r="15584" spans="1:1" x14ac:dyDescent="0.2">
      <c r="A15584" s="219">
        <v>0</v>
      </c>
    </row>
    <row r="15585" spans="1:1" x14ac:dyDescent="0.2">
      <c r="A15585" s="219">
        <v>0</v>
      </c>
    </row>
    <row r="15586" spans="1:1" x14ac:dyDescent="0.2">
      <c r="A15586" s="219">
        <v>0</v>
      </c>
    </row>
    <row r="15587" spans="1:1" x14ac:dyDescent="0.2">
      <c r="A15587" s="219">
        <v>0</v>
      </c>
    </row>
    <row r="15588" spans="1:1" x14ac:dyDescent="0.2">
      <c r="A15588" s="219">
        <v>0</v>
      </c>
    </row>
    <row r="15589" spans="1:1" x14ac:dyDescent="0.2">
      <c r="A15589" s="219">
        <v>0</v>
      </c>
    </row>
    <row r="15590" spans="1:1" x14ac:dyDescent="0.2">
      <c r="A15590" s="219">
        <v>0</v>
      </c>
    </row>
    <row r="15591" spans="1:1" x14ac:dyDescent="0.2">
      <c r="A15591" s="219">
        <v>0</v>
      </c>
    </row>
    <row r="15592" spans="1:1" x14ac:dyDescent="0.2">
      <c r="A15592" s="219">
        <v>0</v>
      </c>
    </row>
    <row r="15593" spans="1:1" x14ac:dyDescent="0.2">
      <c r="A15593" s="219">
        <v>0</v>
      </c>
    </row>
    <row r="15594" spans="1:1" x14ac:dyDescent="0.2">
      <c r="A15594" s="219">
        <v>0</v>
      </c>
    </row>
    <row r="15595" spans="1:1" x14ac:dyDescent="0.2">
      <c r="A15595" s="219">
        <v>0</v>
      </c>
    </row>
    <row r="15596" spans="1:1" x14ac:dyDescent="0.2">
      <c r="A15596" s="219">
        <v>0</v>
      </c>
    </row>
    <row r="15597" spans="1:1" x14ac:dyDescent="0.2">
      <c r="A15597" s="219">
        <v>0</v>
      </c>
    </row>
    <row r="15598" spans="1:1" x14ac:dyDescent="0.2">
      <c r="A15598" s="219">
        <v>0</v>
      </c>
    </row>
    <row r="15599" spans="1:1" x14ac:dyDescent="0.2">
      <c r="A15599" s="219">
        <v>0</v>
      </c>
    </row>
    <row r="15600" spans="1:1" x14ac:dyDescent="0.2">
      <c r="A15600" s="219">
        <v>0</v>
      </c>
    </row>
    <row r="15601" spans="1:1" x14ac:dyDescent="0.2">
      <c r="A15601" s="219">
        <v>0</v>
      </c>
    </row>
    <row r="15602" spans="1:1" x14ac:dyDescent="0.2">
      <c r="A15602" s="219">
        <v>0</v>
      </c>
    </row>
    <row r="15603" spans="1:1" x14ac:dyDescent="0.2">
      <c r="A15603" s="219">
        <v>0</v>
      </c>
    </row>
    <row r="15604" spans="1:1" x14ac:dyDescent="0.2">
      <c r="A15604" s="219">
        <v>0</v>
      </c>
    </row>
    <row r="15605" spans="1:1" x14ac:dyDescent="0.2">
      <c r="A15605" s="219">
        <v>0</v>
      </c>
    </row>
    <row r="15606" spans="1:1" x14ac:dyDescent="0.2">
      <c r="A15606" s="219">
        <v>0</v>
      </c>
    </row>
    <row r="15607" spans="1:1" x14ac:dyDescent="0.2">
      <c r="A15607" s="219">
        <v>0</v>
      </c>
    </row>
    <row r="15608" spans="1:1" x14ac:dyDescent="0.2">
      <c r="A15608" s="219">
        <v>0</v>
      </c>
    </row>
    <row r="15609" spans="1:1" x14ac:dyDescent="0.2">
      <c r="A15609" s="219">
        <v>0</v>
      </c>
    </row>
    <row r="15610" spans="1:1" x14ac:dyDescent="0.2">
      <c r="A15610" s="219">
        <v>0</v>
      </c>
    </row>
    <row r="15611" spans="1:1" x14ac:dyDescent="0.2">
      <c r="A15611" s="219">
        <v>0</v>
      </c>
    </row>
    <row r="15612" spans="1:1" x14ac:dyDescent="0.2">
      <c r="A15612" s="219">
        <v>0</v>
      </c>
    </row>
    <row r="15613" spans="1:1" x14ac:dyDescent="0.2">
      <c r="A15613" s="219">
        <v>0</v>
      </c>
    </row>
    <row r="15614" spans="1:1" x14ac:dyDescent="0.2">
      <c r="A15614" s="219">
        <v>0</v>
      </c>
    </row>
    <row r="15615" spans="1:1" x14ac:dyDescent="0.2">
      <c r="A15615" s="219">
        <v>0</v>
      </c>
    </row>
    <row r="15616" spans="1:1" x14ac:dyDescent="0.2">
      <c r="A15616" s="219">
        <v>0</v>
      </c>
    </row>
    <row r="15617" spans="1:1" x14ac:dyDescent="0.2">
      <c r="A15617" s="219">
        <v>0</v>
      </c>
    </row>
    <row r="15618" spans="1:1" x14ac:dyDescent="0.2">
      <c r="A15618" s="219">
        <v>0</v>
      </c>
    </row>
    <row r="15619" spans="1:1" x14ac:dyDescent="0.2">
      <c r="A15619" s="219">
        <v>0</v>
      </c>
    </row>
    <row r="15620" spans="1:1" x14ac:dyDescent="0.2">
      <c r="A15620" s="219">
        <v>0</v>
      </c>
    </row>
    <row r="15621" spans="1:1" x14ac:dyDescent="0.2">
      <c r="A15621" s="219">
        <v>0</v>
      </c>
    </row>
    <row r="15622" spans="1:1" x14ac:dyDescent="0.2">
      <c r="A15622" s="219">
        <v>0</v>
      </c>
    </row>
    <row r="15623" spans="1:1" x14ac:dyDescent="0.2">
      <c r="A15623" s="219">
        <v>0</v>
      </c>
    </row>
    <row r="15624" spans="1:1" x14ac:dyDescent="0.2">
      <c r="A15624" s="219">
        <v>0</v>
      </c>
    </row>
    <row r="15625" spans="1:1" x14ac:dyDescent="0.2">
      <c r="A15625" s="219">
        <v>0</v>
      </c>
    </row>
    <row r="15626" spans="1:1" x14ac:dyDescent="0.2">
      <c r="A15626" s="219">
        <v>0</v>
      </c>
    </row>
    <row r="15627" spans="1:1" x14ac:dyDescent="0.2">
      <c r="A15627" s="219">
        <v>0</v>
      </c>
    </row>
    <row r="15628" spans="1:1" x14ac:dyDescent="0.2">
      <c r="A15628" s="219">
        <v>0</v>
      </c>
    </row>
    <row r="15629" spans="1:1" x14ac:dyDescent="0.2">
      <c r="A15629" s="219">
        <v>0</v>
      </c>
    </row>
    <row r="15630" spans="1:1" x14ac:dyDescent="0.2">
      <c r="A15630" s="219">
        <v>0</v>
      </c>
    </row>
    <row r="15631" spans="1:1" x14ac:dyDescent="0.2">
      <c r="A15631" s="219">
        <v>0</v>
      </c>
    </row>
    <row r="15632" spans="1:1" x14ac:dyDescent="0.2">
      <c r="A15632" s="219">
        <v>0</v>
      </c>
    </row>
    <row r="15633" spans="1:1" x14ac:dyDescent="0.2">
      <c r="A15633" s="219">
        <v>0</v>
      </c>
    </row>
    <row r="15634" spans="1:1" x14ac:dyDescent="0.2">
      <c r="A15634" s="219">
        <v>0</v>
      </c>
    </row>
    <row r="15635" spans="1:1" x14ac:dyDescent="0.2">
      <c r="A15635" s="219">
        <v>0</v>
      </c>
    </row>
    <row r="15636" spans="1:1" x14ac:dyDescent="0.2">
      <c r="A15636" s="219">
        <v>0</v>
      </c>
    </row>
    <row r="15637" spans="1:1" x14ac:dyDescent="0.2">
      <c r="A15637" s="219">
        <v>0</v>
      </c>
    </row>
    <row r="15638" spans="1:1" x14ac:dyDescent="0.2">
      <c r="A15638" s="219">
        <v>0</v>
      </c>
    </row>
    <row r="15639" spans="1:1" x14ac:dyDescent="0.2">
      <c r="A15639" s="219">
        <v>0</v>
      </c>
    </row>
    <row r="15640" spans="1:1" x14ac:dyDescent="0.2">
      <c r="A15640" s="219">
        <v>0</v>
      </c>
    </row>
    <row r="15641" spans="1:1" x14ac:dyDescent="0.2">
      <c r="A15641" s="219">
        <v>0</v>
      </c>
    </row>
    <row r="15642" spans="1:1" x14ac:dyDescent="0.2">
      <c r="A15642" s="219">
        <v>0</v>
      </c>
    </row>
    <row r="15643" spans="1:1" x14ac:dyDescent="0.2">
      <c r="A15643" s="219">
        <v>0</v>
      </c>
    </row>
    <row r="15644" spans="1:1" x14ac:dyDescent="0.2">
      <c r="A15644" s="219">
        <v>0</v>
      </c>
    </row>
    <row r="15645" spans="1:1" x14ac:dyDescent="0.2">
      <c r="A15645" s="219">
        <v>0</v>
      </c>
    </row>
    <row r="15646" spans="1:1" x14ac:dyDescent="0.2">
      <c r="A15646" s="219">
        <v>0</v>
      </c>
    </row>
    <row r="15647" spans="1:1" x14ac:dyDescent="0.2">
      <c r="A15647" s="219">
        <v>0</v>
      </c>
    </row>
    <row r="15648" spans="1:1" x14ac:dyDescent="0.2">
      <c r="A15648" s="219">
        <v>0</v>
      </c>
    </row>
    <row r="15649" spans="1:1" x14ac:dyDescent="0.2">
      <c r="A15649" s="219">
        <v>0</v>
      </c>
    </row>
    <row r="15650" spans="1:1" x14ac:dyDescent="0.2">
      <c r="A15650" s="219">
        <v>0</v>
      </c>
    </row>
    <row r="15651" spans="1:1" x14ac:dyDescent="0.2">
      <c r="A15651" s="219">
        <v>0</v>
      </c>
    </row>
    <row r="15652" spans="1:1" x14ac:dyDescent="0.2">
      <c r="A15652" s="219">
        <v>0</v>
      </c>
    </row>
    <row r="15653" spans="1:1" x14ac:dyDescent="0.2">
      <c r="A15653" s="219">
        <v>0</v>
      </c>
    </row>
    <row r="15654" spans="1:1" x14ac:dyDescent="0.2">
      <c r="A15654" s="219">
        <v>0</v>
      </c>
    </row>
    <row r="15655" spans="1:1" x14ac:dyDescent="0.2">
      <c r="A15655" s="219">
        <v>0</v>
      </c>
    </row>
    <row r="15656" spans="1:1" x14ac:dyDescent="0.2">
      <c r="A15656" s="219">
        <v>0</v>
      </c>
    </row>
    <row r="15657" spans="1:1" x14ac:dyDescent="0.2">
      <c r="A15657" s="219">
        <v>0</v>
      </c>
    </row>
    <row r="15658" spans="1:1" x14ac:dyDescent="0.2">
      <c r="A15658" s="219">
        <v>0</v>
      </c>
    </row>
    <row r="15659" spans="1:1" x14ac:dyDescent="0.2">
      <c r="A15659" s="219">
        <v>0</v>
      </c>
    </row>
    <row r="15660" spans="1:1" x14ac:dyDescent="0.2">
      <c r="A15660" s="219">
        <v>0</v>
      </c>
    </row>
    <row r="15661" spans="1:1" x14ac:dyDescent="0.2">
      <c r="A15661" s="219">
        <v>0</v>
      </c>
    </row>
    <row r="15662" spans="1:1" x14ac:dyDescent="0.2">
      <c r="A15662" s="219">
        <v>0</v>
      </c>
    </row>
    <row r="15663" spans="1:1" x14ac:dyDescent="0.2">
      <c r="A15663" s="219">
        <v>0</v>
      </c>
    </row>
    <row r="15664" spans="1:1" x14ac:dyDescent="0.2">
      <c r="A15664" s="219">
        <v>0</v>
      </c>
    </row>
    <row r="15665" spans="1:1" x14ac:dyDescent="0.2">
      <c r="A15665" s="219">
        <v>0</v>
      </c>
    </row>
    <row r="15666" spans="1:1" x14ac:dyDescent="0.2">
      <c r="A15666" s="219">
        <v>0</v>
      </c>
    </row>
    <row r="15667" spans="1:1" x14ac:dyDescent="0.2">
      <c r="A15667" s="219">
        <v>0</v>
      </c>
    </row>
    <row r="15668" spans="1:1" x14ac:dyDescent="0.2">
      <c r="A15668" s="219">
        <v>0</v>
      </c>
    </row>
    <row r="15669" spans="1:1" x14ac:dyDescent="0.2">
      <c r="A15669" s="219">
        <v>0</v>
      </c>
    </row>
    <row r="15670" spans="1:1" x14ac:dyDescent="0.2">
      <c r="A15670" s="219">
        <v>0</v>
      </c>
    </row>
    <row r="15671" spans="1:1" x14ac:dyDescent="0.2">
      <c r="A15671" s="219">
        <v>0</v>
      </c>
    </row>
    <row r="15672" spans="1:1" x14ac:dyDescent="0.2">
      <c r="A15672" s="219">
        <v>0</v>
      </c>
    </row>
    <row r="15673" spans="1:1" x14ac:dyDescent="0.2">
      <c r="A15673" s="219">
        <v>0</v>
      </c>
    </row>
    <row r="15674" spans="1:1" x14ac:dyDescent="0.2">
      <c r="A15674" s="219">
        <v>0</v>
      </c>
    </row>
    <row r="15675" spans="1:1" x14ac:dyDescent="0.2">
      <c r="A15675" s="219">
        <v>0</v>
      </c>
    </row>
    <row r="15676" spans="1:1" x14ac:dyDescent="0.2">
      <c r="A15676" s="219">
        <v>0</v>
      </c>
    </row>
    <row r="15677" spans="1:1" x14ac:dyDescent="0.2">
      <c r="A15677" s="219">
        <v>0</v>
      </c>
    </row>
    <row r="15678" spans="1:1" x14ac:dyDescent="0.2">
      <c r="A15678" s="219">
        <v>0</v>
      </c>
    </row>
    <row r="15679" spans="1:1" x14ac:dyDescent="0.2">
      <c r="A15679" s="219">
        <v>0</v>
      </c>
    </row>
    <row r="15680" spans="1:1" x14ac:dyDescent="0.2">
      <c r="A15680" s="219">
        <v>0</v>
      </c>
    </row>
    <row r="15681" spans="1:1" x14ac:dyDescent="0.2">
      <c r="A15681" s="219">
        <v>0</v>
      </c>
    </row>
    <row r="15682" spans="1:1" x14ac:dyDescent="0.2">
      <c r="A15682" s="219">
        <v>0</v>
      </c>
    </row>
    <row r="15683" spans="1:1" x14ac:dyDescent="0.2">
      <c r="A15683" s="219">
        <v>0</v>
      </c>
    </row>
    <row r="15684" spans="1:1" x14ac:dyDescent="0.2">
      <c r="A15684" s="219">
        <v>0</v>
      </c>
    </row>
    <row r="15685" spans="1:1" x14ac:dyDescent="0.2">
      <c r="A15685" s="219">
        <v>0</v>
      </c>
    </row>
    <row r="15686" spans="1:1" x14ac:dyDescent="0.2">
      <c r="A15686" s="219">
        <v>0</v>
      </c>
    </row>
    <row r="15687" spans="1:1" x14ac:dyDescent="0.2">
      <c r="A15687" s="219">
        <v>0</v>
      </c>
    </row>
    <row r="15688" spans="1:1" x14ac:dyDescent="0.2">
      <c r="A15688" s="219">
        <v>0</v>
      </c>
    </row>
    <row r="15689" spans="1:1" x14ac:dyDescent="0.2">
      <c r="A15689" s="219">
        <v>0</v>
      </c>
    </row>
    <row r="15690" spans="1:1" x14ac:dyDescent="0.2">
      <c r="A15690" s="219">
        <v>0</v>
      </c>
    </row>
    <row r="15691" spans="1:1" x14ac:dyDescent="0.2">
      <c r="A15691" s="219">
        <v>0</v>
      </c>
    </row>
    <row r="15692" spans="1:1" x14ac:dyDescent="0.2">
      <c r="A15692" s="219">
        <v>0</v>
      </c>
    </row>
    <row r="15693" spans="1:1" x14ac:dyDescent="0.2">
      <c r="A15693" s="219">
        <v>0</v>
      </c>
    </row>
    <row r="15694" spans="1:1" x14ac:dyDescent="0.2">
      <c r="A15694" s="219">
        <v>0</v>
      </c>
    </row>
    <row r="15695" spans="1:1" x14ac:dyDescent="0.2">
      <c r="A15695" s="219">
        <v>0</v>
      </c>
    </row>
    <row r="15696" spans="1:1" x14ac:dyDescent="0.2">
      <c r="A15696" s="219">
        <v>0</v>
      </c>
    </row>
    <row r="15697" spans="1:1" x14ac:dyDescent="0.2">
      <c r="A15697" s="219">
        <v>0</v>
      </c>
    </row>
    <row r="15698" spans="1:1" x14ac:dyDescent="0.2">
      <c r="A15698" s="219">
        <v>0</v>
      </c>
    </row>
    <row r="15699" spans="1:1" x14ac:dyDescent="0.2">
      <c r="A15699" s="219">
        <v>0</v>
      </c>
    </row>
    <row r="15700" spans="1:1" x14ac:dyDescent="0.2">
      <c r="A15700" s="219">
        <v>0</v>
      </c>
    </row>
    <row r="15701" spans="1:1" x14ac:dyDescent="0.2">
      <c r="A15701" s="219">
        <v>0</v>
      </c>
    </row>
    <row r="15702" spans="1:1" x14ac:dyDescent="0.2">
      <c r="A15702" s="219">
        <v>0</v>
      </c>
    </row>
    <row r="15703" spans="1:1" x14ac:dyDescent="0.2">
      <c r="A15703" s="219">
        <v>0</v>
      </c>
    </row>
    <row r="15704" spans="1:1" x14ac:dyDescent="0.2">
      <c r="A15704" s="219">
        <v>0</v>
      </c>
    </row>
    <row r="15705" spans="1:1" x14ac:dyDescent="0.2">
      <c r="A15705" s="219">
        <v>0</v>
      </c>
    </row>
    <row r="15706" spans="1:1" x14ac:dyDescent="0.2">
      <c r="A15706" s="219">
        <v>0</v>
      </c>
    </row>
    <row r="15707" spans="1:1" x14ac:dyDescent="0.2">
      <c r="A15707" s="219">
        <v>0</v>
      </c>
    </row>
    <row r="15708" spans="1:1" x14ac:dyDescent="0.2">
      <c r="A15708" s="219">
        <v>0</v>
      </c>
    </row>
    <row r="15709" spans="1:1" x14ac:dyDescent="0.2">
      <c r="A15709" s="219">
        <v>0</v>
      </c>
    </row>
    <row r="15710" spans="1:1" x14ac:dyDescent="0.2">
      <c r="A15710" s="219">
        <v>0</v>
      </c>
    </row>
    <row r="15711" spans="1:1" x14ac:dyDescent="0.2">
      <c r="A15711" s="219">
        <v>0</v>
      </c>
    </row>
    <row r="15712" spans="1:1" x14ac:dyDescent="0.2">
      <c r="A15712" s="219">
        <v>0</v>
      </c>
    </row>
    <row r="15713" spans="1:1" x14ac:dyDescent="0.2">
      <c r="A15713" s="219">
        <v>0</v>
      </c>
    </row>
    <row r="15714" spans="1:1" x14ac:dyDescent="0.2">
      <c r="A15714" s="219">
        <v>0</v>
      </c>
    </row>
    <row r="15715" spans="1:1" x14ac:dyDescent="0.2">
      <c r="A15715" s="219">
        <v>0</v>
      </c>
    </row>
    <row r="15716" spans="1:1" x14ac:dyDescent="0.2">
      <c r="A15716" s="219">
        <v>0</v>
      </c>
    </row>
    <row r="15717" spans="1:1" x14ac:dyDescent="0.2">
      <c r="A15717" s="219">
        <v>0</v>
      </c>
    </row>
    <row r="15718" spans="1:1" x14ac:dyDescent="0.2">
      <c r="A15718" s="219">
        <v>0</v>
      </c>
    </row>
    <row r="15719" spans="1:1" x14ac:dyDescent="0.2">
      <c r="A15719" s="219">
        <v>0</v>
      </c>
    </row>
    <row r="15720" spans="1:1" x14ac:dyDescent="0.2">
      <c r="A15720" s="219">
        <v>0</v>
      </c>
    </row>
    <row r="15721" spans="1:1" x14ac:dyDescent="0.2">
      <c r="A15721" s="219">
        <v>0</v>
      </c>
    </row>
    <row r="15722" spans="1:1" x14ac:dyDescent="0.2">
      <c r="A15722" s="219">
        <v>0</v>
      </c>
    </row>
    <row r="15723" spans="1:1" x14ac:dyDescent="0.2">
      <c r="A15723" s="219">
        <v>0</v>
      </c>
    </row>
    <row r="15724" spans="1:1" x14ac:dyDescent="0.2">
      <c r="A15724" s="219">
        <v>0</v>
      </c>
    </row>
    <row r="15725" spans="1:1" x14ac:dyDescent="0.2">
      <c r="A15725" s="219">
        <v>0</v>
      </c>
    </row>
    <row r="15726" spans="1:1" x14ac:dyDescent="0.2">
      <c r="A15726" s="219">
        <v>0</v>
      </c>
    </row>
    <row r="15727" spans="1:1" x14ac:dyDescent="0.2">
      <c r="A15727" s="219">
        <v>0</v>
      </c>
    </row>
    <row r="15728" spans="1:1" x14ac:dyDescent="0.2">
      <c r="A15728" s="219">
        <v>0</v>
      </c>
    </row>
    <row r="15729" spans="1:1" x14ac:dyDescent="0.2">
      <c r="A15729" s="219">
        <v>0</v>
      </c>
    </row>
    <row r="15730" spans="1:1" x14ac:dyDescent="0.2">
      <c r="A15730" s="219">
        <v>0</v>
      </c>
    </row>
    <row r="15731" spans="1:1" x14ac:dyDescent="0.2">
      <c r="A15731" s="219">
        <v>0</v>
      </c>
    </row>
    <row r="15732" spans="1:1" x14ac:dyDescent="0.2">
      <c r="A15732" s="219">
        <v>0</v>
      </c>
    </row>
    <row r="15733" spans="1:1" x14ac:dyDescent="0.2">
      <c r="A15733" s="219">
        <v>0</v>
      </c>
    </row>
    <row r="15734" spans="1:1" x14ac:dyDescent="0.2">
      <c r="A15734" s="219">
        <v>0</v>
      </c>
    </row>
    <row r="15735" spans="1:1" x14ac:dyDescent="0.2">
      <c r="A15735" s="219">
        <v>0</v>
      </c>
    </row>
    <row r="15736" spans="1:1" x14ac:dyDescent="0.2">
      <c r="A15736" s="219">
        <v>0</v>
      </c>
    </row>
    <row r="15737" spans="1:1" x14ac:dyDescent="0.2">
      <c r="A15737" s="219">
        <v>0</v>
      </c>
    </row>
    <row r="15738" spans="1:1" x14ac:dyDescent="0.2">
      <c r="A15738" s="219">
        <v>0</v>
      </c>
    </row>
    <row r="15739" spans="1:1" x14ac:dyDescent="0.2">
      <c r="A15739" s="219">
        <v>0</v>
      </c>
    </row>
    <row r="15740" spans="1:1" x14ac:dyDescent="0.2">
      <c r="A15740" s="219">
        <v>0</v>
      </c>
    </row>
    <row r="15741" spans="1:1" x14ac:dyDescent="0.2">
      <c r="A15741" s="219">
        <v>0</v>
      </c>
    </row>
    <row r="15742" spans="1:1" x14ac:dyDescent="0.2">
      <c r="A15742" s="219">
        <v>0</v>
      </c>
    </row>
    <row r="15743" spans="1:1" x14ac:dyDescent="0.2">
      <c r="A15743" s="219">
        <v>0</v>
      </c>
    </row>
    <row r="15744" spans="1:1" x14ac:dyDescent="0.2">
      <c r="A15744" s="219">
        <v>0</v>
      </c>
    </row>
    <row r="15745" spans="1:1" x14ac:dyDescent="0.2">
      <c r="A15745" s="219">
        <v>0</v>
      </c>
    </row>
    <row r="15746" spans="1:1" x14ac:dyDescent="0.2">
      <c r="A15746" s="219">
        <v>0</v>
      </c>
    </row>
    <row r="15747" spans="1:1" x14ac:dyDescent="0.2">
      <c r="A15747" s="219">
        <v>0</v>
      </c>
    </row>
    <row r="15748" spans="1:1" x14ac:dyDescent="0.2">
      <c r="A15748" s="219">
        <v>0</v>
      </c>
    </row>
    <row r="15749" spans="1:1" x14ac:dyDescent="0.2">
      <c r="A15749" s="219">
        <v>0</v>
      </c>
    </row>
    <row r="15750" spans="1:1" x14ac:dyDescent="0.2">
      <c r="A15750" s="219">
        <v>0</v>
      </c>
    </row>
    <row r="15751" spans="1:1" x14ac:dyDescent="0.2">
      <c r="A15751" s="219">
        <v>0</v>
      </c>
    </row>
    <row r="15752" spans="1:1" x14ac:dyDescent="0.2">
      <c r="A15752" s="219">
        <v>0</v>
      </c>
    </row>
    <row r="15753" spans="1:1" x14ac:dyDescent="0.2">
      <c r="A15753" s="219">
        <v>0</v>
      </c>
    </row>
    <row r="15754" spans="1:1" x14ac:dyDescent="0.2">
      <c r="A15754" s="219">
        <v>0</v>
      </c>
    </row>
    <row r="15755" spans="1:1" x14ac:dyDescent="0.2">
      <c r="A15755" s="219">
        <v>0</v>
      </c>
    </row>
    <row r="15756" spans="1:1" x14ac:dyDescent="0.2">
      <c r="A15756" s="219">
        <v>0</v>
      </c>
    </row>
    <row r="15757" spans="1:1" x14ac:dyDescent="0.2">
      <c r="A15757" s="219">
        <v>0</v>
      </c>
    </row>
    <row r="15758" spans="1:1" x14ac:dyDescent="0.2">
      <c r="A15758" s="219">
        <v>0</v>
      </c>
    </row>
    <row r="15759" spans="1:1" x14ac:dyDescent="0.2">
      <c r="A15759" s="219">
        <v>0</v>
      </c>
    </row>
    <row r="15760" spans="1:1" x14ac:dyDescent="0.2">
      <c r="A15760" s="219">
        <v>0</v>
      </c>
    </row>
    <row r="15761" spans="1:1" x14ac:dyDescent="0.2">
      <c r="A15761" s="219">
        <v>0</v>
      </c>
    </row>
    <row r="15762" spans="1:1" x14ac:dyDescent="0.2">
      <c r="A15762" s="219">
        <v>0</v>
      </c>
    </row>
    <row r="15763" spans="1:1" x14ac:dyDescent="0.2">
      <c r="A15763" s="219">
        <v>0</v>
      </c>
    </row>
    <row r="15764" spans="1:1" x14ac:dyDescent="0.2">
      <c r="A15764" s="219">
        <v>0</v>
      </c>
    </row>
    <row r="15765" spans="1:1" x14ac:dyDescent="0.2">
      <c r="A15765" s="219">
        <v>0</v>
      </c>
    </row>
    <row r="15766" spans="1:1" x14ac:dyDescent="0.2">
      <c r="A15766" s="219">
        <v>0</v>
      </c>
    </row>
    <row r="15767" spans="1:1" x14ac:dyDescent="0.2">
      <c r="A15767" s="219">
        <v>0</v>
      </c>
    </row>
    <row r="15768" spans="1:1" x14ac:dyDescent="0.2">
      <c r="A15768" s="219">
        <v>0</v>
      </c>
    </row>
    <row r="15769" spans="1:1" x14ac:dyDescent="0.2">
      <c r="A15769" s="219">
        <v>0</v>
      </c>
    </row>
    <row r="15770" spans="1:1" x14ac:dyDescent="0.2">
      <c r="A15770" s="219">
        <v>0</v>
      </c>
    </row>
    <row r="15771" spans="1:1" x14ac:dyDescent="0.2">
      <c r="A15771" s="219">
        <v>0</v>
      </c>
    </row>
    <row r="15772" spans="1:1" x14ac:dyDescent="0.2">
      <c r="A15772" s="219">
        <v>0</v>
      </c>
    </row>
    <row r="15773" spans="1:1" x14ac:dyDescent="0.2">
      <c r="A15773" s="219">
        <v>0</v>
      </c>
    </row>
    <row r="15774" spans="1:1" x14ac:dyDescent="0.2">
      <c r="A15774" s="219">
        <v>0</v>
      </c>
    </row>
    <row r="15775" spans="1:1" x14ac:dyDescent="0.2">
      <c r="A15775" s="219">
        <v>0</v>
      </c>
    </row>
    <row r="15776" spans="1:1" x14ac:dyDescent="0.2">
      <c r="A15776" s="219">
        <v>0</v>
      </c>
    </row>
    <row r="15777" spans="1:1" x14ac:dyDescent="0.2">
      <c r="A15777" s="219">
        <v>0</v>
      </c>
    </row>
    <row r="15778" spans="1:1" x14ac:dyDescent="0.2">
      <c r="A15778" s="219">
        <v>0</v>
      </c>
    </row>
    <row r="15779" spans="1:1" x14ac:dyDescent="0.2">
      <c r="A15779" s="219">
        <v>0</v>
      </c>
    </row>
    <row r="15780" spans="1:1" x14ac:dyDescent="0.2">
      <c r="A15780" s="219">
        <v>0</v>
      </c>
    </row>
    <row r="15781" spans="1:1" x14ac:dyDescent="0.2">
      <c r="A15781" s="219">
        <v>0</v>
      </c>
    </row>
    <row r="15782" spans="1:1" x14ac:dyDescent="0.2">
      <c r="A15782" s="219">
        <v>0</v>
      </c>
    </row>
    <row r="15783" spans="1:1" x14ac:dyDescent="0.2">
      <c r="A15783" s="219">
        <v>0</v>
      </c>
    </row>
    <row r="15784" spans="1:1" x14ac:dyDescent="0.2">
      <c r="A15784" s="219">
        <v>0</v>
      </c>
    </row>
    <row r="15785" spans="1:1" x14ac:dyDescent="0.2">
      <c r="A15785" s="219">
        <v>0</v>
      </c>
    </row>
    <row r="15786" spans="1:1" x14ac:dyDescent="0.2">
      <c r="A15786" s="219">
        <v>0</v>
      </c>
    </row>
    <row r="15787" spans="1:1" x14ac:dyDescent="0.2">
      <c r="A15787" s="219">
        <v>0</v>
      </c>
    </row>
    <row r="15788" spans="1:1" x14ac:dyDescent="0.2">
      <c r="A15788" s="219">
        <v>0</v>
      </c>
    </row>
    <row r="15789" spans="1:1" x14ac:dyDescent="0.2">
      <c r="A15789" s="219">
        <v>0</v>
      </c>
    </row>
    <row r="15790" spans="1:1" x14ac:dyDescent="0.2">
      <c r="A15790" s="219">
        <v>0</v>
      </c>
    </row>
    <row r="15791" spans="1:1" x14ac:dyDescent="0.2">
      <c r="A15791" s="219">
        <v>0</v>
      </c>
    </row>
    <row r="15792" spans="1:1" x14ac:dyDescent="0.2">
      <c r="A15792" s="219">
        <v>0</v>
      </c>
    </row>
    <row r="15793" spans="1:1" x14ac:dyDescent="0.2">
      <c r="A15793" s="219">
        <v>0</v>
      </c>
    </row>
    <row r="15794" spans="1:1" x14ac:dyDescent="0.2">
      <c r="A15794" s="219">
        <v>0</v>
      </c>
    </row>
    <row r="15795" spans="1:1" x14ac:dyDescent="0.2">
      <c r="A15795" s="219">
        <v>0</v>
      </c>
    </row>
    <row r="15796" spans="1:1" x14ac:dyDescent="0.2">
      <c r="A15796" s="219">
        <v>0</v>
      </c>
    </row>
    <row r="15797" spans="1:1" x14ac:dyDescent="0.2">
      <c r="A15797" s="219">
        <v>0</v>
      </c>
    </row>
    <row r="15798" spans="1:1" x14ac:dyDescent="0.2">
      <c r="A15798" s="219">
        <v>0</v>
      </c>
    </row>
    <row r="15799" spans="1:1" x14ac:dyDescent="0.2">
      <c r="A15799" s="219">
        <v>0</v>
      </c>
    </row>
    <row r="15800" spans="1:1" x14ac:dyDescent="0.2">
      <c r="A15800" s="219">
        <v>0</v>
      </c>
    </row>
    <row r="15801" spans="1:1" x14ac:dyDescent="0.2">
      <c r="A15801" s="219">
        <v>0</v>
      </c>
    </row>
    <row r="15802" spans="1:1" x14ac:dyDescent="0.2">
      <c r="A15802" s="219">
        <v>0</v>
      </c>
    </row>
    <row r="15803" spans="1:1" x14ac:dyDescent="0.2">
      <c r="A15803" s="219">
        <v>0</v>
      </c>
    </row>
    <row r="15804" spans="1:1" x14ac:dyDescent="0.2">
      <c r="A15804" s="219">
        <v>0</v>
      </c>
    </row>
    <row r="15805" spans="1:1" x14ac:dyDescent="0.2">
      <c r="A15805" s="219">
        <v>0</v>
      </c>
    </row>
    <row r="15806" spans="1:1" x14ac:dyDescent="0.2">
      <c r="A15806" s="219">
        <v>0</v>
      </c>
    </row>
    <row r="15807" spans="1:1" x14ac:dyDescent="0.2">
      <c r="A15807" s="219">
        <v>0</v>
      </c>
    </row>
    <row r="15808" spans="1:1" x14ac:dyDescent="0.2">
      <c r="A15808" s="219">
        <v>0</v>
      </c>
    </row>
    <row r="15809" spans="1:1" x14ac:dyDescent="0.2">
      <c r="A15809" s="219">
        <v>0</v>
      </c>
    </row>
    <row r="15810" spans="1:1" x14ac:dyDescent="0.2">
      <c r="A15810" s="219">
        <v>0</v>
      </c>
    </row>
    <row r="15811" spans="1:1" x14ac:dyDescent="0.2">
      <c r="A15811" s="219">
        <v>0</v>
      </c>
    </row>
    <row r="15812" spans="1:1" x14ac:dyDescent="0.2">
      <c r="A15812" s="219">
        <v>0</v>
      </c>
    </row>
    <row r="15813" spans="1:1" x14ac:dyDescent="0.2">
      <c r="A15813" s="219">
        <v>0</v>
      </c>
    </row>
    <row r="15814" spans="1:1" x14ac:dyDescent="0.2">
      <c r="A15814" s="219">
        <v>0</v>
      </c>
    </row>
    <row r="15815" spans="1:1" x14ac:dyDescent="0.2">
      <c r="A15815" s="219">
        <v>0</v>
      </c>
    </row>
    <row r="15816" spans="1:1" x14ac:dyDescent="0.2">
      <c r="A15816" s="219">
        <v>0</v>
      </c>
    </row>
    <row r="15817" spans="1:1" x14ac:dyDescent="0.2">
      <c r="A15817" s="219">
        <v>0</v>
      </c>
    </row>
    <row r="15818" spans="1:1" x14ac:dyDescent="0.2">
      <c r="A15818" s="219">
        <v>0</v>
      </c>
    </row>
    <row r="15819" spans="1:1" x14ac:dyDescent="0.2">
      <c r="A15819" s="219">
        <v>0</v>
      </c>
    </row>
    <row r="15820" spans="1:1" x14ac:dyDescent="0.2">
      <c r="A15820" s="219">
        <v>0</v>
      </c>
    </row>
    <row r="15821" spans="1:1" x14ac:dyDescent="0.2">
      <c r="A15821" s="219">
        <v>0</v>
      </c>
    </row>
    <row r="15822" spans="1:1" x14ac:dyDescent="0.2">
      <c r="A15822" s="219">
        <v>0</v>
      </c>
    </row>
    <row r="15823" spans="1:1" x14ac:dyDescent="0.2">
      <c r="A15823" s="219">
        <v>0</v>
      </c>
    </row>
    <row r="15824" spans="1:1" x14ac:dyDescent="0.2">
      <c r="A15824" s="219">
        <v>0</v>
      </c>
    </row>
    <row r="15825" spans="1:1" x14ac:dyDescent="0.2">
      <c r="A15825" s="219">
        <v>0</v>
      </c>
    </row>
    <row r="15826" spans="1:1" x14ac:dyDescent="0.2">
      <c r="A15826" s="219">
        <v>0</v>
      </c>
    </row>
    <row r="15827" spans="1:1" x14ac:dyDescent="0.2">
      <c r="A15827" s="219">
        <v>0</v>
      </c>
    </row>
    <row r="15828" spans="1:1" x14ac:dyDescent="0.2">
      <c r="A15828" s="219">
        <v>0</v>
      </c>
    </row>
    <row r="15829" spans="1:1" x14ac:dyDescent="0.2">
      <c r="A15829" s="219">
        <v>0</v>
      </c>
    </row>
    <row r="15830" spans="1:1" x14ac:dyDescent="0.2">
      <c r="A15830" s="219">
        <v>0</v>
      </c>
    </row>
    <row r="15831" spans="1:1" x14ac:dyDescent="0.2">
      <c r="A15831" s="219">
        <v>0</v>
      </c>
    </row>
    <row r="15832" spans="1:1" x14ac:dyDescent="0.2">
      <c r="A15832" s="219">
        <v>0</v>
      </c>
    </row>
    <row r="15833" spans="1:1" x14ac:dyDescent="0.2">
      <c r="A15833" s="219">
        <v>0</v>
      </c>
    </row>
    <row r="15834" spans="1:1" x14ac:dyDescent="0.2">
      <c r="A15834" s="219">
        <v>0</v>
      </c>
    </row>
    <row r="15835" spans="1:1" x14ac:dyDescent="0.2">
      <c r="A15835" s="219">
        <v>0</v>
      </c>
    </row>
    <row r="15836" spans="1:1" x14ac:dyDescent="0.2">
      <c r="A15836" s="219">
        <v>0</v>
      </c>
    </row>
    <row r="15837" spans="1:1" x14ac:dyDescent="0.2">
      <c r="A15837" s="219">
        <v>0</v>
      </c>
    </row>
    <row r="15838" spans="1:1" x14ac:dyDescent="0.2">
      <c r="A15838" s="219">
        <v>0</v>
      </c>
    </row>
    <row r="15839" spans="1:1" x14ac:dyDescent="0.2">
      <c r="A15839" s="219">
        <v>0</v>
      </c>
    </row>
    <row r="15840" spans="1:1" x14ac:dyDescent="0.2">
      <c r="A15840" s="219">
        <v>0</v>
      </c>
    </row>
    <row r="15841" spans="1:1" x14ac:dyDescent="0.2">
      <c r="A15841" s="219">
        <v>0</v>
      </c>
    </row>
    <row r="15842" spans="1:1" x14ac:dyDescent="0.2">
      <c r="A15842" s="219">
        <v>0</v>
      </c>
    </row>
    <row r="15843" spans="1:1" x14ac:dyDescent="0.2">
      <c r="A15843" s="219">
        <v>0</v>
      </c>
    </row>
    <row r="15844" spans="1:1" x14ac:dyDescent="0.2">
      <c r="A15844" s="219">
        <v>0</v>
      </c>
    </row>
    <row r="15845" spans="1:1" x14ac:dyDescent="0.2">
      <c r="A15845" s="219">
        <v>0</v>
      </c>
    </row>
    <row r="15846" spans="1:1" x14ac:dyDescent="0.2">
      <c r="A15846" s="219">
        <v>0</v>
      </c>
    </row>
    <row r="15847" spans="1:1" x14ac:dyDescent="0.2">
      <c r="A15847" s="219">
        <v>0</v>
      </c>
    </row>
    <row r="15848" spans="1:1" x14ac:dyDescent="0.2">
      <c r="A15848" s="219">
        <v>0</v>
      </c>
    </row>
    <row r="15849" spans="1:1" x14ac:dyDescent="0.2">
      <c r="A15849" s="219">
        <v>0</v>
      </c>
    </row>
    <row r="15850" spans="1:1" x14ac:dyDescent="0.2">
      <c r="A15850" s="219">
        <v>0</v>
      </c>
    </row>
    <row r="15851" spans="1:1" x14ac:dyDescent="0.2">
      <c r="A15851" s="219">
        <v>0</v>
      </c>
    </row>
    <row r="15852" spans="1:1" x14ac:dyDescent="0.2">
      <c r="A15852" s="219">
        <v>0</v>
      </c>
    </row>
    <row r="15853" spans="1:1" x14ac:dyDescent="0.2">
      <c r="A15853" s="219">
        <v>0</v>
      </c>
    </row>
    <row r="15854" spans="1:1" x14ac:dyDescent="0.2">
      <c r="A15854" s="219">
        <v>0</v>
      </c>
    </row>
    <row r="15855" spans="1:1" x14ac:dyDescent="0.2">
      <c r="A15855" s="219">
        <v>0</v>
      </c>
    </row>
    <row r="15856" spans="1:1" x14ac:dyDescent="0.2">
      <c r="A15856" s="219">
        <v>0</v>
      </c>
    </row>
    <row r="15857" spans="1:1" x14ac:dyDescent="0.2">
      <c r="A15857" s="219">
        <v>0</v>
      </c>
    </row>
    <row r="15858" spans="1:1" x14ac:dyDescent="0.2">
      <c r="A15858" s="219">
        <v>0</v>
      </c>
    </row>
    <row r="15859" spans="1:1" x14ac:dyDescent="0.2">
      <c r="A15859" s="219">
        <v>0</v>
      </c>
    </row>
    <row r="15860" spans="1:1" x14ac:dyDescent="0.2">
      <c r="A15860" s="219">
        <v>0</v>
      </c>
    </row>
    <row r="15861" spans="1:1" x14ac:dyDescent="0.2">
      <c r="A15861" s="219">
        <v>0</v>
      </c>
    </row>
    <row r="15862" spans="1:1" x14ac:dyDescent="0.2">
      <c r="A15862" s="219">
        <v>0</v>
      </c>
    </row>
    <row r="15863" spans="1:1" x14ac:dyDescent="0.2">
      <c r="A15863" s="219">
        <v>0</v>
      </c>
    </row>
    <row r="15864" spans="1:1" x14ac:dyDescent="0.2">
      <c r="A15864" s="219">
        <v>0</v>
      </c>
    </row>
    <row r="15865" spans="1:1" x14ac:dyDescent="0.2">
      <c r="A15865" s="219">
        <v>0</v>
      </c>
    </row>
    <row r="15866" spans="1:1" x14ac:dyDescent="0.2">
      <c r="A15866" s="219">
        <v>0</v>
      </c>
    </row>
    <row r="15867" spans="1:1" x14ac:dyDescent="0.2">
      <c r="A15867" s="219">
        <v>0</v>
      </c>
    </row>
    <row r="15868" spans="1:1" x14ac:dyDescent="0.2">
      <c r="A15868" s="219">
        <v>0</v>
      </c>
    </row>
    <row r="15869" spans="1:1" x14ac:dyDescent="0.2">
      <c r="A15869" s="219">
        <v>0</v>
      </c>
    </row>
    <row r="15870" spans="1:1" x14ac:dyDescent="0.2">
      <c r="A15870" s="219">
        <v>0</v>
      </c>
    </row>
    <row r="15871" spans="1:1" x14ac:dyDescent="0.2">
      <c r="A15871" s="219">
        <v>0</v>
      </c>
    </row>
    <row r="15872" spans="1:1" x14ac:dyDescent="0.2">
      <c r="A15872" s="219">
        <v>0</v>
      </c>
    </row>
    <row r="15873" spans="1:1" x14ac:dyDescent="0.2">
      <c r="A15873" s="219">
        <v>0</v>
      </c>
    </row>
    <row r="15874" spans="1:1" x14ac:dyDescent="0.2">
      <c r="A15874" s="219">
        <v>0</v>
      </c>
    </row>
    <row r="15875" spans="1:1" x14ac:dyDescent="0.2">
      <c r="A15875" s="219">
        <v>0</v>
      </c>
    </row>
    <row r="15876" spans="1:1" x14ac:dyDescent="0.2">
      <c r="A15876" s="219">
        <v>0</v>
      </c>
    </row>
    <row r="15877" spans="1:1" x14ac:dyDescent="0.2">
      <c r="A15877" s="219">
        <v>0</v>
      </c>
    </row>
    <row r="15878" spans="1:1" x14ac:dyDescent="0.2">
      <c r="A15878" s="219">
        <v>0</v>
      </c>
    </row>
    <row r="15879" spans="1:1" x14ac:dyDescent="0.2">
      <c r="A15879" s="219">
        <v>0</v>
      </c>
    </row>
    <row r="15880" spans="1:1" x14ac:dyDescent="0.2">
      <c r="A15880" s="219">
        <v>0</v>
      </c>
    </row>
    <row r="15881" spans="1:1" x14ac:dyDescent="0.2">
      <c r="A15881" s="219">
        <v>0</v>
      </c>
    </row>
    <row r="15882" spans="1:1" x14ac:dyDescent="0.2">
      <c r="A15882" s="219">
        <v>0</v>
      </c>
    </row>
    <row r="15883" spans="1:1" x14ac:dyDescent="0.2">
      <c r="A15883" s="219">
        <v>0</v>
      </c>
    </row>
    <row r="15884" spans="1:1" x14ac:dyDescent="0.2">
      <c r="A15884" s="219">
        <v>0</v>
      </c>
    </row>
    <row r="15885" spans="1:1" x14ac:dyDescent="0.2">
      <c r="A15885" s="219">
        <v>0</v>
      </c>
    </row>
    <row r="15886" spans="1:1" x14ac:dyDescent="0.2">
      <c r="A15886" s="219">
        <v>0</v>
      </c>
    </row>
    <row r="15887" spans="1:1" x14ac:dyDescent="0.2">
      <c r="A15887" s="219">
        <v>0</v>
      </c>
    </row>
    <row r="15888" spans="1:1" x14ac:dyDescent="0.2">
      <c r="A15888" s="219">
        <v>0</v>
      </c>
    </row>
    <row r="15889" spans="1:1" x14ac:dyDescent="0.2">
      <c r="A15889" s="219">
        <v>0</v>
      </c>
    </row>
    <row r="15890" spans="1:1" x14ac:dyDescent="0.2">
      <c r="A15890" s="219">
        <v>0</v>
      </c>
    </row>
    <row r="15891" spans="1:1" x14ac:dyDescent="0.2">
      <c r="A15891" s="219">
        <v>0</v>
      </c>
    </row>
    <row r="15892" spans="1:1" x14ac:dyDescent="0.2">
      <c r="A15892" s="219">
        <v>0</v>
      </c>
    </row>
    <row r="15893" spans="1:1" x14ac:dyDescent="0.2">
      <c r="A15893" s="219">
        <v>0</v>
      </c>
    </row>
    <row r="15894" spans="1:1" x14ac:dyDescent="0.2">
      <c r="A15894" s="219">
        <v>0</v>
      </c>
    </row>
    <row r="15895" spans="1:1" x14ac:dyDescent="0.2">
      <c r="A15895" s="219">
        <v>0</v>
      </c>
    </row>
    <row r="15896" spans="1:1" x14ac:dyDescent="0.2">
      <c r="A15896" s="219">
        <v>0</v>
      </c>
    </row>
    <row r="15897" spans="1:1" x14ac:dyDescent="0.2">
      <c r="A15897" s="219">
        <v>0</v>
      </c>
    </row>
    <row r="15898" spans="1:1" x14ac:dyDescent="0.2">
      <c r="A15898" s="219">
        <v>0</v>
      </c>
    </row>
    <row r="15899" spans="1:1" x14ac:dyDescent="0.2">
      <c r="A15899" s="219">
        <v>0</v>
      </c>
    </row>
    <row r="15900" spans="1:1" x14ac:dyDescent="0.2">
      <c r="A15900" s="219">
        <v>0</v>
      </c>
    </row>
    <row r="15901" spans="1:1" x14ac:dyDescent="0.2">
      <c r="A15901" s="219">
        <v>0</v>
      </c>
    </row>
    <row r="15902" spans="1:1" x14ac:dyDescent="0.2">
      <c r="A15902" s="219">
        <v>0</v>
      </c>
    </row>
    <row r="15903" spans="1:1" x14ac:dyDescent="0.2">
      <c r="A15903" s="219">
        <v>0</v>
      </c>
    </row>
    <row r="15904" spans="1:1" x14ac:dyDescent="0.2">
      <c r="A15904" s="219">
        <v>0</v>
      </c>
    </row>
    <row r="15905" spans="1:1" x14ac:dyDescent="0.2">
      <c r="A15905" s="219">
        <v>0</v>
      </c>
    </row>
    <row r="15906" spans="1:1" x14ac:dyDescent="0.2">
      <c r="A15906" s="219">
        <v>0</v>
      </c>
    </row>
    <row r="15907" spans="1:1" x14ac:dyDescent="0.2">
      <c r="A15907" s="219">
        <v>0</v>
      </c>
    </row>
    <row r="15908" spans="1:1" x14ac:dyDescent="0.2">
      <c r="A15908" s="219">
        <v>0</v>
      </c>
    </row>
    <row r="15909" spans="1:1" x14ac:dyDescent="0.2">
      <c r="A15909" s="219">
        <v>0</v>
      </c>
    </row>
    <row r="15910" spans="1:1" x14ac:dyDescent="0.2">
      <c r="A15910" s="219">
        <v>0</v>
      </c>
    </row>
    <row r="15911" spans="1:1" x14ac:dyDescent="0.2">
      <c r="A15911" s="219">
        <v>0</v>
      </c>
    </row>
    <row r="15912" spans="1:1" x14ac:dyDescent="0.2">
      <c r="A15912" s="219">
        <v>0</v>
      </c>
    </row>
    <row r="15913" spans="1:1" x14ac:dyDescent="0.2">
      <c r="A15913" s="219">
        <v>0</v>
      </c>
    </row>
    <row r="15914" spans="1:1" x14ac:dyDescent="0.2">
      <c r="A15914" s="219">
        <v>0</v>
      </c>
    </row>
    <row r="15915" spans="1:1" x14ac:dyDescent="0.2">
      <c r="A15915" s="219">
        <v>0</v>
      </c>
    </row>
    <row r="15916" spans="1:1" x14ac:dyDescent="0.2">
      <c r="A15916" s="219">
        <v>0</v>
      </c>
    </row>
    <row r="15917" spans="1:1" x14ac:dyDescent="0.2">
      <c r="A15917" s="219">
        <v>0</v>
      </c>
    </row>
    <row r="15918" spans="1:1" x14ac:dyDescent="0.2">
      <c r="A15918" s="219">
        <v>0</v>
      </c>
    </row>
    <row r="15919" spans="1:1" x14ac:dyDescent="0.2">
      <c r="A15919" s="219">
        <v>0</v>
      </c>
    </row>
    <row r="15920" spans="1:1" x14ac:dyDescent="0.2">
      <c r="A15920" s="219">
        <v>0</v>
      </c>
    </row>
    <row r="15921" spans="1:1" x14ac:dyDescent="0.2">
      <c r="A15921" s="219">
        <v>0</v>
      </c>
    </row>
    <row r="15922" spans="1:1" x14ac:dyDescent="0.2">
      <c r="A15922" s="219">
        <v>0</v>
      </c>
    </row>
    <row r="15923" spans="1:1" x14ac:dyDescent="0.2">
      <c r="A15923" s="219">
        <v>0</v>
      </c>
    </row>
    <row r="15924" spans="1:1" x14ac:dyDescent="0.2">
      <c r="A15924" s="219">
        <v>0</v>
      </c>
    </row>
    <row r="15925" spans="1:1" x14ac:dyDescent="0.2">
      <c r="A15925" s="219">
        <v>0</v>
      </c>
    </row>
    <row r="15926" spans="1:1" x14ac:dyDescent="0.2">
      <c r="A15926" s="219">
        <v>0</v>
      </c>
    </row>
    <row r="15927" spans="1:1" x14ac:dyDescent="0.2">
      <c r="A15927" s="219">
        <v>0</v>
      </c>
    </row>
    <row r="15928" spans="1:1" x14ac:dyDescent="0.2">
      <c r="A15928" s="219">
        <v>0</v>
      </c>
    </row>
    <row r="15929" spans="1:1" x14ac:dyDescent="0.2">
      <c r="A15929" s="219">
        <v>0</v>
      </c>
    </row>
    <row r="15930" spans="1:1" x14ac:dyDescent="0.2">
      <c r="A15930" s="219">
        <v>0</v>
      </c>
    </row>
    <row r="15931" spans="1:1" x14ac:dyDescent="0.2">
      <c r="A15931" s="219">
        <v>0</v>
      </c>
    </row>
    <row r="15932" spans="1:1" x14ac:dyDescent="0.2">
      <c r="A15932" s="219">
        <v>0</v>
      </c>
    </row>
    <row r="15933" spans="1:1" x14ac:dyDescent="0.2">
      <c r="A15933" s="219">
        <v>0</v>
      </c>
    </row>
    <row r="15934" spans="1:1" x14ac:dyDescent="0.2">
      <c r="A15934" s="219">
        <v>0</v>
      </c>
    </row>
    <row r="15935" spans="1:1" x14ac:dyDescent="0.2">
      <c r="A15935" s="219">
        <v>0</v>
      </c>
    </row>
    <row r="15936" spans="1:1" x14ac:dyDescent="0.2">
      <c r="A15936" s="219">
        <v>0</v>
      </c>
    </row>
    <row r="15937" spans="1:1" x14ac:dyDescent="0.2">
      <c r="A15937" s="219">
        <v>0</v>
      </c>
    </row>
    <row r="15938" spans="1:1" x14ac:dyDescent="0.2">
      <c r="A15938" s="219">
        <v>0</v>
      </c>
    </row>
    <row r="15939" spans="1:1" x14ac:dyDescent="0.2">
      <c r="A15939" s="219">
        <v>0</v>
      </c>
    </row>
    <row r="15940" spans="1:1" x14ac:dyDescent="0.2">
      <c r="A15940" s="219">
        <v>0</v>
      </c>
    </row>
    <row r="15941" spans="1:1" x14ac:dyDescent="0.2">
      <c r="A15941" s="219">
        <v>0</v>
      </c>
    </row>
    <row r="15942" spans="1:1" x14ac:dyDescent="0.2">
      <c r="A15942" s="219">
        <v>0</v>
      </c>
    </row>
    <row r="15943" spans="1:1" x14ac:dyDescent="0.2">
      <c r="A15943" s="219">
        <v>0</v>
      </c>
    </row>
    <row r="15944" spans="1:1" x14ac:dyDescent="0.2">
      <c r="A15944" s="219">
        <v>0</v>
      </c>
    </row>
    <row r="15945" spans="1:1" x14ac:dyDescent="0.2">
      <c r="A15945" s="219">
        <v>0</v>
      </c>
    </row>
    <row r="15946" spans="1:1" x14ac:dyDescent="0.2">
      <c r="A15946" s="219">
        <v>0</v>
      </c>
    </row>
    <row r="15947" spans="1:1" x14ac:dyDescent="0.2">
      <c r="A15947" s="219">
        <v>0</v>
      </c>
    </row>
    <row r="15948" spans="1:1" x14ac:dyDescent="0.2">
      <c r="A15948" s="219">
        <v>0</v>
      </c>
    </row>
    <row r="15949" spans="1:1" x14ac:dyDescent="0.2">
      <c r="A15949" s="219">
        <v>0</v>
      </c>
    </row>
    <row r="15950" spans="1:1" x14ac:dyDescent="0.2">
      <c r="A15950" s="219">
        <v>0</v>
      </c>
    </row>
    <row r="15951" spans="1:1" x14ac:dyDescent="0.2">
      <c r="A15951" s="219">
        <v>0</v>
      </c>
    </row>
    <row r="15952" spans="1:1" x14ac:dyDescent="0.2">
      <c r="A15952" s="219">
        <v>0</v>
      </c>
    </row>
    <row r="15953" spans="1:1" x14ac:dyDescent="0.2">
      <c r="A15953" s="219">
        <v>0</v>
      </c>
    </row>
    <row r="15954" spans="1:1" x14ac:dyDescent="0.2">
      <c r="A15954" s="219">
        <v>0</v>
      </c>
    </row>
    <row r="15955" spans="1:1" x14ac:dyDescent="0.2">
      <c r="A15955" s="219">
        <v>0</v>
      </c>
    </row>
    <row r="15956" spans="1:1" x14ac:dyDescent="0.2">
      <c r="A15956" s="219">
        <v>0</v>
      </c>
    </row>
    <row r="15957" spans="1:1" x14ac:dyDescent="0.2">
      <c r="A15957" s="219">
        <v>0</v>
      </c>
    </row>
    <row r="15958" spans="1:1" x14ac:dyDescent="0.2">
      <c r="A15958" s="219">
        <v>0</v>
      </c>
    </row>
    <row r="15959" spans="1:1" x14ac:dyDescent="0.2">
      <c r="A15959" s="219">
        <v>0</v>
      </c>
    </row>
    <row r="15960" spans="1:1" x14ac:dyDescent="0.2">
      <c r="A15960" s="219">
        <v>0</v>
      </c>
    </row>
    <row r="15961" spans="1:1" x14ac:dyDescent="0.2">
      <c r="A15961" s="219">
        <v>0</v>
      </c>
    </row>
    <row r="15962" spans="1:1" x14ac:dyDescent="0.2">
      <c r="A15962" s="219">
        <v>0</v>
      </c>
    </row>
    <row r="15963" spans="1:1" x14ac:dyDescent="0.2">
      <c r="A15963" s="219">
        <v>0</v>
      </c>
    </row>
    <row r="15964" spans="1:1" x14ac:dyDescent="0.2">
      <c r="A15964" s="219">
        <v>0</v>
      </c>
    </row>
    <row r="15965" spans="1:1" x14ac:dyDescent="0.2">
      <c r="A15965" s="219">
        <v>0</v>
      </c>
    </row>
    <row r="15966" spans="1:1" x14ac:dyDescent="0.2">
      <c r="A15966" s="219">
        <v>0</v>
      </c>
    </row>
    <row r="15967" spans="1:1" x14ac:dyDescent="0.2">
      <c r="A15967" s="219">
        <v>0</v>
      </c>
    </row>
    <row r="15968" spans="1:1" x14ac:dyDescent="0.2">
      <c r="A15968" s="219">
        <v>0</v>
      </c>
    </row>
    <row r="15969" spans="1:1" x14ac:dyDescent="0.2">
      <c r="A15969" s="219">
        <v>0</v>
      </c>
    </row>
    <row r="15970" spans="1:1" x14ac:dyDescent="0.2">
      <c r="A15970" s="219">
        <v>0</v>
      </c>
    </row>
    <row r="15971" spans="1:1" x14ac:dyDescent="0.2">
      <c r="A15971" s="219">
        <v>0</v>
      </c>
    </row>
    <row r="15972" spans="1:1" x14ac:dyDescent="0.2">
      <c r="A15972" s="219">
        <v>0</v>
      </c>
    </row>
    <row r="15973" spans="1:1" x14ac:dyDescent="0.2">
      <c r="A15973" s="219">
        <v>0</v>
      </c>
    </row>
    <row r="15974" spans="1:1" x14ac:dyDescent="0.2">
      <c r="A15974" s="219">
        <v>0</v>
      </c>
    </row>
    <row r="15975" spans="1:1" x14ac:dyDescent="0.2">
      <c r="A15975" s="219">
        <v>0</v>
      </c>
    </row>
    <row r="15976" spans="1:1" x14ac:dyDescent="0.2">
      <c r="A15976" s="219">
        <v>0</v>
      </c>
    </row>
    <row r="15977" spans="1:1" x14ac:dyDescent="0.2">
      <c r="A15977" s="219">
        <v>0</v>
      </c>
    </row>
    <row r="15978" spans="1:1" x14ac:dyDescent="0.2">
      <c r="A15978" s="219">
        <v>0</v>
      </c>
    </row>
    <row r="15979" spans="1:1" x14ac:dyDescent="0.2">
      <c r="A15979" s="219">
        <v>0</v>
      </c>
    </row>
    <row r="15980" spans="1:1" x14ac:dyDescent="0.2">
      <c r="A15980" s="219">
        <v>0</v>
      </c>
    </row>
    <row r="15981" spans="1:1" x14ac:dyDescent="0.2">
      <c r="A15981" s="219">
        <v>0</v>
      </c>
    </row>
    <row r="15982" spans="1:1" x14ac:dyDescent="0.2">
      <c r="A15982" s="219">
        <v>0</v>
      </c>
    </row>
    <row r="15983" spans="1:1" x14ac:dyDescent="0.2">
      <c r="A15983" s="219">
        <v>0</v>
      </c>
    </row>
    <row r="15984" spans="1:1" x14ac:dyDescent="0.2">
      <c r="A15984" s="219">
        <v>0</v>
      </c>
    </row>
    <row r="15985" spans="1:1" x14ac:dyDescent="0.2">
      <c r="A15985" s="219">
        <v>0</v>
      </c>
    </row>
    <row r="15986" spans="1:1" x14ac:dyDescent="0.2">
      <c r="A15986" s="219">
        <v>0</v>
      </c>
    </row>
    <row r="15987" spans="1:1" x14ac:dyDescent="0.2">
      <c r="A15987" s="219">
        <v>0</v>
      </c>
    </row>
    <row r="15988" spans="1:1" x14ac:dyDescent="0.2">
      <c r="A15988" s="219">
        <v>0</v>
      </c>
    </row>
    <row r="15989" spans="1:1" x14ac:dyDescent="0.2">
      <c r="A15989" s="219">
        <v>0</v>
      </c>
    </row>
    <row r="15990" spans="1:1" x14ac:dyDescent="0.2">
      <c r="A15990" s="219">
        <v>0</v>
      </c>
    </row>
    <row r="15991" spans="1:1" x14ac:dyDescent="0.2">
      <c r="A15991" s="219">
        <v>0</v>
      </c>
    </row>
    <row r="15992" spans="1:1" x14ac:dyDescent="0.2">
      <c r="A15992" s="219">
        <v>0</v>
      </c>
    </row>
    <row r="15993" spans="1:1" x14ac:dyDescent="0.2">
      <c r="A15993" s="219">
        <v>0</v>
      </c>
    </row>
    <row r="15994" spans="1:1" x14ac:dyDescent="0.2">
      <c r="A15994" s="219">
        <v>0</v>
      </c>
    </row>
    <row r="15995" spans="1:1" x14ac:dyDescent="0.2">
      <c r="A15995" s="219">
        <v>0</v>
      </c>
    </row>
    <row r="15996" spans="1:1" x14ac:dyDescent="0.2">
      <c r="A15996" s="219">
        <v>0</v>
      </c>
    </row>
    <row r="15997" spans="1:1" x14ac:dyDescent="0.2">
      <c r="A15997" s="219">
        <v>0</v>
      </c>
    </row>
    <row r="15998" spans="1:1" x14ac:dyDescent="0.2">
      <c r="A15998" s="219">
        <v>0</v>
      </c>
    </row>
    <row r="15999" spans="1:1" x14ac:dyDescent="0.2">
      <c r="A15999" s="219">
        <v>0</v>
      </c>
    </row>
    <row r="16000" spans="1:1" x14ac:dyDescent="0.2">
      <c r="A16000" s="219">
        <v>0</v>
      </c>
    </row>
    <row r="16001" spans="1:1" x14ac:dyDescent="0.2">
      <c r="A16001" s="219">
        <v>0</v>
      </c>
    </row>
    <row r="16002" spans="1:1" x14ac:dyDescent="0.2">
      <c r="A16002" s="219">
        <v>0</v>
      </c>
    </row>
    <row r="16003" spans="1:1" x14ac:dyDescent="0.2">
      <c r="A16003" s="219">
        <v>0</v>
      </c>
    </row>
    <row r="16004" spans="1:1" x14ac:dyDescent="0.2">
      <c r="A16004" s="219">
        <v>0</v>
      </c>
    </row>
    <row r="16005" spans="1:1" x14ac:dyDescent="0.2">
      <c r="A16005" s="219">
        <v>0</v>
      </c>
    </row>
    <row r="16006" spans="1:1" x14ac:dyDescent="0.2">
      <c r="A16006" s="219">
        <v>0</v>
      </c>
    </row>
    <row r="16007" spans="1:1" x14ac:dyDescent="0.2">
      <c r="A16007" s="219">
        <v>0</v>
      </c>
    </row>
    <row r="16008" spans="1:1" x14ac:dyDescent="0.2">
      <c r="A16008" s="219">
        <v>0</v>
      </c>
    </row>
    <row r="16009" spans="1:1" x14ac:dyDescent="0.2">
      <c r="A16009" s="219">
        <v>0</v>
      </c>
    </row>
    <row r="16010" spans="1:1" x14ac:dyDescent="0.2">
      <c r="A16010" s="219">
        <v>0</v>
      </c>
    </row>
    <row r="16011" spans="1:1" x14ac:dyDescent="0.2">
      <c r="A16011" s="219">
        <v>0</v>
      </c>
    </row>
    <row r="16012" spans="1:1" x14ac:dyDescent="0.2">
      <c r="A16012" s="219">
        <v>0</v>
      </c>
    </row>
    <row r="16013" spans="1:1" x14ac:dyDescent="0.2">
      <c r="A16013" s="219">
        <v>0</v>
      </c>
    </row>
    <row r="16014" spans="1:1" x14ac:dyDescent="0.2">
      <c r="A16014" s="219">
        <v>0</v>
      </c>
    </row>
    <row r="16015" spans="1:1" x14ac:dyDescent="0.2">
      <c r="A16015" s="219">
        <v>0</v>
      </c>
    </row>
    <row r="16016" spans="1:1" x14ac:dyDescent="0.2">
      <c r="A16016" s="219">
        <v>0</v>
      </c>
    </row>
    <row r="16017" spans="1:1" x14ac:dyDescent="0.2">
      <c r="A16017" s="219">
        <v>0</v>
      </c>
    </row>
    <row r="16018" spans="1:1" x14ac:dyDescent="0.2">
      <c r="A16018" s="219">
        <v>0</v>
      </c>
    </row>
    <row r="16019" spans="1:1" x14ac:dyDescent="0.2">
      <c r="A16019" s="219">
        <v>0</v>
      </c>
    </row>
    <row r="16020" spans="1:1" x14ac:dyDescent="0.2">
      <c r="A16020" s="219">
        <v>0</v>
      </c>
    </row>
    <row r="16021" spans="1:1" x14ac:dyDescent="0.2">
      <c r="A16021" s="219">
        <v>0</v>
      </c>
    </row>
    <row r="16022" spans="1:1" x14ac:dyDescent="0.2">
      <c r="A16022" s="219">
        <v>0</v>
      </c>
    </row>
    <row r="16023" spans="1:1" x14ac:dyDescent="0.2">
      <c r="A16023" s="219">
        <v>0</v>
      </c>
    </row>
    <row r="16024" spans="1:1" x14ac:dyDescent="0.2">
      <c r="A16024" s="219">
        <v>0</v>
      </c>
    </row>
    <row r="16025" spans="1:1" x14ac:dyDescent="0.2">
      <c r="A16025" s="219">
        <v>0</v>
      </c>
    </row>
    <row r="16026" spans="1:1" x14ac:dyDescent="0.2">
      <c r="A16026" s="219">
        <v>0</v>
      </c>
    </row>
    <row r="16027" spans="1:1" x14ac:dyDescent="0.2">
      <c r="A16027" s="219">
        <v>0</v>
      </c>
    </row>
    <row r="16028" spans="1:1" x14ac:dyDescent="0.2">
      <c r="A16028" s="219">
        <v>0</v>
      </c>
    </row>
    <row r="16029" spans="1:1" x14ac:dyDescent="0.2">
      <c r="A16029" s="219">
        <v>0</v>
      </c>
    </row>
    <row r="16030" spans="1:1" x14ac:dyDescent="0.2">
      <c r="A16030" s="219">
        <v>0</v>
      </c>
    </row>
    <row r="16031" spans="1:1" x14ac:dyDescent="0.2">
      <c r="A16031" s="219">
        <v>0</v>
      </c>
    </row>
    <row r="16032" spans="1:1" x14ac:dyDescent="0.2">
      <c r="A16032" s="219">
        <v>0</v>
      </c>
    </row>
    <row r="16033" spans="1:1" x14ac:dyDescent="0.2">
      <c r="A16033" s="219">
        <v>0</v>
      </c>
    </row>
    <row r="16034" spans="1:1" x14ac:dyDescent="0.2">
      <c r="A16034" s="219">
        <v>0</v>
      </c>
    </row>
    <row r="16035" spans="1:1" x14ac:dyDescent="0.2">
      <c r="A16035" s="219">
        <v>0</v>
      </c>
    </row>
    <row r="16036" spans="1:1" x14ac:dyDescent="0.2">
      <c r="A16036" s="219">
        <v>0</v>
      </c>
    </row>
    <row r="16037" spans="1:1" x14ac:dyDescent="0.2">
      <c r="A16037" s="219">
        <v>0</v>
      </c>
    </row>
    <row r="16038" spans="1:1" x14ac:dyDescent="0.2">
      <c r="A16038" s="219">
        <v>0</v>
      </c>
    </row>
    <row r="16039" spans="1:1" x14ac:dyDescent="0.2">
      <c r="A16039" s="219">
        <v>0</v>
      </c>
    </row>
    <row r="16040" spans="1:1" x14ac:dyDescent="0.2">
      <c r="A16040" s="219">
        <v>0</v>
      </c>
    </row>
    <row r="16041" spans="1:1" x14ac:dyDescent="0.2">
      <c r="A16041" s="219">
        <v>0</v>
      </c>
    </row>
    <row r="16042" spans="1:1" x14ac:dyDescent="0.2">
      <c r="A16042" s="219">
        <v>0</v>
      </c>
    </row>
    <row r="16043" spans="1:1" x14ac:dyDescent="0.2">
      <c r="A16043" s="219">
        <v>0</v>
      </c>
    </row>
    <row r="16044" spans="1:1" x14ac:dyDescent="0.2">
      <c r="A16044" s="219">
        <v>0</v>
      </c>
    </row>
    <row r="16045" spans="1:1" x14ac:dyDescent="0.2">
      <c r="A16045" s="219">
        <v>0</v>
      </c>
    </row>
    <row r="16046" spans="1:1" x14ac:dyDescent="0.2">
      <c r="A16046" s="219">
        <v>0</v>
      </c>
    </row>
    <row r="16047" spans="1:1" x14ac:dyDescent="0.2">
      <c r="A16047" s="219">
        <v>0</v>
      </c>
    </row>
    <row r="16048" spans="1:1" x14ac:dyDescent="0.2">
      <c r="A16048" s="219">
        <v>0</v>
      </c>
    </row>
    <row r="16049" spans="1:1" x14ac:dyDescent="0.2">
      <c r="A16049" s="219">
        <v>0</v>
      </c>
    </row>
    <row r="16050" spans="1:1" x14ac:dyDescent="0.2">
      <c r="A16050" s="219">
        <v>0</v>
      </c>
    </row>
    <row r="16051" spans="1:1" x14ac:dyDescent="0.2">
      <c r="A16051" s="219">
        <v>0</v>
      </c>
    </row>
    <row r="16052" spans="1:1" x14ac:dyDescent="0.2">
      <c r="A16052" s="219">
        <v>0</v>
      </c>
    </row>
    <row r="16053" spans="1:1" x14ac:dyDescent="0.2">
      <c r="A16053" s="219">
        <v>0</v>
      </c>
    </row>
    <row r="16054" spans="1:1" x14ac:dyDescent="0.2">
      <c r="A16054" s="219">
        <v>0</v>
      </c>
    </row>
    <row r="16055" spans="1:1" x14ac:dyDescent="0.2">
      <c r="A16055" s="219">
        <v>0</v>
      </c>
    </row>
    <row r="16056" spans="1:1" x14ac:dyDescent="0.2">
      <c r="A16056" s="219">
        <v>0</v>
      </c>
    </row>
    <row r="16057" spans="1:1" x14ac:dyDescent="0.2">
      <c r="A16057" s="219">
        <v>0</v>
      </c>
    </row>
    <row r="16058" spans="1:1" x14ac:dyDescent="0.2">
      <c r="A16058" s="219">
        <v>0</v>
      </c>
    </row>
    <row r="16059" spans="1:1" x14ac:dyDescent="0.2">
      <c r="A16059" s="219">
        <v>0</v>
      </c>
    </row>
    <row r="16060" spans="1:1" x14ac:dyDescent="0.2">
      <c r="A16060" s="219">
        <v>0</v>
      </c>
    </row>
    <row r="16061" spans="1:1" x14ac:dyDescent="0.2">
      <c r="A16061" s="219">
        <v>0</v>
      </c>
    </row>
    <row r="16062" spans="1:1" x14ac:dyDescent="0.2">
      <c r="A16062" s="219">
        <v>0</v>
      </c>
    </row>
    <row r="16063" spans="1:1" x14ac:dyDescent="0.2">
      <c r="A16063" s="219">
        <v>0</v>
      </c>
    </row>
    <row r="16064" spans="1:1" x14ac:dyDescent="0.2">
      <c r="A16064" s="219">
        <v>0</v>
      </c>
    </row>
    <row r="16065" spans="1:1" x14ac:dyDescent="0.2">
      <c r="A16065" s="219">
        <v>0</v>
      </c>
    </row>
    <row r="16066" spans="1:1" x14ac:dyDescent="0.2">
      <c r="A16066" s="219">
        <v>0</v>
      </c>
    </row>
    <row r="16067" spans="1:1" x14ac:dyDescent="0.2">
      <c r="A16067" s="219">
        <v>0</v>
      </c>
    </row>
    <row r="16068" spans="1:1" x14ac:dyDescent="0.2">
      <c r="A16068" s="219">
        <v>0</v>
      </c>
    </row>
    <row r="16069" spans="1:1" x14ac:dyDescent="0.2">
      <c r="A16069" s="219">
        <v>0</v>
      </c>
    </row>
    <row r="16070" spans="1:1" x14ac:dyDescent="0.2">
      <c r="A16070" s="219">
        <v>0</v>
      </c>
    </row>
    <row r="16071" spans="1:1" x14ac:dyDescent="0.2">
      <c r="A16071" s="219">
        <v>0</v>
      </c>
    </row>
    <row r="16072" spans="1:1" x14ac:dyDescent="0.2">
      <c r="A16072" s="219">
        <v>0</v>
      </c>
    </row>
    <row r="16073" spans="1:1" x14ac:dyDescent="0.2">
      <c r="A16073" s="219">
        <v>0</v>
      </c>
    </row>
    <row r="16074" spans="1:1" x14ac:dyDescent="0.2">
      <c r="A16074" s="219">
        <v>0</v>
      </c>
    </row>
    <row r="16075" spans="1:1" x14ac:dyDescent="0.2">
      <c r="A16075" s="219">
        <v>0</v>
      </c>
    </row>
    <row r="16076" spans="1:1" x14ac:dyDescent="0.2">
      <c r="A16076" s="219">
        <v>0</v>
      </c>
    </row>
    <row r="16077" spans="1:1" x14ac:dyDescent="0.2">
      <c r="A16077" s="219">
        <v>0</v>
      </c>
    </row>
    <row r="16078" spans="1:1" x14ac:dyDescent="0.2">
      <c r="A16078" s="219">
        <v>0</v>
      </c>
    </row>
    <row r="16079" spans="1:1" x14ac:dyDescent="0.2">
      <c r="A16079" s="219">
        <v>0</v>
      </c>
    </row>
    <row r="16080" spans="1:1" x14ac:dyDescent="0.2">
      <c r="A16080" s="219">
        <v>0</v>
      </c>
    </row>
    <row r="16081" spans="1:1" x14ac:dyDescent="0.2">
      <c r="A16081" s="219">
        <v>0</v>
      </c>
    </row>
    <row r="16082" spans="1:1" x14ac:dyDescent="0.2">
      <c r="A16082" s="219">
        <v>0</v>
      </c>
    </row>
    <row r="16083" spans="1:1" x14ac:dyDescent="0.2">
      <c r="A16083" s="219">
        <v>0</v>
      </c>
    </row>
    <row r="16084" spans="1:1" x14ac:dyDescent="0.2">
      <c r="A16084" s="219">
        <v>0</v>
      </c>
    </row>
    <row r="16085" spans="1:1" x14ac:dyDescent="0.2">
      <c r="A16085" s="219">
        <v>0</v>
      </c>
    </row>
    <row r="16086" spans="1:1" x14ac:dyDescent="0.2">
      <c r="A16086" s="219">
        <v>0</v>
      </c>
    </row>
    <row r="16087" spans="1:1" x14ac:dyDescent="0.2">
      <c r="A16087" s="219">
        <v>0</v>
      </c>
    </row>
    <row r="16088" spans="1:1" x14ac:dyDescent="0.2">
      <c r="A16088" s="219">
        <v>0</v>
      </c>
    </row>
    <row r="16089" spans="1:1" x14ac:dyDescent="0.2">
      <c r="A16089" s="219">
        <v>0</v>
      </c>
    </row>
    <row r="16090" spans="1:1" x14ac:dyDescent="0.2">
      <c r="A16090" s="219">
        <v>0</v>
      </c>
    </row>
    <row r="16091" spans="1:1" x14ac:dyDescent="0.2">
      <c r="A16091" s="219">
        <v>0</v>
      </c>
    </row>
    <row r="16092" spans="1:1" x14ac:dyDescent="0.2">
      <c r="A16092" s="219">
        <v>0</v>
      </c>
    </row>
    <row r="16093" spans="1:1" x14ac:dyDescent="0.2">
      <c r="A16093" s="219">
        <v>0</v>
      </c>
    </row>
    <row r="16094" spans="1:1" x14ac:dyDescent="0.2">
      <c r="A16094" s="219">
        <v>0</v>
      </c>
    </row>
    <row r="16095" spans="1:1" x14ac:dyDescent="0.2">
      <c r="A16095" s="219">
        <v>0</v>
      </c>
    </row>
    <row r="16096" spans="1:1" x14ac:dyDescent="0.2">
      <c r="A16096" s="219">
        <v>0</v>
      </c>
    </row>
    <row r="16097" spans="1:1" x14ac:dyDescent="0.2">
      <c r="A16097" s="219">
        <v>0</v>
      </c>
    </row>
    <row r="16098" spans="1:1" x14ac:dyDescent="0.2">
      <c r="A16098" s="219">
        <v>0</v>
      </c>
    </row>
    <row r="16099" spans="1:1" x14ac:dyDescent="0.2">
      <c r="A16099" s="219">
        <v>0</v>
      </c>
    </row>
    <row r="16100" spans="1:1" x14ac:dyDescent="0.2">
      <c r="A16100" s="219">
        <v>0</v>
      </c>
    </row>
    <row r="16101" spans="1:1" x14ac:dyDescent="0.2">
      <c r="A16101" s="219">
        <v>0</v>
      </c>
    </row>
    <row r="16102" spans="1:1" x14ac:dyDescent="0.2">
      <c r="A16102" s="219">
        <v>0</v>
      </c>
    </row>
    <row r="16103" spans="1:1" x14ac:dyDescent="0.2">
      <c r="A16103" s="219">
        <v>0</v>
      </c>
    </row>
    <row r="16104" spans="1:1" x14ac:dyDescent="0.2">
      <c r="A16104" s="219">
        <v>0</v>
      </c>
    </row>
    <row r="16105" spans="1:1" x14ac:dyDescent="0.2">
      <c r="A16105" s="219">
        <v>0</v>
      </c>
    </row>
    <row r="16106" spans="1:1" x14ac:dyDescent="0.2">
      <c r="A16106" s="219">
        <v>0</v>
      </c>
    </row>
    <row r="16107" spans="1:1" x14ac:dyDescent="0.2">
      <c r="A16107" s="219">
        <v>0</v>
      </c>
    </row>
    <row r="16108" spans="1:1" x14ac:dyDescent="0.2">
      <c r="A16108" s="219">
        <v>0</v>
      </c>
    </row>
    <row r="16109" spans="1:1" x14ac:dyDescent="0.2">
      <c r="A16109" s="219">
        <v>0</v>
      </c>
    </row>
    <row r="16110" spans="1:1" x14ac:dyDescent="0.2">
      <c r="A16110" s="219">
        <v>0</v>
      </c>
    </row>
    <row r="16111" spans="1:1" x14ac:dyDescent="0.2">
      <c r="A16111" s="219">
        <v>0</v>
      </c>
    </row>
    <row r="16112" spans="1:1" x14ac:dyDescent="0.2">
      <c r="A16112" s="219">
        <v>0</v>
      </c>
    </row>
    <row r="16113" spans="1:1" x14ac:dyDescent="0.2">
      <c r="A16113" s="219">
        <v>0</v>
      </c>
    </row>
    <row r="16114" spans="1:1" x14ac:dyDescent="0.2">
      <c r="A16114" s="219">
        <v>0</v>
      </c>
    </row>
    <row r="16115" spans="1:1" x14ac:dyDescent="0.2">
      <c r="A16115" s="219">
        <v>0</v>
      </c>
    </row>
    <row r="16116" spans="1:1" x14ac:dyDescent="0.2">
      <c r="A16116" s="219">
        <v>0</v>
      </c>
    </row>
    <row r="16117" spans="1:1" x14ac:dyDescent="0.2">
      <c r="A16117" s="219">
        <v>0</v>
      </c>
    </row>
    <row r="16118" spans="1:1" x14ac:dyDescent="0.2">
      <c r="A16118" s="219">
        <v>0</v>
      </c>
    </row>
    <row r="16119" spans="1:1" x14ac:dyDescent="0.2">
      <c r="A16119" s="219">
        <v>0</v>
      </c>
    </row>
    <row r="16120" spans="1:1" x14ac:dyDescent="0.2">
      <c r="A16120" s="219">
        <v>0</v>
      </c>
    </row>
    <row r="16121" spans="1:1" x14ac:dyDescent="0.2">
      <c r="A16121" s="219">
        <v>0</v>
      </c>
    </row>
    <row r="16122" spans="1:1" x14ac:dyDescent="0.2">
      <c r="A16122" s="219">
        <v>0</v>
      </c>
    </row>
    <row r="16123" spans="1:1" x14ac:dyDescent="0.2">
      <c r="A16123" s="219">
        <v>0</v>
      </c>
    </row>
    <row r="16124" spans="1:1" x14ac:dyDescent="0.2">
      <c r="A16124" s="219">
        <v>0</v>
      </c>
    </row>
    <row r="16125" spans="1:1" x14ac:dyDescent="0.2">
      <c r="A16125" s="219">
        <v>0</v>
      </c>
    </row>
    <row r="16126" spans="1:1" x14ac:dyDescent="0.2">
      <c r="A16126" s="219">
        <v>0</v>
      </c>
    </row>
    <row r="16127" spans="1:1" x14ac:dyDescent="0.2">
      <c r="A16127" s="219">
        <v>0</v>
      </c>
    </row>
    <row r="16128" spans="1:1" x14ac:dyDescent="0.2">
      <c r="A16128" s="219">
        <v>0</v>
      </c>
    </row>
    <row r="16129" spans="1:1" x14ac:dyDescent="0.2">
      <c r="A16129" s="219">
        <v>0</v>
      </c>
    </row>
    <row r="16130" spans="1:1" x14ac:dyDescent="0.2">
      <c r="A16130" s="219">
        <v>0</v>
      </c>
    </row>
    <row r="16131" spans="1:1" x14ac:dyDescent="0.2">
      <c r="A16131" s="219">
        <v>0</v>
      </c>
    </row>
    <row r="16132" spans="1:1" x14ac:dyDescent="0.2">
      <c r="A16132" s="219">
        <v>0</v>
      </c>
    </row>
    <row r="16133" spans="1:1" x14ac:dyDescent="0.2">
      <c r="A16133" s="219">
        <v>0</v>
      </c>
    </row>
    <row r="16134" spans="1:1" x14ac:dyDescent="0.2">
      <c r="A16134" s="219">
        <v>0</v>
      </c>
    </row>
    <row r="16135" spans="1:1" x14ac:dyDescent="0.2">
      <c r="A16135" s="219">
        <v>0</v>
      </c>
    </row>
    <row r="16136" spans="1:1" x14ac:dyDescent="0.2">
      <c r="A16136" s="219">
        <v>0</v>
      </c>
    </row>
    <row r="16137" spans="1:1" x14ac:dyDescent="0.2">
      <c r="A16137" s="219">
        <v>0</v>
      </c>
    </row>
    <row r="16138" spans="1:1" x14ac:dyDescent="0.2">
      <c r="A16138" s="219">
        <v>0</v>
      </c>
    </row>
    <row r="16139" spans="1:1" x14ac:dyDescent="0.2">
      <c r="A16139" s="219">
        <v>0</v>
      </c>
    </row>
    <row r="16140" spans="1:1" x14ac:dyDescent="0.2">
      <c r="A16140" s="219">
        <v>0</v>
      </c>
    </row>
    <row r="16141" spans="1:1" x14ac:dyDescent="0.2">
      <c r="A16141" s="219">
        <v>0</v>
      </c>
    </row>
    <row r="16142" spans="1:1" x14ac:dyDescent="0.2">
      <c r="A16142" s="219">
        <v>0</v>
      </c>
    </row>
    <row r="16143" spans="1:1" x14ac:dyDescent="0.2">
      <c r="A16143" s="219">
        <v>0</v>
      </c>
    </row>
    <row r="16144" spans="1:1" x14ac:dyDescent="0.2">
      <c r="A16144" s="219">
        <v>0</v>
      </c>
    </row>
    <row r="16145" spans="1:1" x14ac:dyDescent="0.2">
      <c r="A16145" s="219">
        <v>0</v>
      </c>
    </row>
    <row r="16146" spans="1:1" x14ac:dyDescent="0.2">
      <c r="A16146" s="219">
        <v>0</v>
      </c>
    </row>
    <row r="16147" spans="1:1" x14ac:dyDescent="0.2">
      <c r="A16147" s="219">
        <v>0</v>
      </c>
    </row>
    <row r="16148" spans="1:1" x14ac:dyDescent="0.2">
      <c r="A16148" s="219">
        <v>0</v>
      </c>
    </row>
    <row r="16149" spans="1:1" x14ac:dyDescent="0.2">
      <c r="A16149" s="219">
        <v>0</v>
      </c>
    </row>
    <row r="16150" spans="1:1" x14ac:dyDescent="0.2">
      <c r="A16150" s="219">
        <v>0</v>
      </c>
    </row>
    <row r="16151" spans="1:1" x14ac:dyDescent="0.2">
      <c r="A16151" s="219">
        <v>0</v>
      </c>
    </row>
    <row r="16152" spans="1:1" x14ac:dyDescent="0.2">
      <c r="A16152" s="219">
        <v>0</v>
      </c>
    </row>
    <row r="16153" spans="1:1" x14ac:dyDescent="0.2">
      <c r="A16153" s="219">
        <v>0</v>
      </c>
    </row>
    <row r="16154" spans="1:1" x14ac:dyDescent="0.2">
      <c r="A16154" s="219">
        <v>0</v>
      </c>
    </row>
    <row r="16155" spans="1:1" x14ac:dyDescent="0.2">
      <c r="A16155" s="219">
        <v>0</v>
      </c>
    </row>
    <row r="16156" spans="1:1" x14ac:dyDescent="0.2">
      <c r="A16156" s="219">
        <v>0</v>
      </c>
    </row>
    <row r="16157" spans="1:1" x14ac:dyDescent="0.2">
      <c r="A16157" s="219">
        <v>0</v>
      </c>
    </row>
    <row r="16158" spans="1:1" x14ac:dyDescent="0.2">
      <c r="A16158" s="219">
        <v>0</v>
      </c>
    </row>
    <row r="16159" spans="1:1" x14ac:dyDescent="0.2">
      <c r="A16159" s="219">
        <v>0</v>
      </c>
    </row>
    <row r="16160" spans="1:1" x14ac:dyDescent="0.2">
      <c r="A16160" s="219">
        <v>0</v>
      </c>
    </row>
    <row r="16161" spans="1:1" x14ac:dyDescent="0.2">
      <c r="A16161" s="219">
        <v>0</v>
      </c>
    </row>
    <row r="16162" spans="1:1" x14ac:dyDescent="0.2">
      <c r="A16162" s="219">
        <v>0</v>
      </c>
    </row>
    <row r="16163" spans="1:1" x14ac:dyDescent="0.2">
      <c r="A16163" s="219">
        <v>0</v>
      </c>
    </row>
    <row r="16164" spans="1:1" x14ac:dyDescent="0.2">
      <c r="A16164" s="219">
        <v>0</v>
      </c>
    </row>
    <row r="16165" spans="1:1" x14ac:dyDescent="0.2">
      <c r="A16165" s="219">
        <v>0</v>
      </c>
    </row>
    <row r="16166" spans="1:1" x14ac:dyDescent="0.2">
      <c r="A16166" s="219">
        <v>0</v>
      </c>
    </row>
    <row r="16167" spans="1:1" x14ac:dyDescent="0.2">
      <c r="A16167" s="219">
        <v>0</v>
      </c>
    </row>
    <row r="16168" spans="1:1" x14ac:dyDescent="0.2">
      <c r="A16168" s="219">
        <v>0</v>
      </c>
    </row>
    <row r="16169" spans="1:1" x14ac:dyDescent="0.2">
      <c r="A16169" s="219">
        <v>0</v>
      </c>
    </row>
    <row r="16170" spans="1:1" x14ac:dyDescent="0.2">
      <c r="A16170" s="219">
        <v>0</v>
      </c>
    </row>
    <row r="16171" spans="1:1" x14ac:dyDescent="0.2">
      <c r="A16171" s="219">
        <v>0</v>
      </c>
    </row>
    <row r="16172" spans="1:1" x14ac:dyDescent="0.2">
      <c r="A16172" s="219">
        <v>0</v>
      </c>
    </row>
    <row r="16173" spans="1:1" x14ac:dyDescent="0.2">
      <c r="A16173" s="219">
        <v>0</v>
      </c>
    </row>
    <row r="16174" spans="1:1" x14ac:dyDescent="0.2">
      <c r="A16174" s="219">
        <v>0</v>
      </c>
    </row>
    <row r="16175" spans="1:1" x14ac:dyDescent="0.2">
      <c r="A16175" s="219">
        <v>0</v>
      </c>
    </row>
    <row r="16176" spans="1:1" x14ac:dyDescent="0.2">
      <c r="A16176" s="219">
        <v>0</v>
      </c>
    </row>
    <row r="16177" spans="1:1" x14ac:dyDescent="0.2">
      <c r="A16177" s="219">
        <v>0</v>
      </c>
    </row>
    <row r="16178" spans="1:1" x14ac:dyDescent="0.2">
      <c r="A16178" s="219">
        <v>0</v>
      </c>
    </row>
    <row r="16179" spans="1:1" x14ac:dyDescent="0.2">
      <c r="A16179" s="219">
        <v>0</v>
      </c>
    </row>
    <row r="16180" spans="1:1" x14ac:dyDescent="0.2">
      <c r="A16180" s="219">
        <v>0</v>
      </c>
    </row>
    <row r="16181" spans="1:1" x14ac:dyDescent="0.2">
      <c r="A16181" s="219">
        <v>0</v>
      </c>
    </row>
    <row r="16182" spans="1:1" x14ac:dyDescent="0.2">
      <c r="A16182" s="219">
        <v>0</v>
      </c>
    </row>
    <row r="16183" spans="1:1" x14ac:dyDescent="0.2">
      <c r="A16183" s="219">
        <v>0</v>
      </c>
    </row>
    <row r="16184" spans="1:1" x14ac:dyDescent="0.2">
      <c r="A16184" s="219">
        <v>0</v>
      </c>
    </row>
    <row r="16185" spans="1:1" x14ac:dyDescent="0.2">
      <c r="A16185" s="219">
        <v>0</v>
      </c>
    </row>
    <row r="16186" spans="1:1" x14ac:dyDescent="0.2">
      <c r="A16186" s="219">
        <v>0</v>
      </c>
    </row>
    <row r="16187" spans="1:1" x14ac:dyDescent="0.2">
      <c r="A16187" s="219">
        <v>0</v>
      </c>
    </row>
    <row r="16188" spans="1:1" x14ac:dyDescent="0.2">
      <c r="A16188" s="219">
        <v>0</v>
      </c>
    </row>
    <row r="16189" spans="1:1" x14ac:dyDescent="0.2">
      <c r="A16189" s="219">
        <v>0</v>
      </c>
    </row>
    <row r="16190" spans="1:1" x14ac:dyDescent="0.2">
      <c r="A16190" s="219">
        <v>0</v>
      </c>
    </row>
    <row r="16191" spans="1:1" x14ac:dyDescent="0.2">
      <c r="A16191" s="219">
        <v>0</v>
      </c>
    </row>
    <row r="16192" spans="1:1" x14ac:dyDescent="0.2">
      <c r="A16192" s="219">
        <v>0</v>
      </c>
    </row>
    <row r="16193" spans="1:1" x14ac:dyDescent="0.2">
      <c r="A16193" s="219">
        <v>0</v>
      </c>
    </row>
    <row r="16194" spans="1:1" x14ac:dyDescent="0.2">
      <c r="A16194" s="219">
        <v>0</v>
      </c>
    </row>
    <row r="16195" spans="1:1" x14ac:dyDescent="0.2">
      <c r="A16195" s="219">
        <v>0</v>
      </c>
    </row>
    <row r="16196" spans="1:1" x14ac:dyDescent="0.2">
      <c r="A16196" s="219">
        <v>0</v>
      </c>
    </row>
    <row r="16197" spans="1:1" x14ac:dyDescent="0.2">
      <c r="A16197" s="219">
        <v>0</v>
      </c>
    </row>
    <row r="16198" spans="1:1" x14ac:dyDescent="0.2">
      <c r="A16198" s="219">
        <v>0</v>
      </c>
    </row>
    <row r="16199" spans="1:1" x14ac:dyDescent="0.2">
      <c r="A16199" s="219">
        <v>0</v>
      </c>
    </row>
    <row r="16200" spans="1:1" x14ac:dyDescent="0.2">
      <c r="A16200" s="219">
        <v>0</v>
      </c>
    </row>
    <row r="16201" spans="1:1" x14ac:dyDescent="0.2">
      <c r="A16201" s="219">
        <v>0</v>
      </c>
    </row>
    <row r="16202" spans="1:1" x14ac:dyDescent="0.2">
      <c r="A16202" s="219">
        <v>0</v>
      </c>
    </row>
    <row r="16203" spans="1:1" x14ac:dyDescent="0.2">
      <c r="A16203" s="219">
        <v>0</v>
      </c>
    </row>
    <row r="16204" spans="1:1" x14ac:dyDescent="0.2">
      <c r="A16204" s="219">
        <v>0</v>
      </c>
    </row>
    <row r="16205" spans="1:1" x14ac:dyDescent="0.2">
      <c r="A16205" s="219">
        <v>0</v>
      </c>
    </row>
    <row r="16206" spans="1:1" x14ac:dyDescent="0.2">
      <c r="A16206" s="219">
        <v>0</v>
      </c>
    </row>
    <row r="16207" spans="1:1" x14ac:dyDescent="0.2">
      <c r="A16207" s="219">
        <v>0</v>
      </c>
    </row>
    <row r="16208" spans="1:1" x14ac:dyDescent="0.2">
      <c r="A16208" s="219">
        <v>0</v>
      </c>
    </row>
    <row r="16209" spans="1:1" x14ac:dyDescent="0.2">
      <c r="A16209" s="219">
        <v>0</v>
      </c>
    </row>
    <row r="16210" spans="1:1" x14ac:dyDescent="0.2">
      <c r="A16210" s="219">
        <v>0</v>
      </c>
    </row>
    <row r="16211" spans="1:1" x14ac:dyDescent="0.2">
      <c r="A16211" s="219">
        <v>0</v>
      </c>
    </row>
    <row r="16212" spans="1:1" x14ac:dyDescent="0.2">
      <c r="A16212" s="219">
        <v>0</v>
      </c>
    </row>
    <row r="16213" spans="1:1" x14ac:dyDescent="0.2">
      <c r="A16213" s="219">
        <v>0</v>
      </c>
    </row>
    <row r="16214" spans="1:1" x14ac:dyDescent="0.2">
      <c r="A16214" s="219">
        <v>0</v>
      </c>
    </row>
    <row r="16215" spans="1:1" x14ac:dyDescent="0.2">
      <c r="A16215" s="219">
        <v>0</v>
      </c>
    </row>
    <row r="16216" spans="1:1" x14ac:dyDescent="0.2">
      <c r="A16216" s="219">
        <v>0</v>
      </c>
    </row>
    <row r="16217" spans="1:1" x14ac:dyDescent="0.2">
      <c r="A16217" s="219">
        <v>0</v>
      </c>
    </row>
    <row r="16218" spans="1:1" x14ac:dyDescent="0.2">
      <c r="A16218" s="219">
        <v>0</v>
      </c>
    </row>
    <row r="16219" spans="1:1" x14ac:dyDescent="0.2">
      <c r="A16219" s="219">
        <v>0</v>
      </c>
    </row>
    <row r="16220" spans="1:1" x14ac:dyDescent="0.2">
      <c r="A16220" s="219">
        <v>0</v>
      </c>
    </row>
    <row r="16221" spans="1:1" x14ac:dyDescent="0.2">
      <c r="A16221" s="219">
        <v>0</v>
      </c>
    </row>
    <row r="16222" spans="1:1" x14ac:dyDescent="0.2">
      <c r="A16222" s="219">
        <v>0</v>
      </c>
    </row>
    <row r="16223" spans="1:1" x14ac:dyDescent="0.2">
      <c r="A16223" s="219">
        <v>0</v>
      </c>
    </row>
    <row r="16224" spans="1:1" x14ac:dyDescent="0.2">
      <c r="A16224" s="219">
        <v>0</v>
      </c>
    </row>
    <row r="16225" spans="1:1" x14ac:dyDescent="0.2">
      <c r="A16225" s="219">
        <v>0</v>
      </c>
    </row>
    <row r="16226" spans="1:1" x14ac:dyDescent="0.2">
      <c r="A16226" s="219">
        <v>0</v>
      </c>
    </row>
    <row r="16227" spans="1:1" x14ac:dyDescent="0.2">
      <c r="A16227" s="219">
        <v>0</v>
      </c>
    </row>
    <row r="16228" spans="1:1" x14ac:dyDescent="0.2">
      <c r="A16228" s="219">
        <v>0</v>
      </c>
    </row>
    <row r="16229" spans="1:1" x14ac:dyDescent="0.2">
      <c r="A16229" s="219">
        <v>0</v>
      </c>
    </row>
    <row r="16230" spans="1:1" x14ac:dyDescent="0.2">
      <c r="A16230" s="219">
        <v>0</v>
      </c>
    </row>
    <row r="16231" spans="1:1" x14ac:dyDescent="0.2">
      <c r="A16231" s="219">
        <v>0</v>
      </c>
    </row>
    <row r="16232" spans="1:1" x14ac:dyDescent="0.2">
      <c r="A16232" s="219">
        <v>0</v>
      </c>
    </row>
    <row r="16233" spans="1:1" x14ac:dyDescent="0.2">
      <c r="A16233" s="219">
        <v>0</v>
      </c>
    </row>
    <row r="16234" spans="1:1" x14ac:dyDescent="0.2">
      <c r="A16234" s="219">
        <v>0</v>
      </c>
    </row>
    <row r="16235" spans="1:1" x14ac:dyDescent="0.2">
      <c r="A16235" s="219">
        <v>0</v>
      </c>
    </row>
    <row r="16236" spans="1:1" x14ac:dyDescent="0.2">
      <c r="A16236" s="219">
        <v>0</v>
      </c>
    </row>
    <row r="16237" spans="1:1" x14ac:dyDescent="0.2">
      <c r="A16237" s="219">
        <v>0</v>
      </c>
    </row>
    <row r="16238" spans="1:1" x14ac:dyDescent="0.2">
      <c r="A16238" s="219">
        <v>0</v>
      </c>
    </row>
    <row r="16239" spans="1:1" x14ac:dyDescent="0.2">
      <c r="A16239" s="219">
        <v>0</v>
      </c>
    </row>
    <row r="16240" spans="1:1" x14ac:dyDescent="0.2">
      <c r="A16240" s="219">
        <v>0</v>
      </c>
    </row>
    <row r="16241" spans="1:1" x14ac:dyDescent="0.2">
      <c r="A16241" s="219">
        <v>0</v>
      </c>
    </row>
    <row r="16242" spans="1:1" x14ac:dyDescent="0.2">
      <c r="A16242" s="219">
        <v>0</v>
      </c>
    </row>
    <row r="16243" spans="1:1" x14ac:dyDescent="0.2">
      <c r="A16243" s="219">
        <v>0</v>
      </c>
    </row>
    <row r="16244" spans="1:1" x14ac:dyDescent="0.2">
      <c r="A16244" s="219">
        <v>0</v>
      </c>
    </row>
    <row r="16245" spans="1:1" x14ac:dyDescent="0.2">
      <c r="A16245" s="219">
        <v>0</v>
      </c>
    </row>
    <row r="16246" spans="1:1" x14ac:dyDescent="0.2">
      <c r="A16246" s="219">
        <v>0</v>
      </c>
    </row>
    <row r="16247" spans="1:1" x14ac:dyDescent="0.2">
      <c r="A16247" s="219">
        <v>0</v>
      </c>
    </row>
    <row r="16248" spans="1:1" x14ac:dyDescent="0.2">
      <c r="A16248" s="219">
        <v>0</v>
      </c>
    </row>
    <row r="16249" spans="1:1" x14ac:dyDescent="0.2">
      <c r="A16249" s="219">
        <v>0</v>
      </c>
    </row>
    <row r="16250" spans="1:1" x14ac:dyDescent="0.2">
      <c r="A16250" s="219">
        <v>0</v>
      </c>
    </row>
    <row r="16251" spans="1:1" x14ac:dyDescent="0.2">
      <c r="A16251" s="219">
        <v>0</v>
      </c>
    </row>
    <row r="16252" spans="1:1" x14ac:dyDescent="0.2">
      <c r="A16252" s="219">
        <v>0</v>
      </c>
    </row>
    <row r="16253" spans="1:1" x14ac:dyDescent="0.2">
      <c r="A16253" s="219">
        <v>0</v>
      </c>
    </row>
    <row r="16254" spans="1:1" x14ac:dyDescent="0.2">
      <c r="A16254" s="219">
        <v>0</v>
      </c>
    </row>
    <row r="16255" spans="1:1" x14ac:dyDescent="0.2">
      <c r="A16255" s="219">
        <v>0</v>
      </c>
    </row>
    <row r="16256" spans="1:1" x14ac:dyDescent="0.2">
      <c r="A16256" s="219">
        <v>0</v>
      </c>
    </row>
    <row r="16257" spans="1:1" x14ac:dyDescent="0.2">
      <c r="A16257" s="219">
        <v>0</v>
      </c>
    </row>
    <row r="16258" spans="1:1" x14ac:dyDescent="0.2">
      <c r="A16258" s="219">
        <v>0</v>
      </c>
    </row>
    <row r="16259" spans="1:1" x14ac:dyDescent="0.2">
      <c r="A16259" s="219">
        <v>0</v>
      </c>
    </row>
    <row r="16260" spans="1:1" x14ac:dyDescent="0.2">
      <c r="A16260" s="219">
        <v>0</v>
      </c>
    </row>
    <row r="16261" spans="1:1" x14ac:dyDescent="0.2">
      <c r="A16261" s="219">
        <v>0</v>
      </c>
    </row>
    <row r="16262" spans="1:1" x14ac:dyDescent="0.2">
      <c r="A16262" s="219">
        <v>0</v>
      </c>
    </row>
    <row r="16263" spans="1:1" x14ac:dyDescent="0.2">
      <c r="A16263" s="219">
        <v>0</v>
      </c>
    </row>
    <row r="16264" spans="1:1" x14ac:dyDescent="0.2">
      <c r="A16264" s="219">
        <v>0</v>
      </c>
    </row>
    <row r="16265" spans="1:1" x14ac:dyDescent="0.2">
      <c r="A16265" s="219">
        <v>0</v>
      </c>
    </row>
    <row r="16266" spans="1:1" x14ac:dyDescent="0.2">
      <c r="A16266" s="219">
        <v>0</v>
      </c>
    </row>
    <row r="16267" spans="1:1" x14ac:dyDescent="0.2">
      <c r="A16267" s="219">
        <v>0</v>
      </c>
    </row>
    <row r="16268" spans="1:1" x14ac:dyDescent="0.2">
      <c r="A16268" s="219">
        <v>0</v>
      </c>
    </row>
    <row r="16269" spans="1:1" x14ac:dyDescent="0.2">
      <c r="A16269" s="219">
        <v>0</v>
      </c>
    </row>
    <row r="16270" spans="1:1" x14ac:dyDescent="0.2">
      <c r="A16270" s="219">
        <v>0</v>
      </c>
    </row>
    <row r="16271" spans="1:1" x14ac:dyDescent="0.2">
      <c r="A16271" s="219">
        <v>0</v>
      </c>
    </row>
    <row r="16272" spans="1:1" x14ac:dyDescent="0.2">
      <c r="A16272" s="219">
        <v>0</v>
      </c>
    </row>
    <row r="16273" spans="1:1" x14ac:dyDescent="0.2">
      <c r="A16273" s="219">
        <v>0</v>
      </c>
    </row>
    <row r="16274" spans="1:1" x14ac:dyDescent="0.2">
      <c r="A16274" s="219">
        <v>0</v>
      </c>
    </row>
    <row r="16275" spans="1:1" x14ac:dyDescent="0.2">
      <c r="A16275" s="219">
        <v>0</v>
      </c>
    </row>
    <row r="16276" spans="1:1" x14ac:dyDescent="0.2">
      <c r="A16276" s="219">
        <v>0</v>
      </c>
    </row>
    <row r="16277" spans="1:1" x14ac:dyDescent="0.2">
      <c r="A16277" s="219">
        <v>0</v>
      </c>
    </row>
    <row r="16278" spans="1:1" x14ac:dyDescent="0.2">
      <c r="A16278" s="219">
        <v>0</v>
      </c>
    </row>
    <row r="16279" spans="1:1" x14ac:dyDescent="0.2">
      <c r="A16279" s="219">
        <v>0</v>
      </c>
    </row>
    <row r="16280" spans="1:1" x14ac:dyDescent="0.2">
      <c r="A16280" s="219">
        <v>0</v>
      </c>
    </row>
    <row r="16281" spans="1:1" x14ac:dyDescent="0.2">
      <c r="A16281" s="219">
        <v>0</v>
      </c>
    </row>
    <row r="16282" spans="1:1" x14ac:dyDescent="0.2">
      <c r="A16282" s="219">
        <v>0</v>
      </c>
    </row>
    <row r="16283" spans="1:1" x14ac:dyDescent="0.2">
      <c r="A16283" s="219">
        <v>0</v>
      </c>
    </row>
    <row r="16284" spans="1:1" x14ac:dyDescent="0.2">
      <c r="A16284" s="219">
        <v>0</v>
      </c>
    </row>
    <row r="16285" spans="1:1" x14ac:dyDescent="0.2">
      <c r="A16285" s="219">
        <v>0</v>
      </c>
    </row>
    <row r="16286" spans="1:1" x14ac:dyDescent="0.2">
      <c r="A16286" s="219">
        <v>0</v>
      </c>
    </row>
    <row r="16287" spans="1:1" x14ac:dyDescent="0.2">
      <c r="A16287" s="219">
        <v>0</v>
      </c>
    </row>
    <row r="16288" spans="1:1" x14ac:dyDescent="0.2">
      <c r="A16288" s="219">
        <v>0</v>
      </c>
    </row>
    <row r="16289" spans="1:1" x14ac:dyDescent="0.2">
      <c r="A16289" s="219">
        <v>0</v>
      </c>
    </row>
    <row r="16290" spans="1:1" x14ac:dyDescent="0.2">
      <c r="A16290" s="219">
        <v>0</v>
      </c>
    </row>
    <row r="16291" spans="1:1" x14ac:dyDescent="0.2">
      <c r="A16291" s="219">
        <v>0</v>
      </c>
    </row>
    <row r="16292" spans="1:1" x14ac:dyDescent="0.2">
      <c r="A16292" s="219">
        <v>0</v>
      </c>
    </row>
    <row r="16293" spans="1:1" x14ac:dyDescent="0.2">
      <c r="A16293" s="219">
        <v>0</v>
      </c>
    </row>
    <row r="16294" spans="1:1" x14ac:dyDescent="0.2">
      <c r="A16294" s="219">
        <v>0</v>
      </c>
    </row>
    <row r="16295" spans="1:1" x14ac:dyDescent="0.2">
      <c r="A16295" s="219">
        <v>0</v>
      </c>
    </row>
    <row r="16296" spans="1:1" x14ac:dyDescent="0.2">
      <c r="A16296" s="219">
        <v>0</v>
      </c>
    </row>
    <row r="16297" spans="1:1" x14ac:dyDescent="0.2">
      <c r="A16297" s="219">
        <v>0</v>
      </c>
    </row>
    <row r="16298" spans="1:1" x14ac:dyDescent="0.2">
      <c r="A16298" s="219">
        <v>0</v>
      </c>
    </row>
    <row r="16299" spans="1:1" x14ac:dyDescent="0.2">
      <c r="A16299" s="219">
        <v>0</v>
      </c>
    </row>
    <row r="16300" spans="1:1" x14ac:dyDescent="0.2">
      <c r="A16300" s="219">
        <v>0</v>
      </c>
    </row>
    <row r="16301" spans="1:1" x14ac:dyDescent="0.2">
      <c r="A16301" s="219">
        <v>0</v>
      </c>
    </row>
    <row r="16302" spans="1:1" x14ac:dyDescent="0.2">
      <c r="A16302" s="219">
        <v>0</v>
      </c>
    </row>
    <row r="16303" spans="1:1" x14ac:dyDescent="0.2">
      <c r="A16303" s="219">
        <v>0</v>
      </c>
    </row>
    <row r="16304" spans="1:1" x14ac:dyDescent="0.2">
      <c r="A16304" s="219">
        <v>0</v>
      </c>
    </row>
    <row r="16305" spans="1:1" x14ac:dyDescent="0.2">
      <c r="A16305" s="219">
        <v>0</v>
      </c>
    </row>
    <row r="16306" spans="1:1" x14ac:dyDescent="0.2">
      <c r="A16306" s="219">
        <v>0</v>
      </c>
    </row>
    <row r="16307" spans="1:1" x14ac:dyDescent="0.2">
      <c r="A16307" s="219">
        <v>0</v>
      </c>
    </row>
    <row r="16308" spans="1:1" x14ac:dyDescent="0.2">
      <c r="A16308" s="219">
        <v>0</v>
      </c>
    </row>
    <row r="16309" spans="1:1" x14ac:dyDescent="0.2">
      <c r="A16309" s="219">
        <v>0</v>
      </c>
    </row>
    <row r="16310" spans="1:1" x14ac:dyDescent="0.2">
      <c r="A16310" s="219">
        <v>0</v>
      </c>
    </row>
    <row r="16311" spans="1:1" x14ac:dyDescent="0.2">
      <c r="A16311" s="219">
        <v>0</v>
      </c>
    </row>
    <row r="16312" spans="1:1" x14ac:dyDescent="0.2">
      <c r="A16312" s="219">
        <v>0</v>
      </c>
    </row>
    <row r="16313" spans="1:1" x14ac:dyDescent="0.2">
      <c r="A16313" s="219">
        <v>0</v>
      </c>
    </row>
    <row r="16314" spans="1:1" x14ac:dyDescent="0.2">
      <c r="A16314" s="219">
        <v>0</v>
      </c>
    </row>
    <row r="16315" spans="1:1" x14ac:dyDescent="0.2">
      <c r="A16315" s="219">
        <v>0</v>
      </c>
    </row>
    <row r="16316" spans="1:1" x14ac:dyDescent="0.2">
      <c r="A16316" s="219">
        <v>0</v>
      </c>
    </row>
    <row r="16317" spans="1:1" x14ac:dyDescent="0.2">
      <c r="A16317" s="219">
        <v>0</v>
      </c>
    </row>
    <row r="16318" spans="1:1" x14ac:dyDescent="0.2">
      <c r="A16318" s="219">
        <v>0</v>
      </c>
    </row>
    <row r="16319" spans="1:1" x14ac:dyDescent="0.2">
      <c r="A16319" s="219">
        <v>0</v>
      </c>
    </row>
    <row r="16320" spans="1:1" x14ac:dyDescent="0.2">
      <c r="A16320" s="219">
        <v>0</v>
      </c>
    </row>
    <row r="16321" spans="1:1" x14ac:dyDescent="0.2">
      <c r="A16321" s="219">
        <v>0</v>
      </c>
    </row>
    <row r="16322" spans="1:1" x14ac:dyDescent="0.2">
      <c r="A16322" s="219">
        <v>0</v>
      </c>
    </row>
    <row r="16323" spans="1:1" x14ac:dyDescent="0.2">
      <c r="A16323" s="219">
        <v>0</v>
      </c>
    </row>
    <row r="16324" spans="1:1" x14ac:dyDescent="0.2">
      <c r="A16324" s="219">
        <v>0</v>
      </c>
    </row>
    <row r="16325" spans="1:1" x14ac:dyDescent="0.2">
      <c r="A16325" s="219">
        <v>0</v>
      </c>
    </row>
    <row r="16326" spans="1:1" x14ac:dyDescent="0.2">
      <c r="A16326" s="219">
        <v>0</v>
      </c>
    </row>
    <row r="16327" spans="1:1" x14ac:dyDescent="0.2">
      <c r="A16327" s="219">
        <v>0</v>
      </c>
    </row>
    <row r="16328" spans="1:1" x14ac:dyDescent="0.2">
      <c r="A16328" s="219">
        <v>0</v>
      </c>
    </row>
    <row r="16329" spans="1:1" x14ac:dyDescent="0.2">
      <c r="A16329" s="219">
        <v>0</v>
      </c>
    </row>
    <row r="16330" spans="1:1" x14ac:dyDescent="0.2">
      <c r="A16330" s="219">
        <v>0</v>
      </c>
    </row>
    <row r="16331" spans="1:1" x14ac:dyDescent="0.2">
      <c r="A16331" s="219">
        <v>0</v>
      </c>
    </row>
    <row r="16332" spans="1:1" x14ac:dyDescent="0.2">
      <c r="A16332" s="219">
        <v>0</v>
      </c>
    </row>
    <row r="16333" spans="1:1" x14ac:dyDescent="0.2">
      <c r="A16333" s="219">
        <v>0</v>
      </c>
    </row>
    <row r="16334" spans="1:1" x14ac:dyDescent="0.2">
      <c r="A16334" s="219">
        <v>0</v>
      </c>
    </row>
    <row r="16335" spans="1:1" x14ac:dyDescent="0.2">
      <c r="A16335" s="219">
        <v>0</v>
      </c>
    </row>
    <row r="16336" spans="1:1" x14ac:dyDescent="0.2">
      <c r="A16336" s="219">
        <v>0</v>
      </c>
    </row>
    <row r="16337" spans="1:1" x14ac:dyDescent="0.2">
      <c r="A16337" s="219">
        <v>0</v>
      </c>
    </row>
    <row r="16338" spans="1:1" x14ac:dyDescent="0.2">
      <c r="A16338" s="219">
        <v>0</v>
      </c>
    </row>
    <row r="16339" spans="1:1" x14ac:dyDescent="0.2">
      <c r="A16339" s="219">
        <v>0</v>
      </c>
    </row>
    <row r="16340" spans="1:1" x14ac:dyDescent="0.2">
      <c r="A16340" s="219">
        <v>0</v>
      </c>
    </row>
    <row r="16341" spans="1:1" x14ac:dyDescent="0.2">
      <c r="A16341" s="219">
        <v>0</v>
      </c>
    </row>
    <row r="16342" spans="1:1" x14ac:dyDescent="0.2">
      <c r="A16342" s="219">
        <v>0</v>
      </c>
    </row>
    <row r="16343" spans="1:1" x14ac:dyDescent="0.2">
      <c r="A16343" s="219">
        <v>0</v>
      </c>
    </row>
    <row r="16344" spans="1:1" x14ac:dyDescent="0.2">
      <c r="A16344" s="219">
        <v>0</v>
      </c>
    </row>
    <row r="16345" spans="1:1" x14ac:dyDescent="0.2">
      <c r="A16345" s="219">
        <v>0</v>
      </c>
    </row>
    <row r="16346" spans="1:1" x14ac:dyDescent="0.2">
      <c r="A16346" s="219">
        <v>0</v>
      </c>
    </row>
    <row r="16347" spans="1:1" x14ac:dyDescent="0.2">
      <c r="A16347" s="219">
        <v>0</v>
      </c>
    </row>
    <row r="16348" spans="1:1" x14ac:dyDescent="0.2">
      <c r="A16348" s="219">
        <v>0</v>
      </c>
    </row>
    <row r="16349" spans="1:1" x14ac:dyDescent="0.2">
      <c r="A16349" s="219">
        <v>0</v>
      </c>
    </row>
    <row r="16350" spans="1:1" x14ac:dyDescent="0.2">
      <c r="A16350" s="219">
        <v>0</v>
      </c>
    </row>
    <row r="16351" spans="1:1" x14ac:dyDescent="0.2">
      <c r="A16351" s="219">
        <v>0</v>
      </c>
    </row>
    <row r="16352" spans="1:1" x14ac:dyDescent="0.2">
      <c r="A16352" s="219">
        <v>0</v>
      </c>
    </row>
    <row r="16353" spans="1:1" x14ac:dyDescent="0.2">
      <c r="A16353" s="219">
        <v>0</v>
      </c>
    </row>
    <row r="16354" spans="1:1" x14ac:dyDescent="0.2">
      <c r="A16354" s="219">
        <v>0</v>
      </c>
    </row>
    <row r="16355" spans="1:1" x14ac:dyDescent="0.2">
      <c r="A16355" s="219">
        <v>0</v>
      </c>
    </row>
    <row r="16356" spans="1:1" x14ac:dyDescent="0.2">
      <c r="A16356" s="219">
        <v>0</v>
      </c>
    </row>
    <row r="16357" spans="1:1" x14ac:dyDescent="0.2">
      <c r="A16357" s="219">
        <v>0</v>
      </c>
    </row>
    <row r="16358" spans="1:1" x14ac:dyDescent="0.2">
      <c r="A16358" s="219">
        <v>0</v>
      </c>
    </row>
    <row r="16359" spans="1:1" x14ac:dyDescent="0.2">
      <c r="A16359" s="219">
        <v>0</v>
      </c>
    </row>
    <row r="16360" spans="1:1" x14ac:dyDescent="0.2">
      <c r="A16360" s="219">
        <v>0</v>
      </c>
    </row>
    <row r="16361" spans="1:1" x14ac:dyDescent="0.2">
      <c r="A16361" s="219">
        <v>0</v>
      </c>
    </row>
    <row r="16362" spans="1:1" x14ac:dyDescent="0.2">
      <c r="A16362" s="219">
        <v>0</v>
      </c>
    </row>
    <row r="16363" spans="1:1" x14ac:dyDescent="0.2">
      <c r="A16363" s="219">
        <v>0</v>
      </c>
    </row>
    <row r="16364" spans="1:1" x14ac:dyDescent="0.2">
      <c r="A16364" s="219">
        <v>0</v>
      </c>
    </row>
    <row r="16365" spans="1:1" x14ac:dyDescent="0.2">
      <c r="A16365" s="219">
        <v>0</v>
      </c>
    </row>
    <row r="16366" spans="1:1" x14ac:dyDescent="0.2">
      <c r="A16366" s="219">
        <v>0</v>
      </c>
    </row>
    <row r="16367" spans="1:1" x14ac:dyDescent="0.2">
      <c r="A16367" s="219">
        <v>0</v>
      </c>
    </row>
    <row r="16368" spans="1:1" x14ac:dyDescent="0.2">
      <c r="A16368" s="219">
        <v>0</v>
      </c>
    </row>
    <row r="16369" spans="1:1" x14ac:dyDescent="0.2">
      <c r="A16369" s="219">
        <v>0</v>
      </c>
    </row>
    <row r="16370" spans="1:1" x14ac:dyDescent="0.2">
      <c r="A16370" s="219">
        <v>0</v>
      </c>
    </row>
    <row r="16371" spans="1:1" x14ac:dyDescent="0.2">
      <c r="A16371" s="219">
        <v>0</v>
      </c>
    </row>
    <row r="16372" spans="1:1" x14ac:dyDescent="0.2">
      <c r="A16372" s="219">
        <v>0</v>
      </c>
    </row>
    <row r="16373" spans="1:1" x14ac:dyDescent="0.2">
      <c r="A16373" s="219">
        <v>0</v>
      </c>
    </row>
    <row r="16374" spans="1:1" x14ac:dyDescent="0.2">
      <c r="A16374" s="219">
        <v>0</v>
      </c>
    </row>
    <row r="16375" spans="1:1" x14ac:dyDescent="0.2">
      <c r="A16375" s="219">
        <v>0</v>
      </c>
    </row>
    <row r="16376" spans="1:1" x14ac:dyDescent="0.2">
      <c r="A16376" s="219">
        <v>0</v>
      </c>
    </row>
    <row r="16377" spans="1:1" x14ac:dyDescent="0.2">
      <c r="A16377" s="219">
        <v>0</v>
      </c>
    </row>
    <row r="16378" spans="1:1" x14ac:dyDescent="0.2">
      <c r="A16378" s="219">
        <v>0</v>
      </c>
    </row>
    <row r="16379" spans="1:1" x14ac:dyDescent="0.2">
      <c r="A16379" s="219">
        <v>0</v>
      </c>
    </row>
    <row r="16380" spans="1:1" x14ac:dyDescent="0.2">
      <c r="A16380" s="219">
        <v>0</v>
      </c>
    </row>
    <row r="16381" spans="1:1" x14ac:dyDescent="0.2">
      <c r="A16381" s="219">
        <v>0</v>
      </c>
    </row>
    <row r="16382" spans="1:1" x14ac:dyDescent="0.2">
      <c r="A16382" s="219">
        <v>0</v>
      </c>
    </row>
    <row r="16383" spans="1:1" x14ac:dyDescent="0.2">
      <c r="A16383" s="219">
        <v>0</v>
      </c>
    </row>
    <row r="16384" spans="1:1" x14ac:dyDescent="0.2">
      <c r="A16384" s="219">
        <v>0</v>
      </c>
    </row>
    <row r="16385" spans="1:1" x14ac:dyDescent="0.2">
      <c r="A16385" s="21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AE35-2ED2-874C-9AEA-7A130E94AB1E}">
  <dimension ref="A1:AW534"/>
  <sheetViews>
    <sheetView zoomScaleNormal="125" workbookViewId="0">
      <pane xSplit="12" ySplit="2" topLeftCell="M3" activePane="bottomRight" state="frozen"/>
      <selection pane="topRight" activeCell="J1" sqref="J1"/>
      <selection pane="bottomLeft" activeCell="A3" sqref="A3"/>
      <selection pane="bottomRight" activeCell="N11" sqref="N11"/>
    </sheetView>
  </sheetViews>
  <sheetFormatPr baseColWidth="10" defaultColWidth="11.5" defaultRowHeight="15" x14ac:dyDescent="0.2"/>
  <cols>
    <col min="1" max="1" width="17.83203125" style="11" customWidth="1"/>
    <col min="2" max="2" width="6.1640625" style="11" customWidth="1"/>
    <col min="3" max="3" width="6" style="11" customWidth="1"/>
    <col min="4" max="4" width="10.5" style="86" customWidth="1"/>
    <col min="5" max="5" width="5.5" style="11" customWidth="1"/>
    <col min="6" max="6" width="4.5" style="11" customWidth="1"/>
    <col min="7" max="7" width="7.33203125" style="11" customWidth="1"/>
    <col min="8" max="9" width="7.33203125" style="182" customWidth="1"/>
    <col min="10" max="10" width="13.33203125" style="182" customWidth="1"/>
    <col min="11" max="11" width="9.33203125" style="11" customWidth="1"/>
    <col min="12" max="12" width="12.6640625" style="11" customWidth="1"/>
    <col min="13" max="13" width="11.5" style="11"/>
    <col min="14" max="14" width="11.5" style="17"/>
    <col min="15" max="15" width="14.33203125" style="17" customWidth="1"/>
    <col min="16" max="17" width="9.83203125" style="17" customWidth="1"/>
    <col min="18" max="18" width="11.6640625" style="17" customWidth="1"/>
    <col min="19" max="20" width="9.83203125" style="17" customWidth="1"/>
    <col min="21" max="21" width="15.6640625" style="11" customWidth="1"/>
    <col min="22" max="22" width="10.33203125" style="12" customWidth="1"/>
    <col min="23" max="23" width="16.33203125" style="11" customWidth="1"/>
    <col min="24" max="24" width="11.5" style="11"/>
    <col min="25" max="25" width="13.83203125" style="11" customWidth="1"/>
    <col min="26" max="26" width="16.5" style="11" customWidth="1"/>
    <col min="27" max="28" width="13" style="11" customWidth="1"/>
    <col min="29" max="29" width="13.5" style="11" customWidth="1"/>
    <col min="30" max="30" width="11.5" style="11"/>
    <col min="31" max="31" width="20.1640625" style="11" customWidth="1"/>
    <col min="32" max="32" width="12.5" style="11" customWidth="1"/>
    <col min="33" max="33" width="12.5" style="60" customWidth="1"/>
    <col min="34" max="34" width="30.33203125" style="60" customWidth="1"/>
    <col min="35" max="37" width="12.33203125" style="11" customWidth="1"/>
    <col min="38" max="46" width="11.5" style="11"/>
    <col min="47" max="47" width="13.83203125" style="11" customWidth="1"/>
    <col min="48" max="48" width="20" style="11" customWidth="1"/>
    <col min="49" max="49" width="26.6640625" style="1" customWidth="1"/>
    <col min="50" max="50" width="26.5" style="11" customWidth="1"/>
    <col min="51" max="16384" width="11.5" style="11"/>
  </cols>
  <sheetData>
    <row r="1" spans="1:49" ht="21" customHeight="1" x14ac:dyDescent="0.2">
      <c r="A1" s="309" t="s">
        <v>0</v>
      </c>
      <c r="B1" s="309"/>
      <c r="C1" s="309"/>
      <c r="D1" s="309"/>
      <c r="E1" s="309"/>
      <c r="F1" s="309"/>
      <c r="G1" s="309"/>
      <c r="H1" s="178"/>
      <c r="I1" s="178"/>
      <c r="J1" s="178"/>
      <c r="K1" s="310" t="s">
        <v>1</v>
      </c>
      <c r="L1" s="310"/>
      <c r="M1" s="310"/>
      <c r="N1" s="310"/>
      <c r="O1" s="310"/>
      <c r="P1" s="310"/>
      <c r="Q1" s="310"/>
      <c r="R1" s="310"/>
      <c r="S1" s="310"/>
      <c r="T1" s="310"/>
      <c r="U1" s="311" t="s">
        <v>2</v>
      </c>
      <c r="V1" s="311"/>
      <c r="W1" s="311"/>
      <c r="X1" s="312" t="s">
        <v>3</v>
      </c>
      <c r="Y1" s="312"/>
      <c r="Z1" s="312"/>
      <c r="AA1" s="312"/>
      <c r="AB1" s="312"/>
      <c r="AC1" s="312"/>
      <c r="AD1" s="312"/>
      <c r="AE1" s="308" t="s">
        <v>4</v>
      </c>
      <c r="AF1" s="308"/>
      <c r="AG1" s="308"/>
      <c r="AH1" s="307" t="s">
        <v>439</v>
      </c>
      <c r="AI1" s="308" t="s">
        <v>5</v>
      </c>
      <c r="AJ1" s="308"/>
      <c r="AK1" s="308"/>
      <c r="AL1" s="308"/>
      <c r="AM1" s="308"/>
      <c r="AN1" s="308"/>
      <c r="AO1" s="167" t="s">
        <v>879</v>
      </c>
      <c r="AP1" s="168"/>
      <c r="AQ1" s="168"/>
      <c r="AR1" s="168"/>
      <c r="AS1" s="169" t="s">
        <v>769</v>
      </c>
      <c r="AT1" s="169"/>
      <c r="AU1" s="14" t="s">
        <v>6</v>
      </c>
      <c r="AV1" s="14" t="s">
        <v>7</v>
      </c>
      <c r="AW1" s="11" t="s">
        <v>9</v>
      </c>
    </row>
    <row r="2" spans="1:49" ht="38" customHeight="1" x14ac:dyDescent="0.2">
      <c r="A2" s="4" t="s">
        <v>10</v>
      </c>
      <c r="B2" s="4" t="s">
        <v>11</v>
      </c>
      <c r="C2" s="4" t="s">
        <v>12</v>
      </c>
      <c r="D2" s="140" t="s">
        <v>440</v>
      </c>
      <c r="E2" s="5" t="s">
        <v>13</v>
      </c>
      <c r="F2" s="5" t="s">
        <v>14</v>
      </c>
      <c r="G2" s="5" t="s">
        <v>15</v>
      </c>
      <c r="H2" s="179" t="s">
        <v>893</v>
      </c>
      <c r="I2" s="179" t="s">
        <v>894</v>
      </c>
      <c r="J2" s="179" t="s">
        <v>924</v>
      </c>
      <c r="K2" s="6" t="s">
        <v>911</v>
      </c>
      <c r="L2" s="6" t="s">
        <v>17</v>
      </c>
      <c r="M2" s="6" t="s">
        <v>18</v>
      </c>
      <c r="N2" s="16" t="s">
        <v>19</v>
      </c>
      <c r="O2" s="6" t="s">
        <v>20</v>
      </c>
      <c r="P2" s="3" t="s">
        <v>21</v>
      </c>
      <c r="Q2" s="3" t="s">
        <v>22</v>
      </c>
      <c r="R2" s="3" t="s">
        <v>282</v>
      </c>
      <c r="S2" s="3" t="s">
        <v>24</v>
      </c>
      <c r="T2" s="3" t="s">
        <v>278</v>
      </c>
      <c r="U2" s="36" t="s">
        <v>26</v>
      </c>
      <c r="V2" s="37" t="s">
        <v>27</v>
      </c>
      <c r="W2" s="35" t="s">
        <v>28</v>
      </c>
      <c r="X2" s="8" t="s">
        <v>29</v>
      </c>
      <c r="Y2" s="8" t="s">
        <v>30</v>
      </c>
      <c r="Z2" s="8" t="s">
        <v>31</v>
      </c>
      <c r="AA2" s="9" t="s">
        <v>32</v>
      </c>
      <c r="AB2" s="9" t="s">
        <v>433</v>
      </c>
      <c r="AC2" s="9" t="s">
        <v>33</v>
      </c>
      <c r="AD2" s="8" t="s">
        <v>34</v>
      </c>
      <c r="AE2" s="4" t="s">
        <v>35</v>
      </c>
      <c r="AF2" s="5" t="s">
        <v>36</v>
      </c>
      <c r="AG2" s="109" t="s">
        <v>441</v>
      </c>
      <c r="AH2" s="307"/>
      <c r="AI2" s="7" t="s">
        <v>38</v>
      </c>
      <c r="AJ2" s="7" t="s">
        <v>39</v>
      </c>
      <c r="AK2" s="7" t="s">
        <v>40</v>
      </c>
      <c r="AL2" s="10" t="s">
        <v>41</v>
      </c>
      <c r="AM2" s="10" t="s">
        <v>42</v>
      </c>
      <c r="AN2" s="10" t="s">
        <v>43</v>
      </c>
      <c r="AO2" s="170" t="s">
        <v>770</v>
      </c>
      <c r="AP2" s="170" t="s">
        <v>771</v>
      </c>
      <c r="AQ2" s="170" t="s">
        <v>772</v>
      </c>
      <c r="AR2" s="170" t="s">
        <v>773</v>
      </c>
      <c r="AS2" s="171" t="s">
        <v>774</v>
      </c>
      <c r="AT2" s="171" t="s">
        <v>775</v>
      </c>
      <c r="AU2" s="15" t="s">
        <v>44</v>
      </c>
      <c r="AV2" s="15" t="s">
        <v>45</v>
      </c>
    </row>
    <row r="3" spans="1:49" s="20" customFormat="1" ht="17" customHeight="1" x14ac:dyDescent="0.2">
      <c r="A3" s="23" t="s">
        <v>46</v>
      </c>
      <c r="B3" s="23">
        <v>301</v>
      </c>
      <c r="C3" s="23" t="s">
        <v>47</v>
      </c>
      <c r="D3" s="86" t="s">
        <v>680</v>
      </c>
      <c r="E3" s="23" t="s">
        <v>985</v>
      </c>
      <c r="F3" s="23" t="s">
        <v>987</v>
      </c>
      <c r="G3" s="23" t="s">
        <v>990</v>
      </c>
      <c r="H3" s="180"/>
      <c r="I3" s="180"/>
      <c r="J3" s="180"/>
      <c r="K3" s="20">
        <v>3011</v>
      </c>
      <c r="L3" s="20" t="s">
        <v>48</v>
      </c>
      <c r="M3" s="38">
        <v>2.71</v>
      </c>
      <c r="N3" s="46">
        <v>8.42</v>
      </c>
      <c r="O3" s="19">
        <v>1</v>
      </c>
      <c r="P3" s="19">
        <f>(1+3+13+3+2)/24</f>
        <v>0.91666666666666663</v>
      </c>
      <c r="Q3" s="19" t="s">
        <v>766</v>
      </c>
      <c r="R3" s="19" t="s">
        <v>766</v>
      </c>
      <c r="S3" s="19">
        <f>10/24</f>
        <v>0.41666666666666669</v>
      </c>
      <c r="T3" s="19" t="s">
        <v>766</v>
      </c>
      <c r="U3" s="20" t="s">
        <v>50</v>
      </c>
      <c r="V3" s="24" t="s">
        <v>107</v>
      </c>
      <c r="W3" s="20" t="s">
        <v>52</v>
      </c>
      <c r="X3" s="20" t="s">
        <v>53</v>
      </c>
      <c r="Y3" s="20" t="s">
        <v>54</v>
      </c>
      <c r="Z3" s="20" t="s">
        <v>55</v>
      </c>
      <c r="AA3" s="20">
        <f>120*5*5</f>
        <v>3000</v>
      </c>
      <c r="AB3" s="20">
        <v>25</v>
      </c>
      <c r="AC3" s="20">
        <v>120</v>
      </c>
      <c r="AD3" s="20" t="s">
        <v>56</v>
      </c>
      <c r="AE3" s="20" t="s">
        <v>57</v>
      </c>
      <c r="AF3" s="20" t="s">
        <v>58</v>
      </c>
      <c r="AG3" s="60" t="s">
        <v>526</v>
      </c>
      <c r="AH3" s="60" t="s">
        <v>564</v>
      </c>
      <c r="AI3" s="20">
        <v>8.17</v>
      </c>
      <c r="AJ3" s="20">
        <v>2.5099999999999998</v>
      </c>
      <c r="AK3" s="20">
        <v>24</v>
      </c>
      <c r="AL3" s="20">
        <v>9.5399999999999991</v>
      </c>
      <c r="AM3" s="20">
        <v>2.93</v>
      </c>
      <c r="AN3" s="20">
        <v>24</v>
      </c>
      <c r="AV3" s="20">
        <v>0</v>
      </c>
      <c r="AW3" s="2" t="s">
        <v>59</v>
      </c>
    </row>
    <row r="4" spans="1:49" s="21" customFormat="1" ht="17" customHeight="1" x14ac:dyDescent="0.2">
      <c r="A4" s="29"/>
      <c r="B4" s="26"/>
      <c r="C4" s="26"/>
      <c r="D4" s="87"/>
      <c r="E4" s="26"/>
      <c r="F4" s="26"/>
      <c r="G4" s="26"/>
      <c r="H4" s="181"/>
      <c r="I4" s="181"/>
      <c r="J4" s="181"/>
      <c r="K4" s="21">
        <v>3012</v>
      </c>
      <c r="L4" s="21" t="s">
        <v>60</v>
      </c>
      <c r="M4" s="39">
        <v>1.83</v>
      </c>
      <c r="N4" s="22">
        <v>7.96</v>
      </c>
      <c r="O4" s="22">
        <v>1</v>
      </c>
      <c r="P4" s="22">
        <f>(1+5+8+4+2+2)/23</f>
        <v>0.95652173913043481</v>
      </c>
      <c r="Q4" s="22" t="s">
        <v>766</v>
      </c>
      <c r="R4" s="22" t="s">
        <v>766</v>
      </c>
      <c r="S4" s="22">
        <f>11/23</f>
        <v>0.47826086956521741</v>
      </c>
      <c r="T4" s="22" t="s">
        <v>766</v>
      </c>
      <c r="U4" s="21" t="s">
        <v>50</v>
      </c>
      <c r="V4" s="24" t="s">
        <v>107</v>
      </c>
      <c r="W4" s="21" t="s">
        <v>52</v>
      </c>
      <c r="X4" s="21" t="s">
        <v>53</v>
      </c>
      <c r="Y4" s="21" t="s">
        <v>54</v>
      </c>
      <c r="Z4" s="21" t="s">
        <v>55</v>
      </c>
      <c r="AA4" s="21">
        <f>120*5*5</f>
        <v>3000</v>
      </c>
      <c r="AB4" s="21">
        <v>25</v>
      </c>
      <c r="AC4" s="21">
        <v>120</v>
      </c>
      <c r="AD4" s="21" t="s">
        <v>56</v>
      </c>
      <c r="AE4" s="21" t="s">
        <v>57</v>
      </c>
      <c r="AF4" s="21" t="s">
        <v>58</v>
      </c>
      <c r="AG4" s="63"/>
      <c r="AH4" s="63"/>
      <c r="AI4" s="21">
        <v>8</v>
      </c>
      <c r="AJ4" s="21">
        <v>2.2400000000000002</v>
      </c>
      <c r="AK4" s="21">
        <v>23</v>
      </c>
      <c r="AL4" s="21">
        <v>8.17</v>
      </c>
      <c r="AM4" s="21">
        <v>2.31</v>
      </c>
      <c r="AN4" s="21">
        <v>23</v>
      </c>
      <c r="AV4" s="21">
        <v>0</v>
      </c>
      <c r="AW4" s="28" t="s">
        <v>61</v>
      </c>
    </row>
    <row r="5" spans="1:49" s="20" customFormat="1" ht="17" customHeight="1" x14ac:dyDescent="0.2">
      <c r="A5" s="23" t="s">
        <v>62</v>
      </c>
      <c r="B5" s="23">
        <v>302</v>
      </c>
      <c r="C5" s="23" t="s">
        <v>47</v>
      </c>
      <c r="D5" s="86" t="s">
        <v>680</v>
      </c>
      <c r="E5" s="23" t="s">
        <v>986</v>
      </c>
      <c r="F5" s="23" t="s">
        <v>987</v>
      </c>
      <c r="G5" s="23" t="s">
        <v>990</v>
      </c>
      <c r="H5" s="180"/>
      <c r="I5" s="180"/>
      <c r="J5" s="180"/>
      <c r="K5" s="20">
        <v>3021</v>
      </c>
      <c r="L5" s="20" t="s">
        <v>63</v>
      </c>
      <c r="M5" s="38" t="s">
        <v>64</v>
      </c>
      <c r="N5" s="19">
        <f>(9.5+10.5)/2</f>
        <v>10</v>
      </c>
      <c r="O5" s="19">
        <v>1</v>
      </c>
      <c r="P5" s="19" t="s">
        <v>766</v>
      </c>
      <c r="Q5" s="19">
        <f>30/34</f>
        <v>0.88235294117647056</v>
      </c>
      <c r="R5" s="19">
        <f>4/34</f>
        <v>0.11764705882352941</v>
      </c>
      <c r="S5" s="19">
        <f>18/34</f>
        <v>0.52941176470588236</v>
      </c>
      <c r="T5" s="19">
        <f>32/34</f>
        <v>0.94117647058823528</v>
      </c>
      <c r="U5" s="43" t="s">
        <v>65</v>
      </c>
      <c r="V5" s="24" t="s">
        <v>108</v>
      </c>
      <c r="W5" s="20" t="s">
        <v>67</v>
      </c>
      <c r="X5" s="20" t="s">
        <v>53</v>
      </c>
      <c r="Y5" s="20" t="s">
        <v>54</v>
      </c>
      <c r="Z5" s="20" t="s">
        <v>68</v>
      </c>
      <c r="AA5" s="20">
        <f>40*40</f>
        <v>1600</v>
      </c>
      <c r="AB5" s="20">
        <v>40</v>
      </c>
      <c r="AC5" s="20">
        <v>40</v>
      </c>
      <c r="AD5" s="20" t="s">
        <v>56</v>
      </c>
      <c r="AE5" s="20" t="s">
        <v>69</v>
      </c>
      <c r="AF5" s="20" t="s">
        <v>58</v>
      </c>
      <c r="AG5" s="60" t="s">
        <v>526</v>
      </c>
      <c r="AH5" s="60" t="s">
        <v>565</v>
      </c>
      <c r="AI5" s="20">
        <v>88.91</v>
      </c>
      <c r="AJ5" s="20">
        <v>8.9600000000000009</v>
      </c>
      <c r="AK5" s="20">
        <v>34</v>
      </c>
      <c r="AL5" s="20">
        <v>88.91</v>
      </c>
      <c r="AM5" s="20">
        <v>8.91</v>
      </c>
      <c r="AN5" s="20">
        <v>34</v>
      </c>
      <c r="AV5" s="20">
        <v>0</v>
      </c>
      <c r="AW5" s="2"/>
    </row>
    <row r="6" spans="1:49" s="20" customFormat="1" ht="17" customHeight="1" x14ac:dyDescent="0.2">
      <c r="A6" s="25"/>
      <c r="B6" s="23"/>
      <c r="C6" s="23"/>
      <c r="D6" s="86"/>
      <c r="E6" s="23"/>
      <c r="F6" s="23"/>
      <c r="G6" s="23"/>
      <c r="H6" s="180"/>
      <c r="I6" s="180"/>
      <c r="J6" s="180"/>
      <c r="M6" s="38"/>
      <c r="N6" s="19"/>
      <c r="O6" s="19"/>
      <c r="P6" s="19"/>
      <c r="Q6" s="19"/>
      <c r="R6" s="19"/>
      <c r="S6" s="19"/>
      <c r="T6" s="19"/>
      <c r="V6" s="24"/>
      <c r="AE6" s="20" t="s">
        <v>71</v>
      </c>
      <c r="AF6" s="20" t="s">
        <v>58</v>
      </c>
      <c r="AG6" s="60" t="s">
        <v>526</v>
      </c>
      <c r="AH6" s="60" t="s">
        <v>682</v>
      </c>
      <c r="AI6" s="20">
        <v>88.86</v>
      </c>
      <c r="AJ6" s="20">
        <v>12.3</v>
      </c>
      <c r="AK6" s="20">
        <v>34</v>
      </c>
      <c r="AL6" s="20">
        <v>91.98</v>
      </c>
      <c r="AM6" s="20">
        <v>9.34</v>
      </c>
      <c r="AN6" s="20">
        <v>34</v>
      </c>
      <c r="AV6" s="20">
        <v>0</v>
      </c>
      <c r="AW6" s="2"/>
    </row>
    <row r="7" spans="1:49" s="20" customFormat="1" ht="17" customHeight="1" x14ac:dyDescent="0.2">
      <c r="A7" s="23"/>
      <c r="B7" s="23"/>
      <c r="C7" s="23"/>
      <c r="D7" s="86"/>
      <c r="E7" s="23"/>
      <c r="F7" s="23"/>
      <c r="G7" s="23"/>
      <c r="H7" s="180"/>
      <c r="I7" s="180"/>
      <c r="J7" s="180"/>
      <c r="K7" s="20">
        <v>3022</v>
      </c>
      <c r="L7" s="20" t="s">
        <v>72</v>
      </c>
      <c r="M7" s="38" t="s">
        <v>73</v>
      </c>
      <c r="N7" s="19">
        <f>(22*9.5+16*10.5)/38</f>
        <v>9.9210526315789469</v>
      </c>
      <c r="O7" s="19">
        <v>1</v>
      </c>
      <c r="P7" s="19" t="s">
        <v>766</v>
      </c>
      <c r="Q7" s="19">
        <f>34/38</f>
        <v>0.89473684210526316</v>
      </c>
      <c r="R7" s="19">
        <f>12/38</f>
        <v>0.31578947368421051</v>
      </c>
      <c r="S7" s="19">
        <f>18/38</f>
        <v>0.47368421052631576</v>
      </c>
      <c r="T7" s="19">
        <f>37/38</f>
        <v>0.97368421052631582</v>
      </c>
      <c r="U7" s="43" t="s">
        <v>65</v>
      </c>
      <c r="V7" s="24" t="s">
        <v>108</v>
      </c>
      <c r="W7" s="20" t="s">
        <v>67</v>
      </c>
      <c r="X7" s="20" t="s">
        <v>53</v>
      </c>
      <c r="Y7" s="20" t="s">
        <v>54</v>
      </c>
      <c r="Z7" s="20" t="s">
        <v>68</v>
      </c>
      <c r="AA7" s="20">
        <f>40*40</f>
        <v>1600</v>
      </c>
      <c r="AB7" s="20">
        <v>40</v>
      </c>
      <c r="AC7" s="20">
        <v>40</v>
      </c>
      <c r="AD7" s="20" t="s">
        <v>56</v>
      </c>
      <c r="AE7" s="20" t="s">
        <v>69</v>
      </c>
      <c r="AF7" s="20" t="s">
        <v>58</v>
      </c>
      <c r="AG7" s="60"/>
      <c r="AH7" s="60"/>
      <c r="AI7" s="20">
        <v>86.79</v>
      </c>
      <c r="AJ7" s="20">
        <v>6.96</v>
      </c>
      <c r="AK7" s="20">
        <v>38</v>
      </c>
      <c r="AL7" s="20">
        <v>91.16</v>
      </c>
      <c r="AM7" s="20">
        <v>7.53</v>
      </c>
      <c r="AN7" s="20">
        <v>38</v>
      </c>
      <c r="AV7" s="20">
        <v>0</v>
      </c>
      <c r="AW7" s="2"/>
    </row>
    <row r="8" spans="1:49" s="20" customFormat="1" ht="17" customHeight="1" x14ac:dyDescent="0.2">
      <c r="A8" s="23"/>
      <c r="B8" s="23"/>
      <c r="C8" s="23"/>
      <c r="D8" s="86"/>
      <c r="E8" s="23"/>
      <c r="F8" s="23"/>
      <c r="G8" s="23"/>
      <c r="H8" s="180"/>
      <c r="I8" s="180"/>
      <c r="J8" s="180"/>
      <c r="M8" s="38"/>
      <c r="N8" s="19"/>
      <c r="O8" s="19"/>
      <c r="P8" s="19"/>
      <c r="Q8" s="19"/>
      <c r="R8" s="19"/>
      <c r="S8" s="19"/>
      <c r="T8" s="19"/>
      <c r="V8" s="24"/>
      <c r="AE8" s="20" t="s">
        <v>71</v>
      </c>
      <c r="AF8" s="20" t="s">
        <v>58</v>
      </c>
      <c r="AG8" s="60"/>
      <c r="AH8" s="60"/>
      <c r="AI8" s="20">
        <v>89.3</v>
      </c>
      <c r="AJ8" s="20">
        <v>10.49</v>
      </c>
      <c r="AK8" s="20">
        <v>38</v>
      </c>
      <c r="AL8" s="20">
        <v>91.88</v>
      </c>
      <c r="AM8" s="20">
        <v>6.38</v>
      </c>
      <c r="AN8" s="20">
        <v>38</v>
      </c>
      <c r="AV8" s="20">
        <v>0</v>
      </c>
      <c r="AW8" s="2"/>
    </row>
    <row r="9" spans="1:49" s="20" customFormat="1" ht="17" customHeight="1" x14ac:dyDescent="0.2">
      <c r="A9" s="23"/>
      <c r="B9" s="23"/>
      <c r="C9" s="23"/>
      <c r="D9" s="86"/>
      <c r="E9" s="23"/>
      <c r="F9" s="23"/>
      <c r="G9" s="23"/>
      <c r="H9" s="180"/>
      <c r="I9" s="180"/>
      <c r="J9" s="180"/>
      <c r="K9" s="20">
        <v>3023</v>
      </c>
      <c r="L9" s="20" t="s">
        <v>74</v>
      </c>
      <c r="M9" s="38" t="s">
        <v>73</v>
      </c>
      <c r="N9" s="19">
        <f>(20*9.5+17*10.5)/37</f>
        <v>9.9594594594594597</v>
      </c>
      <c r="O9" s="19">
        <v>1</v>
      </c>
      <c r="P9" s="19" t="s">
        <v>766</v>
      </c>
      <c r="Q9" s="19">
        <f>34/37</f>
        <v>0.91891891891891897</v>
      </c>
      <c r="R9" s="19">
        <f>13/37</f>
        <v>0.35135135135135137</v>
      </c>
      <c r="S9" s="19">
        <f>17/37</f>
        <v>0.45945945945945948</v>
      </c>
      <c r="T9" s="19">
        <f>36/37</f>
        <v>0.97297297297297303</v>
      </c>
      <c r="U9" s="20" t="s">
        <v>74</v>
      </c>
      <c r="V9" s="24" t="s">
        <v>75</v>
      </c>
      <c r="W9" s="20" t="s">
        <v>76</v>
      </c>
      <c r="X9" s="20" t="s">
        <v>74</v>
      </c>
      <c r="Y9" s="20" t="s">
        <v>74</v>
      </c>
      <c r="Z9" s="20" t="s">
        <v>74</v>
      </c>
      <c r="AA9" s="20" t="s">
        <v>74</v>
      </c>
      <c r="AB9" s="20" t="s">
        <v>74</v>
      </c>
      <c r="AC9" s="20" t="s">
        <v>74</v>
      </c>
      <c r="AD9" s="20" t="s">
        <v>74</v>
      </c>
      <c r="AE9" s="20" t="s">
        <v>69</v>
      </c>
      <c r="AF9" s="20" t="s">
        <v>58</v>
      </c>
      <c r="AG9" s="60"/>
      <c r="AH9" s="60"/>
      <c r="AI9" s="20">
        <v>87.19</v>
      </c>
      <c r="AJ9" s="20">
        <v>6.97</v>
      </c>
      <c r="AK9" s="20">
        <v>37</v>
      </c>
      <c r="AL9" s="20">
        <v>89.06</v>
      </c>
      <c r="AM9" s="20">
        <v>6.59</v>
      </c>
      <c r="AN9" s="20">
        <v>36</v>
      </c>
      <c r="AV9" s="20">
        <v>0</v>
      </c>
      <c r="AW9" s="2"/>
    </row>
    <row r="10" spans="1:49" s="21" customFormat="1" ht="17" customHeight="1" x14ac:dyDescent="0.2">
      <c r="A10" s="26"/>
      <c r="B10" s="26"/>
      <c r="C10" s="26"/>
      <c r="D10" s="87"/>
      <c r="E10" s="26"/>
      <c r="F10" s="26"/>
      <c r="G10" s="26"/>
      <c r="H10" s="181"/>
      <c r="I10" s="181"/>
      <c r="J10" s="181"/>
      <c r="M10" s="39"/>
      <c r="N10" s="22"/>
      <c r="O10" s="22"/>
      <c r="P10" s="22"/>
      <c r="Q10" s="22"/>
      <c r="R10" s="22"/>
      <c r="S10" s="22"/>
      <c r="T10" s="22"/>
      <c r="V10" s="27"/>
      <c r="AE10" s="21" t="s">
        <v>71</v>
      </c>
      <c r="AF10" s="21" t="s">
        <v>58</v>
      </c>
      <c r="AG10" s="63"/>
      <c r="AH10" s="60"/>
      <c r="AI10" s="21">
        <v>91.31</v>
      </c>
      <c r="AJ10" s="21">
        <v>9.9700000000000006</v>
      </c>
      <c r="AK10" s="21">
        <v>36</v>
      </c>
      <c r="AL10" s="21">
        <v>90.8</v>
      </c>
      <c r="AM10" s="21">
        <v>7.82</v>
      </c>
      <c r="AN10" s="21">
        <v>36</v>
      </c>
      <c r="AV10" s="21">
        <v>0</v>
      </c>
      <c r="AW10" s="28"/>
    </row>
    <row r="11" spans="1:49" ht="17" customHeight="1" x14ac:dyDescent="0.2">
      <c r="A11" s="13" t="s">
        <v>77</v>
      </c>
      <c r="B11" s="13">
        <v>303</v>
      </c>
      <c r="C11" s="13" t="s">
        <v>47</v>
      </c>
      <c r="D11" s="86" t="s">
        <v>680</v>
      </c>
      <c r="E11" s="13" t="s">
        <v>986</v>
      </c>
      <c r="F11" s="13" t="s">
        <v>987</v>
      </c>
      <c r="G11" s="13" t="s">
        <v>990</v>
      </c>
      <c r="K11" s="11">
        <v>3031</v>
      </c>
      <c r="L11" s="11" t="s">
        <v>63</v>
      </c>
      <c r="M11" s="40" t="s">
        <v>79</v>
      </c>
      <c r="N11" s="19">
        <f xml:space="preserve"> (39*8.5+20*9.5)/59</f>
        <v>8.8389830508474585</v>
      </c>
      <c r="O11" s="17">
        <v>1</v>
      </c>
      <c r="P11" s="17" t="s">
        <v>766</v>
      </c>
      <c r="Q11" s="44">
        <f>(86.5+51)/2/100</f>
        <v>0.6875</v>
      </c>
      <c r="R11" s="17" t="s">
        <v>766</v>
      </c>
      <c r="S11" s="17">
        <f>29/59</f>
        <v>0.49152542372881358</v>
      </c>
      <c r="T11" s="19">
        <f>(0.975+0.85)/2</f>
        <v>0.91249999999999998</v>
      </c>
      <c r="U11" s="20" t="s">
        <v>65</v>
      </c>
      <c r="V11" s="12" t="s">
        <v>109</v>
      </c>
      <c r="W11" s="11" t="s">
        <v>67</v>
      </c>
      <c r="X11" s="11" t="s">
        <v>53</v>
      </c>
      <c r="Y11" s="11" t="s">
        <v>54</v>
      </c>
      <c r="Z11" s="11" t="s">
        <v>68</v>
      </c>
      <c r="AA11" s="45">
        <f>35*24</f>
        <v>840</v>
      </c>
      <c r="AB11" s="45">
        <v>24</v>
      </c>
      <c r="AC11" s="45">
        <v>35</v>
      </c>
      <c r="AD11" s="11" t="s">
        <v>56</v>
      </c>
      <c r="AE11" s="11" t="s">
        <v>110</v>
      </c>
      <c r="AF11" s="11" t="s">
        <v>58</v>
      </c>
      <c r="AG11" s="60" t="s">
        <v>526</v>
      </c>
      <c r="AH11" s="118" t="s">
        <v>683</v>
      </c>
      <c r="AI11" s="11">
        <v>98.33</v>
      </c>
      <c r="AJ11" s="11">
        <v>10.6</v>
      </c>
      <c r="AK11" s="11">
        <v>18</v>
      </c>
      <c r="AL11" s="11">
        <v>97.17</v>
      </c>
      <c r="AM11" s="11">
        <v>7.9</v>
      </c>
      <c r="AN11" s="11">
        <v>18</v>
      </c>
      <c r="AV11" s="11">
        <v>0</v>
      </c>
      <c r="AW11" s="1" t="s">
        <v>82</v>
      </c>
    </row>
    <row r="12" spans="1:49" ht="17" customHeight="1" x14ac:dyDescent="0.2">
      <c r="A12" s="13"/>
      <c r="B12" s="13"/>
      <c r="C12" s="13"/>
      <c r="E12" s="13"/>
      <c r="F12" s="13"/>
      <c r="G12" s="13"/>
      <c r="K12" s="11">
        <v>3032</v>
      </c>
      <c r="L12" s="11" t="s">
        <v>72</v>
      </c>
      <c r="M12" s="40" t="s">
        <v>79</v>
      </c>
      <c r="N12" s="19">
        <f xml:space="preserve"> (39*8.5+20*9.5)/59</f>
        <v>8.8389830508474585</v>
      </c>
      <c r="O12" s="17">
        <v>1</v>
      </c>
      <c r="P12" s="17" t="s">
        <v>766</v>
      </c>
      <c r="Q12" s="44">
        <f>(86.5+51)/2/100</f>
        <v>0.6875</v>
      </c>
      <c r="R12" s="17" t="s">
        <v>766</v>
      </c>
      <c r="S12" s="17">
        <f>29/59</f>
        <v>0.49152542372881358</v>
      </c>
      <c r="T12" s="19">
        <f>(0.975+0.85)/2</f>
        <v>0.91249999999999998</v>
      </c>
      <c r="U12" s="20" t="s">
        <v>65</v>
      </c>
      <c r="V12" s="12" t="s">
        <v>109</v>
      </c>
      <c r="W12" s="11" t="s">
        <v>67</v>
      </c>
      <c r="X12" s="11" t="s">
        <v>53</v>
      </c>
      <c r="Y12" s="11" t="s">
        <v>54</v>
      </c>
      <c r="Z12" s="11" t="s">
        <v>68</v>
      </c>
      <c r="AA12" s="11">
        <f>40*24</f>
        <v>960</v>
      </c>
      <c r="AB12" s="11">
        <v>24</v>
      </c>
      <c r="AC12" s="11">
        <v>40</v>
      </c>
      <c r="AD12" s="11" t="s">
        <v>56</v>
      </c>
      <c r="AE12" s="11" t="s">
        <v>110</v>
      </c>
      <c r="AF12" s="11" t="s">
        <v>58</v>
      </c>
      <c r="AI12" s="11">
        <v>94.89</v>
      </c>
      <c r="AJ12" s="11">
        <v>9.64</v>
      </c>
      <c r="AK12" s="11">
        <v>19</v>
      </c>
      <c r="AL12" s="11">
        <v>100.47</v>
      </c>
      <c r="AM12" s="11">
        <v>9.9700000000000006</v>
      </c>
      <c r="AN12" s="11">
        <v>19</v>
      </c>
      <c r="AV12" s="11">
        <v>0</v>
      </c>
    </row>
    <row r="13" spans="1:49" s="31" customFormat="1" ht="17" customHeight="1" x14ac:dyDescent="0.2">
      <c r="A13" s="30"/>
      <c r="B13" s="30"/>
      <c r="C13" s="30"/>
      <c r="D13" s="87"/>
      <c r="E13" s="30"/>
      <c r="F13" s="30"/>
      <c r="G13" s="30"/>
      <c r="H13" s="183"/>
      <c r="I13" s="183"/>
      <c r="J13" s="183"/>
      <c r="K13" s="31">
        <v>3033</v>
      </c>
      <c r="L13" s="31" t="s">
        <v>74</v>
      </c>
      <c r="M13" s="41" t="s">
        <v>79</v>
      </c>
      <c r="N13" s="22">
        <f xml:space="preserve"> (39*8.5+20*9.5)/59</f>
        <v>8.8389830508474585</v>
      </c>
      <c r="O13" s="32">
        <v>1</v>
      </c>
      <c r="P13" s="32" t="s">
        <v>766</v>
      </c>
      <c r="Q13" s="47">
        <f>(86.5+51)/2/100</f>
        <v>0.6875</v>
      </c>
      <c r="R13" s="32" t="s">
        <v>766</v>
      </c>
      <c r="S13" s="32">
        <f>29/59</f>
        <v>0.49152542372881358</v>
      </c>
      <c r="T13" s="22">
        <f>(0.975+0.85)/2</f>
        <v>0.91249999999999998</v>
      </c>
      <c r="U13" s="31" t="s">
        <v>74</v>
      </c>
      <c r="V13" s="33" t="s">
        <v>111</v>
      </c>
      <c r="W13" s="50" t="s">
        <v>76</v>
      </c>
      <c r="X13" s="31" t="s">
        <v>74</v>
      </c>
      <c r="Y13" s="31" t="s">
        <v>74</v>
      </c>
      <c r="Z13" s="31" t="s">
        <v>74</v>
      </c>
      <c r="AA13" s="31" t="s">
        <v>74</v>
      </c>
      <c r="AB13" s="31" t="s">
        <v>74</v>
      </c>
      <c r="AC13" s="21" t="s">
        <v>74</v>
      </c>
      <c r="AD13" s="31" t="s">
        <v>74</v>
      </c>
      <c r="AE13" s="31" t="s">
        <v>110</v>
      </c>
      <c r="AF13" s="31" t="s">
        <v>58</v>
      </c>
      <c r="AG13" s="63"/>
      <c r="AH13" s="63"/>
      <c r="AI13" s="31">
        <v>90.36</v>
      </c>
      <c r="AJ13" s="31">
        <v>10.61</v>
      </c>
      <c r="AK13" s="31">
        <v>22</v>
      </c>
      <c r="AL13" s="31">
        <v>94.91</v>
      </c>
      <c r="AM13" s="31">
        <v>14.33</v>
      </c>
      <c r="AN13" s="31">
        <v>21</v>
      </c>
      <c r="AV13" s="31">
        <v>0</v>
      </c>
      <c r="AW13" s="34"/>
    </row>
    <row r="14" spans="1:49" ht="17" customHeight="1" x14ac:dyDescent="0.2">
      <c r="A14" s="13" t="s">
        <v>85</v>
      </c>
      <c r="B14" s="13">
        <v>304</v>
      </c>
      <c r="C14" s="13" t="s">
        <v>47</v>
      </c>
      <c r="D14" s="86" t="s">
        <v>680</v>
      </c>
      <c r="E14" s="13" t="s">
        <v>986</v>
      </c>
      <c r="F14" s="13" t="s">
        <v>987</v>
      </c>
      <c r="G14" s="13" t="s">
        <v>990</v>
      </c>
      <c r="K14" s="11">
        <v>3041</v>
      </c>
      <c r="L14" s="11" t="s">
        <v>112</v>
      </c>
      <c r="M14" s="40" t="s">
        <v>87</v>
      </c>
      <c r="N14" s="17">
        <v>14.737500000000001</v>
      </c>
      <c r="O14" s="17">
        <v>1</v>
      </c>
      <c r="P14" s="17">
        <v>1</v>
      </c>
      <c r="Q14" s="17" t="s">
        <v>766</v>
      </c>
      <c r="R14" s="17">
        <f>6/20</f>
        <v>0.3</v>
      </c>
      <c r="S14" s="17">
        <f>15/20</f>
        <v>0.75</v>
      </c>
      <c r="T14" s="17">
        <f>15/20</f>
        <v>0.75</v>
      </c>
      <c r="U14" s="11" t="s">
        <v>88</v>
      </c>
      <c r="V14" s="12" t="s">
        <v>113</v>
      </c>
      <c r="W14" s="11" t="s">
        <v>67</v>
      </c>
      <c r="X14" s="11" t="s">
        <v>53</v>
      </c>
      <c r="Y14" s="43" t="s">
        <v>54</v>
      </c>
      <c r="Z14" s="45" t="s">
        <v>68</v>
      </c>
      <c r="AA14" s="11">
        <v>360</v>
      </c>
      <c r="AB14" s="11">
        <v>12</v>
      </c>
      <c r="AC14" s="11">
        <v>30</v>
      </c>
      <c r="AD14" s="11" t="s">
        <v>56</v>
      </c>
      <c r="AE14" s="11" t="s">
        <v>114</v>
      </c>
      <c r="AF14" s="11" t="s">
        <v>91</v>
      </c>
      <c r="AG14" s="60" t="s">
        <v>449</v>
      </c>
      <c r="AH14" s="60" t="s">
        <v>766</v>
      </c>
      <c r="AI14" s="11">
        <v>3.8</v>
      </c>
      <c r="AJ14" s="11">
        <v>1.28</v>
      </c>
      <c r="AK14" s="11">
        <v>20</v>
      </c>
      <c r="AL14" s="11">
        <v>7.5</v>
      </c>
      <c r="AM14" s="11">
        <v>2.1800000000000002</v>
      </c>
      <c r="AN14" s="11">
        <v>20</v>
      </c>
      <c r="AV14" s="11">
        <v>1</v>
      </c>
      <c r="AW14" s="1" t="s">
        <v>93</v>
      </c>
    </row>
    <row r="15" spans="1:49" ht="17" customHeight="1" x14ac:dyDescent="0.2">
      <c r="A15" s="13"/>
      <c r="B15" s="13"/>
      <c r="C15" s="13"/>
      <c r="E15" s="13"/>
      <c r="F15" s="13"/>
      <c r="G15" s="13"/>
      <c r="M15" s="40"/>
      <c r="AE15" s="11" t="s">
        <v>115</v>
      </c>
      <c r="AF15" s="11" t="s">
        <v>91</v>
      </c>
      <c r="AG15" s="60" t="s">
        <v>449</v>
      </c>
      <c r="AH15" s="60" t="s">
        <v>766</v>
      </c>
      <c r="AI15" s="11">
        <v>6.55</v>
      </c>
      <c r="AJ15" s="11">
        <v>2.2799999999999998</v>
      </c>
      <c r="AK15" s="11">
        <v>20</v>
      </c>
      <c r="AL15" s="11">
        <v>8.9499999999999993</v>
      </c>
      <c r="AM15" s="11">
        <v>3.49</v>
      </c>
      <c r="AN15" s="11">
        <v>20</v>
      </c>
      <c r="AV15" s="11">
        <v>1</v>
      </c>
    </row>
    <row r="16" spans="1:49" ht="17" customHeight="1" x14ac:dyDescent="0.2">
      <c r="A16" s="13"/>
      <c r="B16" s="13"/>
      <c r="C16" s="13"/>
      <c r="E16" s="13"/>
      <c r="F16" s="13"/>
      <c r="G16" s="13"/>
      <c r="K16" s="11">
        <v>3042</v>
      </c>
      <c r="L16" s="11" t="s">
        <v>95</v>
      </c>
      <c r="M16" s="40" t="s">
        <v>87</v>
      </c>
      <c r="N16" s="17">
        <v>14.737500000000001</v>
      </c>
      <c r="O16" s="17">
        <v>1</v>
      </c>
      <c r="P16" s="17">
        <v>1</v>
      </c>
      <c r="Q16" s="17" t="s">
        <v>766</v>
      </c>
      <c r="R16" s="17">
        <f>8/19</f>
        <v>0.42105263157894735</v>
      </c>
      <c r="S16" s="17">
        <f>11/19</f>
        <v>0.57894736842105265</v>
      </c>
      <c r="T16" s="17">
        <f>18/19</f>
        <v>0.94736842105263153</v>
      </c>
      <c r="U16" s="11" t="s">
        <v>88</v>
      </c>
      <c r="V16" s="12" t="s">
        <v>116</v>
      </c>
      <c r="W16" s="11" t="s">
        <v>67</v>
      </c>
      <c r="X16" s="11" t="s">
        <v>53</v>
      </c>
      <c r="Y16" s="43" t="s">
        <v>54</v>
      </c>
      <c r="Z16" s="11" t="s">
        <v>55</v>
      </c>
      <c r="AA16" s="11">
        <v>360</v>
      </c>
      <c r="AB16" s="11">
        <v>12</v>
      </c>
      <c r="AC16" s="11">
        <v>30</v>
      </c>
      <c r="AD16" s="11" t="s">
        <v>56</v>
      </c>
      <c r="AE16" s="11" t="s">
        <v>114</v>
      </c>
      <c r="AF16" s="11" t="s">
        <v>91</v>
      </c>
      <c r="AI16" s="11">
        <v>3.61</v>
      </c>
      <c r="AJ16" s="11">
        <v>1.72</v>
      </c>
      <c r="AK16" s="11">
        <v>19</v>
      </c>
      <c r="AL16" s="11">
        <v>6.4</v>
      </c>
      <c r="AM16" s="11">
        <v>1.81</v>
      </c>
      <c r="AN16" s="11">
        <v>19</v>
      </c>
      <c r="AV16" s="11">
        <v>1</v>
      </c>
    </row>
    <row r="17" spans="1:49" ht="17" customHeight="1" x14ac:dyDescent="0.2">
      <c r="A17" s="13"/>
      <c r="B17" s="13"/>
      <c r="C17" s="13"/>
      <c r="E17" s="13"/>
      <c r="F17" s="13"/>
      <c r="G17" s="13"/>
      <c r="M17" s="40"/>
      <c r="AE17" s="11" t="s">
        <v>115</v>
      </c>
      <c r="AF17" s="11" t="s">
        <v>91</v>
      </c>
      <c r="AI17" s="11">
        <v>5.89</v>
      </c>
      <c r="AJ17" s="11">
        <v>2.16</v>
      </c>
      <c r="AK17" s="11">
        <v>19</v>
      </c>
      <c r="AL17" s="11">
        <v>7.84</v>
      </c>
      <c r="AM17" s="11">
        <v>3.83</v>
      </c>
      <c r="AN17" s="11">
        <v>19</v>
      </c>
      <c r="AV17" s="11">
        <v>1</v>
      </c>
    </row>
    <row r="18" spans="1:49" ht="17" customHeight="1" x14ac:dyDescent="0.2">
      <c r="A18" s="13"/>
      <c r="B18" s="13"/>
      <c r="C18" s="13"/>
      <c r="E18" s="13"/>
      <c r="F18" s="13"/>
      <c r="G18" s="13"/>
      <c r="K18" s="11">
        <v>3043</v>
      </c>
      <c r="L18" s="11" t="s">
        <v>96</v>
      </c>
      <c r="M18" s="40" t="s">
        <v>87</v>
      </c>
      <c r="N18" s="17">
        <v>14.737500000000001</v>
      </c>
      <c r="O18" s="17">
        <v>1</v>
      </c>
      <c r="P18" s="17">
        <v>1</v>
      </c>
      <c r="Q18" s="17" t="s">
        <v>766</v>
      </c>
      <c r="R18" s="17">
        <f>9/20</f>
        <v>0.45</v>
      </c>
      <c r="S18" s="17">
        <f>14/20</f>
        <v>0.7</v>
      </c>
      <c r="T18" s="17">
        <f>19/20</f>
        <v>0.95</v>
      </c>
      <c r="U18" s="43" t="s">
        <v>50</v>
      </c>
      <c r="V18" s="51" t="s">
        <v>117</v>
      </c>
      <c r="W18" s="43" t="s">
        <v>52</v>
      </c>
      <c r="X18" s="43" t="s">
        <v>53</v>
      </c>
      <c r="Y18" s="43" t="s">
        <v>54</v>
      </c>
      <c r="Z18" s="11" t="s">
        <v>55</v>
      </c>
      <c r="AA18" s="11">
        <v>360</v>
      </c>
      <c r="AB18" s="11">
        <v>12</v>
      </c>
      <c r="AC18" s="11">
        <v>30</v>
      </c>
      <c r="AD18" s="11" t="s">
        <v>56</v>
      </c>
      <c r="AE18" s="11" t="s">
        <v>114</v>
      </c>
      <c r="AF18" s="11" t="s">
        <v>91</v>
      </c>
      <c r="AI18" s="11">
        <v>3.95</v>
      </c>
      <c r="AJ18" s="11">
        <v>1.46</v>
      </c>
      <c r="AK18" s="11">
        <v>20</v>
      </c>
      <c r="AL18" s="11">
        <v>4.83</v>
      </c>
      <c r="AM18" s="11">
        <v>1.52</v>
      </c>
      <c r="AN18" s="11">
        <v>20</v>
      </c>
      <c r="AV18" s="11">
        <v>1</v>
      </c>
    </row>
    <row r="19" spans="1:49" s="31" customFormat="1" ht="17" customHeight="1" x14ac:dyDescent="0.2">
      <c r="A19" s="30"/>
      <c r="B19" s="30"/>
      <c r="C19" s="30"/>
      <c r="D19" s="87"/>
      <c r="E19" s="30"/>
      <c r="F19" s="30"/>
      <c r="G19" s="30"/>
      <c r="H19" s="183"/>
      <c r="I19" s="183"/>
      <c r="J19" s="183"/>
      <c r="M19" s="41"/>
      <c r="N19" s="32"/>
      <c r="O19" s="32"/>
      <c r="P19" s="32"/>
      <c r="Q19" s="32"/>
      <c r="R19" s="32"/>
      <c r="S19" s="32"/>
      <c r="T19" s="32"/>
      <c r="V19" s="33"/>
      <c r="AE19" s="31" t="s">
        <v>115</v>
      </c>
      <c r="AF19" s="31" t="s">
        <v>91</v>
      </c>
      <c r="AG19" s="60"/>
      <c r="AH19" s="60"/>
      <c r="AI19" s="31">
        <v>5.8</v>
      </c>
      <c r="AJ19" s="31">
        <v>2.34</v>
      </c>
      <c r="AK19" s="31">
        <v>20</v>
      </c>
      <c r="AL19" s="31">
        <v>8.4499999999999993</v>
      </c>
      <c r="AM19" s="31">
        <v>3.83</v>
      </c>
      <c r="AN19" s="31">
        <v>20</v>
      </c>
      <c r="AV19" s="31">
        <v>1</v>
      </c>
      <c r="AW19" s="34"/>
    </row>
    <row r="20" spans="1:49" ht="17" customHeight="1" x14ac:dyDescent="0.2">
      <c r="A20" s="13" t="s">
        <v>99</v>
      </c>
      <c r="B20" s="13">
        <v>305</v>
      </c>
      <c r="C20" s="13" t="s">
        <v>47</v>
      </c>
      <c r="D20" s="86" t="s">
        <v>680</v>
      </c>
      <c r="E20" s="13" t="s">
        <v>986</v>
      </c>
      <c r="F20" s="13" t="s">
        <v>987</v>
      </c>
      <c r="G20" s="13" t="s">
        <v>990</v>
      </c>
      <c r="K20" s="11">
        <v>3051</v>
      </c>
      <c r="L20" s="11" t="s">
        <v>118</v>
      </c>
      <c r="M20" s="40" t="s">
        <v>64</v>
      </c>
      <c r="N20" s="19">
        <v>11.2</v>
      </c>
      <c r="O20" s="19">
        <v>1</v>
      </c>
      <c r="P20" s="19" t="s">
        <v>766</v>
      </c>
      <c r="Q20" s="19">
        <v>0.85</v>
      </c>
      <c r="R20" s="44">
        <f>21/33</f>
        <v>0.63636363636363635</v>
      </c>
      <c r="S20" s="17">
        <f>15/33</f>
        <v>0.45454545454545453</v>
      </c>
      <c r="T20" s="17">
        <f>1-0.12</f>
        <v>0.88</v>
      </c>
      <c r="U20" s="11" t="s">
        <v>88</v>
      </c>
      <c r="V20" s="12" t="s">
        <v>119</v>
      </c>
      <c r="W20" s="11" t="s">
        <v>67</v>
      </c>
      <c r="X20" s="11" t="s">
        <v>53</v>
      </c>
      <c r="Y20" s="11" t="s">
        <v>54</v>
      </c>
      <c r="Z20" s="45" t="s">
        <v>68</v>
      </c>
      <c r="AA20" s="11">
        <f>35*15</f>
        <v>525</v>
      </c>
      <c r="AB20" s="11">
        <v>15</v>
      </c>
      <c r="AC20" s="11">
        <v>35</v>
      </c>
      <c r="AD20" s="43" t="s">
        <v>56</v>
      </c>
      <c r="AE20" s="11" t="s">
        <v>120</v>
      </c>
      <c r="AF20" s="43" t="s">
        <v>91</v>
      </c>
      <c r="AG20" s="118" t="s">
        <v>449</v>
      </c>
      <c r="AH20" s="118" t="s">
        <v>533</v>
      </c>
      <c r="AI20" s="11">
        <v>7.8</v>
      </c>
      <c r="AJ20" s="11">
        <v>2.5</v>
      </c>
      <c r="AK20" s="11">
        <v>11</v>
      </c>
      <c r="AL20" s="11">
        <v>12.5</v>
      </c>
      <c r="AM20" s="11">
        <v>3.7</v>
      </c>
      <c r="AN20" s="11">
        <v>11</v>
      </c>
      <c r="AV20" s="11">
        <v>0</v>
      </c>
      <c r="AW20" s="1" t="s">
        <v>104</v>
      </c>
    </row>
    <row r="21" spans="1:49" ht="17" customHeight="1" x14ac:dyDescent="0.2">
      <c r="A21" s="13"/>
      <c r="B21" s="13"/>
      <c r="C21" s="13"/>
      <c r="E21" s="13"/>
      <c r="F21" s="13"/>
      <c r="G21" s="13"/>
      <c r="K21" s="11">
        <v>3052</v>
      </c>
      <c r="L21" s="11" t="s">
        <v>121</v>
      </c>
      <c r="M21" s="40" t="s">
        <v>64</v>
      </c>
      <c r="N21" s="19">
        <v>11.2</v>
      </c>
      <c r="O21" s="19">
        <v>1</v>
      </c>
      <c r="P21" s="19" t="s">
        <v>766</v>
      </c>
      <c r="Q21" s="19">
        <v>0.85</v>
      </c>
      <c r="R21" s="44">
        <f>21/33</f>
        <v>0.63636363636363635</v>
      </c>
      <c r="S21" s="17">
        <f>15/33</f>
        <v>0.45454545454545453</v>
      </c>
      <c r="T21" s="17">
        <f>1-0.12</f>
        <v>0.88</v>
      </c>
      <c r="U21" s="11" t="s">
        <v>88</v>
      </c>
      <c r="V21" s="12" t="s">
        <v>119</v>
      </c>
      <c r="W21" s="11" t="s">
        <v>67</v>
      </c>
      <c r="X21" s="11" t="s">
        <v>53</v>
      </c>
      <c r="Y21" s="11" t="s">
        <v>54</v>
      </c>
      <c r="Z21" s="45" t="s">
        <v>68</v>
      </c>
      <c r="AA21" s="11">
        <f>35*15</f>
        <v>525</v>
      </c>
      <c r="AB21" s="11">
        <v>15</v>
      </c>
      <c r="AC21" s="11">
        <v>35</v>
      </c>
      <c r="AD21" s="43" t="s">
        <v>56</v>
      </c>
      <c r="AE21" s="11" t="s">
        <v>120</v>
      </c>
      <c r="AF21" s="43" t="s">
        <v>91</v>
      </c>
      <c r="AI21" s="11">
        <v>7.8</v>
      </c>
      <c r="AJ21" s="11">
        <v>1.9</v>
      </c>
      <c r="AK21" s="11">
        <v>11</v>
      </c>
      <c r="AL21" s="11">
        <v>11.5</v>
      </c>
      <c r="AM21" s="11">
        <v>3.4</v>
      </c>
      <c r="AN21" s="11">
        <v>11</v>
      </c>
      <c r="AV21" s="11">
        <v>0</v>
      </c>
    </row>
    <row r="22" spans="1:49" s="31" customFormat="1" ht="17" customHeight="1" x14ac:dyDescent="0.2">
      <c r="A22" s="30"/>
      <c r="B22" s="30"/>
      <c r="C22" s="30"/>
      <c r="D22" s="87"/>
      <c r="E22" s="30"/>
      <c r="F22" s="30"/>
      <c r="G22" s="30"/>
      <c r="H22" s="183"/>
      <c r="I22" s="183"/>
      <c r="J22" s="183"/>
      <c r="K22" s="31">
        <v>3053</v>
      </c>
      <c r="L22" s="31" t="s">
        <v>122</v>
      </c>
      <c r="M22" s="41" t="s">
        <v>64</v>
      </c>
      <c r="N22" s="22">
        <v>11.2</v>
      </c>
      <c r="O22" s="22">
        <v>1</v>
      </c>
      <c r="P22" s="22" t="s">
        <v>766</v>
      </c>
      <c r="Q22" s="22">
        <v>0.85</v>
      </c>
      <c r="R22" s="47">
        <f>21/33</f>
        <v>0.63636363636363635</v>
      </c>
      <c r="S22" s="32">
        <f>15/33</f>
        <v>0.45454545454545453</v>
      </c>
      <c r="T22" s="32">
        <f>1-0.12</f>
        <v>0.88</v>
      </c>
      <c r="U22" s="31" t="s">
        <v>88</v>
      </c>
      <c r="V22" s="33" t="s">
        <v>119</v>
      </c>
      <c r="W22" s="31" t="s">
        <v>67</v>
      </c>
      <c r="X22" s="31" t="s">
        <v>53</v>
      </c>
      <c r="Y22" s="31" t="s">
        <v>54</v>
      </c>
      <c r="Z22" s="50" t="s">
        <v>68</v>
      </c>
      <c r="AA22" s="31">
        <f>35*15</f>
        <v>525</v>
      </c>
      <c r="AB22" s="31">
        <v>15</v>
      </c>
      <c r="AC22" s="31">
        <v>35</v>
      </c>
      <c r="AD22" s="49" t="s">
        <v>56</v>
      </c>
      <c r="AE22" s="31" t="s">
        <v>120</v>
      </c>
      <c r="AF22" s="49" t="s">
        <v>91</v>
      </c>
      <c r="AG22" s="63"/>
      <c r="AH22" s="63"/>
      <c r="AI22" s="31">
        <v>7.6</v>
      </c>
      <c r="AJ22" s="31">
        <v>2.9</v>
      </c>
      <c r="AK22" s="31">
        <v>11</v>
      </c>
      <c r="AL22" s="31">
        <v>8.5</v>
      </c>
      <c r="AM22" s="31">
        <v>2.2000000000000002</v>
      </c>
      <c r="AN22" s="31">
        <v>11</v>
      </c>
      <c r="AV22" s="31">
        <v>0</v>
      </c>
      <c r="AW22" s="34"/>
    </row>
    <row r="23" spans="1:49" ht="17" customHeight="1" x14ac:dyDescent="0.2">
      <c r="A23" s="13" t="s">
        <v>141</v>
      </c>
      <c r="B23" s="13">
        <v>306</v>
      </c>
      <c r="C23" s="13" t="s">
        <v>47</v>
      </c>
      <c r="D23" s="86" t="s">
        <v>680</v>
      </c>
      <c r="E23" s="13" t="s">
        <v>986</v>
      </c>
      <c r="F23" s="13" t="s">
        <v>987</v>
      </c>
      <c r="G23" s="13" t="s">
        <v>990</v>
      </c>
      <c r="K23" s="11">
        <v>3061</v>
      </c>
      <c r="L23" s="11" t="s">
        <v>121</v>
      </c>
      <c r="M23" s="40" t="s">
        <v>142</v>
      </c>
      <c r="N23" s="17">
        <v>11.3</v>
      </c>
      <c r="O23" s="17">
        <v>1</v>
      </c>
      <c r="P23" s="17" t="s">
        <v>766</v>
      </c>
      <c r="Q23" s="17">
        <v>0.85</v>
      </c>
      <c r="R23" s="17">
        <v>0.53</v>
      </c>
      <c r="S23" s="17">
        <f>16/30</f>
        <v>0.53333333333333333</v>
      </c>
      <c r="T23" s="17">
        <f>1-0.18</f>
        <v>0.82000000000000006</v>
      </c>
      <c r="U23" s="11" t="s">
        <v>88</v>
      </c>
      <c r="V23" s="12" t="s">
        <v>178</v>
      </c>
      <c r="W23" s="11" t="s">
        <v>67</v>
      </c>
      <c r="X23" s="11" t="s">
        <v>53</v>
      </c>
      <c r="Y23" s="45" t="s">
        <v>54</v>
      </c>
      <c r="Z23" s="11" t="s">
        <v>68</v>
      </c>
      <c r="AA23" s="11">
        <f>35*15</f>
        <v>525</v>
      </c>
      <c r="AB23" s="11">
        <v>15</v>
      </c>
      <c r="AC23" s="11">
        <v>35</v>
      </c>
      <c r="AD23" s="11" t="s">
        <v>56</v>
      </c>
      <c r="AE23" s="11" t="s">
        <v>120</v>
      </c>
      <c r="AF23" s="43" t="s">
        <v>91</v>
      </c>
      <c r="AG23" s="60" t="s">
        <v>449</v>
      </c>
      <c r="AH23" s="118" t="s">
        <v>533</v>
      </c>
      <c r="AI23" s="11">
        <v>6.9</v>
      </c>
      <c r="AJ23" s="11">
        <v>2.7</v>
      </c>
      <c r="AK23" s="11">
        <v>10</v>
      </c>
      <c r="AL23" s="11">
        <v>8</v>
      </c>
      <c r="AM23" s="11">
        <v>2.7</v>
      </c>
      <c r="AN23" s="11">
        <v>10</v>
      </c>
      <c r="AV23" s="11">
        <v>0</v>
      </c>
      <c r="AW23" s="1" t="s">
        <v>93</v>
      </c>
    </row>
    <row r="24" spans="1:49" ht="17" customHeight="1" x14ac:dyDescent="0.2">
      <c r="A24" s="13"/>
      <c r="B24" s="13"/>
      <c r="C24" s="13"/>
      <c r="E24" s="13"/>
      <c r="F24" s="13"/>
      <c r="G24" s="13"/>
      <c r="K24" s="11">
        <v>3062</v>
      </c>
      <c r="L24" s="11" t="s">
        <v>118</v>
      </c>
      <c r="M24" s="40" t="s">
        <v>142</v>
      </c>
      <c r="N24" s="17">
        <v>11.3</v>
      </c>
      <c r="O24" s="17">
        <v>1</v>
      </c>
      <c r="P24" s="17" t="s">
        <v>766</v>
      </c>
      <c r="Q24" s="17">
        <v>0.85</v>
      </c>
      <c r="R24" s="17">
        <v>0.53</v>
      </c>
      <c r="S24" s="17">
        <f>16/30</f>
        <v>0.53333333333333333</v>
      </c>
      <c r="T24" s="17">
        <f t="shared" ref="T24:T25" si="0">1-0.18</f>
        <v>0.82000000000000006</v>
      </c>
      <c r="U24" s="11" t="s">
        <v>88</v>
      </c>
      <c r="V24" s="12" t="s">
        <v>179</v>
      </c>
      <c r="W24" s="11" t="s">
        <v>67</v>
      </c>
      <c r="X24" s="11" t="s">
        <v>53</v>
      </c>
      <c r="Y24" s="45" t="s">
        <v>54</v>
      </c>
      <c r="Z24" s="11" t="s">
        <v>68</v>
      </c>
      <c r="AA24" s="11">
        <f t="shared" ref="AA24:AA25" si="1">35*15</f>
        <v>525</v>
      </c>
      <c r="AB24" s="11">
        <v>15</v>
      </c>
      <c r="AC24" s="11">
        <v>35</v>
      </c>
      <c r="AD24" s="11" t="s">
        <v>56</v>
      </c>
      <c r="AE24" s="11" t="s">
        <v>120</v>
      </c>
      <c r="AF24" s="43" t="s">
        <v>91</v>
      </c>
      <c r="AI24" s="11">
        <v>6.5</v>
      </c>
      <c r="AJ24" s="11">
        <v>2.4</v>
      </c>
      <c r="AK24" s="11">
        <v>10</v>
      </c>
      <c r="AL24" s="11">
        <v>8.6999999999999993</v>
      </c>
      <c r="AM24" s="11">
        <v>2.2000000000000002</v>
      </c>
      <c r="AN24" s="11">
        <v>10</v>
      </c>
      <c r="AV24" s="11">
        <v>0</v>
      </c>
    </row>
    <row r="25" spans="1:49" s="31" customFormat="1" ht="17.5" customHeight="1" x14ac:dyDescent="0.2">
      <c r="A25" s="30"/>
      <c r="B25" s="30"/>
      <c r="C25" s="30"/>
      <c r="D25" s="87"/>
      <c r="E25" s="30"/>
      <c r="F25" s="30"/>
      <c r="G25" s="30"/>
      <c r="H25" s="183"/>
      <c r="I25" s="183"/>
      <c r="J25" s="183"/>
      <c r="K25" s="31">
        <v>3063</v>
      </c>
      <c r="L25" s="31" t="s">
        <v>180</v>
      </c>
      <c r="M25" s="41" t="s">
        <v>142</v>
      </c>
      <c r="N25" s="32">
        <v>11.3</v>
      </c>
      <c r="O25" s="32">
        <v>1</v>
      </c>
      <c r="P25" s="32" t="s">
        <v>766</v>
      </c>
      <c r="Q25" s="32">
        <v>0.85</v>
      </c>
      <c r="R25" s="32">
        <v>0.53</v>
      </c>
      <c r="S25" s="32">
        <f>16/30</f>
        <v>0.53333333333333333</v>
      </c>
      <c r="T25" s="32">
        <f t="shared" si="0"/>
        <v>0.82000000000000006</v>
      </c>
      <c r="U25" s="31" t="s">
        <v>88</v>
      </c>
      <c r="V25" s="33" t="s">
        <v>181</v>
      </c>
      <c r="W25" s="31" t="s">
        <v>67</v>
      </c>
      <c r="X25" s="31" t="s">
        <v>53</v>
      </c>
      <c r="Y25" s="50" t="s">
        <v>54</v>
      </c>
      <c r="Z25" s="31" t="s">
        <v>68</v>
      </c>
      <c r="AA25" s="31">
        <f t="shared" si="1"/>
        <v>525</v>
      </c>
      <c r="AB25" s="31">
        <v>15</v>
      </c>
      <c r="AC25" s="31">
        <v>35</v>
      </c>
      <c r="AD25" s="31" t="s">
        <v>56</v>
      </c>
      <c r="AE25" s="31" t="s">
        <v>120</v>
      </c>
      <c r="AF25" s="49" t="s">
        <v>91</v>
      </c>
      <c r="AG25" s="60"/>
      <c r="AH25" s="60"/>
      <c r="AI25" s="31">
        <v>6.1</v>
      </c>
      <c r="AJ25" s="31">
        <v>1.9</v>
      </c>
      <c r="AK25" s="31">
        <v>10</v>
      </c>
      <c r="AL25" s="31">
        <v>11.6</v>
      </c>
      <c r="AM25" s="31">
        <v>2.7</v>
      </c>
      <c r="AN25" s="31">
        <v>10</v>
      </c>
      <c r="AV25" s="31">
        <v>0</v>
      </c>
      <c r="AW25" s="34"/>
    </row>
    <row r="26" spans="1:49" ht="17" customHeight="1" x14ac:dyDescent="0.2">
      <c r="A26" s="13" t="s">
        <v>146</v>
      </c>
      <c r="B26" s="13">
        <v>307</v>
      </c>
      <c r="C26" s="13" t="s">
        <v>47</v>
      </c>
      <c r="D26" s="86" t="s">
        <v>680</v>
      </c>
      <c r="E26" s="13" t="s">
        <v>986</v>
      </c>
      <c r="F26" s="13" t="s">
        <v>987</v>
      </c>
      <c r="G26" s="13" t="s">
        <v>990</v>
      </c>
      <c r="K26" s="11">
        <v>3071</v>
      </c>
      <c r="L26" s="11" t="s">
        <v>182</v>
      </c>
      <c r="M26" s="75" t="s">
        <v>64</v>
      </c>
      <c r="N26" s="17">
        <f>(10+14)/2</f>
        <v>12</v>
      </c>
      <c r="O26" s="17">
        <v>1</v>
      </c>
      <c r="P26" s="17">
        <v>1</v>
      </c>
      <c r="Q26" s="17" t="s">
        <v>766</v>
      </c>
      <c r="R26" s="17" t="s">
        <v>766</v>
      </c>
      <c r="S26" s="17">
        <f>49/75</f>
        <v>0.65333333333333332</v>
      </c>
      <c r="T26" s="17">
        <v>0.1</v>
      </c>
      <c r="U26" s="11" t="s">
        <v>88</v>
      </c>
      <c r="V26" s="12" t="s">
        <v>183</v>
      </c>
      <c r="W26" s="11" t="s">
        <v>67</v>
      </c>
      <c r="X26" s="11" t="s">
        <v>149</v>
      </c>
      <c r="Y26" s="61" t="s">
        <v>54</v>
      </c>
      <c r="Z26" s="11" t="s">
        <v>68</v>
      </c>
      <c r="AA26" s="11" t="s">
        <v>766</v>
      </c>
      <c r="AB26" s="11" t="s">
        <v>766</v>
      </c>
      <c r="AC26" s="11" t="s">
        <v>766</v>
      </c>
      <c r="AD26" s="11" t="s">
        <v>144</v>
      </c>
      <c r="AE26" s="11" t="s">
        <v>184</v>
      </c>
      <c r="AF26" s="11" t="s">
        <v>91</v>
      </c>
      <c r="AG26" s="118" t="s">
        <v>449</v>
      </c>
      <c r="AH26" s="118" t="s">
        <v>766</v>
      </c>
      <c r="AI26" s="43">
        <v>5.67</v>
      </c>
      <c r="AJ26" s="11">
        <v>3.9</v>
      </c>
      <c r="AK26" s="11">
        <v>17</v>
      </c>
      <c r="AL26" s="11">
        <v>12.72</v>
      </c>
      <c r="AM26" s="11">
        <v>5.18</v>
      </c>
      <c r="AN26" s="11">
        <v>17</v>
      </c>
      <c r="AV26" s="11">
        <v>0</v>
      </c>
      <c r="AW26" s="1" t="s">
        <v>220</v>
      </c>
    </row>
    <row r="27" spans="1:49" ht="17" customHeight="1" x14ac:dyDescent="0.2">
      <c r="A27" s="13"/>
      <c r="B27" s="13"/>
      <c r="C27" s="13"/>
      <c r="E27" s="13"/>
      <c r="F27" s="13"/>
      <c r="G27" s="13"/>
      <c r="M27" s="40"/>
      <c r="AE27" s="11" t="s">
        <v>185</v>
      </c>
      <c r="AF27" s="11" t="s">
        <v>91</v>
      </c>
      <c r="AI27" s="11">
        <v>5.67</v>
      </c>
      <c r="AJ27" s="11">
        <v>3.9</v>
      </c>
      <c r="AK27" s="11">
        <v>17</v>
      </c>
      <c r="AL27" s="11">
        <v>13.44</v>
      </c>
      <c r="AM27" s="11">
        <v>4.91</v>
      </c>
      <c r="AN27" s="11">
        <v>17</v>
      </c>
      <c r="AV27" s="11">
        <v>0</v>
      </c>
    </row>
    <row r="28" spans="1:49" ht="17" customHeight="1" x14ac:dyDescent="0.2">
      <c r="A28" s="13"/>
      <c r="B28" s="13"/>
      <c r="C28" s="13"/>
      <c r="E28" s="13"/>
      <c r="F28" s="13"/>
      <c r="G28" s="13"/>
      <c r="K28" s="11">
        <v>3072</v>
      </c>
      <c r="L28" s="11" t="s">
        <v>186</v>
      </c>
      <c r="M28" s="75" t="s">
        <v>64</v>
      </c>
      <c r="N28" s="17">
        <f t="shared" ref="N28:N32" si="2">(10+14)/2</f>
        <v>12</v>
      </c>
      <c r="O28" s="17">
        <v>1</v>
      </c>
      <c r="P28" s="17">
        <v>1</v>
      </c>
      <c r="Q28" s="17" t="s">
        <v>766</v>
      </c>
      <c r="R28" s="17" t="s">
        <v>766</v>
      </c>
      <c r="S28" s="17">
        <f t="shared" ref="S28:S32" si="3">49/75</f>
        <v>0.65333333333333332</v>
      </c>
      <c r="T28" s="17">
        <v>0.1</v>
      </c>
      <c r="U28" s="11" t="s">
        <v>88</v>
      </c>
      <c r="V28" s="12" t="s">
        <v>187</v>
      </c>
      <c r="W28" s="11" t="s">
        <v>67</v>
      </c>
      <c r="X28" s="11" t="s">
        <v>149</v>
      </c>
      <c r="Y28" s="61" t="s">
        <v>54</v>
      </c>
      <c r="Z28" s="11" t="s">
        <v>68</v>
      </c>
      <c r="AA28" s="11" t="s">
        <v>766</v>
      </c>
      <c r="AB28" s="11" t="s">
        <v>766</v>
      </c>
      <c r="AC28" s="11" t="s">
        <v>766</v>
      </c>
      <c r="AD28" s="11" t="s">
        <v>144</v>
      </c>
      <c r="AE28" s="11" t="s">
        <v>184</v>
      </c>
      <c r="AF28" s="11" t="s">
        <v>91</v>
      </c>
      <c r="AI28" s="11">
        <v>6.81</v>
      </c>
      <c r="AJ28" s="11">
        <v>4.8099999999999996</v>
      </c>
      <c r="AK28" s="11">
        <v>16</v>
      </c>
      <c r="AL28" s="11">
        <v>11.41</v>
      </c>
      <c r="AM28" s="11">
        <v>6.61</v>
      </c>
      <c r="AN28" s="11">
        <v>16</v>
      </c>
      <c r="AV28" s="11">
        <v>0</v>
      </c>
    </row>
    <row r="29" spans="1:49" ht="17" customHeight="1" x14ac:dyDescent="0.2">
      <c r="A29" s="13"/>
      <c r="B29" s="13"/>
      <c r="C29" s="13"/>
      <c r="E29" s="13"/>
      <c r="F29" s="13"/>
      <c r="G29" s="13"/>
      <c r="M29" s="40"/>
      <c r="AE29" s="11" t="s">
        <v>185</v>
      </c>
      <c r="AF29" s="11" t="s">
        <v>91</v>
      </c>
      <c r="AI29" s="11">
        <v>6.81</v>
      </c>
      <c r="AJ29" s="11">
        <v>4.8099999999999996</v>
      </c>
      <c r="AK29" s="11">
        <v>16</v>
      </c>
      <c r="AL29" s="11">
        <v>11.56</v>
      </c>
      <c r="AM29" s="11">
        <v>6.55</v>
      </c>
      <c r="AN29" s="11">
        <v>16</v>
      </c>
      <c r="AV29" s="11">
        <v>0</v>
      </c>
    </row>
    <row r="30" spans="1:49" ht="17" customHeight="1" x14ac:dyDescent="0.2">
      <c r="A30" s="13"/>
      <c r="B30" s="13"/>
      <c r="C30" s="13"/>
      <c r="E30" s="13"/>
      <c r="F30" s="13"/>
      <c r="G30" s="13"/>
      <c r="K30" s="11">
        <v>3073</v>
      </c>
      <c r="L30" s="11" t="s">
        <v>188</v>
      </c>
      <c r="M30" s="75" t="s">
        <v>64</v>
      </c>
      <c r="N30" s="17">
        <f t="shared" si="2"/>
        <v>12</v>
      </c>
      <c r="O30" s="17">
        <v>1</v>
      </c>
      <c r="P30" s="17">
        <v>1</v>
      </c>
      <c r="Q30" s="17" t="s">
        <v>766</v>
      </c>
      <c r="R30" s="17" t="s">
        <v>766</v>
      </c>
      <c r="S30" s="17">
        <f t="shared" si="3"/>
        <v>0.65333333333333332</v>
      </c>
      <c r="T30" s="17">
        <v>0.1</v>
      </c>
      <c r="U30" s="11" t="s">
        <v>88</v>
      </c>
      <c r="V30" s="12" t="s">
        <v>189</v>
      </c>
      <c r="W30" s="11" t="s">
        <v>67</v>
      </c>
      <c r="X30" s="11" t="s">
        <v>149</v>
      </c>
      <c r="Y30" s="61" t="s">
        <v>54</v>
      </c>
      <c r="Z30" s="11" t="s">
        <v>68</v>
      </c>
      <c r="AA30" s="11" t="s">
        <v>766</v>
      </c>
      <c r="AB30" s="11" t="s">
        <v>766</v>
      </c>
      <c r="AC30" s="11" t="s">
        <v>766</v>
      </c>
      <c r="AD30" s="11" t="s">
        <v>144</v>
      </c>
      <c r="AE30" s="11" t="s">
        <v>184</v>
      </c>
      <c r="AF30" s="11" t="s">
        <v>91</v>
      </c>
      <c r="AI30" s="11">
        <v>7</v>
      </c>
      <c r="AJ30" s="11">
        <v>3.84</v>
      </c>
      <c r="AK30" s="11">
        <v>19</v>
      </c>
      <c r="AL30" s="11">
        <v>9.73</v>
      </c>
      <c r="AM30" s="11">
        <v>4.49</v>
      </c>
      <c r="AN30" s="11">
        <v>19</v>
      </c>
      <c r="AV30" s="11">
        <v>0</v>
      </c>
    </row>
    <row r="31" spans="1:49" ht="17" customHeight="1" x14ac:dyDescent="0.2">
      <c r="A31" s="13"/>
      <c r="B31" s="13"/>
      <c r="C31" s="13"/>
      <c r="E31" s="13"/>
      <c r="F31" s="13"/>
      <c r="G31" s="13"/>
      <c r="M31" s="40"/>
      <c r="AE31" s="11" t="s">
        <v>185</v>
      </c>
      <c r="AF31" s="11" t="s">
        <v>91</v>
      </c>
      <c r="AI31" s="11">
        <v>7</v>
      </c>
      <c r="AJ31" s="11">
        <v>3.84</v>
      </c>
      <c r="AK31" s="11">
        <v>19</v>
      </c>
      <c r="AL31" s="11">
        <v>9.36</v>
      </c>
      <c r="AM31" s="11">
        <v>5.62</v>
      </c>
      <c r="AN31" s="11">
        <v>19</v>
      </c>
      <c r="AV31" s="11">
        <v>0</v>
      </c>
    </row>
    <row r="32" spans="1:49" ht="17" customHeight="1" x14ac:dyDescent="0.2">
      <c r="A32" s="13"/>
      <c r="B32" s="13"/>
      <c r="C32" s="13"/>
      <c r="E32" s="13"/>
      <c r="F32" s="13"/>
      <c r="G32" s="13"/>
      <c r="K32" s="11">
        <v>3074</v>
      </c>
      <c r="L32" s="11" t="s">
        <v>190</v>
      </c>
      <c r="M32" s="75" t="s">
        <v>64</v>
      </c>
      <c r="N32" s="17">
        <f t="shared" si="2"/>
        <v>12</v>
      </c>
      <c r="O32" s="17">
        <v>1</v>
      </c>
      <c r="P32" s="17">
        <v>1</v>
      </c>
      <c r="Q32" s="17" t="s">
        <v>766</v>
      </c>
      <c r="R32" s="17" t="s">
        <v>766</v>
      </c>
      <c r="S32" s="17">
        <f t="shared" si="3"/>
        <v>0.65333333333333332</v>
      </c>
      <c r="T32" s="17">
        <v>0.1</v>
      </c>
      <c r="U32" s="11" t="s">
        <v>88</v>
      </c>
      <c r="V32" s="12" t="s">
        <v>191</v>
      </c>
      <c r="W32" s="11" t="s">
        <v>67</v>
      </c>
      <c r="X32" s="11" t="s">
        <v>149</v>
      </c>
      <c r="Y32" s="61" t="s">
        <v>54</v>
      </c>
      <c r="Z32" s="11" t="s">
        <v>68</v>
      </c>
      <c r="AA32" s="11" t="s">
        <v>766</v>
      </c>
      <c r="AB32" s="11" t="s">
        <v>766</v>
      </c>
      <c r="AC32" s="11" t="s">
        <v>766</v>
      </c>
      <c r="AD32" s="11" t="s">
        <v>144</v>
      </c>
      <c r="AE32" s="11" t="s">
        <v>184</v>
      </c>
      <c r="AF32" s="11" t="s">
        <v>91</v>
      </c>
      <c r="AI32" s="11">
        <v>7.9</v>
      </c>
      <c r="AJ32" s="11">
        <v>3.99</v>
      </c>
      <c r="AK32" s="11">
        <v>21</v>
      </c>
      <c r="AL32" s="11">
        <v>9.81</v>
      </c>
      <c r="AM32" s="11">
        <v>5.34</v>
      </c>
      <c r="AN32" s="11">
        <v>21</v>
      </c>
      <c r="AV32" s="11">
        <v>0</v>
      </c>
    </row>
    <row r="33" spans="1:49" s="31" customFormat="1" ht="17" customHeight="1" x14ac:dyDescent="0.2">
      <c r="A33" s="30"/>
      <c r="B33" s="30"/>
      <c r="C33" s="30"/>
      <c r="D33" s="87"/>
      <c r="E33" s="30"/>
      <c r="F33" s="30"/>
      <c r="G33" s="30"/>
      <c r="H33" s="183"/>
      <c r="I33" s="183"/>
      <c r="J33" s="183"/>
      <c r="M33" s="41"/>
      <c r="N33" s="32"/>
      <c r="O33" s="32"/>
      <c r="P33" s="32"/>
      <c r="Q33" s="32"/>
      <c r="R33" s="32"/>
      <c r="S33" s="32"/>
      <c r="T33" s="32"/>
      <c r="V33" s="33"/>
      <c r="AE33" s="31" t="s">
        <v>185</v>
      </c>
      <c r="AF33" s="31" t="s">
        <v>91</v>
      </c>
      <c r="AG33" s="63"/>
      <c r="AH33" s="63"/>
      <c r="AI33" s="31">
        <v>7.9</v>
      </c>
      <c r="AJ33" s="31">
        <v>3.99</v>
      </c>
      <c r="AK33" s="31">
        <v>21</v>
      </c>
      <c r="AL33" s="31">
        <v>8.66</v>
      </c>
      <c r="AM33" s="31">
        <v>3.95</v>
      </c>
      <c r="AN33" s="31">
        <v>21</v>
      </c>
      <c r="AV33" s="31">
        <v>0</v>
      </c>
      <c r="AW33" s="34"/>
    </row>
    <row r="34" spans="1:49" ht="17" customHeight="1" x14ac:dyDescent="0.2">
      <c r="A34" s="13" t="s">
        <v>155</v>
      </c>
      <c r="B34" s="13">
        <v>308</v>
      </c>
      <c r="C34" s="13" t="s">
        <v>47</v>
      </c>
      <c r="D34" s="86" t="s">
        <v>680</v>
      </c>
      <c r="E34" s="13" t="s">
        <v>986</v>
      </c>
      <c r="F34" s="13" t="s">
        <v>987</v>
      </c>
      <c r="G34" s="13" t="s">
        <v>990</v>
      </c>
      <c r="K34" s="11">
        <v>3081</v>
      </c>
      <c r="L34" s="11" t="s">
        <v>192</v>
      </c>
      <c r="M34" s="11">
        <v>6</v>
      </c>
      <c r="N34" s="17">
        <v>11.5</v>
      </c>
      <c r="O34" s="17">
        <v>1</v>
      </c>
      <c r="P34" s="17">
        <f>153/462</f>
        <v>0.33116883116883117</v>
      </c>
      <c r="Q34" s="17">
        <f>314/462</f>
        <v>0.67965367965367962</v>
      </c>
      <c r="R34" s="17" t="s">
        <v>766</v>
      </c>
      <c r="S34" s="17">
        <f>269/462</f>
        <v>0.58225108225108224</v>
      </c>
      <c r="T34" s="17">
        <f>58/462</f>
        <v>0.12554112554112554</v>
      </c>
      <c r="U34" s="43" t="s">
        <v>50</v>
      </c>
      <c r="V34" s="12" t="s">
        <v>193</v>
      </c>
      <c r="W34" s="11" t="s">
        <v>67</v>
      </c>
      <c r="X34" s="11" t="s">
        <v>149</v>
      </c>
      <c r="Y34" s="11" t="s">
        <v>157</v>
      </c>
      <c r="Z34" s="11" t="s">
        <v>55</v>
      </c>
      <c r="AA34" s="45">
        <f>5*36*AC34</f>
        <v>7448.1</v>
      </c>
      <c r="AB34" s="99">
        <f>3*5*36</f>
        <v>540</v>
      </c>
      <c r="AC34" s="59">
        <f>55*AVERAGE(0.585, 0.8, 0.872)</f>
        <v>41.378333333333337</v>
      </c>
      <c r="AD34" s="11" t="s">
        <v>56</v>
      </c>
      <c r="AE34" s="11" t="s">
        <v>194</v>
      </c>
      <c r="AF34" s="11" t="s">
        <v>58</v>
      </c>
      <c r="AG34" s="60" t="s">
        <v>526</v>
      </c>
      <c r="AH34" s="60" t="s">
        <v>684</v>
      </c>
      <c r="AI34" s="11" t="s">
        <v>766</v>
      </c>
      <c r="AJ34" s="11" t="s">
        <v>766</v>
      </c>
      <c r="AK34" s="11" t="s">
        <v>766</v>
      </c>
      <c r="AL34" s="11">
        <v>32.1</v>
      </c>
      <c r="AM34" s="11">
        <v>14.33</v>
      </c>
      <c r="AN34" s="11">
        <v>462</v>
      </c>
      <c r="AV34" s="11">
        <v>0</v>
      </c>
      <c r="AW34" s="1" t="s">
        <v>82</v>
      </c>
    </row>
    <row r="35" spans="1:49" s="31" customFormat="1" ht="17" customHeight="1" x14ac:dyDescent="0.2">
      <c r="A35" s="30"/>
      <c r="B35" s="30"/>
      <c r="C35" s="30"/>
      <c r="D35" s="87"/>
      <c r="E35" s="30"/>
      <c r="F35" s="30"/>
      <c r="G35" s="30"/>
      <c r="H35" s="183"/>
      <c r="I35" s="183"/>
      <c r="J35" s="183"/>
      <c r="K35" s="31">
        <v>3082</v>
      </c>
      <c r="L35" s="31" t="s">
        <v>122</v>
      </c>
      <c r="M35" s="31">
        <v>6</v>
      </c>
      <c r="N35" s="32">
        <v>11.5</v>
      </c>
      <c r="O35" s="32">
        <v>1</v>
      </c>
      <c r="P35" s="32">
        <f>102/389</f>
        <v>0.26221079691516708</v>
      </c>
      <c r="Q35" s="32">
        <f>255/389</f>
        <v>0.65552699228791778</v>
      </c>
      <c r="R35" s="32" t="s">
        <v>766</v>
      </c>
      <c r="S35" s="32">
        <f>225/389</f>
        <v>0.57840616966580982</v>
      </c>
      <c r="T35" s="32">
        <f>56/389</f>
        <v>0.14395886889460155</v>
      </c>
      <c r="U35" s="31" t="s">
        <v>74</v>
      </c>
      <c r="V35" s="33" t="s">
        <v>195</v>
      </c>
      <c r="W35" s="31" t="s">
        <v>67</v>
      </c>
      <c r="X35" s="31" t="s">
        <v>74</v>
      </c>
      <c r="Y35" s="31" t="s">
        <v>74</v>
      </c>
      <c r="Z35" s="31" t="s">
        <v>74</v>
      </c>
      <c r="AA35" s="31" t="s">
        <v>74</v>
      </c>
      <c r="AC35" s="31" t="s">
        <v>74</v>
      </c>
      <c r="AD35" s="31" t="s">
        <v>74</v>
      </c>
      <c r="AE35" s="31" t="s">
        <v>194</v>
      </c>
      <c r="AF35" s="31" t="s">
        <v>58</v>
      </c>
      <c r="AG35" s="63"/>
      <c r="AH35" s="60"/>
      <c r="AI35" s="31" t="s">
        <v>766</v>
      </c>
      <c r="AJ35" s="31" t="s">
        <v>766</v>
      </c>
      <c r="AK35" s="31" t="s">
        <v>766</v>
      </c>
      <c r="AL35" s="31">
        <v>31.6</v>
      </c>
      <c r="AM35" s="31">
        <v>14.11</v>
      </c>
      <c r="AN35" s="31">
        <v>389</v>
      </c>
      <c r="AV35" s="31">
        <v>0</v>
      </c>
      <c r="AW35" s="34"/>
    </row>
    <row r="36" spans="1:49" ht="17" customHeight="1" x14ac:dyDescent="0.2">
      <c r="A36" s="13" t="s">
        <v>160</v>
      </c>
      <c r="B36" s="13">
        <v>309</v>
      </c>
      <c r="C36" s="13" t="s">
        <v>47</v>
      </c>
      <c r="D36" s="86" t="s">
        <v>680</v>
      </c>
      <c r="E36" s="13" t="s">
        <v>986</v>
      </c>
      <c r="F36" s="13" t="s">
        <v>987</v>
      </c>
      <c r="G36" s="13" t="s">
        <v>990</v>
      </c>
      <c r="K36" s="11" t="s">
        <v>161</v>
      </c>
      <c r="L36" s="11" t="s">
        <v>196</v>
      </c>
      <c r="M36" s="11">
        <v>6</v>
      </c>
      <c r="N36" s="17">
        <v>11.5</v>
      </c>
      <c r="O36" s="17">
        <v>1</v>
      </c>
      <c r="P36" s="17">
        <f>201/605</f>
        <v>0.3322314049586777</v>
      </c>
      <c r="Q36" s="17">
        <f>418/605</f>
        <v>0.69090909090909092</v>
      </c>
      <c r="R36" s="17" t="s">
        <v>766</v>
      </c>
      <c r="S36" s="17">
        <f>360/605</f>
        <v>0.5950413223140496</v>
      </c>
      <c r="T36" s="17">
        <f>79/605</f>
        <v>0.13057851239669421</v>
      </c>
      <c r="U36" s="43" t="s">
        <v>50</v>
      </c>
      <c r="V36" s="12" t="s">
        <v>197</v>
      </c>
      <c r="W36" s="11" t="s">
        <v>67</v>
      </c>
      <c r="X36" s="11" t="s">
        <v>149</v>
      </c>
      <c r="Y36" s="11" t="s">
        <v>157</v>
      </c>
      <c r="Z36" s="11" t="s">
        <v>55</v>
      </c>
      <c r="AA36" s="45">
        <f>5*36*AC36</f>
        <v>9519.5250000000015</v>
      </c>
      <c r="AB36" s="99">
        <f>4*5*36</f>
        <v>720</v>
      </c>
      <c r="AC36" s="11">
        <f>AVERAGE(45, 90)*AVERAGE(0.585, 0.8, 0.872, 0.877)</f>
        <v>52.886250000000004</v>
      </c>
      <c r="AD36" s="11" t="s">
        <v>56</v>
      </c>
      <c r="AE36" s="11" t="s">
        <v>194</v>
      </c>
      <c r="AF36" s="11" t="s">
        <v>58</v>
      </c>
      <c r="AG36" s="60" t="s">
        <v>526</v>
      </c>
      <c r="AH36" s="118" t="s">
        <v>685</v>
      </c>
      <c r="AI36" s="11">
        <v>21.11</v>
      </c>
      <c r="AJ36" s="11">
        <v>9.49</v>
      </c>
      <c r="AK36" s="11">
        <v>605</v>
      </c>
      <c r="AL36" s="11">
        <v>32.299999999999997</v>
      </c>
      <c r="AM36" s="11">
        <v>13.92</v>
      </c>
      <c r="AN36" s="11">
        <v>605</v>
      </c>
      <c r="AV36" s="58">
        <v>0</v>
      </c>
      <c r="AW36" s="1" t="s">
        <v>82</v>
      </c>
    </row>
    <row r="37" spans="1:49" ht="17" customHeight="1" x14ac:dyDescent="0.2">
      <c r="A37" s="13"/>
      <c r="B37" s="13"/>
      <c r="C37" s="13"/>
      <c r="E37" s="13"/>
      <c r="F37" s="13"/>
      <c r="G37" s="13"/>
      <c r="K37" s="11" t="s">
        <v>164</v>
      </c>
      <c r="L37" s="11" t="s">
        <v>198</v>
      </c>
      <c r="M37" s="11">
        <v>6</v>
      </c>
      <c r="N37" s="17">
        <v>11.5</v>
      </c>
      <c r="O37" s="17">
        <v>1</v>
      </c>
      <c r="P37" s="17">
        <f>1-379/530</f>
        <v>0.28490566037735854</v>
      </c>
      <c r="Q37" s="17">
        <f>358/530</f>
        <v>0.67547169811320751</v>
      </c>
      <c r="R37" s="17" t="s">
        <v>766</v>
      </c>
      <c r="S37" s="17">
        <f>309/530</f>
        <v>0.58301886792452828</v>
      </c>
      <c r="T37" s="17">
        <f>74/530</f>
        <v>0.13962264150943396</v>
      </c>
      <c r="U37" s="11" t="s">
        <v>74</v>
      </c>
      <c r="V37" s="12" t="s">
        <v>199</v>
      </c>
      <c r="W37" s="11" t="s">
        <v>76</v>
      </c>
      <c r="X37" s="11" t="s">
        <v>74</v>
      </c>
      <c r="Y37" s="11" t="s">
        <v>74</v>
      </c>
      <c r="Z37" s="11" t="s">
        <v>74</v>
      </c>
      <c r="AA37" s="11" t="s">
        <v>74</v>
      </c>
      <c r="AC37" s="11" t="s">
        <v>74</v>
      </c>
      <c r="AD37" s="11" t="s">
        <v>74</v>
      </c>
      <c r="AE37" s="11" t="s">
        <v>194</v>
      </c>
      <c r="AF37" s="11" t="s">
        <v>58</v>
      </c>
      <c r="AI37" s="11">
        <v>21.66</v>
      </c>
      <c r="AJ37" s="11">
        <v>9.32</v>
      </c>
      <c r="AK37" s="11">
        <v>530</v>
      </c>
      <c r="AL37" s="11">
        <v>30.7</v>
      </c>
      <c r="AM37" s="11">
        <v>13.86</v>
      </c>
      <c r="AN37" s="11">
        <v>530</v>
      </c>
      <c r="AV37" s="58">
        <v>0</v>
      </c>
    </row>
    <row r="38" spans="1:49" ht="17" customHeight="1" x14ac:dyDescent="0.2">
      <c r="A38" s="13"/>
      <c r="B38" s="13"/>
      <c r="C38" s="13"/>
      <c r="E38" s="13"/>
      <c r="F38" s="13"/>
      <c r="G38" s="13"/>
      <c r="K38" s="11" t="s">
        <v>166</v>
      </c>
      <c r="L38" s="11" t="s">
        <v>200</v>
      </c>
      <c r="M38" s="11">
        <v>9</v>
      </c>
      <c r="N38" s="17">
        <v>14.5</v>
      </c>
      <c r="O38" s="17">
        <v>1</v>
      </c>
      <c r="P38" s="17">
        <f>176/593</f>
        <v>0.29679595278246207</v>
      </c>
      <c r="Q38" s="17">
        <f>371/593</f>
        <v>0.62563237774030356</v>
      </c>
      <c r="R38" s="17" t="s">
        <v>766</v>
      </c>
      <c r="S38" s="17">
        <f>348/593</f>
        <v>0.58684654300168637</v>
      </c>
      <c r="T38" s="17">
        <f>69/593</f>
        <v>0.1163575042158516</v>
      </c>
      <c r="U38" s="43" t="s">
        <v>50</v>
      </c>
      <c r="V38" s="12" t="s">
        <v>197</v>
      </c>
      <c r="W38" s="11" t="s">
        <v>67</v>
      </c>
      <c r="X38" s="11" t="s">
        <v>149</v>
      </c>
      <c r="Y38" s="11" t="s">
        <v>157</v>
      </c>
      <c r="Z38" s="11" t="s">
        <v>55</v>
      </c>
      <c r="AA38" s="45">
        <f>5*36*AC38</f>
        <v>9519.5250000000015</v>
      </c>
      <c r="AB38" s="99">
        <f>4*5*36</f>
        <v>720</v>
      </c>
      <c r="AC38" s="11">
        <f>AVERAGE(45, 90)*AVERAGE(0.585, 0.8, 0.872, 0.877)</f>
        <v>52.886250000000004</v>
      </c>
      <c r="AD38" s="11" t="s">
        <v>56</v>
      </c>
      <c r="AE38" s="11" t="s">
        <v>194</v>
      </c>
      <c r="AF38" s="11" t="s">
        <v>58</v>
      </c>
      <c r="AI38" s="11">
        <v>23.59</v>
      </c>
      <c r="AJ38" s="11">
        <v>8.0500000000000007</v>
      </c>
      <c r="AK38" s="11">
        <v>593</v>
      </c>
      <c r="AL38" s="11">
        <v>33.700000000000003</v>
      </c>
      <c r="AM38" s="11">
        <v>14.87</v>
      </c>
      <c r="AN38" s="11">
        <v>593</v>
      </c>
      <c r="AV38" s="11">
        <v>0</v>
      </c>
    </row>
    <row r="39" spans="1:49" s="31" customFormat="1" ht="17" customHeight="1" x14ac:dyDescent="0.2">
      <c r="A39" s="30"/>
      <c r="B39" s="30"/>
      <c r="C39" s="30"/>
      <c r="D39" s="87"/>
      <c r="E39" s="30"/>
      <c r="F39" s="30"/>
      <c r="G39" s="30"/>
      <c r="H39" s="183"/>
      <c r="I39" s="183"/>
      <c r="J39" s="183"/>
      <c r="K39" s="31" t="s">
        <v>168</v>
      </c>
      <c r="L39" s="31" t="s">
        <v>201</v>
      </c>
      <c r="M39" s="31">
        <v>9</v>
      </c>
      <c r="N39" s="32">
        <v>14.5</v>
      </c>
      <c r="O39" s="32">
        <v>1</v>
      </c>
      <c r="P39" s="32">
        <f>124/535</f>
        <v>0.23177570093457944</v>
      </c>
      <c r="Q39" s="32">
        <f>327/535</f>
        <v>0.61121495327102804</v>
      </c>
      <c r="R39" s="32" t="s">
        <v>766</v>
      </c>
      <c r="S39" s="32">
        <f>295/535</f>
        <v>0.55140186915887845</v>
      </c>
      <c r="T39" s="32">
        <f>71/535</f>
        <v>0.13271028037383178</v>
      </c>
      <c r="U39" s="31" t="s">
        <v>74</v>
      </c>
      <c r="V39" s="33" t="s">
        <v>199</v>
      </c>
      <c r="W39" s="31" t="s">
        <v>76</v>
      </c>
      <c r="X39" s="31" t="s">
        <v>74</v>
      </c>
      <c r="Y39" s="31" t="s">
        <v>74</v>
      </c>
      <c r="Z39" s="31" t="s">
        <v>74</v>
      </c>
      <c r="AA39" s="31" t="s">
        <v>74</v>
      </c>
      <c r="AC39" s="31" t="s">
        <v>74</v>
      </c>
      <c r="AD39" s="31" t="s">
        <v>74</v>
      </c>
      <c r="AE39" s="31" t="s">
        <v>194</v>
      </c>
      <c r="AF39" s="31" t="s">
        <v>58</v>
      </c>
      <c r="AG39" s="63"/>
      <c r="AH39" s="63"/>
      <c r="AI39" s="31">
        <v>23.56</v>
      </c>
      <c r="AJ39" s="31">
        <v>8.34</v>
      </c>
      <c r="AK39" s="31">
        <v>535</v>
      </c>
      <c r="AL39" s="31">
        <v>32.299999999999997</v>
      </c>
      <c r="AM39" s="31">
        <v>13.83</v>
      </c>
      <c r="AN39" s="31">
        <v>535</v>
      </c>
      <c r="AV39" s="31">
        <v>0</v>
      </c>
      <c r="AW39" s="34"/>
    </row>
    <row r="40" spans="1:49" ht="17" customHeight="1" x14ac:dyDescent="0.2">
      <c r="A40" s="13" t="s">
        <v>170</v>
      </c>
      <c r="B40" s="13">
        <v>310</v>
      </c>
      <c r="C40" s="13" t="s">
        <v>171</v>
      </c>
      <c r="D40" s="86" t="s">
        <v>680</v>
      </c>
      <c r="E40" s="13" t="s">
        <v>986</v>
      </c>
      <c r="F40" s="13" t="s">
        <v>987</v>
      </c>
      <c r="G40" s="13" t="s">
        <v>990</v>
      </c>
      <c r="K40" s="11">
        <v>3101</v>
      </c>
      <c r="L40" s="11" t="s">
        <v>202</v>
      </c>
      <c r="M40" s="11">
        <v>5</v>
      </c>
      <c r="N40" s="17">
        <v>9.57</v>
      </c>
      <c r="O40" s="17">
        <v>1</v>
      </c>
      <c r="P40" s="17" t="s">
        <v>766</v>
      </c>
      <c r="Q40" s="17">
        <v>1</v>
      </c>
      <c r="R40" s="17" t="s">
        <v>766</v>
      </c>
      <c r="S40" s="17">
        <f>40/76</f>
        <v>0.52631578947368418</v>
      </c>
      <c r="T40" s="17" t="s">
        <v>766</v>
      </c>
      <c r="U40" s="11" t="s">
        <v>88</v>
      </c>
      <c r="V40" s="12" t="s">
        <v>203</v>
      </c>
      <c r="W40" s="11" t="s">
        <v>67</v>
      </c>
      <c r="X40" s="45" t="s">
        <v>149</v>
      </c>
      <c r="Y40" s="11" t="s">
        <v>157</v>
      </c>
      <c r="Z40" s="11" t="s">
        <v>55</v>
      </c>
      <c r="AA40" s="45">
        <f>6*60*5+60</f>
        <v>1860</v>
      </c>
      <c r="AB40" s="11">
        <v>6</v>
      </c>
      <c r="AC40" s="11">
        <v>60</v>
      </c>
      <c r="AD40" s="11" t="s">
        <v>144</v>
      </c>
      <c r="AE40" s="11" t="s">
        <v>206</v>
      </c>
      <c r="AF40" s="11" t="s">
        <v>58</v>
      </c>
      <c r="AG40" s="60" t="s">
        <v>526</v>
      </c>
      <c r="AH40" s="60" t="s">
        <v>766</v>
      </c>
      <c r="AI40" s="11">
        <v>21</v>
      </c>
      <c r="AJ40" s="11">
        <v>3.35</v>
      </c>
      <c r="AK40" s="73">
        <v>27</v>
      </c>
      <c r="AL40" s="11">
        <v>24.54</v>
      </c>
      <c r="AM40" s="11">
        <v>2.98</v>
      </c>
      <c r="AN40" s="73">
        <v>27</v>
      </c>
      <c r="AO40" s="58"/>
      <c r="AP40" s="58"/>
      <c r="AQ40" s="58"/>
      <c r="AR40" s="58"/>
      <c r="AS40" s="58"/>
      <c r="AT40" s="58"/>
      <c r="AV40" s="11">
        <v>0</v>
      </c>
      <c r="AW40" s="60" t="s">
        <v>205</v>
      </c>
    </row>
    <row r="41" spans="1:49" ht="17" customHeight="1" x14ac:dyDescent="0.2">
      <c r="A41" s="13"/>
      <c r="B41" s="13"/>
      <c r="C41" s="13"/>
      <c r="E41" s="13"/>
      <c r="F41" s="13"/>
      <c r="G41" s="13"/>
      <c r="M41" s="40"/>
      <c r="AE41" s="11" t="s">
        <v>204</v>
      </c>
      <c r="AF41" s="11" t="s">
        <v>91</v>
      </c>
      <c r="AG41" s="60" t="s">
        <v>449</v>
      </c>
      <c r="AH41" s="60" t="s">
        <v>569</v>
      </c>
      <c r="AI41" s="11">
        <v>34.67</v>
      </c>
      <c r="AJ41" s="11">
        <v>24.15</v>
      </c>
      <c r="AK41" s="58">
        <v>27</v>
      </c>
      <c r="AL41" s="11">
        <v>66.63</v>
      </c>
      <c r="AM41" s="11">
        <v>30.28</v>
      </c>
      <c r="AN41" s="58">
        <v>27</v>
      </c>
      <c r="AO41" s="58"/>
      <c r="AP41" s="58"/>
      <c r="AQ41" s="58"/>
      <c r="AR41" s="58"/>
      <c r="AS41" s="58"/>
      <c r="AT41" s="58"/>
      <c r="AV41" s="11">
        <v>0</v>
      </c>
      <c r="AW41" s="60" t="s">
        <v>207</v>
      </c>
    </row>
    <row r="42" spans="1:49" ht="17" customHeight="1" x14ac:dyDescent="0.2">
      <c r="A42" s="13"/>
      <c r="B42" s="13"/>
      <c r="C42" s="13"/>
      <c r="E42" s="13"/>
      <c r="F42" s="13"/>
      <c r="G42" s="13"/>
      <c r="K42" s="11">
        <v>3102</v>
      </c>
      <c r="L42" s="11" t="s">
        <v>176</v>
      </c>
      <c r="M42" s="11">
        <v>5</v>
      </c>
      <c r="N42" s="17">
        <v>9.57</v>
      </c>
      <c r="O42" s="17">
        <v>1</v>
      </c>
      <c r="P42" s="17" t="s">
        <v>766</v>
      </c>
      <c r="Q42" s="17">
        <v>1</v>
      </c>
      <c r="R42" s="17" t="s">
        <v>766</v>
      </c>
      <c r="S42" s="17">
        <f>40/76</f>
        <v>0.52631578947368418</v>
      </c>
      <c r="T42" s="17" t="s">
        <v>766</v>
      </c>
      <c r="U42" s="11" t="s">
        <v>88</v>
      </c>
      <c r="V42" s="12" t="s">
        <v>208</v>
      </c>
      <c r="W42" s="11" t="s">
        <v>67</v>
      </c>
      <c r="X42" s="45" t="s">
        <v>149</v>
      </c>
      <c r="Y42" s="11" t="s">
        <v>157</v>
      </c>
      <c r="Z42" s="11" t="s">
        <v>55</v>
      </c>
      <c r="AA42" s="45">
        <f>6*60*5</f>
        <v>1800</v>
      </c>
      <c r="AB42" s="11">
        <v>6</v>
      </c>
      <c r="AC42" s="11">
        <v>60</v>
      </c>
      <c r="AD42" s="11" t="s">
        <v>144</v>
      </c>
      <c r="AE42" s="11" t="s">
        <v>206</v>
      </c>
      <c r="AF42" s="11" t="s">
        <v>58</v>
      </c>
      <c r="AI42" s="11">
        <v>17.13</v>
      </c>
      <c r="AJ42" s="11">
        <v>7.93</v>
      </c>
      <c r="AK42" s="58">
        <f>(76-27)/2</f>
        <v>24.5</v>
      </c>
      <c r="AL42" s="11">
        <v>21.65</v>
      </c>
      <c r="AM42" s="11">
        <v>6.14</v>
      </c>
      <c r="AN42" s="58">
        <f>(76-27)/2</f>
        <v>24.5</v>
      </c>
      <c r="AO42" s="58"/>
      <c r="AP42" s="58"/>
      <c r="AQ42" s="58"/>
      <c r="AR42" s="58"/>
      <c r="AS42" s="58"/>
      <c r="AT42" s="58"/>
      <c r="AV42" s="11">
        <v>0</v>
      </c>
      <c r="AW42" s="60" t="s">
        <v>209</v>
      </c>
    </row>
    <row r="43" spans="1:49" ht="17" customHeight="1" x14ac:dyDescent="0.2">
      <c r="A43" s="13"/>
      <c r="B43" s="13"/>
      <c r="C43" s="13"/>
      <c r="E43" s="13"/>
      <c r="F43" s="13"/>
      <c r="G43" s="13"/>
      <c r="M43" s="40"/>
      <c r="AE43" s="11" t="s">
        <v>204</v>
      </c>
      <c r="AF43" s="11" t="s">
        <v>91</v>
      </c>
      <c r="AI43" s="11">
        <v>13.84</v>
      </c>
      <c r="AJ43" s="11">
        <v>13.17</v>
      </c>
      <c r="AK43" s="58">
        <f t="shared" ref="AK43:AK45" si="4">(76-27)/2</f>
        <v>24.5</v>
      </c>
      <c r="AL43" s="11">
        <v>30.32</v>
      </c>
      <c r="AM43" s="11">
        <v>22.26</v>
      </c>
      <c r="AN43" s="58">
        <f t="shared" ref="AN43:AN45" si="5">(76-27)/2</f>
        <v>24.5</v>
      </c>
      <c r="AO43" s="58"/>
      <c r="AP43" s="58"/>
      <c r="AQ43" s="58"/>
      <c r="AR43" s="58"/>
      <c r="AS43" s="58"/>
      <c r="AT43" s="58"/>
      <c r="AV43" s="11">
        <v>0</v>
      </c>
      <c r="AW43" s="60" t="s">
        <v>210</v>
      </c>
    </row>
    <row r="44" spans="1:49" ht="17" customHeight="1" x14ac:dyDescent="0.2">
      <c r="A44" s="13"/>
      <c r="B44" s="13"/>
      <c r="C44" s="13"/>
      <c r="E44" s="13"/>
      <c r="F44" s="13"/>
      <c r="G44" s="13"/>
      <c r="K44" s="11">
        <v>3103</v>
      </c>
      <c r="L44" s="11" t="s">
        <v>122</v>
      </c>
      <c r="M44" s="11">
        <v>5</v>
      </c>
      <c r="N44" s="17">
        <v>9.57</v>
      </c>
      <c r="O44" s="17">
        <v>1</v>
      </c>
      <c r="P44" s="17" t="s">
        <v>766</v>
      </c>
      <c r="Q44" s="17">
        <v>1</v>
      </c>
      <c r="R44" s="17" t="s">
        <v>766</v>
      </c>
      <c r="S44" s="17">
        <f t="shared" ref="S44" si="6">40/76</f>
        <v>0.52631578947368418</v>
      </c>
      <c r="T44" s="17" t="s">
        <v>766</v>
      </c>
      <c r="U44" s="11" t="s">
        <v>74</v>
      </c>
      <c r="V44" s="12" t="s">
        <v>177</v>
      </c>
      <c r="W44" s="11" t="s">
        <v>76</v>
      </c>
      <c r="X44" s="11" t="s">
        <v>74</v>
      </c>
      <c r="Y44" s="11" t="s">
        <v>74</v>
      </c>
      <c r="Z44" s="11" t="s">
        <v>74</v>
      </c>
      <c r="AA44" s="11" t="s">
        <v>74</v>
      </c>
      <c r="AB44" s="11" t="s">
        <v>74</v>
      </c>
      <c r="AC44" s="11" t="s">
        <v>74</v>
      </c>
      <c r="AD44" s="11" t="s">
        <v>74</v>
      </c>
      <c r="AE44" s="11" t="s">
        <v>206</v>
      </c>
      <c r="AF44" s="11" t="s">
        <v>58</v>
      </c>
      <c r="AI44" s="11">
        <v>18.05</v>
      </c>
      <c r="AJ44" s="11">
        <v>4.9400000000000004</v>
      </c>
      <c r="AK44" s="58">
        <f t="shared" si="4"/>
        <v>24.5</v>
      </c>
      <c r="AL44" s="11">
        <v>17.8</v>
      </c>
      <c r="AM44" s="11">
        <v>4.93</v>
      </c>
      <c r="AN44" s="58">
        <f t="shared" si="5"/>
        <v>24.5</v>
      </c>
      <c r="AO44" s="58"/>
      <c r="AP44" s="58"/>
      <c r="AQ44" s="58"/>
      <c r="AR44" s="58"/>
      <c r="AS44" s="58"/>
      <c r="AT44" s="58"/>
      <c r="AV44" s="11">
        <v>0</v>
      </c>
      <c r="AW44" s="60" t="s">
        <v>211</v>
      </c>
    </row>
    <row r="45" spans="1:49" s="31" customFormat="1" ht="17" customHeight="1" x14ac:dyDescent="0.2">
      <c r="A45" s="30"/>
      <c r="B45" s="30"/>
      <c r="C45" s="30"/>
      <c r="D45" s="87"/>
      <c r="E45" s="30"/>
      <c r="F45" s="30"/>
      <c r="G45" s="30"/>
      <c r="H45" s="183"/>
      <c r="I45" s="183"/>
      <c r="J45" s="183"/>
      <c r="M45" s="41"/>
      <c r="N45" s="32"/>
      <c r="O45" s="32"/>
      <c r="P45" s="32"/>
      <c r="Q45" s="32"/>
      <c r="R45" s="32"/>
      <c r="S45" s="32"/>
      <c r="T45" s="32"/>
      <c r="V45" s="33"/>
      <c r="AE45" s="31" t="s">
        <v>204</v>
      </c>
      <c r="AF45" s="31" t="s">
        <v>91</v>
      </c>
      <c r="AG45" s="63"/>
      <c r="AH45" s="63"/>
      <c r="AI45" s="31">
        <v>30.81</v>
      </c>
      <c r="AJ45" s="31">
        <v>28.05</v>
      </c>
      <c r="AK45" s="74">
        <f t="shared" si="4"/>
        <v>24.5</v>
      </c>
      <c r="AL45" s="31">
        <v>45.08</v>
      </c>
      <c r="AM45" s="31">
        <v>35.479999999999997</v>
      </c>
      <c r="AN45" s="74">
        <f t="shared" si="5"/>
        <v>24.5</v>
      </c>
      <c r="AO45" s="74"/>
      <c r="AP45" s="74"/>
      <c r="AQ45" s="74"/>
      <c r="AR45" s="74"/>
      <c r="AS45" s="74"/>
      <c r="AT45" s="74"/>
      <c r="AV45" s="31">
        <v>0</v>
      </c>
      <c r="AW45" s="63" t="s">
        <v>211</v>
      </c>
    </row>
    <row r="46" spans="1:49" ht="17" customHeight="1" x14ac:dyDescent="0.2">
      <c r="A46" s="13" t="s">
        <v>227</v>
      </c>
      <c r="B46" s="13">
        <v>311</v>
      </c>
      <c r="C46" s="13" t="s">
        <v>228</v>
      </c>
      <c r="D46" s="86" t="s">
        <v>766</v>
      </c>
      <c r="E46" s="13" t="s">
        <v>986</v>
      </c>
      <c r="F46" s="13" t="s">
        <v>987</v>
      </c>
      <c r="G46" s="13" t="s">
        <v>993</v>
      </c>
      <c r="K46" s="11">
        <v>3111</v>
      </c>
      <c r="L46" s="11" t="s">
        <v>192</v>
      </c>
      <c r="M46" s="11">
        <v>5</v>
      </c>
      <c r="N46" s="17">
        <v>11</v>
      </c>
      <c r="O46" s="17" t="s">
        <v>766</v>
      </c>
      <c r="P46" s="17" t="s">
        <v>766</v>
      </c>
      <c r="Q46" s="17">
        <v>1</v>
      </c>
      <c r="R46" s="17">
        <v>1</v>
      </c>
      <c r="S46" s="17">
        <v>0</v>
      </c>
      <c r="T46" s="17" t="s">
        <v>766</v>
      </c>
      <c r="U46" s="11" t="s">
        <v>88</v>
      </c>
      <c r="V46" s="12" t="s">
        <v>259</v>
      </c>
      <c r="W46" s="11" t="s">
        <v>52</v>
      </c>
      <c r="X46" s="11" t="s">
        <v>149</v>
      </c>
      <c r="Y46" s="11" t="s">
        <v>157</v>
      </c>
      <c r="Z46" s="11" t="s">
        <v>55</v>
      </c>
      <c r="AA46" s="43">
        <f>50*5*16</f>
        <v>4000</v>
      </c>
      <c r="AB46" s="11">
        <f>5*16</f>
        <v>80</v>
      </c>
      <c r="AC46" s="11">
        <v>50</v>
      </c>
      <c r="AD46" s="11" t="s">
        <v>144</v>
      </c>
      <c r="AE46" s="11" t="s">
        <v>260</v>
      </c>
      <c r="AF46" s="11" t="s">
        <v>91</v>
      </c>
      <c r="AG46" s="60" t="s">
        <v>449</v>
      </c>
      <c r="AH46" s="60" t="s">
        <v>766</v>
      </c>
      <c r="AI46" s="11" t="s">
        <v>766</v>
      </c>
      <c r="AJ46" s="11" t="s">
        <v>766</v>
      </c>
      <c r="AK46" s="11" t="s">
        <v>766</v>
      </c>
      <c r="AL46" s="11">
        <v>82.22</v>
      </c>
      <c r="AM46" s="11">
        <v>18.12</v>
      </c>
      <c r="AN46" s="11">
        <v>32</v>
      </c>
      <c r="AV46" s="11">
        <v>0</v>
      </c>
      <c r="AW46" s="1" t="s">
        <v>261</v>
      </c>
    </row>
    <row r="47" spans="1:49" s="31" customFormat="1" ht="17" customHeight="1" x14ac:dyDescent="0.2">
      <c r="A47" s="30"/>
      <c r="B47" s="30"/>
      <c r="C47" s="30"/>
      <c r="D47" s="86"/>
      <c r="E47" s="30"/>
      <c r="F47" s="30"/>
      <c r="G47" s="30"/>
      <c r="H47" s="183"/>
      <c r="I47" s="183"/>
      <c r="J47" s="183"/>
      <c r="K47" s="31">
        <v>3112</v>
      </c>
      <c r="L47" s="31" t="s">
        <v>122</v>
      </c>
      <c r="M47" s="31">
        <v>5</v>
      </c>
      <c r="N47" s="32">
        <v>11</v>
      </c>
      <c r="O47" s="32" t="s">
        <v>766</v>
      </c>
      <c r="P47" s="32" t="s">
        <v>766</v>
      </c>
      <c r="Q47" s="32">
        <v>1</v>
      </c>
      <c r="R47" s="32">
        <v>1</v>
      </c>
      <c r="S47" s="32">
        <v>0</v>
      </c>
      <c r="T47" s="32" t="s">
        <v>766</v>
      </c>
      <c r="U47" s="31" t="s">
        <v>74</v>
      </c>
      <c r="V47" s="33" t="s">
        <v>262</v>
      </c>
      <c r="W47" s="31" t="s">
        <v>76</v>
      </c>
      <c r="X47" s="31" t="s">
        <v>74</v>
      </c>
      <c r="Y47" s="31" t="s">
        <v>74</v>
      </c>
      <c r="Z47" s="31" t="s">
        <v>74</v>
      </c>
      <c r="AA47" s="31" t="s">
        <v>74</v>
      </c>
      <c r="AB47" s="31" t="s">
        <v>74</v>
      </c>
      <c r="AC47" s="31" t="s">
        <v>74</v>
      </c>
      <c r="AD47" s="31" t="s">
        <v>74</v>
      </c>
      <c r="AE47" s="31" t="s">
        <v>260</v>
      </c>
      <c r="AF47" s="31" t="s">
        <v>91</v>
      </c>
      <c r="AG47" s="63"/>
      <c r="AH47" s="60"/>
      <c r="AI47" s="31" t="s">
        <v>766</v>
      </c>
      <c r="AJ47" s="31" t="s">
        <v>766</v>
      </c>
      <c r="AK47" s="31" t="s">
        <v>766</v>
      </c>
      <c r="AL47" s="31">
        <v>47.18</v>
      </c>
      <c r="AM47" s="31">
        <v>23.85</v>
      </c>
      <c r="AN47" s="31">
        <v>34</v>
      </c>
      <c r="AV47" s="31">
        <v>0</v>
      </c>
      <c r="AW47" s="34"/>
    </row>
    <row r="48" spans="1:49" ht="17" customHeight="1" x14ac:dyDescent="0.2">
      <c r="A48" s="13" t="s">
        <v>263</v>
      </c>
      <c r="B48" s="13">
        <v>312</v>
      </c>
      <c r="C48" s="13" t="s">
        <v>234</v>
      </c>
      <c r="D48" s="134" t="s">
        <v>523</v>
      </c>
      <c r="E48" s="13" t="s">
        <v>986</v>
      </c>
      <c r="F48" s="13" t="s">
        <v>987</v>
      </c>
      <c r="G48" s="13" t="s">
        <v>993</v>
      </c>
      <c r="K48" s="11">
        <v>3121</v>
      </c>
      <c r="L48" s="11" t="s">
        <v>192</v>
      </c>
      <c r="M48" s="11">
        <v>3</v>
      </c>
      <c r="N48" s="17">
        <v>8.5</v>
      </c>
      <c r="O48" s="17" t="s">
        <v>766</v>
      </c>
      <c r="P48" s="17" t="s">
        <v>766</v>
      </c>
      <c r="Q48" s="17" t="s">
        <v>766</v>
      </c>
      <c r="R48" s="17" t="s">
        <v>766</v>
      </c>
      <c r="S48" s="17" t="s">
        <v>766</v>
      </c>
      <c r="T48" s="17">
        <v>0.1</v>
      </c>
      <c r="U48" s="11" t="s">
        <v>88</v>
      </c>
      <c r="V48" s="12" t="s">
        <v>264</v>
      </c>
      <c r="W48" s="11" t="s">
        <v>67</v>
      </c>
      <c r="X48" s="11" t="s">
        <v>53</v>
      </c>
      <c r="Y48" s="11" t="s">
        <v>157</v>
      </c>
      <c r="Z48" s="11" t="s">
        <v>55</v>
      </c>
      <c r="AA48" s="11" t="s">
        <v>279</v>
      </c>
      <c r="AB48" s="11">
        <v>40</v>
      </c>
      <c r="AC48" s="11" t="s">
        <v>237</v>
      </c>
      <c r="AD48" s="11" t="s">
        <v>56</v>
      </c>
      <c r="AE48" s="11" t="s">
        <v>238</v>
      </c>
      <c r="AF48" s="11" t="s">
        <v>58</v>
      </c>
      <c r="AG48" s="60" t="s">
        <v>526</v>
      </c>
      <c r="AH48" s="118" t="s">
        <v>570</v>
      </c>
      <c r="AI48" s="11">
        <v>17.8</v>
      </c>
      <c r="AJ48" s="11">
        <v>5.58</v>
      </c>
      <c r="AK48" s="11">
        <v>155</v>
      </c>
      <c r="AL48" s="11">
        <v>21.47</v>
      </c>
      <c r="AM48" s="11">
        <v>5.75</v>
      </c>
      <c r="AN48" s="11">
        <v>155</v>
      </c>
      <c r="AV48" s="11">
        <v>0</v>
      </c>
      <c r="AW48" s="1" t="s">
        <v>82</v>
      </c>
    </row>
    <row r="49" spans="1:49" s="31" customFormat="1" ht="17" customHeight="1" x14ac:dyDescent="0.2">
      <c r="A49" s="30"/>
      <c r="B49" s="30"/>
      <c r="C49" s="30"/>
      <c r="D49" s="87"/>
      <c r="E49" s="30"/>
      <c r="F49" s="30"/>
      <c r="G49" s="30"/>
      <c r="H49" s="183"/>
      <c r="I49" s="183"/>
      <c r="J49" s="183"/>
      <c r="K49" s="31">
        <v>3122</v>
      </c>
      <c r="L49" s="31" t="s">
        <v>122</v>
      </c>
      <c r="M49" s="31">
        <v>3</v>
      </c>
      <c r="N49" s="32">
        <v>8.5</v>
      </c>
      <c r="O49" s="32" t="s">
        <v>766</v>
      </c>
      <c r="P49" s="32" t="s">
        <v>766</v>
      </c>
      <c r="Q49" s="32" t="s">
        <v>766</v>
      </c>
      <c r="R49" s="32" t="s">
        <v>766</v>
      </c>
      <c r="S49" s="32" t="s">
        <v>766</v>
      </c>
      <c r="T49" s="32">
        <v>0.1</v>
      </c>
      <c r="U49" s="31" t="s">
        <v>88</v>
      </c>
      <c r="V49" s="33" t="s">
        <v>264</v>
      </c>
      <c r="W49" s="31" t="s">
        <v>76</v>
      </c>
      <c r="X49" s="31" t="s">
        <v>74</v>
      </c>
      <c r="Y49" s="31" t="s">
        <v>74</v>
      </c>
      <c r="Z49" s="31" t="s">
        <v>74</v>
      </c>
      <c r="AA49" s="31" t="s">
        <v>74</v>
      </c>
      <c r="AB49" s="31" t="s">
        <v>74</v>
      </c>
      <c r="AC49" s="31" t="s">
        <v>74</v>
      </c>
      <c r="AD49" s="31" t="s">
        <v>74</v>
      </c>
      <c r="AE49" s="31" t="s">
        <v>238</v>
      </c>
      <c r="AF49" s="31" t="s">
        <v>58</v>
      </c>
      <c r="AG49" s="63"/>
      <c r="AH49" s="63"/>
      <c r="AI49" s="31">
        <v>18.18</v>
      </c>
      <c r="AJ49" s="31">
        <v>5.88</v>
      </c>
      <c r="AK49" s="31">
        <v>172</v>
      </c>
      <c r="AL49" s="31">
        <v>21.66</v>
      </c>
      <c r="AM49" s="31">
        <v>6.02</v>
      </c>
      <c r="AN49" s="31">
        <v>172</v>
      </c>
      <c r="AV49" s="31">
        <v>0</v>
      </c>
      <c r="AW49" s="34"/>
    </row>
    <row r="50" spans="1:49" ht="17" customHeight="1" x14ac:dyDescent="0.2">
      <c r="A50" s="13" t="s">
        <v>241</v>
      </c>
      <c r="B50" s="13">
        <v>313</v>
      </c>
      <c r="C50" s="13" t="s">
        <v>47</v>
      </c>
      <c r="D50" s="86" t="s">
        <v>680</v>
      </c>
      <c r="E50" s="13" t="s">
        <v>986</v>
      </c>
      <c r="F50" s="13" t="s">
        <v>987</v>
      </c>
      <c r="G50" s="13" t="s">
        <v>993</v>
      </c>
      <c r="K50" s="11">
        <v>3131</v>
      </c>
      <c r="L50" s="11" t="s">
        <v>229</v>
      </c>
      <c r="M50" s="11">
        <v>4</v>
      </c>
      <c r="N50" s="17">
        <v>9.5</v>
      </c>
      <c r="O50" s="17" t="s">
        <v>766</v>
      </c>
      <c r="P50" s="17" t="s">
        <v>766</v>
      </c>
      <c r="Q50" s="17" t="s">
        <v>766</v>
      </c>
      <c r="R50" s="17" t="s">
        <v>766</v>
      </c>
      <c r="S50" s="17" t="s">
        <v>766</v>
      </c>
      <c r="T50" s="17">
        <f>1-0.68</f>
        <v>0.31999999999999995</v>
      </c>
      <c r="U50" s="11" t="s">
        <v>88</v>
      </c>
      <c r="V50" s="12" t="s">
        <v>265</v>
      </c>
      <c r="W50" s="11" t="s">
        <v>52</v>
      </c>
      <c r="X50" s="11" t="s">
        <v>149</v>
      </c>
      <c r="Y50" s="11" t="s">
        <v>157</v>
      </c>
      <c r="Z50" s="11" t="s">
        <v>55</v>
      </c>
      <c r="AA50" s="11">
        <f>90*5*12</f>
        <v>5400</v>
      </c>
      <c r="AB50" s="11">
        <f>5*12</f>
        <v>60</v>
      </c>
      <c r="AC50" s="11">
        <v>90</v>
      </c>
      <c r="AD50" s="11" t="s">
        <v>56</v>
      </c>
      <c r="AE50" s="11" t="s">
        <v>266</v>
      </c>
      <c r="AF50" s="11" t="s">
        <v>58</v>
      </c>
      <c r="AG50" s="60" t="s">
        <v>526</v>
      </c>
      <c r="AH50" s="60" t="s">
        <v>766</v>
      </c>
      <c r="AI50" s="11" t="s">
        <v>766</v>
      </c>
      <c r="AJ50" s="11" t="s">
        <v>766</v>
      </c>
      <c r="AK50" s="11" t="s">
        <v>766</v>
      </c>
      <c r="AL50" s="11">
        <v>516.6</v>
      </c>
      <c r="AM50" s="11">
        <v>28.39</v>
      </c>
      <c r="AN50" s="107">
        <f>492*(5/(5+7+3))</f>
        <v>164</v>
      </c>
      <c r="AO50" s="107"/>
      <c r="AP50" s="107"/>
      <c r="AQ50" s="107"/>
      <c r="AR50" s="107"/>
      <c r="AS50" s="107"/>
      <c r="AT50" s="107"/>
      <c r="AV50" s="11">
        <v>0</v>
      </c>
      <c r="AW50" s="1" t="s">
        <v>82</v>
      </c>
    </row>
    <row r="51" spans="1:49" ht="17" customHeight="1" x14ac:dyDescent="0.2">
      <c r="A51" s="13"/>
      <c r="B51" s="13"/>
      <c r="C51" s="13"/>
      <c r="E51" s="13"/>
      <c r="F51" s="13"/>
      <c r="G51" s="13"/>
      <c r="AE51" s="11" t="s">
        <v>246</v>
      </c>
      <c r="AF51" s="11" t="s">
        <v>91</v>
      </c>
      <c r="AG51" s="60" t="s">
        <v>449</v>
      </c>
      <c r="AH51" s="60" t="s">
        <v>686</v>
      </c>
      <c r="AI51" s="11" t="s">
        <v>766</v>
      </c>
      <c r="AJ51" s="11" t="s">
        <v>766</v>
      </c>
      <c r="AK51" s="11" t="s">
        <v>766</v>
      </c>
      <c r="AL51" s="11">
        <v>4.3</v>
      </c>
      <c r="AM51" s="11">
        <v>0.67</v>
      </c>
      <c r="AN51" s="107">
        <f>492*(5/(5+7+3))</f>
        <v>164</v>
      </c>
      <c r="AO51" s="107"/>
      <c r="AP51" s="107"/>
      <c r="AQ51" s="107"/>
      <c r="AR51" s="107"/>
      <c r="AS51" s="107"/>
      <c r="AT51" s="107"/>
      <c r="AV51" s="11">
        <v>0</v>
      </c>
      <c r="AW51" s="1" t="s">
        <v>267</v>
      </c>
    </row>
    <row r="52" spans="1:49" ht="17" customHeight="1" x14ac:dyDescent="0.2">
      <c r="A52" s="13"/>
      <c r="B52" s="13"/>
      <c r="C52" s="13"/>
      <c r="E52" s="13"/>
      <c r="F52" s="13"/>
      <c r="G52" s="13"/>
      <c r="K52" s="11">
        <v>3132</v>
      </c>
      <c r="L52" s="11" t="s">
        <v>268</v>
      </c>
      <c r="M52" s="11">
        <v>4</v>
      </c>
      <c r="N52" s="17">
        <v>9.5</v>
      </c>
      <c r="O52" s="17" t="s">
        <v>766</v>
      </c>
      <c r="P52" s="17" t="s">
        <v>766</v>
      </c>
      <c r="Q52" s="17" t="s">
        <v>766</v>
      </c>
      <c r="R52" s="17" t="s">
        <v>766</v>
      </c>
      <c r="S52" s="17" t="s">
        <v>766</v>
      </c>
      <c r="T52" s="17">
        <f>1-0.68</f>
        <v>0.31999999999999995</v>
      </c>
      <c r="U52" s="11" t="s">
        <v>88</v>
      </c>
      <c r="V52" s="12" t="s">
        <v>269</v>
      </c>
      <c r="W52" s="11" t="s">
        <v>52</v>
      </c>
      <c r="X52" s="11" t="s">
        <v>149</v>
      </c>
      <c r="Y52" s="11" t="s">
        <v>157</v>
      </c>
      <c r="Z52" s="11" t="s">
        <v>55</v>
      </c>
      <c r="AA52" s="11">
        <f>90*5*12</f>
        <v>5400</v>
      </c>
      <c r="AB52" s="11">
        <f>5*12</f>
        <v>60</v>
      </c>
      <c r="AC52" s="11">
        <v>90</v>
      </c>
      <c r="AD52" s="11" t="s">
        <v>56</v>
      </c>
      <c r="AE52" s="11" t="s">
        <v>266</v>
      </c>
      <c r="AF52" s="11" t="s">
        <v>58</v>
      </c>
      <c r="AI52" s="11" t="s">
        <v>766</v>
      </c>
      <c r="AJ52" s="11" t="s">
        <v>766</v>
      </c>
      <c r="AK52" s="11" t="s">
        <v>766</v>
      </c>
      <c r="AL52" s="11">
        <v>484.86</v>
      </c>
      <c r="AM52" s="11">
        <v>16.78</v>
      </c>
      <c r="AN52" s="107">
        <f>492*(7/(5+7+3))</f>
        <v>229.6</v>
      </c>
      <c r="AO52" s="107"/>
      <c r="AP52" s="107"/>
      <c r="AQ52" s="107"/>
      <c r="AR52" s="107"/>
      <c r="AS52" s="107"/>
      <c r="AT52" s="107"/>
      <c r="AV52" s="11">
        <v>0</v>
      </c>
    </row>
    <row r="53" spans="1:49" ht="17" customHeight="1" x14ac:dyDescent="0.2">
      <c r="A53" s="13"/>
      <c r="B53" s="13"/>
      <c r="C53" s="13"/>
      <c r="E53" s="13"/>
      <c r="F53" s="13"/>
      <c r="G53" s="13"/>
      <c r="AE53" s="11" t="s">
        <v>246</v>
      </c>
      <c r="AF53" s="11" t="s">
        <v>91</v>
      </c>
      <c r="AI53" s="11" t="s">
        <v>766</v>
      </c>
      <c r="AJ53" s="11" t="s">
        <v>766</v>
      </c>
      <c r="AK53" s="11" t="s">
        <v>766</v>
      </c>
      <c r="AL53" s="11">
        <v>3</v>
      </c>
      <c r="AM53" s="11">
        <v>0</v>
      </c>
      <c r="AN53" s="107">
        <f>492*(7/(5+7+3))</f>
        <v>229.6</v>
      </c>
      <c r="AO53" s="107"/>
      <c r="AP53" s="107"/>
      <c r="AQ53" s="107"/>
      <c r="AR53" s="107"/>
      <c r="AS53" s="107"/>
      <c r="AT53" s="107"/>
      <c r="AV53" s="11">
        <v>0</v>
      </c>
    </row>
    <row r="54" spans="1:49" ht="16.75" customHeight="1" x14ac:dyDescent="0.2">
      <c r="A54" s="13"/>
      <c r="B54" s="13"/>
      <c r="C54" s="13"/>
      <c r="E54" s="13"/>
      <c r="F54" s="13"/>
      <c r="G54" s="13"/>
      <c r="K54" s="11">
        <v>3133</v>
      </c>
      <c r="L54" s="11" t="s">
        <v>270</v>
      </c>
      <c r="M54" s="11">
        <v>4</v>
      </c>
      <c r="N54" s="17">
        <v>9.5</v>
      </c>
      <c r="O54" s="17" t="s">
        <v>766</v>
      </c>
      <c r="P54" s="17" t="s">
        <v>766</v>
      </c>
      <c r="Q54" s="17" t="s">
        <v>766</v>
      </c>
      <c r="R54" s="17" t="s">
        <v>766</v>
      </c>
      <c r="S54" s="17" t="s">
        <v>766</v>
      </c>
      <c r="T54" s="17">
        <f>1-0.68</f>
        <v>0.31999999999999995</v>
      </c>
      <c r="U54" s="11" t="s">
        <v>74</v>
      </c>
      <c r="V54" s="12" t="s">
        <v>271</v>
      </c>
      <c r="W54" s="11" t="s">
        <v>76</v>
      </c>
      <c r="X54" s="11" t="s">
        <v>74</v>
      </c>
      <c r="Y54" s="11" t="s">
        <v>74</v>
      </c>
      <c r="Z54" s="11" t="s">
        <v>74</v>
      </c>
      <c r="AA54" s="11" t="s">
        <v>74</v>
      </c>
      <c r="AB54" s="11" t="s">
        <v>74</v>
      </c>
      <c r="AC54" s="11" t="s">
        <v>74</v>
      </c>
      <c r="AD54" s="11" t="s">
        <v>74</v>
      </c>
      <c r="AE54" s="11" t="s">
        <v>266</v>
      </c>
      <c r="AF54" s="11" t="s">
        <v>58</v>
      </c>
      <c r="AI54" s="11" t="s">
        <v>766</v>
      </c>
      <c r="AJ54" s="11" t="s">
        <v>766</v>
      </c>
      <c r="AK54" s="11" t="s">
        <v>766</v>
      </c>
      <c r="AL54" s="11">
        <v>484</v>
      </c>
      <c r="AM54" s="11">
        <v>8.7200000000000006</v>
      </c>
      <c r="AN54" s="107">
        <f>492*(3/(5+7+3))</f>
        <v>98.4</v>
      </c>
      <c r="AO54" s="107"/>
      <c r="AP54" s="107"/>
      <c r="AQ54" s="107"/>
      <c r="AR54" s="107"/>
      <c r="AS54" s="107"/>
      <c r="AT54" s="107"/>
      <c r="AV54" s="11">
        <v>0</v>
      </c>
    </row>
    <row r="55" spans="1:49" s="31" customFormat="1" ht="17" customHeight="1" x14ac:dyDescent="0.2">
      <c r="A55" s="30"/>
      <c r="B55" s="30"/>
      <c r="C55" s="30"/>
      <c r="D55" s="86"/>
      <c r="E55" s="30"/>
      <c r="F55" s="30"/>
      <c r="G55" s="30"/>
      <c r="H55" s="183"/>
      <c r="I55" s="183"/>
      <c r="J55" s="183"/>
      <c r="N55" s="32"/>
      <c r="O55" s="32"/>
      <c r="P55" s="32"/>
      <c r="Q55" s="32"/>
      <c r="R55" s="32"/>
      <c r="S55" s="32"/>
      <c r="T55" s="32"/>
      <c r="V55" s="33"/>
      <c r="AE55" s="31" t="s">
        <v>246</v>
      </c>
      <c r="AF55" s="31" t="s">
        <v>91</v>
      </c>
      <c r="AG55" s="60"/>
      <c r="AH55" s="60"/>
      <c r="AI55" s="31" t="s">
        <v>766</v>
      </c>
      <c r="AJ55" s="31" t="s">
        <v>766</v>
      </c>
      <c r="AK55" s="31" t="s">
        <v>766</v>
      </c>
      <c r="AL55" s="31">
        <v>2.67</v>
      </c>
      <c r="AM55" s="31">
        <v>0.57999999999999996</v>
      </c>
      <c r="AN55" s="108">
        <f>492*(3/(5+7+3))</f>
        <v>98.4</v>
      </c>
      <c r="AO55" s="108"/>
      <c r="AP55" s="108"/>
      <c r="AQ55" s="108"/>
      <c r="AR55" s="108"/>
      <c r="AS55" s="108"/>
      <c r="AT55" s="108"/>
      <c r="AV55" s="31">
        <v>0</v>
      </c>
      <c r="AW55" s="34"/>
    </row>
    <row r="56" spans="1:49" ht="17" customHeight="1" x14ac:dyDescent="0.2">
      <c r="A56" s="13" t="s">
        <v>277</v>
      </c>
      <c r="B56" s="13">
        <v>314</v>
      </c>
      <c r="C56" s="13" t="s">
        <v>252</v>
      </c>
      <c r="D56" s="134" t="s">
        <v>559</v>
      </c>
      <c r="E56" s="13" t="s">
        <v>986</v>
      </c>
      <c r="F56" s="13" t="s">
        <v>987</v>
      </c>
      <c r="G56" s="45" t="s">
        <v>993</v>
      </c>
      <c r="H56" s="184"/>
      <c r="I56" s="184"/>
      <c r="J56" s="184"/>
      <c r="K56" s="11">
        <v>3141</v>
      </c>
      <c r="L56" s="11" t="s">
        <v>272</v>
      </c>
      <c r="M56" s="11">
        <v>1</v>
      </c>
      <c r="N56" s="46">
        <v>7.5</v>
      </c>
      <c r="O56" s="17">
        <v>0</v>
      </c>
      <c r="P56" s="17">
        <v>0</v>
      </c>
      <c r="Q56" s="17">
        <v>0</v>
      </c>
      <c r="R56" s="80" t="s">
        <v>766</v>
      </c>
      <c r="S56" s="17">
        <f>13/29</f>
        <v>0.44827586206896552</v>
      </c>
      <c r="T56" s="80" t="s">
        <v>766</v>
      </c>
      <c r="U56" s="82" t="s">
        <v>50</v>
      </c>
      <c r="V56" s="12" t="s">
        <v>273</v>
      </c>
      <c r="W56" s="82" t="s">
        <v>67</v>
      </c>
      <c r="X56" s="11" t="s">
        <v>149</v>
      </c>
      <c r="Y56" s="11" t="s">
        <v>157</v>
      </c>
      <c r="Z56" s="11" t="s">
        <v>55</v>
      </c>
      <c r="AA56" s="11">
        <f>90*5*24</f>
        <v>10800</v>
      </c>
      <c r="AB56" s="11">
        <f>5*24</f>
        <v>120</v>
      </c>
      <c r="AC56" s="45">
        <v>45</v>
      </c>
      <c r="AD56" s="11" t="s">
        <v>144</v>
      </c>
      <c r="AE56" s="11" t="s">
        <v>274</v>
      </c>
      <c r="AF56" s="11" t="s">
        <v>58</v>
      </c>
      <c r="AG56" s="118" t="s">
        <v>526</v>
      </c>
      <c r="AH56" s="118" t="s">
        <v>687</v>
      </c>
      <c r="AI56" s="11" t="s">
        <v>766</v>
      </c>
      <c r="AJ56" s="11" t="s">
        <v>766</v>
      </c>
      <c r="AK56" s="11" t="s">
        <v>766</v>
      </c>
      <c r="AL56" s="11">
        <v>84.55</v>
      </c>
      <c r="AM56" s="11">
        <v>8.77</v>
      </c>
      <c r="AN56" s="11">
        <v>29</v>
      </c>
      <c r="AV56" s="11">
        <v>0</v>
      </c>
    </row>
    <row r="57" spans="1:49" s="31" customFormat="1" ht="17" customHeight="1" x14ac:dyDescent="0.2">
      <c r="A57" s="79"/>
      <c r="B57" s="30"/>
      <c r="C57" s="30"/>
      <c r="D57" s="87"/>
      <c r="E57" s="30"/>
      <c r="F57" s="30"/>
      <c r="G57" s="30"/>
      <c r="H57" s="183"/>
      <c r="I57" s="183"/>
      <c r="J57" s="183"/>
      <c r="K57" s="31">
        <v>3142</v>
      </c>
      <c r="L57" s="31" t="s">
        <v>275</v>
      </c>
      <c r="M57" s="31">
        <v>1</v>
      </c>
      <c r="N57" s="48">
        <v>7.5</v>
      </c>
      <c r="O57" s="32">
        <v>0</v>
      </c>
      <c r="P57" s="32">
        <v>0</v>
      </c>
      <c r="Q57" s="32">
        <v>0</v>
      </c>
      <c r="R57" s="81" t="s">
        <v>766</v>
      </c>
      <c r="S57" s="32">
        <f>10/29</f>
        <v>0.34482758620689657</v>
      </c>
      <c r="T57" s="81" t="s">
        <v>766</v>
      </c>
      <c r="U57" s="31" t="s">
        <v>74</v>
      </c>
      <c r="V57" s="33" t="s">
        <v>276</v>
      </c>
      <c r="W57" s="31" t="s">
        <v>76</v>
      </c>
      <c r="X57" s="31" t="s">
        <v>74</v>
      </c>
      <c r="Y57" s="31" t="s">
        <v>74</v>
      </c>
      <c r="Z57" s="31" t="s">
        <v>74</v>
      </c>
      <c r="AA57" s="31" t="s">
        <v>74</v>
      </c>
      <c r="AB57" s="31" t="s">
        <v>74</v>
      </c>
      <c r="AC57" s="31" t="s">
        <v>74</v>
      </c>
      <c r="AD57" s="31" t="s">
        <v>74</v>
      </c>
      <c r="AE57" s="31" t="s">
        <v>274</v>
      </c>
      <c r="AF57" s="31" t="s">
        <v>58</v>
      </c>
      <c r="AG57" s="63"/>
      <c r="AH57" s="63"/>
      <c r="AI57" s="31" t="s">
        <v>766</v>
      </c>
      <c r="AJ57" s="31" t="s">
        <v>766</v>
      </c>
      <c r="AK57" s="31" t="s">
        <v>766</v>
      </c>
      <c r="AL57" s="31">
        <v>60.67</v>
      </c>
      <c r="AM57" s="31">
        <v>22.73</v>
      </c>
      <c r="AN57" s="31">
        <v>29</v>
      </c>
      <c r="AV57" s="31">
        <v>0</v>
      </c>
      <c r="AW57" s="34"/>
    </row>
    <row r="58" spans="1:49" ht="14.5" customHeight="1" x14ac:dyDescent="0.2">
      <c r="A58" s="13" t="s">
        <v>332</v>
      </c>
      <c r="B58" s="13">
        <v>315</v>
      </c>
      <c r="C58" s="13" t="s">
        <v>283</v>
      </c>
      <c r="D58" s="86" t="s">
        <v>681</v>
      </c>
      <c r="E58" s="13" t="s">
        <v>986</v>
      </c>
      <c r="F58" s="13" t="s">
        <v>987</v>
      </c>
      <c r="G58" s="13" t="s">
        <v>993</v>
      </c>
      <c r="K58" s="11">
        <v>3151</v>
      </c>
      <c r="L58" s="11" t="s">
        <v>192</v>
      </c>
      <c r="M58" s="40" t="s">
        <v>142</v>
      </c>
      <c r="N58" s="17">
        <v>10.5</v>
      </c>
      <c r="O58" s="17" t="s">
        <v>304</v>
      </c>
      <c r="P58" s="17">
        <f>5/(55+48)</f>
        <v>4.8543689320388349E-2</v>
      </c>
      <c r="Q58" s="17">
        <v>0</v>
      </c>
      <c r="R58" s="17">
        <f>12/(55+48)</f>
        <v>0.11650485436893204</v>
      </c>
      <c r="S58" s="17">
        <f>48/(55+48)</f>
        <v>0.46601941747572817</v>
      </c>
      <c r="T58" s="46" t="s">
        <v>766</v>
      </c>
      <c r="U58" s="11" t="s">
        <v>88</v>
      </c>
      <c r="V58" s="12" t="s">
        <v>333</v>
      </c>
      <c r="W58" s="45" t="s">
        <v>67</v>
      </c>
      <c r="X58" s="11" t="s">
        <v>149</v>
      </c>
      <c r="Y58" s="11" t="s">
        <v>157</v>
      </c>
      <c r="Z58" s="11" t="s">
        <v>55</v>
      </c>
      <c r="AA58" s="11">
        <f>45*90</f>
        <v>4050</v>
      </c>
      <c r="AB58" s="11">
        <f>5*18</f>
        <v>90</v>
      </c>
      <c r="AC58" s="11">
        <v>45</v>
      </c>
      <c r="AD58" s="11" t="s">
        <v>56</v>
      </c>
      <c r="AE58" s="11" t="s">
        <v>334</v>
      </c>
      <c r="AF58" s="11" t="s">
        <v>58</v>
      </c>
      <c r="AG58" s="60" t="s">
        <v>526</v>
      </c>
      <c r="AH58" s="60" t="s">
        <v>573</v>
      </c>
      <c r="AI58" s="84">
        <v>15.47</v>
      </c>
      <c r="AJ58" s="84">
        <v>4.43</v>
      </c>
      <c r="AK58" s="84">
        <v>103</v>
      </c>
      <c r="AL58" s="84" t="s">
        <v>766</v>
      </c>
      <c r="AM58" s="84" t="s">
        <v>766</v>
      </c>
      <c r="AN58" s="84" t="s">
        <v>766</v>
      </c>
      <c r="AO58" s="84"/>
      <c r="AP58" s="84"/>
      <c r="AQ58" s="84"/>
      <c r="AR58" s="84"/>
      <c r="AS58" s="84"/>
      <c r="AT58" s="84"/>
      <c r="AV58" s="11">
        <v>0</v>
      </c>
    </row>
    <row r="59" spans="1:49" ht="14.5" customHeight="1" x14ac:dyDescent="0.15">
      <c r="A59" s="13"/>
      <c r="B59" s="13"/>
      <c r="C59" s="13"/>
      <c r="E59" s="13"/>
      <c r="F59" s="13"/>
      <c r="G59" s="13"/>
      <c r="M59" s="40"/>
      <c r="O59" s="83"/>
      <c r="AE59" s="11" t="s">
        <v>335</v>
      </c>
      <c r="AF59" s="11" t="s">
        <v>91</v>
      </c>
      <c r="AG59" s="60" t="s">
        <v>449</v>
      </c>
      <c r="AH59" s="60" t="s">
        <v>688</v>
      </c>
      <c r="AI59" s="11" t="s">
        <v>766</v>
      </c>
      <c r="AJ59" s="11" t="s">
        <v>766</v>
      </c>
      <c r="AK59" s="11" t="s">
        <v>766</v>
      </c>
      <c r="AL59" s="11">
        <v>22.04</v>
      </c>
      <c r="AM59" s="11">
        <v>7.19</v>
      </c>
      <c r="AN59" s="11">
        <v>89</v>
      </c>
      <c r="AV59" s="11">
        <v>0</v>
      </c>
    </row>
    <row r="60" spans="1:49" ht="14.5" customHeight="1" x14ac:dyDescent="0.15">
      <c r="A60" s="13"/>
      <c r="B60" s="13"/>
      <c r="C60" s="13"/>
      <c r="E60" s="13"/>
      <c r="F60" s="13"/>
      <c r="G60" s="13"/>
      <c r="M60" s="40"/>
      <c r="O60" s="83"/>
      <c r="AE60" s="11" t="s">
        <v>336</v>
      </c>
      <c r="AF60" s="11" t="s">
        <v>58</v>
      </c>
      <c r="AG60" s="60" t="s">
        <v>526</v>
      </c>
      <c r="AH60" s="60" t="s">
        <v>575</v>
      </c>
      <c r="AI60" s="11" t="s">
        <v>766</v>
      </c>
      <c r="AJ60" s="11" t="s">
        <v>766</v>
      </c>
      <c r="AK60" s="11" t="s">
        <v>766</v>
      </c>
      <c r="AL60" s="11">
        <v>6.01</v>
      </c>
      <c r="AM60" s="11">
        <v>2.13</v>
      </c>
      <c r="AN60" s="11">
        <v>89</v>
      </c>
      <c r="AV60" s="11">
        <v>0</v>
      </c>
    </row>
    <row r="61" spans="1:49" ht="14.5" customHeight="1" x14ac:dyDescent="0.15">
      <c r="A61" s="13"/>
      <c r="B61" s="13"/>
      <c r="C61" s="13"/>
      <c r="E61" s="13"/>
      <c r="F61" s="13"/>
      <c r="G61" s="13"/>
      <c r="M61" s="40"/>
      <c r="O61" s="83"/>
      <c r="AE61" s="11" t="s">
        <v>337</v>
      </c>
      <c r="AF61" s="11" t="s">
        <v>91</v>
      </c>
      <c r="AG61" s="60" t="s">
        <v>449</v>
      </c>
      <c r="AH61" s="60" t="s">
        <v>688</v>
      </c>
      <c r="AI61" s="11" t="s">
        <v>766</v>
      </c>
      <c r="AJ61" s="11" t="s">
        <v>766</v>
      </c>
      <c r="AK61" s="11" t="s">
        <v>766</v>
      </c>
      <c r="AL61" s="11">
        <v>6.24</v>
      </c>
      <c r="AM61" s="11">
        <v>3.09</v>
      </c>
      <c r="AN61" s="11">
        <v>89</v>
      </c>
      <c r="AV61" s="11">
        <v>0</v>
      </c>
    </row>
    <row r="62" spans="1:49" ht="14.5" customHeight="1" x14ac:dyDescent="0.2">
      <c r="A62" s="13"/>
      <c r="B62" s="13"/>
      <c r="C62" s="13"/>
      <c r="E62" s="13"/>
      <c r="F62" s="13"/>
      <c r="G62" s="13"/>
      <c r="K62" s="11">
        <v>3152</v>
      </c>
      <c r="L62" s="11" t="s">
        <v>122</v>
      </c>
      <c r="M62" s="40" t="s">
        <v>142</v>
      </c>
      <c r="N62" s="17">
        <v>10.5</v>
      </c>
      <c r="O62" s="17" t="s">
        <v>304</v>
      </c>
      <c r="P62" s="17">
        <f>2/(64+49)</f>
        <v>1.7699115044247787E-2</v>
      </c>
      <c r="Q62" s="17">
        <v>0</v>
      </c>
      <c r="R62" s="17">
        <f>2/(64+49)</f>
        <v>1.7699115044247787E-2</v>
      </c>
      <c r="S62" s="17">
        <f>49/(64+49)</f>
        <v>0.4336283185840708</v>
      </c>
      <c r="T62" s="46" t="s">
        <v>766</v>
      </c>
      <c r="U62" s="11" t="s">
        <v>74</v>
      </c>
      <c r="V62" s="12" t="s">
        <v>338</v>
      </c>
      <c r="W62" s="11" t="s">
        <v>339</v>
      </c>
      <c r="X62" s="11" t="s">
        <v>74</v>
      </c>
      <c r="Y62" s="11" t="s">
        <v>74</v>
      </c>
      <c r="Z62" s="11" t="s">
        <v>74</v>
      </c>
      <c r="AA62" s="11" t="s">
        <v>74</v>
      </c>
      <c r="AB62" s="11" t="s">
        <v>74</v>
      </c>
      <c r="AC62" s="11" t="s">
        <v>74</v>
      </c>
      <c r="AD62" s="11" t="s">
        <v>74</v>
      </c>
      <c r="AE62" s="11" t="s">
        <v>334</v>
      </c>
      <c r="AF62" s="11" t="s">
        <v>58</v>
      </c>
      <c r="AI62" s="84">
        <v>16.46</v>
      </c>
      <c r="AJ62" s="84">
        <v>5.28</v>
      </c>
      <c r="AK62" s="84">
        <v>113</v>
      </c>
      <c r="AL62" s="84" t="s">
        <v>766</v>
      </c>
      <c r="AM62" s="84" t="s">
        <v>766</v>
      </c>
      <c r="AN62" s="84" t="s">
        <v>766</v>
      </c>
      <c r="AO62" s="84"/>
      <c r="AP62" s="84"/>
      <c r="AQ62" s="84"/>
      <c r="AR62" s="84"/>
      <c r="AS62" s="84"/>
      <c r="AT62" s="84"/>
      <c r="AV62" s="11">
        <v>0</v>
      </c>
    </row>
    <row r="63" spans="1:49" ht="14.5" customHeight="1" x14ac:dyDescent="0.2">
      <c r="A63" s="13"/>
      <c r="B63" s="13"/>
      <c r="C63" s="13"/>
      <c r="E63" s="13"/>
      <c r="F63" s="13"/>
      <c r="G63" s="13"/>
      <c r="M63" s="40"/>
      <c r="AE63" s="11" t="s">
        <v>335</v>
      </c>
      <c r="AF63" s="11" t="s">
        <v>91</v>
      </c>
      <c r="AI63" s="11" t="s">
        <v>766</v>
      </c>
      <c r="AJ63" s="11" t="s">
        <v>766</v>
      </c>
      <c r="AK63" s="11" t="s">
        <v>766</v>
      </c>
      <c r="AL63" s="11">
        <v>23.21</v>
      </c>
      <c r="AM63" s="11">
        <v>7.33</v>
      </c>
      <c r="AN63" s="11">
        <v>90</v>
      </c>
      <c r="AV63" s="11">
        <v>0</v>
      </c>
    </row>
    <row r="64" spans="1:49" ht="14.5" customHeight="1" x14ac:dyDescent="0.2">
      <c r="A64" s="13"/>
      <c r="B64" s="13"/>
      <c r="C64" s="13"/>
      <c r="E64" s="13"/>
      <c r="F64" s="13"/>
      <c r="G64" s="13"/>
      <c r="M64" s="40"/>
      <c r="AE64" s="11" t="s">
        <v>336</v>
      </c>
      <c r="AF64" s="11" t="s">
        <v>58</v>
      </c>
      <c r="AI64" s="11" t="s">
        <v>766</v>
      </c>
      <c r="AJ64" s="11" t="s">
        <v>766</v>
      </c>
      <c r="AK64" s="11" t="s">
        <v>766</v>
      </c>
      <c r="AL64" s="11">
        <v>6.25</v>
      </c>
      <c r="AM64" s="11">
        <v>1.98</v>
      </c>
      <c r="AN64" s="11">
        <v>90</v>
      </c>
      <c r="AV64" s="11">
        <v>0</v>
      </c>
    </row>
    <row r="65" spans="1:49" s="31" customFormat="1" ht="14.5" customHeight="1" x14ac:dyDescent="0.2">
      <c r="A65" s="30"/>
      <c r="B65" s="30"/>
      <c r="C65" s="30"/>
      <c r="D65" s="87"/>
      <c r="E65" s="30"/>
      <c r="F65" s="30"/>
      <c r="G65" s="30"/>
      <c r="H65" s="183"/>
      <c r="I65" s="183"/>
      <c r="J65" s="183"/>
      <c r="M65" s="41"/>
      <c r="N65" s="32"/>
      <c r="O65" s="32"/>
      <c r="P65" s="32"/>
      <c r="Q65" s="32"/>
      <c r="R65" s="32"/>
      <c r="S65" s="32"/>
      <c r="T65" s="32"/>
      <c r="V65" s="33"/>
      <c r="AE65" s="31" t="s">
        <v>337</v>
      </c>
      <c r="AF65" s="31" t="s">
        <v>91</v>
      </c>
      <c r="AG65" s="60"/>
      <c r="AH65" s="60"/>
      <c r="AI65" s="31" t="s">
        <v>766</v>
      </c>
      <c r="AJ65" s="31" t="s">
        <v>766</v>
      </c>
      <c r="AK65" s="31" t="s">
        <v>766</v>
      </c>
      <c r="AL65" s="31">
        <v>5.89</v>
      </c>
      <c r="AM65" s="31">
        <v>2.92</v>
      </c>
      <c r="AN65" s="31">
        <v>90</v>
      </c>
      <c r="AV65" s="31">
        <v>0</v>
      </c>
      <c r="AW65" s="34"/>
    </row>
    <row r="66" spans="1:49" ht="14.5" customHeight="1" x14ac:dyDescent="0.2">
      <c r="A66" s="13" t="s">
        <v>340</v>
      </c>
      <c r="B66" s="13">
        <v>316</v>
      </c>
      <c r="C66" s="13" t="s">
        <v>47</v>
      </c>
      <c r="D66" s="86" t="s">
        <v>680</v>
      </c>
      <c r="E66" s="13" t="s">
        <v>986</v>
      </c>
      <c r="F66" s="13" t="s">
        <v>987</v>
      </c>
      <c r="G66" s="13" t="s">
        <v>990</v>
      </c>
      <c r="K66" s="11">
        <v>3161</v>
      </c>
      <c r="L66" s="11" t="s">
        <v>341</v>
      </c>
      <c r="M66" s="40" t="s">
        <v>342</v>
      </c>
      <c r="N66" s="17">
        <f>(15+17)/2</f>
        <v>16</v>
      </c>
      <c r="O66" s="17">
        <v>0</v>
      </c>
      <c r="P66" s="17">
        <v>0</v>
      </c>
      <c r="Q66" s="17">
        <v>0.6</v>
      </c>
      <c r="R66" s="17">
        <v>0</v>
      </c>
      <c r="S66" s="17">
        <f>1-0.46</f>
        <v>0.54</v>
      </c>
      <c r="T66" s="17">
        <f>1-0.21</f>
        <v>0.79</v>
      </c>
      <c r="U66" s="11" t="s">
        <v>88</v>
      </c>
      <c r="V66" s="12" t="s">
        <v>343</v>
      </c>
      <c r="W66" s="11" t="s">
        <v>67</v>
      </c>
      <c r="X66" s="11" t="s">
        <v>149</v>
      </c>
      <c r="Y66" s="11" t="s">
        <v>157</v>
      </c>
      <c r="Z66" s="11" t="s">
        <v>55</v>
      </c>
      <c r="AA66" s="11">
        <f>60*14</f>
        <v>840</v>
      </c>
      <c r="AB66" s="11">
        <v>14</v>
      </c>
      <c r="AC66" s="11">
        <v>60</v>
      </c>
      <c r="AD66" s="11" t="s">
        <v>144</v>
      </c>
      <c r="AE66" s="11" t="s">
        <v>344</v>
      </c>
      <c r="AF66" s="11" t="s">
        <v>58</v>
      </c>
      <c r="AG66" s="118" t="s">
        <v>526</v>
      </c>
      <c r="AH66" s="118" t="s">
        <v>766</v>
      </c>
      <c r="AI66" s="11" t="s">
        <v>766</v>
      </c>
      <c r="AJ66" s="11" t="s">
        <v>766</v>
      </c>
      <c r="AK66" s="11" t="s">
        <v>766</v>
      </c>
      <c r="AL66" s="11">
        <v>560.97</v>
      </c>
      <c r="AM66" s="11">
        <v>20.68</v>
      </c>
      <c r="AN66" s="11">
        <v>38</v>
      </c>
      <c r="AV66" s="11">
        <v>0</v>
      </c>
    </row>
    <row r="67" spans="1:49" ht="14.5" customHeight="1" x14ac:dyDescent="0.2">
      <c r="A67" s="13"/>
      <c r="B67" s="13"/>
      <c r="C67" s="13"/>
      <c r="E67" s="13"/>
      <c r="F67" s="13"/>
      <c r="G67" s="13"/>
      <c r="M67" s="40"/>
      <c r="AE67" s="11" t="s">
        <v>345</v>
      </c>
      <c r="AF67" s="11" t="s">
        <v>91</v>
      </c>
      <c r="AG67" s="60" t="s">
        <v>518</v>
      </c>
      <c r="AH67" s="60" t="s">
        <v>766</v>
      </c>
      <c r="AI67" s="11" t="s">
        <v>766</v>
      </c>
      <c r="AJ67" s="11" t="s">
        <v>766</v>
      </c>
      <c r="AK67" s="11" t="s">
        <v>766</v>
      </c>
      <c r="AL67" s="11">
        <v>68.39</v>
      </c>
      <c r="AM67" s="11">
        <v>13.56</v>
      </c>
      <c r="AN67" s="11">
        <v>31</v>
      </c>
      <c r="AV67" s="11">
        <v>0</v>
      </c>
    </row>
    <row r="68" spans="1:49" ht="14.5" customHeight="1" x14ac:dyDescent="0.2">
      <c r="A68" s="13"/>
      <c r="B68" s="13"/>
      <c r="C68" s="13"/>
      <c r="E68" s="13"/>
      <c r="F68" s="13"/>
      <c r="G68" s="13"/>
      <c r="M68" s="40"/>
      <c r="AE68" s="11" t="s">
        <v>346</v>
      </c>
      <c r="AF68" s="11" t="s">
        <v>91</v>
      </c>
      <c r="AG68" s="60" t="s">
        <v>518</v>
      </c>
      <c r="AH68" s="60" t="s">
        <v>766</v>
      </c>
      <c r="AI68" s="11" t="s">
        <v>766</v>
      </c>
      <c r="AJ68" s="11" t="s">
        <v>766</v>
      </c>
      <c r="AK68" s="11" t="s">
        <v>766</v>
      </c>
      <c r="AL68" s="11">
        <v>82.1</v>
      </c>
      <c r="AM68" s="11">
        <v>13.02</v>
      </c>
      <c r="AN68" s="11">
        <v>31</v>
      </c>
      <c r="AV68" s="11">
        <v>0</v>
      </c>
    </row>
    <row r="69" spans="1:49" ht="14.5" customHeight="1" x14ac:dyDescent="0.2">
      <c r="A69" s="13"/>
      <c r="B69" s="13"/>
      <c r="C69" s="13"/>
      <c r="E69" s="13"/>
      <c r="F69" s="13"/>
      <c r="G69" s="13"/>
      <c r="M69" s="40"/>
      <c r="AE69" s="11" t="s">
        <v>347</v>
      </c>
      <c r="AF69" s="11" t="s">
        <v>91</v>
      </c>
      <c r="AG69" s="60" t="s">
        <v>518</v>
      </c>
      <c r="AH69" s="60" t="s">
        <v>766</v>
      </c>
      <c r="AI69" s="11" t="s">
        <v>766</v>
      </c>
      <c r="AJ69" s="11" t="s">
        <v>766</v>
      </c>
      <c r="AK69" s="11" t="s">
        <v>766</v>
      </c>
      <c r="AL69" s="11">
        <v>81.94</v>
      </c>
      <c r="AM69" s="11">
        <v>13.58</v>
      </c>
      <c r="AN69" s="11">
        <v>31</v>
      </c>
      <c r="AV69" s="11">
        <v>0</v>
      </c>
    </row>
    <row r="70" spans="1:49" ht="14.5" customHeight="1" x14ac:dyDescent="0.2">
      <c r="A70" s="13"/>
      <c r="B70" s="13"/>
      <c r="C70" s="13"/>
      <c r="E70" s="13"/>
      <c r="F70" s="13"/>
      <c r="G70" s="13"/>
      <c r="M70" s="40"/>
      <c r="AE70" s="11" t="s">
        <v>348</v>
      </c>
      <c r="AF70" s="11" t="s">
        <v>91</v>
      </c>
      <c r="AG70" s="60" t="s">
        <v>518</v>
      </c>
      <c r="AH70" s="60" t="s">
        <v>766</v>
      </c>
      <c r="AI70" s="11" t="s">
        <v>766</v>
      </c>
      <c r="AJ70" s="11" t="s">
        <v>766</v>
      </c>
      <c r="AK70" s="11" t="s">
        <v>766</v>
      </c>
      <c r="AL70" s="11">
        <v>66.290000000000006</v>
      </c>
      <c r="AM70" s="11">
        <v>15.49</v>
      </c>
      <c r="AN70" s="11">
        <v>31</v>
      </c>
      <c r="AV70" s="11">
        <v>0</v>
      </c>
    </row>
    <row r="71" spans="1:49" ht="14.5" customHeight="1" x14ac:dyDescent="0.2">
      <c r="A71" s="13"/>
      <c r="B71" s="13"/>
      <c r="C71" s="13"/>
      <c r="E71" s="13"/>
      <c r="F71" s="13"/>
      <c r="G71" s="13"/>
      <c r="K71" s="11">
        <v>3162</v>
      </c>
      <c r="L71" s="11" t="s">
        <v>349</v>
      </c>
      <c r="M71" s="40" t="s">
        <v>342</v>
      </c>
      <c r="N71" s="17">
        <f>(15+17)/2</f>
        <v>16</v>
      </c>
      <c r="O71" s="17">
        <v>0</v>
      </c>
      <c r="P71" s="17">
        <v>0</v>
      </c>
      <c r="Q71" s="17">
        <v>0.6</v>
      </c>
      <c r="R71" s="17">
        <v>0</v>
      </c>
      <c r="S71" s="17">
        <f>1-0.46</f>
        <v>0.54</v>
      </c>
      <c r="T71" s="17">
        <f>1-0.21</f>
        <v>0.79</v>
      </c>
      <c r="U71" s="11" t="s">
        <v>88</v>
      </c>
      <c r="V71" s="12" t="s">
        <v>350</v>
      </c>
      <c r="W71" s="11" t="s">
        <v>67</v>
      </c>
      <c r="X71" s="11" t="s">
        <v>149</v>
      </c>
      <c r="Y71" s="11" t="s">
        <v>157</v>
      </c>
      <c r="Z71" s="11" t="s">
        <v>55</v>
      </c>
      <c r="AA71" s="11">
        <f>60*14</f>
        <v>840</v>
      </c>
      <c r="AB71" s="11">
        <v>14</v>
      </c>
      <c r="AC71" s="11">
        <v>60</v>
      </c>
      <c r="AD71" s="11" t="s">
        <v>144</v>
      </c>
      <c r="AE71" s="11" t="s">
        <v>344</v>
      </c>
      <c r="AF71" s="11" t="s">
        <v>58</v>
      </c>
      <c r="AI71" s="11" t="s">
        <v>766</v>
      </c>
      <c r="AJ71" s="11" t="s">
        <v>766</v>
      </c>
      <c r="AK71" s="11" t="s">
        <v>766</v>
      </c>
      <c r="AL71" s="11">
        <v>561.75</v>
      </c>
      <c r="AM71" s="11">
        <v>19.93</v>
      </c>
      <c r="AN71" s="11">
        <v>24</v>
      </c>
      <c r="AV71" s="11">
        <v>0</v>
      </c>
    </row>
    <row r="72" spans="1:49" ht="14.5" customHeight="1" x14ac:dyDescent="0.2">
      <c r="A72" s="13"/>
      <c r="B72" s="13"/>
      <c r="C72" s="13"/>
      <c r="E72" s="13"/>
      <c r="F72" s="13"/>
      <c r="G72" s="13"/>
      <c r="M72" s="40"/>
      <c r="AE72" s="11" t="s">
        <v>345</v>
      </c>
      <c r="AF72" s="11" t="s">
        <v>91</v>
      </c>
      <c r="AI72" s="11" t="s">
        <v>766</v>
      </c>
      <c r="AJ72" s="11" t="s">
        <v>766</v>
      </c>
      <c r="AK72" s="11" t="s">
        <v>766</v>
      </c>
      <c r="AL72" s="11">
        <v>79.47</v>
      </c>
      <c r="AM72" s="11">
        <v>6.85</v>
      </c>
      <c r="AN72" s="11">
        <v>19</v>
      </c>
      <c r="AV72" s="11">
        <v>0</v>
      </c>
    </row>
    <row r="73" spans="1:49" ht="14.5" customHeight="1" x14ac:dyDescent="0.2">
      <c r="A73" s="13"/>
      <c r="B73" s="13"/>
      <c r="C73" s="13"/>
      <c r="E73" s="13"/>
      <c r="F73" s="13"/>
      <c r="G73" s="13"/>
      <c r="M73" s="40"/>
      <c r="AE73" s="11" t="s">
        <v>346</v>
      </c>
      <c r="AF73" s="11" t="s">
        <v>91</v>
      </c>
      <c r="AI73" s="11" t="s">
        <v>766</v>
      </c>
      <c r="AJ73" s="11" t="s">
        <v>766</v>
      </c>
      <c r="AK73" s="11" t="s">
        <v>766</v>
      </c>
      <c r="AL73" s="11">
        <v>82.63</v>
      </c>
      <c r="AM73" s="11">
        <v>12.18</v>
      </c>
      <c r="AN73" s="11">
        <v>19</v>
      </c>
      <c r="AV73" s="11">
        <v>0</v>
      </c>
    </row>
    <row r="74" spans="1:49" ht="14.5" customHeight="1" x14ac:dyDescent="0.2">
      <c r="A74" s="13"/>
      <c r="B74" s="13"/>
      <c r="C74" s="13"/>
      <c r="E74" s="13"/>
      <c r="F74" s="13"/>
      <c r="G74" s="13"/>
      <c r="M74" s="40"/>
      <c r="AE74" s="11" t="s">
        <v>347</v>
      </c>
      <c r="AF74" s="11" t="s">
        <v>91</v>
      </c>
      <c r="AI74" s="11" t="s">
        <v>766</v>
      </c>
      <c r="AJ74" s="11" t="s">
        <v>766</v>
      </c>
      <c r="AK74" s="11" t="s">
        <v>766</v>
      </c>
      <c r="AL74" s="11">
        <v>90.53</v>
      </c>
      <c r="AM74" s="11">
        <v>10.26</v>
      </c>
      <c r="AN74" s="11">
        <v>19</v>
      </c>
      <c r="AV74" s="11">
        <v>0</v>
      </c>
    </row>
    <row r="75" spans="1:49" ht="14.5" customHeight="1" x14ac:dyDescent="0.2">
      <c r="A75" s="13"/>
      <c r="B75" s="13"/>
      <c r="C75" s="13"/>
      <c r="E75" s="13"/>
      <c r="F75" s="13"/>
      <c r="G75" s="13"/>
      <c r="M75" s="40"/>
      <c r="AE75" s="11" t="s">
        <v>348</v>
      </c>
      <c r="AF75" s="11" t="s">
        <v>91</v>
      </c>
      <c r="AI75" s="11" t="s">
        <v>766</v>
      </c>
      <c r="AJ75" s="11" t="s">
        <v>766</v>
      </c>
      <c r="AK75" s="11" t="s">
        <v>766</v>
      </c>
      <c r="AL75" s="11">
        <v>68.42</v>
      </c>
      <c r="AM75" s="11">
        <v>14.63</v>
      </c>
      <c r="AN75" s="11">
        <v>19</v>
      </c>
      <c r="AV75" s="11">
        <v>0</v>
      </c>
    </row>
    <row r="76" spans="1:49" ht="14.5" customHeight="1" x14ac:dyDescent="0.2">
      <c r="A76" s="13"/>
      <c r="B76" s="13"/>
      <c r="C76" s="13"/>
      <c r="E76" s="13"/>
      <c r="F76" s="13"/>
      <c r="G76" s="13"/>
      <c r="K76" s="11">
        <v>3163</v>
      </c>
      <c r="L76" s="11" t="s">
        <v>122</v>
      </c>
      <c r="M76" s="40" t="s">
        <v>342</v>
      </c>
      <c r="N76" s="17">
        <f>(15+17)/2</f>
        <v>16</v>
      </c>
      <c r="O76" s="17">
        <v>0</v>
      </c>
      <c r="P76" s="17">
        <v>0</v>
      </c>
      <c r="Q76" s="17">
        <v>0.6</v>
      </c>
      <c r="R76" s="17">
        <v>0</v>
      </c>
      <c r="S76" s="17">
        <f>1-0.46</f>
        <v>0.54</v>
      </c>
      <c r="T76" s="17">
        <f>1-0.21</f>
        <v>0.79</v>
      </c>
      <c r="U76" s="11" t="s">
        <v>74</v>
      </c>
      <c r="V76" s="12" t="s">
        <v>351</v>
      </c>
      <c r="W76" s="42" t="s">
        <v>67</v>
      </c>
      <c r="X76" s="11" t="s">
        <v>74</v>
      </c>
      <c r="Y76" s="11" t="s">
        <v>74</v>
      </c>
      <c r="Z76" s="11" t="s">
        <v>74</v>
      </c>
      <c r="AA76" s="11" t="s">
        <v>74</v>
      </c>
      <c r="AB76" s="11" t="s">
        <v>74</v>
      </c>
      <c r="AC76" s="11" t="s">
        <v>74</v>
      </c>
      <c r="AD76" s="11" t="s">
        <v>74</v>
      </c>
      <c r="AE76" s="11" t="s">
        <v>344</v>
      </c>
      <c r="AF76" s="11" t="s">
        <v>58</v>
      </c>
      <c r="AI76" s="11" t="s">
        <v>766</v>
      </c>
      <c r="AJ76" s="11" t="s">
        <v>766</v>
      </c>
      <c r="AK76" s="11" t="s">
        <v>766</v>
      </c>
      <c r="AL76" s="11">
        <v>549.12</v>
      </c>
      <c r="AM76" s="11">
        <v>22.19</v>
      </c>
      <c r="AN76" s="11">
        <v>43</v>
      </c>
      <c r="AV76" s="11">
        <v>0</v>
      </c>
    </row>
    <row r="77" spans="1:49" ht="14.5" customHeight="1" x14ac:dyDescent="0.2">
      <c r="A77" s="13"/>
      <c r="B77" s="13"/>
      <c r="C77" s="13"/>
      <c r="E77" s="13"/>
      <c r="F77" s="13"/>
      <c r="G77" s="13"/>
      <c r="M77" s="40"/>
      <c r="AE77" s="11" t="s">
        <v>345</v>
      </c>
      <c r="AF77" s="11" t="s">
        <v>91</v>
      </c>
      <c r="AI77" s="11" t="s">
        <v>766</v>
      </c>
      <c r="AJ77" s="11" t="s">
        <v>766</v>
      </c>
      <c r="AK77" s="11" t="s">
        <v>766</v>
      </c>
      <c r="AL77" s="11">
        <v>64.64</v>
      </c>
      <c r="AM77" s="11">
        <v>17.71</v>
      </c>
      <c r="AN77" s="11">
        <v>56</v>
      </c>
      <c r="AV77" s="11">
        <v>0</v>
      </c>
    </row>
    <row r="78" spans="1:49" ht="14.5" customHeight="1" x14ac:dyDescent="0.2">
      <c r="A78" s="13"/>
      <c r="B78" s="13"/>
      <c r="C78" s="13"/>
      <c r="E78" s="13"/>
      <c r="F78" s="13"/>
      <c r="G78" s="13"/>
      <c r="M78" s="40"/>
      <c r="AE78" s="11" t="s">
        <v>346</v>
      </c>
      <c r="AF78" s="11" t="s">
        <v>91</v>
      </c>
      <c r="AI78" s="11" t="s">
        <v>766</v>
      </c>
      <c r="AJ78" s="11" t="s">
        <v>766</v>
      </c>
      <c r="AK78" s="11" t="s">
        <v>766</v>
      </c>
      <c r="AL78" s="11">
        <v>78.13</v>
      </c>
      <c r="AM78" s="11">
        <v>18.43</v>
      </c>
      <c r="AN78" s="11">
        <v>56</v>
      </c>
      <c r="AV78" s="11">
        <v>0</v>
      </c>
    </row>
    <row r="79" spans="1:49" ht="14.5" customHeight="1" x14ac:dyDescent="0.2">
      <c r="A79" s="13"/>
      <c r="B79" s="13"/>
      <c r="C79" s="13"/>
      <c r="E79" s="13"/>
      <c r="F79" s="13"/>
      <c r="G79" s="13"/>
      <c r="M79" s="40"/>
      <c r="AE79" s="11" t="s">
        <v>347</v>
      </c>
      <c r="AF79" s="11" t="s">
        <v>91</v>
      </c>
      <c r="AI79" s="11" t="s">
        <v>766</v>
      </c>
      <c r="AJ79" s="11" t="s">
        <v>766</v>
      </c>
      <c r="AK79" s="11" t="s">
        <v>766</v>
      </c>
      <c r="AL79" s="11">
        <v>75.45</v>
      </c>
      <c r="AM79" s="11">
        <v>21.69</v>
      </c>
      <c r="AN79" s="11">
        <v>56</v>
      </c>
      <c r="AV79" s="11">
        <v>0</v>
      </c>
    </row>
    <row r="80" spans="1:49" s="31" customFormat="1" ht="14.5" customHeight="1" x14ac:dyDescent="0.2">
      <c r="A80" s="30"/>
      <c r="B80" s="30"/>
      <c r="C80" s="30"/>
      <c r="D80" s="87"/>
      <c r="E80" s="30"/>
      <c r="F80" s="30"/>
      <c r="G80" s="30"/>
      <c r="H80" s="183"/>
      <c r="I80" s="183"/>
      <c r="J80" s="183"/>
      <c r="M80" s="41"/>
      <c r="N80" s="32"/>
      <c r="O80" s="32"/>
      <c r="P80" s="32"/>
      <c r="Q80" s="32"/>
      <c r="R80" s="32"/>
      <c r="S80" s="32"/>
      <c r="T80" s="32"/>
      <c r="V80" s="33"/>
      <c r="AE80" s="31" t="s">
        <v>348</v>
      </c>
      <c r="AF80" s="31" t="s">
        <v>91</v>
      </c>
      <c r="AG80" s="63"/>
      <c r="AH80" s="63"/>
      <c r="AI80" s="31" t="s">
        <v>766</v>
      </c>
      <c r="AJ80" s="31" t="s">
        <v>766</v>
      </c>
      <c r="AK80" s="31" t="s">
        <v>766</v>
      </c>
      <c r="AL80" s="31">
        <v>56.88</v>
      </c>
      <c r="AM80" s="31">
        <v>20.170000000000002</v>
      </c>
      <c r="AN80" s="31">
        <v>56</v>
      </c>
      <c r="AV80" s="31">
        <v>0</v>
      </c>
      <c r="AW80" s="34"/>
    </row>
    <row r="81" spans="1:49" ht="14.5" customHeight="1" x14ac:dyDescent="0.2">
      <c r="A81" s="13" t="s">
        <v>352</v>
      </c>
      <c r="B81" s="13">
        <v>317</v>
      </c>
      <c r="C81" s="13" t="s">
        <v>47</v>
      </c>
      <c r="D81" s="86" t="s">
        <v>680</v>
      </c>
      <c r="E81" s="13" t="s">
        <v>986</v>
      </c>
      <c r="F81" s="13" t="s">
        <v>987</v>
      </c>
      <c r="G81" s="13" t="s">
        <v>993</v>
      </c>
      <c r="K81" s="11">
        <v>3171</v>
      </c>
      <c r="L81" s="11" t="s">
        <v>229</v>
      </c>
      <c r="M81" s="40" t="s">
        <v>353</v>
      </c>
      <c r="N81" s="17">
        <v>8.5</v>
      </c>
      <c r="O81" s="17" t="s">
        <v>304</v>
      </c>
      <c r="P81" s="46" t="s">
        <v>766</v>
      </c>
      <c r="Q81" s="17">
        <v>0.18</v>
      </c>
      <c r="R81" s="17" t="s">
        <v>766</v>
      </c>
      <c r="S81" s="17">
        <v>0.48</v>
      </c>
      <c r="T81" s="46">
        <f>1-0.76</f>
        <v>0.24</v>
      </c>
      <c r="U81" s="11" t="s">
        <v>88</v>
      </c>
      <c r="V81" s="12" t="s">
        <v>354</v>
      </c>
      <c r="W81" s="11" t="s">
        <v>67</v>
      </c>
      <c r="X81" s="11" t="s">
        <v>149</v>
      </c>
      <c r="Y81" s="11" t="s">
        <v>157</v>
      </c>
      <c r="Z81" s="11" t="s">
        <v>55</v>
      </c>
      <c r="AA81" s="11">
        <f>60*90</f>
        <v>5400</v>
      </c>
      <c r="AB81" s="11">
        <f>5*12</f>
        <v>60</v>
      </c>
      <c r="AC81" s="11">
        <v>90</v>
      </c>
      <c r="AD81" s="11" t="s">
        <v>56</v>
      </c>
      <c r="AE81" s="11" t="s">
        <v>355</v>
      </c>
      <c r="AF81" s="11" t="s">
        <v>91</v>
      </c>
      <c r="AG81" s="60" t="s">
        <v>449</v>
      </c>
      <c r="AH81" s="60" t="s">
        <v>689</v>
      </c>
      <c r="AI81" s="11">
        <v>3.13</v>
      </c>
      <c r="AJ81" s="11">
        <v>1.1000000000000001</v>
      </c>
      <c r="AK81" s="11">
        <v>148</v>
      </c>
      <c r="AL81" s="11">
        <v>3.65</v>
      </c>
      <c r="AM81" s="11">
        <v>1.04</v>
      </c>
      <c r="AN81" s="11">
        <v>148</v>
      </c>
      <c r="AV81" s="11">
        <v>0</v>
      </c>
      <c r="AW81" s="1" t="s">
        <v>82</v>
      </c>
    </row>
    <row r="82" spans="1:49" ht="14.5" customHeight="1" x14ac:dyDescent="0.2">
      <c r="A82" s="13"/>
      <c r="B82" s="13"/>
      <c r="C82" s="13"/>
      <c r="E82" s="13"/>
      <c r="F82" s="13"/>
      <c r="G82" s="13"/>
      <c r="M82" s="40"/>
      <c r="AE82" s="11" t="s">
        <v>356</v>
      </c>
      <c r="AF82" s="11" t="s">
        <v>91</v>
      </c>
      <c r="AG82" s="60" t="s">
        <v>449</v>
      </c>
      <c r="AH82" s="60" t="s">
        <v>690</v>
      </c>
      <c r="AI82" s="11">
        <v>0.31</v>
      </c>
      <c r="AJ82" s="11">
        <v>0.18</v>
      </c>
      <c r="AK82" s="11">
        <v>148</v>
      </c>
      <c r="AL82" s="11">
        <v>0.56000000000000005</v>
      </c>
      <c r="AM82" s="11">
        <v>0.14000000000000001</v>
      </c>
      <c r="AN82" s="11">
        <v>148</v>
      </c>
      <c r="AV82" s="11">
        <v>0</v>
      </c>
    </row>
    <row r="83" spans="1:49" ht="14.5" customHeight="1" x14ac:dyDescent="0.2">
      <c r="A83" s="13"/>
      <c r="B83" s="13"/>
      <c r="C83" s="13"/>
      <c r="E83" s="13"/>
      <c r="F83" s="13"/>
      <c r="G83" s="13"/>
      <c r="K83" s="11">
        <v>3172</v>
      </c>
      <c r="L83" s="11" t="s">
        <v>268</v>
      </c>
      <c r="M83" s="40" t="s">
        <v>353</v>
      </c>
      <c r="N83" s="17">
        <v>8.5</v>
      </c>
      <c r="O83" s="17" t="s">
        <v>304</v>
      </c>
      <c r="P83" s="46" t="s">
        <v>766</v>
      </c>
      <c r="Q83" s="17">
        <v>0.22</v>
      </c>
      <c r="R83" s="17" t="s">
        <v>766</v>
      </c>
      <c r="S83" s="17">
        <v>0.48</v>
      </c>
      <c r="T83" s="46">
        <f>1-0.73</f>
        <v>0.27</v>
      </c>
      <c r="U83" s="11" t="s">
        <v>88</v>
      </c>
      <c r="V83" s="12" t="s">
        <v>357</v>
      </c>
      <c r="W83" s="11" t="s">
        <v>76</v>
      </c>
      <c r="X83" s="11" t="s">
        <v>149</v>
      </c>
      <c r="Y83" s="11" t="s">
        <v>157</v>
      </c>
      <c r="Z83" s="11" t="s">
        <v>55</v>
      </c>
      <c r="AA83" s="11">
        <f>60*90</f>
        <v>5400</v>
      </c>
      <c r="AB83" s="11">
        <f>5*12</f>
        <v>60</v>
      </c>
      <c r="AC83" s="11">
        <v>90</v>
      </c>
      <c r="AD83" s="11" t="s">
        <v>56</v>
      </c>
      <c r="AE83" s="11" t="s">
        <v>355</v>
      </c>
      <c r="AF83" s="11" t="s">
        <v>91</v>
      </c>
      <c r="AI83" s="11">
        <v>2.19</v>
      </c>
      <c r="AJ83" s="11">
        <v>0.78</v>
      </c>
      <c r="AK83" s="11">
        <v>213</v>
      </c>
      <c r="AL83" s="11">
        <v>2.87</v>
      </c>
      <c r="AM83" s="11">
        <v>0.51</v>
      </c>
      <c r="AN83" s="11">
        <v>213</v>
      </c>
      <c r="AV83" s="11">
        <v>0</v>
      </c>
      <c r="AW83" s="1" t="s">
        <v>82</v>
      </c>
    </row>
    <row r="84" spans="1:49" s="31" customFormat="1" ht="14.5" customHeight="1" x14ac:dyDescent="0.2">
      <c r="A84" s="30"/>
      <c r="B84" s="30"/>
      <c r="C84" s="30"/>
      <c r="D84" s="87"/>
      <c r="E84" s="30"/>
      <c r="F84" s="30"/>
      <c r="G84" s="30"/>
      <c r="H84" s="183"/>
      <c r="I84" s="183"/>
      <c r="J84" s="183"/>
      <c r="M84" s="41"/>
      <c r="N84" s="32"/>
      <c r="O84" s="32"/>
      <c r="P84" s="32"/>
      <c r="Q84" s="32"/>
      <c r="R84" s="32"/>
      <c r="S84" s="32"/>
      <c r="T84" s="32"/>
      <c r="V84" s="33"/>
      <c r="AE84" s="31" t="s">
        <v>356</v>
      </c>
      <c r="AF84" s="31" t="s">
        <v>91</v>
      </c>
      <c r="AG84" s="60"/>
      <c r="AH84" s="63"/>
      <c r="AI84" s="31">
        <v>0.15</v>
      </c>
      <c r="AJ84" s="31">
        <v>0.15</v>
      </c>
      <c r="AK84" s="31">
        <v>213</v>
      </c>
      <c r="AL84" s="31">
        <v>0.31</v>
      </c>
      <c r="AM84" s="31">
        <v>0.16</v>
      </c>
      <c r="AN84" s="31">
        <v>213</v>
      </c>
      <c r="AV84" s="31">
        <v>0</v>
      </c>
      <c r="AW84" s="34"/>
    </row>
    <row r="85" spans="1:49" ht="14.5" customHeight="1" x14ac:dyDescent="0.2">
      <c r="A85" s="13" t="s">
        <v>358</v>
      </c>
      <c r="B85" s="13">
        <v>318</v>
      </c>
      <c r="C85" s="13" t="s">
        <v>47</v>
      </c>
      <c r="D85" s="86" t="s">
        <v>680</v>
      </c>
      <c r="E85" s="13" t="s">
        <v>986</v>
      </c>
      <c r="F85" s="13" t="s">
        <v>987</v>
      </c>
      <c r="G85" s="13" t="s">
        <v>993</v>
      </c>
      <c r="K85" s="11">
        <v>3181</v>
      </c>
      <c r="L85" s="11" t="s">
        <v>229</v>
      </c>
      <c r="M85" s="40" t="s">
        <v>353</v>
      </c>
      <c r="N85" s="17">
        <v>8.5</v>
      </c>
      <c r="O85" s="17" t="s">
        <v>304</v>
      </c>
      <c r="P85" s="17">
        <v>0.16</v>
      </c>
      <c r="Q85" s="17" t="s">
        <v>766</v>
      </c>
      <c r="R85" s="17">
        <v>0.02</v>
      </c>
      <c r="S85" s="17">
        <v>0.56999999999999995</v>
      </c>
      <c r="T85" s="46">
        <v>0.41</v>
      </c>
      <c r="U85" s="11" t="s">
        <v>88</v>
      </c>
      <c r="V85" s="12" t="s">
        <v>359</v>
      </c>
      <c r="W85" s="11" t="s">
        <v>67</v>
      </c>
      <c r="X85" s="11" t="s">
        <v>149</v>
      </c>
      <c r="Y85" s="11" t="s">
        <v>157</v>
      </c>
      <c r="Z85" s="11" t="s">
        <v>55</v>
      </c>
      <c r="AA85" s="11">
        <f>60*90</f>
        <v>5400</v>
      </c>
      <c r="AB85" s="11">
        <f>5*12</f>
        <v>60</v>
      </c>
      <c r="AC85" s="11">
        <v>90</v>
      </c>
      <c r="AD85" s="11" t="s">
        <v>56</v>
      </c>
      <c r="AE85" s="11" t="s">
        <v>356</v>
      </c>
      <c r="AF85" s="11" t="s">
        <v>91</v>
      </c>
      <c r="AG85" s="118" t="s">
        <v>449</v>
      </c>
      <c r="AH85" s="60" t="s">
        <v>690</v>
      </c>
      <c r="AI85" s="11">
        <v>0.33</v>
      </c>
      <c r="AJ85" s="11">
        <v>0.11</v>
      </c>
      <c r="AK85" s="11">
        <v>191</v>
      </c>
      <c r="AL85" s="11">
        <v>0.46</v>
      </c>
      <c r="AM85" s="11">
        <v>9.8000000000000004E-2</v>
      </c>
      <c r="AN85" s="11">
        <v>191</v>
      </c>
      <c r="AV85" s="11">
        <v>0</v>
      </c>
      <c r="AW85" s="1" t="s">
        <v>82</v>
      </c>
    </row>
    <row r="86" spans="1:49" ht="14.5" customHeight="1" x14ac:dyDescent="0.2">
      <c r="A86" s="13"/>
      <c r="B86" s="13"/>
      <c r="C86" s="13"/>
      <c r="E86" s="13"/>
      <c r="F86" s="13"/>
      <c r="G86" s="13"/>
      <c r="M86" s="40"/>
      <c r="AE86" s="11" t="s">
        <v>360</v>
      </c>
      <c r="AF86" s="11" t="s">
        <v>58</v>
      </c>
      <c r="AG86" s="60" t="s">
        <v>526</v>
      </c>
      <c r="AI86" s="11" t="s">
        <v>766</v>
      </c>
      <c r="AJ86" s="11" t="s">
        <v>766</v>
      </c>
      <c r="AK86" s="11" t="s">
        <v>766</v>
      </c>
      <c r="AL86" s="11">
        <v>498.6</v>
      </c>
      <c r="AM86" s="11">
        <v>22.57</v>
      </c>
      <c r="AN86" s="11">
        <v>191</v>
      </c>
      <c r="AV86" s="11">
        <v>0</v>
      </c>
    </row>
    <row r="87" spans="1:49" ht="14.5" customHeight="1" x14ac:dyDescent="0.2">
      <c r="A87" s="13"/>
      <c r="B87" s="13"/>
      <c r="C87" s="13"/>
      <c r="E87" s="13"/>
      <c r="F87" s="13"/>
      <c r="G87" s="13"/>
      <c r="K87" s="11">
        <v>3182</v>
      </c>
      <c r="L87" s="11" t="s">
        <v>268</v>
      </c>
      <c r="M87" s="40" t="s">
        <v>353</v>
      </c>
      <c r="N87" s="17">
        <v>8.5</v>
      </c>
      <c r="O87" s="17" t="s">
        <v>304</v>
      </c>
      <c r="P87" s="17">
        <v>0.11</v>
      </c>
      <c r="Q87" s="17" t="s">
        <v>766</v>
      </c>
      <c r="R87" s="17">
        <v>0.03</v>
      </c>
      <c r="S87" s="17">
        <v>0.5</v>
      </c>
      <c r="T87" s="17">
        <v>0.44</v>
      </c>
      <c r="U87" s="11" t="s">
        <v>88</v>
      </c>
      <c r="V87" s="12" t="s">
        <v>359</v>
      </c>
      <c r="W87" s="11" t="s">
        <v>67</v>
      </c>
      <c r="X87" s="11" t="s">
        <v>149</v>
      </c>
      <c r="Y87" s="11" t="s">
        <v>157</v>
      </c>
      <c r="Z87" s="11" t="s">
        <v>55</v>
      </c>
      <c r="AA87" s="11">
        <f>60*90</f>
        <v>5400</v>
      </c>
      <c r="AB87" s="11">
        <f>5*12</f>
        <v>60</v>
      </c>
      <c r="AC87" s="11">
        <v>90</v>
      </c>
      <c r="AD87" s="11" t="s">
        <v>56</v>
      </c>
      <c r="AE87" s="11" t="s">
        <v>356</v>
      </c>
      <c r="AF87" s="11" t="s">
        <v>91</v>
      </c>
      <c r="AI87" s="11">
        <v>0.32</v>
      </c>
      <c r="AJ87" s="11">
        <v>7.3999999999999996E-2</v>
      </c>
      <c r="AK87" s="11">
        <v>257</v>
      </c>
      <c r="AL87" s="11">
        <v>0.38</v>
      </c>
      <c r="AM87" s="11">
        <v>5.3999999999999999E-2</v>
      </c>
      <c r="AN87" s="11">
        <v>257</v>
      </c>
      <c r="AV87" s="11">
        <v>0</v>
      </c>
      <c r="AW87" s="1" t="s">
        <v>82</v>
      </c>
    </row>
    <row r="88" spans="1:49" ht="14.5" customHeight="1" x14ac:dyDescent="0.2">
      <c r="A88" s="13"/>
      <c r="B88" s="13"/>
      <c r="C88" s="13"/>
      <c r="E88" s="13"/>
      <c r="F88" s="13"/>
      <c r="G88" s="13"/>
      <c r="M88" s="40"/>
      <c r="AE88" s="11" t="s">
        <v>360</v>
      </c>
      <c r="AF88" s="11" t="s">
        <v>58</v>
      </c>
      <c r="AI88" s="11" t="s">
        <v>766</v>
      </c>
      <c r="AJ88" s="11" t="s">
        <v>766</v>
      </c>
      <c r="AK88" s="11" t="s">
        <v>766</v>
      </c>
      <c r="AL88" s="11">
        <v>468.57</v>
      </c>
      <c r="AM88" s="11">
        <v>15.85</v>
      </c>
      <c r="AN88" s="11">
        <v>257</v>
      </c>
      <c r="AV88" s="11">
        <v>0</v>
      </c>
      <c r="AW88" s="11"/>
    </row>
    <row r="89" spans="1:49" ht="14.5" customHeight="1" x14ac:dyDescent="0.2">
      <c r="A89" s="13"/>
      <c r="B89" s="13"/>
      <c r="C89" s="13"/>
      <c r="E89" s="13"/>
      <c r="F89" s="13"/>
      <c r="G89" s="13"/>
      <c r="K89" s="11">
        <v>3183</v>
      </c>
      <c r="L89" s="11" t="s">
        <v>270</v>
      </c>
      <c r="M89" s="40" t="s">
        <v>353</v>
      </c>
      <c r="N89" s="17">
        <v>8.5</v>
      </c>
      <c r="O89" s="17" t="s">
        <v>304</v>
      </c>
      <c r="P89" s="17">
        <v>0.2</v>
      </c>
      <c r="Q89" s="17" t="s">
        <v>766</v>
      </c>
      <c r="R89" s="17">
        <v>0</v>
      </c>
      <c r="S89" s="17">
        <v>0.55000000000000004</v>
      </c>
      <c r="T89" s="17">
        <v>0.1</v>
      </c>
      <c r="U89" s="11" t="s">
        <v>74</v>
      </c>
      <c r="V89" s="12" t="s">
        <v>361</v>
      </c>
      <c r="W89" s="11" t="s">
        <v>76</v>
      </c>
      <c r="X89" s="11" t="s">
        <v>149</v>
      </c>
      <c r="Y89" s="11" t="s">
        <v>157</v>
      </c>
      <c r="Z89" s="11" t="s">
        <v>55</v>
      </c>
      <c r="AA89" s="11">
        <f>60*90</f>
        <v>5400</v>
      </c>
      <c r="AB89" s="11">
        <f>5*12</f>
        <v>60</v>
      </c>
      <c r="AC89" s="11">
        <v>90</v>
      </c>
      <c r="AD89" s="11" t="s">
        <v>56</v>
      </c>
      <c r="AE89" s="11" t="s">
        <v>356</v>
      </c>
      <c r="AF89" s="11" t="s">
        <v>91</v>
      </c>
      <c r="AI89" s="11">
        <v>0.32</v>
      </c>
      <c r="AJ89" s="11">
        <v>4.9000000000000002E-2</v>
      </c>
      <c r="AK89" s="11">
        <v>76</v>
      </c>
      <c r="AL89" s="11">
        <v>0.35</v>
      </c>
      <c r="AM89" s="11">
        <v>0.04</v>
      </c>
      <c r="AN89" s="11">
        <v>76</v>
      </c>
      <c r="AV89" s="11">
        <v>0</v>
      </c>
      <c r="AW89" s="1" t="s">
        <v>82</v>
      </c>
    </row>
    <row r="90" spans="1:49" s="31" customFormat="1" ht="14.5" customHeight="1" x14ac:dyDescent="0.2">
      <c r="A90" s="30"/>
      <c r="B90" s="30"/>
      <c r="C90" s="30"/>
      <c r="D90" s="87"/>
      <c r="E90" s="30"/>
      <c r="F90" s="30"/>
      <c r="G90" s="30"/>
      <c r="H90" s="183"/>
      <c r="I90" s="183"/>
      <c r="J90" s="183"/>
      <c r="M90" s="41"/>
      <c r="N90" s="32"/>
      <c r="O90" s="32"/>
      <c r="P90" s="32"/>
      <c r="Q90" s="32"/>
      <c r="R90" s="32"/>
      <c r="S90" s="32"/>
      <c r="T90" s="32"/>
      <c r="V90" s="33"/>
      <c r="AE90" s="31" t="s">
        <v>360</v>
      </c>
      <c r="AF90" s="31" t="s">
        <v>58</v>
      </c>
      <c r="AG90" s="63"/>
      <c r="AH90" s="63"/>
      <c r="AI90" s="31" t="s">
        <v>766</v>
      </c>
      <c r="AJ90" s="31" t="s">
        <v>766</v>
      </c>
      <c r="AK90" s="31" t="s">
        <v>766</v>
      </c>
      <c r="AL90" s="31">
        <v>483.33</v>
      </c>
      <c r="AM90" s="31">
        <v>11.93</v>
      </c>
      <c r="AN90" s="31">
        <v>76</v>
      </c>
      <c r="AV90" s="31">
        <v>0</v>
      </c>
      <c r="AW90" s="34"/>
    </row>
    <row r="91" spans="1:49" ht="14.5" customHeight="1" x14ac:dyDescent="0.2">
      <c r="A91" s="13" t="s">
        <v>362</v>
      </c>
      <c r="B91" s="13">
        <v>319</v>
      </c>
      <c r="C91" s="13" t="s">
        <v>319</v>
      </c>
      <c r="D91" s="86" t="s">
        <v>561</v>
      </c>
      <c r="E91" s="13" t="s">
        <v>986</v>
      </c>
      <c r="F91" s="13" t="s">
        <v>987</v>
      </c>
      <c r="G91" s="13" t="s">
        <v>990</v>
      </c>
      <c r="K91" s="11">
        <v>3191</v>
      </c>
      <c r="L91" s="11" t="s">
        <v>320</v>
      </c>
      <c r="M91" s="40" t="s">
        <v>79</v>
      </c>
      <c r="N91" s="17">
        <v>10.02</v>
      </c>
      <c r="O91" s="32"/>
      <c r="P91" s="17" t="s">
        <v>766</v>
      </c>
      <c r="Q91" s="17" t="s">
        <v>766</v>
      </c>
      <c r="R91" s="17" t="s">
        <v>766</v>
      </c>
      <c r="S91" s="17">
        <f>22/50</f>
        <v>0.44</v>
      </c>
      <c r="T91" s="17" t="s">
        <v>766</v>
      </c>
      <c r="U91" s="45" t="s">
        <v>50</v>
      </c>
      <c r="V91" s="12" t="s">
        <v>321</v>
      </c>
      <c r="W91" s="11" t="s">
        <v>67</v>
      </c>
      <c r="X91" s="11" t="s">
        <v>149</v>
      </c>
      <c r="Y91" s="11" t="s">
        <v>54</v>
      </c>
      <c r="Z91" s="11" t="s">
        <v>55</v>
      </c>
      <c r="AA91" s="11">
        <f>AC91*AB91</f>
        <v>720</v>
      </c>
      <c r="AB91" s="11">
        <v>8</v>
      </c>
      <c r="AC91" s="11">
        <v>90</v>
      </c>
      <c r="AD91" s="11" t="s">
        <v>56</v>
      </c>
      <c r="AE91" s="11" t="s">
        <v>363</v>
      </c>
      <c r="AF91" s="11" t="s">
        <v>91</v>
      </c>
      <c r="AG91" s="60" t="s">
        <v>449</v>
      </c>
      <c r="AH91" s="60" t="s">
        <v>578</v>
      </c>
      <c r="AI91" s="11">
        <v>0.53</v>
      </c>
      <c r="AJ91" s="11">
        <f>0.02*SQRT(50)</f>
        <v>0.1414213562373095</v>
      </c>
      <c r="AK91" s="11">
        <v>50</v>
      </c>
      <c r="AL91" s="11">
        <v>0.56000000000000005</v>
      </c>
      <c r="AM91" s="11">
        <f>0.02*SQRT(43)</f>
        <v>0.13114877048604001</v>
      </c>
      <c r="AN91" s="11">
        <v>43</v>
      </c>
      <c r="AV91" s="11">
        <v>1</v>
      </c>
      <c r="AW91" s="1" t="s">
        <v>364</v>
      </c>
    </row>
    <row r="92" spans="1:49" ht="14.5" customHeight="1" x14ac:dyDescent="0.2">
      <c r="A92" s="13"/>
      <c r="B92" s="13" t="s">
        <v>365</v>
      </c>
      <c r="C92" s="13"/>
      <c r="E92" s="13"/>
      <c r="F92" s="13"/>
      <c r="G92" s="13"/>
      <c r="K92" s="11">
        <v>3192</v>
      </c>
      <c r="L92" s="11" t="s">
        <v>324</v>
      </c>
      <c r="M92" s="40" t="s">
        <v>79</v>
      </c>
      <c r="N92" s="17">
        <v>9.89</v>
      </c>
      <c r="O92" s="17">
        <v>1</v>
      </c>
      <c r="P92" s="17" t="s">
        <v>766</v>
      </c>
      <c r="Q92" s="17" t="s">
        <v>766</v>
      </c>
      <c r="R92" s="17" t="s">
        <v>766</v>
      </c>
      <c r="S92" s="17">
        <f>18/49</f>
        <v>0.36734693877551022</v>
      </c>
      <c r="T92" s="17" t="s">
        <v>766</v>
      </c>
      <c r="U92" s="45" t="s">
        <v>50</v>
      </c>
      <c r="V92" s="12" t="s">
        <v>321</v>
      </c>
      <c r="W92" s="11" t="s">
        <v>67</v>
      </c>
      <c r="X92" s="11" t="s">
        <v>149</v>
      </c>
      <c r="Y92" s="11" t="s">
        <v>54</v>
      </c>
      <c r="Z92" s="11" t="s">
        <v>55</v>
      </c>
      <c r="AA92" s="11">
        <f>AC92*AB92</f>
        <v>720</v>
      </c>
      <c r="AB92" s="11">
        <v>8</v>
      </c>
      <c r="AC92" s="11">
        <v>90</v>
      </c>
      <c r="AD92" s="11" t="s">
        <v>56</v>
      </c>
      <c r="AE92" s="11" t="s">
        <v>363</v>
      </c>
      <c r="AF92" s="11" t="s">
        <v>91</v>
      </c>
      <c r="AI92" s="11">
        <v>0.51</v>
      </c>
      <c r="AJ92" s="11">
        <f>0.02*SQRT(48)</f>
        <v>0.13856406460551018</v>
      </c>
      <c r="AK92" s="11">
        <v>48</v>
      </c>
      <c r="AL92" s="11">
        <v>0.56999999999999995</v>
      </c>
      <c r="AM92" s="11">
        <f>0.02*SQRT(38)</f>
        <v>0.12328828005937953</v>
      </c>
      <c r="AN92" s="11">
        <v>38</v>
      </c>
      <c r="AV92" s="11">
        <v>1</v>
      </c>
      <c r="AW92" s="1" t="s">
        <v>364</v>
      </c>
    </row>
    <row r="93" spans="1:49" s="31" customFormat="1" ht="14.5" customHeight="1" x14ac:dyDescent="0.2">
      <c r="A93" s="30"/>
      <c r="B93" s="30"/>
      <c r="C93" s="30"/>
      <c r="D93" s="87"/>
      <c r="E93" s="30"/>
      <c r="F93" s="30"/>
      <c r="G93" s="30"/>
      <c r="H93" s="183"/>
      <c r="I93" s="183"/>
      <c r="J93" s="183"/>
      <c r="K93" s="31">
        <v>3193</v>
      </c>
      <c r="L93" s="31" t="s">
        <v>122</v>
      </c>
      <c r="M93" s="41" t="s">
        <v>79</v>
      </c>
      <c r="N93" s="32">
        <v>9.98</v>
      </c>
      <c r="O93" s="32">
        <v>1</v>
      </c>
      <c r="P93" s="32" t="s">
        <v>766</v>
      </c>
      <c r="Q93" s="32" t="s">
        <v>766</v>
      </c>
      <c r="R93" s="32" t="s">
        <v>766</v>
      </c>
      <c r="S93" s="32">
        <f>27/59</f>
        <v>0.4576271186440678</v>
      </c>
      <c r="T93" s="32" t="s">
        <v>766</v>
      </c>
      <c r="U93" s="31" t="s">
        <v>74</v>
      </c>
      <c r="V93" s="33" t="s">
        <v>366</v>
      </c>
      <c r="W93" s="31" t="s">
        <v>76</v>
      </c>
      <c r="X93" s="31" t="s">
        <v>74</v>
      </c>
      <c r="Y93" s="31" t="s">
        <v>74</v>
      </c>
      <c r="Z93" s="31" t="s">
        <v>74</v>
      </c>
      <c r="AA93" s="31" t="s">
        <v>74</v>
      </c>
      <c r="AB93" s="31" t="s">
        <v>74</v>
      </c>
      <c r="AC93" s="31" t="s">
        <v>74</v>
      </c>
      <c r="AD93" s="31" t="s">
        <v>74</v>
      </c>
      <c r="AE93" s="31" t="s">
        <v>363</v>
      </c>
      <c r="AF93" s="31" t="s">
        <v>91</v>
      </c>
      <c r="AG93" s="60"/>
      <c r="AH93" s="60"/>
      <c r="AI93" s="31">
        <v>0.47</v>
      </c>
      <c r="AJ93" s="31">
        <f>0.02*SQRT(57)</f>
        <v>0.15099668870541499</v>
      </c>
      <c r="AK93" s="31">
        <v>57</v>
      </c>
      <c r="AL93" s="31">
        <v>0.53</v>
      </c>
      <c r="AM93" s="31">
        <f>0.02*SQRT(48)</f>
        <v>0.13856406460551018</v>
      </c>
      <c r="AN93" s="31">
        <v>48</v>
      </c>
      <c r="AV93" s="31">
        <v>1</v>
      </c>
      <c r="AW93" s="34" t="s">
        <v>364</v>
      </c>
    </row>
    <row r="94" spans="1:49" ht="14.5" customHeight="1" x14ac:dyDescent="0.2">
      <c r="A94" s="13" t="s">
        <v>367</v>
      </c>
      <c r="B94" s="13">
        <v>320</v>
      </c>
      <c r="C94" s="13" t="s">
        <v>47</v>
      </c>
      <c r="D94" s="86" t="s">
        <v>680</v>
      </c>
      <c r="E94" s="13" t="s">
        <v>986</v>
      </c>
      <c r="F94" s="13" t="s">
        <v>987</v>
      </c>
      <c r="G94" s="13" t="s">
        <v>990</v>
      </c>
      <c r="K94" s="11">
        <v>3201</v>
      </c>
      <c r="L94" s="11" t="s">
        <v>368</v>
      </c>
      <c r="M94" s="40" t="s">
        <v>369</v>
      </c>
      <c r="N94" s="17">
        <v>6.5</v>
      </c>
      <c r="O94" s="17" t="s">
        <v>766</v>
      </c>
      <c r="P94" s="17">
        <f>(18+14)/(191+18+221+14)</f>
        <v>7.2072072072072071E-2</v>
      </c>
      <c r="Q94" s="17" t="s">
        <v>766</v>
      </c>
      <c r="R94" s="17">
        <f>(35+49)/(174+35+186+49)</f>
        <v>0.1891891891891892</v>
      </c>
      <c r="S94" s="17">
        <f>(110+113)/(99+110+122+113)</f>
        <v>0.50225225225225223</v>
      </c>
      <c r="T94" s="17">
        <f>1-((47+41)/(69+19+65+47+9+78+25+81+41+10))</f>
        <v>0.80180180180180183</v>
      </c>
      <c r="U94" s="11" t="s">
        <v>88</v>
      </c>
      <c r="V94" s="12" t="s">
        <v>370</v>
      </c>
      <c r="W94" s="11" t="s">
        <v>52</v>
      </c>
      <c r="X94" s="11" t="s">
        <v>149</v>
      </c>
      <c r="Y94" s="11" t="s">
        <v>157</v>
      </c>
      <c r="Z94" s="11" t="s">
        <v>55</v>
      </c>
      <c r="AA94" s="11">
        <f>600</f>
        <v>600</v>
      </c>
      <c r="AB94" s="11">
        <v>10</v>
      </c>
      <c r="AC94" s="11">
        <v>60</v>
      </c>
      <c r="AD94" s="11" t="s">
        <v>56</v>
      </c>
      <c r="AE94" s="11" t="s">
        <v>371</v>
      </c>
      <c r="AF94" s="45" t="s">
        <v>91</v>
      </c>
      <c r="AG94" s="118" t="s">
        <v>449</v>
      </c>
      <c r="AH94" s="118" t="s">
        <v>691</v>
      </c>
      <c r="AI94" s="11">
        <v>171.92</v>
      </c>
      <c r="AJ94" s="11">
        <v>15.81</v>
      </c>
      <c r="AK94" s="11">
        <v>319</v>
      </c>
      <c r="AL94" s="11">
        <v>176.59</v>
      </c>
      <c r="AM94" s="11">
        <v>15.58</v>
      </c>
      <c r="AN94" s="11">
        <v>403</v>
      </c>
      <c r="AV94" s="11">
        <v>0</v>
      </c>
      <c r="AW94" s="1" t="s">
        <v>82</v>
      </c>
    </row>
    <row r="95" spans="1:49" ht="14.5" customHeight="1" x14ac:dyDescent="0.2">
      <c r="A95" s="13"/>
      <c r="B95" s="13"/>
      <c r="C95" s="13"/>
      <c r="E95" s="13"/>
      <c r="F95" s="13"/>
      <c r="G95" s="13"/>
      <c r="M95" s="40"/>
      <c r="AE95" s="11" t="s">
        <v>372</v>
      </c>
      <c r="AF95" s="11" t="s">
        <v>58</v>
      </c>
      <c r="AG95" s="60" t="s">
        <v>526</v>
      </c>
      <c r="AI95" s="11">
        <v>189.37</v>
      </c>
      <c r="AJ95" s="11">
        <v>101.26</v>
      </c>
      <c r="AK95" s="11">
        <v>425</v>
      </c>
      <c r="AL95" s="11">
        <v>188.05</v>
      </c>
      <c r="AM95" s="11">
        <v>85.78</v>
      </c>
      <c r="AN95" s="11">
        <v>431</v>
      </c>
      <c r="AV95" s="11">
        <v>0</v>
      </c>
    </row>
    <row r="96" spans="1:49" ht="14.5" customHeight="1" x14ac:dyDescent="0.2">
      <c r="A96" s="13"/>
      <c r="B96" s="13"/>
      <c r="C96" s="13"/>
      <c r="E96" s="13"/>
      <c r="F96" s="13"/>
      <c r="G96" s="13"/>
      <c r="K96" s="11">
        <v>3202</v>
      </c>
      <c r="L96" s="11" t="s">
        <v>270</v>
      </c>
      <c r="M96" s="40" t="s">
        <v>369</v>
      </c>
      <c r="N96" s="17">
        <v>6.5</v>
      </c>
      <c r="O96" s="17" t="s">
        <v>766</v>
      </c>
      <c r="P96" s="17">
        <f>13/(13+205)</f>
        <v>5.9633027522935783E-2</v>
      </c>
      <c r="Q96" s="17" t="s">
        <v>766</v>
      </c>
      <c r="R96" s="17">
        <f>52/(52+166)</f>
        <v>0.23853211009174313</v>
      </c>
      <c r="S96" s="17">
        <f>100/(118+100)</f>
        <v>0.45871559633027525</v>
      </c>
      <c r="T96" s="17">
        <f>1-(53/(70+16+75+53+4))</f>
        <v>0.75688073394495414</v>
      </c>
      <c r="U96" s="11" t="s">
        <v>74</v>
      </c>
      <c r="V96" s="12" t="s">
        <v>373</v>
      </c>
      <c r="W96" s="11" t="s">
        <v>52</v>
      </c>
      <c r="X96" s="11" t="s">
        <v>74</v>
      </c>
      <c r="Y96" s="11" t="s">
        <v>74</v>
      </c>
      <c r="Z96" s="11" t="s">
        <v>74</v>
      </c>
      <c r="AA96" s="11" t="s">
        <v>74</v>
      </c>
      <c r="AB96" s="11" t="s">
        <v>74</v>
      </c>
      <c r="AC96" s="11" t="s">
        <v>74</v>
      </c>
      <c r="AD96" s="11" t="s">
        <v>74</v>
      </c>
      <c r="AE96" s="11" t="s">
        <v>371</v>
      </c>
      <c r="AF96" s="45" t="s">
        <v>91</v>
      </c>
      <c r="AI96" s="11">
        <v>173.76</v>
      </c>
      <c r="AJ96" s="11">
        <v>15.97</v>
      </c>
      <c r="AK96" s="11">
        <v>165</v>
      </c>
      <c r="AL96" s="11">
        <v>175.88</v>
      </c>
      <c r="AM96" s="11">
        <v>17.13</v>
      </c>
      <c r="AN96" s="11">
        <v>204</v>
      </c>
      <c r="AV96" s="11">
        <v>0</v>
      </c>
      <c r="AW96" s="1" t="s">
        <v>82</v>
      </c>
    </row>
    <row r="97" spans="1:49" s="31" customFormat="1" ht="14.5" customHeight="1" x14ac:dyDescent="0.2">
      <c r="A97" s="30"/>
      <c r="B97" s="30"/>
      <c r="C97" s="30"/>
      <c r="D97" s="87"/>
      <c r="E97" s="30"/>
      <c r="F97" s="30"/>
      <c r="G97" s="30"/>
      <c r="H97" s="183"/>
      <c r="I97" s="183"/>
      <c r="J97" s="183"/>
      <c r="M97" s="41"/>
      <c r="N97" s="32"/>
      <c r="O97" s="32"/>
      <c r="P97" s="32"/>
      <c r="Q97" s="32"/>
      <c r="R97" s="32"/>
      <c r="S97" s="32"/>
      <c r="T97" s="32"/>
      <c r="V97" s="33"/>
      <c r="AE97" s="31" t="s">
        <v>372</v>
      </c>
      <c r="AF97" s="31" t="s">
        <v>58</v>
      </c>
      <c r="AG97" s="63"/>
      <c r="AH97" s="63"/>
      <c r="AI97" s="31">
        <v>191.19</v>
      </c>
      <c r="AJ97" s="50">
        <v>122.27</v>
      </c>
      <c r="AK97" s="31">
        <v>212</v>
      </c>
      <c r="AL97" s="31">
        <v>186.26</v>
      </c>
      <c r="AM97" s="31">
        <v>93.54</v>
      </c>
      <c r="AN97" s="31">
        <v>214</v>
      </c>
      <c r="AV97" s="31">
        <v>0</v>
      </c>
      <c r="AW97" s="34"/>
    </row>
    <row r="98" spans="1:49" ht="14.5" customHeight="1" x14ac:dyDescent="0.2">
      <c r="A98" s="13" t="s">
        <v>374</v>
      </c>
      <c r="B98" s="13">
        <v>321</v>
      </c>
      <c r="C98" s="13" t="s">
        <v>375</v>
      </c>
      <c r="D98" s="86" t="s">
        <v>562</v>
      </c>
      <c r="E98" s="13" t="s">
        <v>986</v>
      </c>
      <c r="F98" s="13" t="s">
        <v>987</v>
      </c>
      <c r="G98" s="13" t="s">
        <v>993</v>
      </c>
      <c r="K98" s="11">
        <v>3211</v>
      </c>
      <c r="L98" s="11" t="s">
        <v>376</v>
      </c>
      <c r="M98" s="40" t="s">
        <v>142</v>
      </c>
      <c r="N98" s="46">
        <v>10.73</v>
      </c>
      <c r="O98" s="17" t="s">
        <v>304</v>
      </c>
      <c r="P98" s="17" t="s">
        <v>766</v>
      </c>
      <c r="Q98" s="17">
        <v>0.75</v>
      </c>
      <c r="R98" s="17">
        <v>0</v>
      </c>
      <c r="S98" s="17">
        <f>44/(44+50)</f>
        <v>0.46808510638297873</v>
      </c>
      <c r="T98" s="17">
        <v>0</v>
      </c>
      <c r="U98" s="11" t="s">
        <v>88</v>
      </c>
      <c r="V98" s="12" t="s">
        <v>377</v>
      </c>
      <c r="W98" s="11" t="s">
        <v>67</v>
      </c>
      <c r="X98" s="11" t="s">
        <v>149</v>
      </c>
      <c r="Y98" s="11" t="s">
        <v>54</v>
      </c>
      <c r="Z98" s="11" t="s">
        <v>55</v>
      </c>
      <c r="AA98" s="11">
        <f>300</f>
        <v>300</v>
      </c>
      <c r="AB98" s="11">
        <v>5</v>
      </c>
      <c r="AC98" s="11">
        <v>60</v>
      </c>
      <c r="AD98" s="11" t="s">
        <v>144</v>
      </c>
      <c r="AE98" s="11" t="s">
        <v>378</v>
      </c>
      <c r="AF98" s="11" t="s">
        <v>91</v>
      </c>
      <c r="AG98" s="60" t="s">
        <v>518</v>
      </c>
      <c r="AH98" s="60" t="s">
        <v>692</v>
      </c>
      <c r="AI98" s="11" t="s">
        <v>766</v>
      </c>
      <c r="AJ98" s="11" t="s">
        <v>766</v>
      </c>
      <c r="AK98" s="11" t="s">
        <v>766</v>
      </c>
      <c r="AL98" s="11">
        <v>20.43</v>
      </c>
      <c r="AM98" s="11">
        <v>3.04</v>
      </c>
      <c r="AN98" s="11">
        <v>94</v>
      </c>
      <c r="AV98" s="11">
        <v>0</v>
      </c>
      <c r="AW98" s="1" t="s">
        <v>93</v>
      </c>
    </row>
    <row r="99" spans="1:49" ht="14.5" customHeight="1" x14ac:dyDescent="0.2">
      <c r="A99" s="13"/>
      <c r="B99" s="13"/>
      <c r="C99" s="13"/>
      <c r="E99" s="13"/>
      <c r="F99" s="13"/>
      <c r="G99" s="13"/>
      <c r="K99" s="11">
        <v>3212</v>
      </c>
      <c r="L99" s="11" t="s">
        <v>379</v>
      </c>
      <c r="M99" s="40" t="s">
        <v>142</v>
      </c>
      <c r="N99" s="17">
        <v>10.69</v>
      </c>
      <c r="O99" s="17" t="s">
        <v>304</v>
      </c>
      <c r="P99" s="17" t="s">
        <v>766</v>
      </c>
      <c r="Q99" s="17">
        <v>0.75</v>
      </c>
      <c r="R99" s="17">
        <v>0</v>
      </c>
      <c r="S99" s="17">
        <f>54/(54+45)</f>
        <v>0.54545454545454541</v>
      </c>
      <c r="T99" s="17">
        <v>0</v>
      </c>
      <c r="U99" s="11" t="s">
        <v>88</v>
      </c>
      <c r="V99" s="12" t="s">
        <v>380</v>
      </c>
      <c r="W99" s="11" t="s">
        <v>67</v>
      </c>
      <c r="X99" s="11" t="s">
        <v>149</v>
      </c>
      <c r="Y99" s="11" t="s">
        <v>54</v>
      </c>
      <c r="Z99" s="11" t="s">
        <v>55</v>
      </c>
      <c r="AA99" s="11">
        <v>300</v>
      </c>
      <c r="AB99" s="11">
        <v>5</v>
      </c>
      <c r="AC99" s="11">
        <v>60</v>
      </c>
      <c r="AD99" s="11" t="s">
        <v>144</v>
      </c>
      <c r="AE99" s="11" t="s">
        <v>378</v>
      </c>
      <c r="AF99" s="11" t="s">
        <v>91</v>
      </c>
      <c r="AI99" s="11" t="s">
        <v>766</v>
      </c>
      <c r="AJ99" s="11" t="s">
        <v>766</v>
      </c>
      <c r="AK99" s="11" t="s">
        <v>766</v>
      </c>
      <c r="AL99" s="11">
        <v>19.38</v>
      </c>
      <c r="AM99" s="11">
        <v>2.8</v>
      </c>
      <c r="AN99" s="11">
        <v>99</v>
      </c>
      <c r="AV99" s="11">
        <v>0</v>
      </c>
      <c r="AW99" s="1" t="s">
        <v>93</v>
      </c>
    </row>
    <row r="100" spans="1:49" s="31" customFormat="1" ht="14.5" customHeight="1" x14ac:dyDescent="0.2">
      <c r="A100" s="30"/>
      <c r="B100" s="30"/>
      <c r="C100" s="30"/>
      <c r="D100" s="86"/>
      <c r="E100" s="30"/>
      <c r="F100" s="30"/>
      <c r="G100" s="30"/>
      <c r="H100" s="183"/>
      <c r="I100" s="183"/>
      <c r="J100" s="183"/>
      <c r="K100" s="31">
        <v>3213</v>
      </c>
      <c r="L100" s="31" t="s">
        <v>60</v>
      </c>
      <c r="M100" s="41" t="s">
        <v>142</v>
      </c>
      <c r="N100" s="32">
        <v>10.69</v>
      </c>
      <c r="O100" s="32" t="s">
        <v>304</v>
      </c>
      <c r="P100" s="32" t="s">
        <v>766</v>
      </c>
      <c r="Q100" s="32">
        <v>0.75</v>
      </c>
      <c r="R100" s="32">
        <v>0</v>
      </c>
      <c r="S100" s="32">
        <f>43/(43+43)</f>
        <v>0.5</v>
      </c>
      <c r="T100" s="32">
        <v>0</v>
      </c>
      <c r="U100" s="31" t="s">
        <v>74</v>
      </c>
      <c r="V100" s="33" t="s">
        <v>381</v>
      </c>
      <c r="W100" s="31" t="s">
        <v>339</v>
      </c>
      <c r="X100" s="31" t="s">
        <v>74</v>
      </c>
      <c r="Y100" s="31" t="s">
        <v>74</v>
      </c>
      <c r="Z100" s="31" t="s">
        <v>74</v>
      </c>
      <c r="AA100" s="31" t="s">
        <v>74</v>
      </c>
      <c r="AB100" s="31" t="s">
        <v>74</v>
      </c>
      <c r="AC100" s="31" t="s">
        <v>74</v>
      </c>
      <c r="AD100" s="31" t="s">
        <v>74</v>
      </c>
      <c r="AE100" s="31" t="s">
        <v>378</v>
      </c>
      <c r="AF100" s="31" t="s">
        <v>91</v>
      </c>
      <c r="AG100" s="60"/>
      <c r="AH100" s="60"/>
      <c r="AI100" s="31" t="s">
        <v>766</v>
      </c>
      <c r="AJ100" s="31" t="s">
        <v>766</v>
      </c>
      <c r="AK100" s="31" t="s">
        <v>766</v>
      </c>
      <c r="AL100" s="31">
        <v>18.940000000000001</v>
      </c>
      <c r="AM100" s="31">
        <v>3.62</v>
      </c>
      <c r="AN100" s="31">
        <v>86</v>
      </c>
      <c r="AV100" s="31">
        <v>0</v>
      </c>
      <c r="AW100" s="34" t="s">
        <v>93</v>
      </c>
    </row>
    <row r="101" spans="1:49" ht="14.5" customHeight="1" x14ac:dyDescent="0.2">
      <c r="A101" s="13" t="s">
        <v>382</v>
      </c>
      <c r="B101" s="13">
        <v>322</v>
      </c>
      <c r="C101" s="13" t="s">
        <v>383</v>
      </c>
      <c r="D101" s="134" t="s">
        <v>563</v>
      </c>
      <c r="E101" s="13" t="s">
        <v>986</v>
      </c>
      <c r="F101" s="13" t="s">
        <v>987</v>
      </c>
      <c r="G101" s="13" t="s">
        <v>990</v>
      </c>
      <c r="K101" s="11">
        <v>3221</v>
      </c>
      <c r="L101" s="11" t="s">
        <v>384</v>
      </c>
      <c r="M101" s="40" t="s">
        <v>353</v>
      </c>
      <c r="N101" s="17">
        <v>9.1999999999999993</v>
      </c>
      <c r="O101" s="17" t="s">
        <v>766</v>
      </c>
      <c r="P101" s="17" t="s">
        <v>766</v>
      </c>
      <c r="Q101" s="17" t="s">
        <v>766</v>
      </c>
      <c r="R101" s="17">
        <v>0</v>
      </c>
      <c r="S101" s="17">
        <v>0.45</v>
      </c>
      <c r="T101" s="17">
        <v>0</v>
      </c>
      <c r="U101" s="11" t="s">
        <v>50</v>
      </c>
      <c r="V101" s="12" t="s">
        <v>385</v>
      </c>
      <c r="W101" s="43" t="s">
        <v>52</v>
      </c>
      <c r="X101" s="11" t="s">
        <v>149</v>
      </c>
      <c r="Y101" s="11" t="s">
        <v>386</v>
      </c>
      <c r="Z101" s="11" t="s">
        <v>55</v>
      </c>
      <c r="AA101" s="11">
        <v>640</v>
      </c>
      <c r="AB101" s="11">
        <v>32</v>
      </c>
      <c r="AC101" s="11">
        <v>20</v>
      </c>
      <c r="AD101" s="11" t="s">
        <v>56</v>
      </c>
      <c r="AE101" s="11" t="s">
        <v>387</v>
      </c>
      <c r="AF101" s="11" t="s">
        <v>58</v>
      </c>
      <c r="AG101" s="118" t="s">
        <v>526</v>
      </c>
      <c r="AH101" s="118" t="s">
        <v>582</v>
      </c>
      <c r="AI101" s="11">
        <v>64.22</v>
      </c>
      <c r="AJ101" s="11">
        <v>15.87</v>
      </c>
      <c r="AK101" s="11">
        <v>53</v>
      </c>
      <c r="AL101" s="11">
        <v>71.209999999999994</v>
      </c>
      <c r="AM101" s="11">
        <v>15.24</v>
      </c>
      <c r="AN101" s="11">
        <v>53</v>
      </c>
      <c r="AV101" s="11">
        <v>0</v>
      </c>
    </row>
    <row r="102" spans="1:49" s="31" customFormat="1" ht="14.5" customHeight="1" x14ac:dyDescent="0.2">
      <c r="A102" s="30"/>
      <c r="B102" s="30"/>
      <c r="C102" s="30"/>
      <c r="D102" s="87"/>
      <c r="E102" s="30"/>
      <c r="F102" s="30"/>
      <c r="G102" s="30"/>
      <c r="H102" s="183"/>
      <c r="I102" s="183"/>
      <c r="J102" s="183"/>
      <c r="K102" s="31">
        <v>3222</v>
      </c>
      <c r="L102" s="31" t="s">
        <v>388</v>
      </c>
      <c r="M102" s="41" t="s">
        <v>353</v>
      </c>
      <c r="N102" s="32">
        <v>9.1999999999999993</v>
      </c>
      <c r="O102" s="32" t="s">
        <v>766</v>
      </c>
      <c r="P102" s="32" t="s">
        <v>766</v>
      </c>
      <c r="Q102" s="32" t="s">
        <v>766</v>
      </c>
      <c r="R102" s="32">
        <v>0</v>
      </c>
      <c r="S102" s="32">
        <v>0.45</v>
      </c>
      <c r="T102" s="32">
        <v>0</v>
      </c>
      <c r="U102" s="31" t="s">
        <v>74</v>
      </c>
      <c r="V102" s="33" t="s">
        <v>389</v>
      </c>
      <c r="W102" s="49" t="s">
        <v>52</v>
      </c>
      <c r="X102" s="31" t="s">
        <v>74</v>
      </c>
      <c r="Y102" s="31" t="s">
        <v>74</v>
      </c>
      <c r="Z102" s="31" t="s">
        <v>74</v>
      </c>
      <c r="AA102" s="31" t="s">
        <v>74</v>
      </c>
      <c r="AB102" s="31" t="s">
        <v>74</v>
      </c>
      <c r="AC102" s="31" t="s">
        <v>74</v>
      </c>
      <c r="AD102" s="31" t="s">
        <v>74</v>
      </c>
      <c r="AE102" s="31" t="s">
        <v>387</v>
      </c>
      <c r="AF102" s="31" t="s">
        <v>58</v>
      </c>
      <c r="AG102" s="63"/>
      <c r="AH102" s="63"/>
      <c r="AI102" s="31">
        <v>64.989999999999995</v>
      </c>
      <c r="AJ102" s="31">
        <v>20.05</v>
      </c>
      <c r="AK102" s="31">
        <v>52</v>
      </c>
      <c r="AL102" s="50">
        <v>64.11</v>
      </c>
      <c r="AM102" s="31">
        <v>17.98</v>
      </c>
      <c r="AN102" s="31">
        <v>52</v>
      </c>
      <c r="AV102" s="31">
        <v>0</v>
      </c>
      <c r="AW102" s="34"/>
    </row>
    <row r="103" spans="1:49" ht="14.5" customHeight="1" x14ac:dyDescent="0.2">
      <c r="A103" s="13" t="s">
        <v>390</v>
      </c>
      <c r="B103" s="13">
        <v>323</v>
      </c>
      <c r="C103" s="13" t="s">
        <v>47</v>
      </c>
      <c r="D103" s="86" t="s">
        <v>442</v>
      </c>
      <c r="E103" s="13" t="s">
        <v>986</v>
      </c>
      <c r="F103" s="13" t="s">
        <v>987</v>
      </c>
      <c r="G103" s="13" t="s">
        <v>993</v>
      </c>
      <c r="K103" s="11">
        <v>3231</v>
      </c>
      <c r="L103" s="11" t="s">
        <v>391</v>
      </c>
      <c r="M103" s="40" t="s">
        <v>392</v>
      </c>
      <c r="N103" s="17">
        <f t="shared" ref="N103:N108" si="7">(11+12)/2</f>
        <v>11.5</v>
      </c>
      <c r="O103" s="17" t="s">
        <v>766</v>
      </c>
      <c r="P103" s="17" t="s">
        <v>766</v>
      </c>
      <c r="Q103" s="17" t="s">
        <v>766</v>
      </c>
      <c r="R103" s="17">
        <f>76/203</f>
        <v>0.37438423645320196</v>
      </c>
      <c r="S103" s="17">
        <v>0.6</v>
      </c>
      <c r="T103" s="17">
        <f t="shared" ref="T103:T108" si="8">1-0.25</f>
        <v>0.75</v>
      </c>
      <c r="U103" s="11" t="s">
        <v>88</v>
      </c>
      <c r="V103" s="12" t="s">
        <v>393</v>
      </c>
      <c r="W103" s="11" t="s">
        <v>67</v>
      </c>
      <c r="X103" s="11" t="s">
        <v>149</v>
      </c>
      <c r="Y103" s="60" t="s">
        <v>157</v>
      </c>
      <c r="Z103" s="11" t="s">
        <v>55</v>
      </c>
      <c r="AA103" s="11">
        <f>AB103*AC103</f>
        <v>1187.5</v>
      </c>
      <c r="AB103" s="11">
        <v>25</v>
      </c>
      <c r="AC103" s="11">
        <f>(45+50)/2</f>
        <v>47.5</v>
      </c>
      <c r="AD103" s="11" t="s">
        <v>56</v>
      </c>
      <c r="AE103" s="11" t="s">
        <v>394</v>
      </c>
      <c r="AF103" s="11" t="s">
        <v>91</v>
      </c>
      <c r="AG103" s="60" t="s">
        <v>503</v>
      </c>
      <c r="AH103" s="60" t="s">
        <v>583</v>
      </c>
      <c r="AI103" s="11">
        <v>12.48</v>
      </c>
      <c r="AJ103" s="11">
        <v>6.1</v>
      </c>
      <c r="AK103" s="11">
        <v>103</v>
      </c>
      <c r="AL103" s="11">
        <v>15.63</v>
      </c>
      <c r="AM103" s="11">
        <v>5.35</v>
      </c>
      <c r="AN103" s="11">
        <v>103</v>
      </c>
      <c r="AV103" s="11">
        <v>0</v>
      </c>
      <c r="AW103" s="1" t="s">
        <v>395</v>
      </c>
    </row>
    <row r="104" spans="1:49" ht="14.5" customHeight="1" x14ac:dyDescent="0.2">
      <c r="A104" s="85"/>
      <c r="B104" s="13"/>
      <c r="C104" s="13"/>
      <c r="E104" s="13"/>
      <c r="F104" s="13"/>
      <c r="G104" s="13"/>
      <c r="K104" s="11">
        <v>3232</v>
      </c>
      <c r="L104" s="11" t="s">
        <v>396</v>
      </c>
      <c r="M104" s="40" t="s">
        <v>392</v>
      </c>
      <c r="N104" s="17">
        <f t="shared" si="7"/>
        <v>11.5</v>
      </c>
      <c r="O104" s="17" t="s">
        <v>766</v>
      </c>
      <c r="P104" s="17" t="s">
        <v>766</v>
      </c>
      <c r="Q104" s="17" t="s">
        <v>766</v>
      </c>
      <c r="R104" s="17">
        <f>76/203</f>
        <v>0.37438423645320196</v>
      </c>
      <c r="S104" s="17">
        <v>0.6</v>
      </c>
      <c r="T104" s="17">
        <f t="shared" si="8"/>
        <v>0.75</v>
      </c>
      <c r="U104" s="11" t="s">
        <v>74</v>
      </c>
      <c r="V104" s="12" t="s">
        <v>397</v>
      </c>
      <c r="W104" s="11" t="s">
        <v>76</v>
      </c>
      <c r="X104" s="11" t="s">
        <v>74</v>
      </c>
      <c r="Y104" s="11" t="s">
        <v>74</v>
      </c>
      <c r="Z104" s="11" t="s">
        <v>74</v>
      </c>
      <c r="AA104" s="11" t="s">
        <v>74</v>
      </c>
      <c r="AB104" s="11" t="s">
        <v>74</v>
      </c>
      <c r="AC104" s="11" t="s">
        <v>74</v>
      </c>
      <c r="AD104" s="11" t="s">
        <v>74</v>
      </c>
      <c r="AE104" s="11" t="s">
        <v>394</v>
      </c>
      <c r="AF104" s="11" t="s">
        <v>91</v>
      </c>
      <c r="AI104" s="11">
        <v>12.14</v>
      </c>
      <c r="AJ104" s="11">
        <v>6.1</v>
      </c>
      <c r="AK104" s="11">
        <v>100</v>
      </c>
      <c r="AL104" s="11">
        <v>14.27</v>
      </c>
      <c r="AM104" s="11">
        <v>5.58</v>
      </c>
      <c r="AN104" s="11">
        <v>100</v>
      </c>
      <c r="AV104" s="11">
        <v>0</v>
      </c>
      <c r="AW104" s="1" t="s">
        <v>395</v>
      </c>
    </row>
    <row r="105" spans="1:49" ht="14.5" customHeight="1" x14ac:dyDescent="0.2">
      <c r="A105" s="13"/>
      <c r="B105" s="13"/>
      <c r="C105" s="13"/>
      <c r="E105" s="13"/>
      <c r="F105" s="13"/>
      <c r="G105" s="13"/>
      <c r="K105" s="11" t="s">
        <v>398</v>
      </c>
      <c r="L105" s="11" t="s">
        <v>399</v>
      </c>
      <c r="M105" s="40" t="s">
        <v>392</v>
      </c>
      <c r="N105" s="17">
        <f t="shared" si="7"/>
        <v>11.5</v>
      </c>
      <c r="O105" s="17" t="s">
        <v>766</v>
      </c>
      <c r="P105" s="17" t="s">
        <v>766</v>
      </c>
      <c r="Q105" s="17" t="s">
        <v>766</v>
      </c>
      <c r="R105" s="17">
        <v>1</v>
      </c>
      <c r="S105" s="17">
        <v>0.6</v>
      </c>
      <c r="T105" s="17">
        <f t="shared" si="8"/>
        <v>0.75</v>
      </c>
      <c r="U105" s="11" t="s">
        <v>88</v>
      </c>
      <c r="V105" s="12" t="s">
        <v>393</v>
      </c>
      <c r="W105" s="11" t="s">
        <v>67</v>
      </c>
      <c r="X105" s="11" t="s">
        <v>149</v>
      </c>
      <c r="Y105" s="60" t="s">
        <v>157</v>
      </c>
      <c r="Z105" s="11" t="s">
        <v>55</v>
      </c>
      <c r="AA105" s="11">
        <f>AB105*AC105</f>
        <v>1187.5</v>
      </c>
      <c r="AB105" s="11">
        <v>25</v>
      </c>
      <c r="AC105" s="11">
        <f>(45+50)/2</f>
        <v>47.5</v>
      </c>
      <c r="AD105" s="11" t="s">
        <v>56</v>
      </c>
      <c r="AE105" s="11" t="s">
        <v>394</v>
      </c>
      <c r="AF105" s="11" t="s">
        <v>91</v>
      </c>
      <c r="AI105" s="11">
        <v>10.9</v>
      </c>
      <c r="AJ105" s="11">
        <v>5.61</v>
      </c>
      <c r="AK105" s="100">
        <f>76/2</f>
        <v>38</v>
      </c>
      <c r="AL105" s="11">
        <v>15.04</v>
      </c>
      <c r="AM105" s="11">
        <v>5.36</v>
      </c>
      <c r="AN105" s="100">
        <f>76/2</f>
        <v>38</v>
      </c>
      <c r="AO105" s="100"/>
      <c r="AP105" s="100"/>
      <c r="AQ105" s="100"/>
      <c r="AR105" s="100"/>
      <c r="AS105" s="100"/>
      <c r="AT105" s="100"/>
      <c r="AU105" s="58"/>
      <c r="AV105" s="11">
        <v>0</v>
      </c>
      <c r="AW105" s="1" t="s">
        <v>395</v>
      </c>
    </row>
    <row r="106" spans="1:49" ht="14.5" customHeight="1" x14ac:dyDescent="0.2">
      <c r="A106" s="13"/>
      <c r="B106" s="13"/>
      <c r="C106" s="13"/>
      <c r="E106" s="13"/>
      <c r="F106" s="13"/>
      <c r="G106" s="13"/>
      <c r="K106" s="11" t="s">
        <v>400</v>
      </c>
      <c r="L106" s="11" t="s">
        <v>401</v>
      </c>
      <c r="M106" s="40" t="s">
        <v>392</v>
      </c>
      <c r="N106" s="17">
        <f t="shared" si="7"/>
        <v>11.5</v>
      </c>
      <c r="O106" s="17" t="s">
        <v>766</v>
      </c>
      <c r="P106" s="17" t="s">
        <v>766</v>
      </c>
      <c r="Q106" s="17" t="s">
        <v>766</v>
      </c>
      <c r="R106" s="17">
        <v>1</v>
      </c>
      <c r="S106" s="17">
        <v>0.6</v>
      </c>
      <c r="T106" s="17">
        <f t="shared" si="8"/>
        <v>0.75</v>
      </c>
      <c r="U106" s="11" t="s">
        <v>74</v>
      </c>
      <c r="V106" s="12" t="s">
        <v>397</v>
      </c>
      <c r="W106" s="11" t="s">
        <v>76</v>
      </c>
      <c r="X106" s="11" t="s">
        <v>74</v>
      </c>
      <c r="Y106" s="11" t="s">
        <v>74</v>
      </c>
      <c r="Z106" s="11" t="s">
        <v>74</v>
      </c>
      <c r="AA106" s="11" t="s">
        <v>74</v>
      </c>
      <c r="AB106" s="11" t="s">
        <v>74</v>
      </c>
      <c r="AC106" s="11" t="s">
        <v>74</v>
      </c>
      <c r="AD106" s="11" t="s">
        <v>74</v>
      </c>
      <c r="AE106" s="11" t="s">
        <v>394</v>
      </c>
      <c r="AF106" s="11" t="s">
        <v>91</v>
      </c>
      <c r="AI106" s="11">
        <v>11.11</v>
      </c>
      <c r="AJ106" s="11">
        <v>5.71</v>
      </c>
      <c r="AK106" s="100">
        <f>76/2</f>
        <v>38</v>
      </c>
      <c r="AL106" s="11">
        <v>13.52</v>
      </c>
      <c r="AM106" s="45">
        <v>14.61</v>
      </c>
      <c r="AN106" s="100">
        <f>76/2</f>
        <v>38</v>
      </c>
      <c r="AO106" s="100"/>
      <c r="AP106" s="100"/>
      <c r="AQ106" s="100"/>
      <c r="AR106" s="100"/>
      <c r="AS106" s="100"/>
      <c r="AT106" s="100"/>
      <c r="AU106" s="58"/>
      <c r="AV106" s="11">
        <v>0</v>
      </c>
      <c r="AW106" s="1" t="s">
        <v>395</v>
      </c>
    </row>
    <row r="107" spans="1:49" ht="14.5" customHeight="1" x14ac:dyDescent="0.2">
      <c r="A107" s="13"/>
      <c r="B107" s="13"/>
      <c r="C107" s="13"/>
      <c r="E107" s="13"/>
      <c r="F107" s="13"/>
      <c r="G107" s="13"/>
      <c r="K107" s="11" t="s">
        <v>402</v>
      </c>
      <c r="L107" s="11" t="s">
        <v>403</v>
      </c>
      <c r="M107" s="40" t="s">
        <v>392</v>
      </c>
      <c r="N107" s="17">
        <f t="shared" si="7"/>
        <v>11.5</v>
      </c>
      <c r="O107" s="17" t="s">
        <v>766</v>
      </c>
      <c r="P107" s="17" t="s">
        <v>766</v>
      </c>
      <c r="Q107" s="17" t="s">
        <v>766</v>
      </c>
      <c r="R107" s="17">
        <v>0</v>
      </c>
      <c r="S107" s="17">
        <v>0.6</v>
      </c>
      <c r="T107" s="17">
        <f t="shared" si="8"/>
        <v>0.75</v>
      </c>
      <c r="U107" s="11" t="s">
        <v>88</v>
      </c>
      <c r="V107" s="12" t="s">
        <v>393</v>
      </c>
      <c r="W107" s="11" t="s">
        <v>67</v>
      </c>
      <c r="X107" s="11" t="s">
        <v>149</v>
      </c>
      <c r="Y107" s="60" t="s">
        <v>157</v>
      </c>
      <c r="Z107" s="11" t="s">
        <v>55</v>
      </c>
      <c r="AA107" s="11">
        <f>AB107*AC107</f>
        <v>1187.5</v>
      </c>
      <c r="AB107" s="11">
        <v>25</v>
      </c>
      <c r="AC107" s="11">
        <f>(45+50)/2</f>
        <v>47.5</v>
      </c>
      <c r="AD107" s="11" t="s">
        <v>56</v>
      </c>
      <c r="AE107" s="11" t="s">
        <v>394</v>
      </c>
      <c r="AF107" s="11" t="s">
        <v>91</v>
      </c>
      <c r="AI107" s="11">
        <v>13.51</v>
      </c>
      <c r="AJ107" s="11">
        <v>6.32</v>
      </c>
      <c r="AK107" s="100">
        <f>125/2</f>
        <v>62.5</v>
      </c>
      <c r="AL107" s="11">
        <v>16.41</v>
      </c>
      <c r="AM107" s="11">
        <v>5.17</v>
      </c>
      <c r="AN107" s="100">
        <f>125/2</f>
        <v>62.5</v>
      </c>
      <c r="AO107" s="100"/>
      <c r="AP107" s="100"/>
      <c r="AQ107" s="100"/>
      <c r="AR107" s="100"/>
      <c r="AS107" s="100"/>
      <c r="AT107" s="100"/>
      <c r="AU107" s="58"/>
      <c r="AV107" s="11">
        <v>0</v>
      </c>
      <c r="AW107" s="1" t="s">
        <v>395</v>
      </c>
    </row>
    <row r="108" spans="1:49" s="31" customFormat="1" ht="14.5" customHeight="1" x14ac:dyDescent="0.2">
      <c r="A108" s="30"/>
      <c r="B108" s="30"/>
      <c r="C108" s="30"/>
      <c r="D108" s="87"/>
      <c r="E108" s="30"/>
      <c r="F108" s="30"/>
      <c r="G108" s="30"/>
      <c r="H108" s="183"/>
      <c r="I108" s="183"/>
      <c r="J108" s="183"/>
      <c r="K108" s="31" t="s">
        <v>404</v>
      </c>
      <c r="L108" s="31" t="s">
        <v>405</v>
      </c>
      <c r="M108" s="41" t="s">
        <v>392</v>
      </c>
      <c r="N108" s="32">
        <f t="shared" si="7"/>
        <v>11.5</v>
      </c>
      <c r="O108" s="32" t="s">
        <v>766</v>
      </c>
      <c r="P108" s="32" t="s">
        <v>766</v>
      </c>
      <c r="Q108" s="32" t="s">
        <v>766</v>
      </c>
      <c r="R108" s="32">
        <v>0</v>
      </c>
      <c r="S108" s="32">
        <v>0.6</v>
      </c>
      <c r="T108" s="32">
        <f t="shared" si="8"/>
        <v>0.75</v>
      </c>
      <c r="U108" s="31" t="s">
        <v>74</v>
      </c>
      <c r="V108" s="33" t="s">
        <v>397</v>
      </c>
      <c r="W108" s="31" t="s">
        <v>76</v>
      </c>
      <c r="X108" s="31" t="s">
        <v>74</v>
      </c>
      <c r="Y108" s="31" t="s">
        <v>74</v>
      </c>
      <c r="Z108" s="31" t="s">
        <v>74</v>
      </c>
      <c r="AA108" s="31" t="s">
        <v>74</v>
      </c>
      <c r="AB108" s="31" t="s">
        <v>74</v>
      </c>
      <c r="AC108" s="31" t="s">
        <v>74</v>
      </c>
      <c r="AD108" s="31" t="s">
        <v>74</v>
      </c>
      <c r="AE108" s="31" t="s">
        <v>394</v>
      </c>
      <c r="AF108" s="31" t="s">
        <v>91</v>
      </c>
      <c r="AG108" s="63"/>
      <c r="AH108" s="63"/>
      <c r="AI108" s="31">
        <v>12.53</v>
      </c>
      <c r="AJ108" s="31">
        <v>6.02</v>
      </c>
      <c r="AK108" s="141">
        <f>125/2</f>
        <v>62.5</v>
      </c>
      <c r="AL108" s="31">
        <v>14.61</v>
      </c>
      <c r="AM108" s="31">
        <v>5.6</v>
      </c>
      <c r="AN108" s="141">
        <f>125/2</f>
        <v>62.5</v>
      </c>
      <c r="AO108" s="141"/>
      <c r="AP108" s="141"/>
      <c r="AQ108" s="141"/>
      <c r="AR108" s="141"/>
      <c r="AS108" s="141"/>
      <c r="AT108" s="141"/>
      <c r="AU108" s="74"/>
      <c r="AV108" s="31">
        <v>0</v>
      </c>
      <c r="AW108" s="34" t="s">
        <v>395</v>
      </c>
    </row>
    <row r="109" spans="1:49" s="124" customFormat="1" x14ac:dyDescent="0.2">
      <c r="A109" s="123" t="s">
        <v>585</v>
      </c>
      <c r="B109" s="23">
        <v>324</v>
      </c>
      <c r="C109" s="123" t="s">
        <v>406</v>
      </c>
      <c r="D109" s="123" t="s">
        <v>406</v>
      </c>
      <c r="E109" s="110" t="s">
        <v>986</v>
      </c>
      <c r="F109" s="110" t="s">
        <v>987</v>
      </c>
      <c r="G109" s="110" t="s">
        <v>990</v>
      </c>
      <c r="H109" s="185"/>
      <c r="I109" s="185"/>
      <c r="J109" s="185"/>
      <c r="K109" s="107">
        <v>3241</v>
      </c>
      <c r="L109" s="124" t="s">
        <v>192</v>
      </c>
      <c r="M109" s="124" t="s">
        <v>423</v>
      </c>
      <c r="N109" s="125">
        <f>AVERAGE(13, 15)</f>
        <v>14</v>
      </c>
      <c r="O109" s="125">
        <v>1</v>
      </c>
      <c r="P109" s="144" t="s">
        <v>766</v>
      </c>
      <c r="Q109" s="125" t="s">
        <v>766</v>
      </c>
      <c r="R109" s="125" t="s">
        <v>766</v>
      </c>
      <c r="S109" s="144">
        <f>88/168</f>
        <v>0.52380952380952384</v>
      </c>
      <c r="T109" s="125" t="s">
        <v>766</v>
      </c>
      <c r="U109" s="124" t="s">
        <v>88</v>
      </c>
      <c r="V109" s="126" t="s">
        <v>586</v>
      </c>
      <c r="W109" s="124" t="s">
        <v>446</v>
      </c>
      <c r="X109" s="124" t="s">
        <v>149</v>
      </c>
      <c r="Y109" s="60" t="s">
        <v>447</v>
      </c>
      <c r="Z109" s="124" t="s">
        <v>55</v>
      </c>
      <c r="AA109" s="124">
        <f>40*16</f>
        <v>640</v>
      </c>
      <c r="AB109" s="124">
        <v>16</v>
      </c>
      <c r="AC109" s="124">
        <v>40</v>
      </c>
      <c r="AD109" s="124" t="s">
        <v>56</v>
      </c>
      <c r="AE109" s="124" t="s">
        <v>204</v>
      </c>
      <c r="AF109" s="124" t="s">
        <v>58</v>
      </c>
      <c r="AG109" s="124" t="s">
        <v>526</v>
      </c>
      <c r="AH109" s="124" t="s">
        <v>587</v>
      </c>
      <c r="AI109" s="124">
        <v>50.3</v>
      </c>
      <c r="AJ109" s="124">
        <v>9.89</v>
      </c>
      <c r="AK109" s="124">
        <v>168</v>
      </c>
      <c r="AL109" s="124">
        <v>55.62</v>
      </c>
      <c r="AM109" s="124">
        <v>8.2200000000000006</v>
      </c>
      <c r="AN109" s="124">
        <v>168</v>
      </c>
    </row>
    <row r="110" spans="1:49" s="128" customFormat="1" x14ac:dyDescent="0.2">
      <c r="A110" s="127"/>
      <c r="B110" s="26"/>
      <c r="C110" s="127"/>
      <c r="D110" s="127"/>
      <c r="E110" s="115"/>
      <c r="F110" s="115"/>
      <c r="G110" s="115"/>
      <c r="H110" s="186"/>
      <c r="I110" s="186"/>
      <c r="J110" s="186"/>
      <c r="K110" s="108">
        <v>3242</v>
      </c>
      <c r="L110" s="128" t="s">
        <v>122</v>
      </c>
      <c r="M110" s="128" t="s">
        <v>423</v>
      </c>
      <c r="N110" s="129">
        <f>AVERAGE(13, 15)</f>
        <v>14</v>
      </c>
      <c r="O110" s="129">
        <v>1</v>
      </c>
      <c r="P110" s="145" t="s">
        <v>766</v>
      </c>
      <c r="Q110" s="129" t="s">
        <v>766</v>
      </c>
      <c r="R110" s="129" t="s">
        <v>766</v>
      </c>
      <c r="S110" s="145">
        <f>102/174</f>
        <v>0.58620689655172409</v>
      </c>
      <c r="T110" s="129" t="s">
        <v>766</v>
      </c>
      <c r="U110" s="128" t="s">
        <v>74</v>
      </c>
      <c r="V110" s="130" t="s">
        <v>588</v>
      </c>
      <c r="W110" s="128" t="s">
        <v>76</v>
      </c>
      <c r="X110" s="128" t="s">
        <v>74</v>
      </c>
      <c r="Y110" s="63" t="s">
        <v>74</v>
      </c>
      <c r="Z110" s="128" t="s">
        <v>74</v>
      </c>
      <c r="AA110" s="128" t="s">
        <v>74</v>
      </c>
      <c r="AB110" s="128" t="s">
        <v>74</v>
      </c>
      <c r="AC110" s="128" t="s">
        <v>74</v>
      </c>
      <c r="AD110" s="128" t="s">
        <v>74</v>
      </c>
      <c r="AE110" s="128" t="s">
        <v>204</v>
      </c>
      <c r="AF110" s="128" t="s">
        <v>58</v>
      </c>
      <c r="AG110" s="128" t="s">
        <v>526</v>
      </c>
      <c r="AH110" s="128" t="s">
        <v>587</v>
      </c>
      <c r="AI110" s="128">
        <v>49.71</v>
      </c>
      <c r="AJ110" s="128">
        <v>10.119999999999999</v>
      </c>
      <c r="AK110" s="128">
        <v>174</v>
      </c>
      <c r="AL110" s="128">
        <v>44.57</v>
      </c>
      <c r="AM110" s="128">
        <v>8.4499999999999993</v>
      </c>
      <c r="AN110" s="128">
        <v>174</v>
      </c>
    </row>
    <row r="111" spans="1:49" s="124" customFormat="1" x14ac:dyDescent="0.2">
      <c r="A111" s="123" t="s">
        <v>589</v>
      </c>
      <c r="B111" s="111">
        <v>325</v>
      </c>
      <c r="C111" s="123" t="s">
        <v>47</v>
      </c>
      <c r="D111" s="123" t="s">
        <v>47</v>
      </c>
      <c r="E111" s="110" t="s">
        <v>986</v>
      </c>
      <c r="F111" s="110" t="s">
        <v>987</v>
      </c>
      <c r="G111" s="110" t="s">
        <v>993</v>
      </c>
      <c r="H111" s="185"/>
      <c r="I111" s="185"/>
      <c r="J111" s="185"/>
      <c r="K111" s="107" t="s">
        <v>646</v>
      </c>
      <c r="L111" s="124" t="s">
        <v>590</v>
      </c>
      <c r="M111" s="124">
        <v>3</v>
      </c>
      <c r="N111" s="125">
        <v>8.5</v>
      </c>
      <c r="O111" s="152" t="s">
        <v>444</v>
      </c>
      <c r="P111" s="152" t="s">
        <v>444</v>
      </c>
      <c r="Q111" s="125" t="s">
        <v>766</v>
      </c>
      <c r="R111" s="125" t="s">
        <v>766</v>
      </c>
      <c r="S111" s="125">
        <f>36/67</f>
        <v>0.53731343283582089</v>
      </c>
      <c r="T111" s="125" t="s">
        <v>766</v>
      </c>
      <c r="U111" s="124" t="s">
        <v>88</v>
      </c>
      <c r="V111" s="126" t="s">
        <v>591</v>
      </c>
      <c r="W111" s="124" t="s">
        <v>446</v>
      </c>
      <c r="X111" s="124" t="s">
        <v>149</v>
      </c>
      <c r="Y111" s="60" t="s">
        <v>447</v>
      </c>
      <c r="Z111" s="124" t="s">
        <v>55</v>
      </c>
      <c r="AA111" s="146" t="s">
        <v>766</v>
      </c>
      <c r="AB111" s="146" t="s">
        <v>696</v>
      </c>
      <c r="AC111" s="146" t="s">
        <v>766</v>
      </c>
      <c r="AD111" s="124" t="s">
        <v>56</v>
      </c>
      <c r="AE111" s="124" t="s">
        <v>592</v>
      </c>
      <c r="AF111" s="124" t="s">
        <v>91</v>
      </c>
      <c r="AG111" s="124" t="s">
        <v>449</v>
      </c>
      <c r="AH111" s="124" t="s">
        <v>593</v>
      </c>
      <c r="AI111" s="124" t="s">
        <v>766</v>
      </c>
      <c r="AJ111" s="124" t="s">
        <v>766</v>
      </c>
      <c r="AK111" s="124" t="s">
        <v>766</v>
      </c>
      <c r="AL111" s="124">
        <v>6.28</v>
      </c>
      <c r="AM111" s="124">
        <v>1.33</v>
      </c>
      <c r="AN111" s="124">
        <v>32</v>
      </c>
    </row>
    <row r="112" spans="1:49" s="124" customFormat="1" x14ac:dyDescent="0.2">
      <c r="A112" s="123"/>
      <c r="B112" s="111"/>
      <c r="C112" s="123"/>
      <c r="D112" s="123"/>
      <c r="E112" s="110"/>
      <c r="F112" s="110"/>
      <c r="G112" s="110"/>
      <c r="H112" s="185"/>
      <c r="I112" s="185"/>
      <c r="J112" s="185"/>
      <c r="K112" s="107"/>
      <c r="N112" s="125"/>
      <c r="O112" s="152"/>
      <c r="P112" s="152"/>
      <c r="Q112" s="125"/>
      <c r="R112" s="125"/>
      <c r="S112" s="125"/>
      <c r="T112" s="125"/>
      <c r="V112" s="126"/>
      <c r="Y112" s="60"/>
      <c r="AA112" s="112"/>
      <c r="AB112" s="112"/>
      <c r="AC112" s="112"/>
      <c r="AE112" s="124" t="s">
        <v>594</v>
      </c>
      <c r="AF112" s="124" t="s">
        <v>91</v>
      </c>
      <c r="AG112" s="124" t="s">
        <v>449</v>
      </c>
      <c r="AH112" s="124" t="s">
        <v>593</v>
      </c>
      <c r="AI112" s="124" t="s">
        <v>766</v>
      </c>
      <c r="AJ112" s="124" t="s">
        <v>766</v>
      </c>
      <c r="AK112" s="124" t="s">
        <v>766</v>
      </c>
      <c r="AL112" s="124">
        <v>6.03</v>
      </c>
      <c r="AM112" s="124">
        <v>1.73</v>
      </c>
      <c r="AN112" s="124">
        <v>32</v>
      </c>
    </row>
    <row r="113" spans="1:40" s="124" customFormat="1" x14ac:dyDescent="0.2">
      <c r="A113" s="123"/>
      <c r="B113" s="111"/>
      <c r="C113" s="123"/>
      <c r="D113" s="123"/>
      <c r="E113" s="110"/>
      <c r="F113" s="110"/>
      <c r="G113" s="110"/>
      <c r="H113" s="185"/>
      <c r="I113" s="185"/>
      <c r="J113" s="185"/>
      <c r="K113" s="107"/>
      <c r="N113" s="125"/>
      <c r="O113" s="152"/>
      <c r="P113" s="152"/>
      <c r="Q113" s="125"/>
      <c r="R113" s="125"/>
      <c r="S113" s="125"/>
      <c r="T113" s="125"/>
      <c r="V113" s="126"/>
      <c r="Y113" s="60"/>
      <c r="AA113" s="112"/>
      <c r="AB113" s="112"/>
      <c r="AC113" s="112"/>
      <c r="AE113" s="124" t="s">
        <v>595</v>
      </c>
      <c r="AF113" s="124" t="s">
        <v>58</v>
      </c>
      <c r="AG113" s="124" t="s">
        <v>526</v>
      </c>
      <c r="AH113" s="124" t="s">
        <v>593</v>
      </c>
      <c r="AI113" s="124">
        <v>47.79</v>
      </c>
      <c r="AJ113" s="124">
        <v>25.35</v>
      </c>
      <c r="AK113" s="124">
        <v>32</v>
      </c>
      <c r="AL113" s="124" t="s">
        <v>766</v>
      </c>
      <c r="AM113" s="124" t="s">
        <v>766</v>
      </c>
      <c r="AN113" s="124" t="s">
        <v>766</v>
      </c>
    </row>
    <row r="114" spans="1:40" s="124" customFormat="1" x14ac:dyDescent="0.2">
      <c r="A114" s="123"/>
      <c r="B114" s="111"/>
      <c r="C114" s="123"/>
      <c r="D114" s="123"/>
      <c r="E114" s="110"/>
      <c r="F114" s="110"/>
      <c r="G114" s="110"/>
      <c r="H114" s="185"/>
      <c r="I114" s="185"/>
      <c r="J114" s="185"/>
      <c r="K114" s="107" t="s">
        <v>647</v>
      </c>
      <c r="L114" s="124" t="s">
        <v>596</v>
      </c>
      <c r="M114" s="124">
        <v>3</v>
      </c>
      <c r="N114" s="125">
        <v>8.5</v>
      </c>
      <c r="O114" s="152" t="s">
        <v>444</v>
      </c>
      <c r="P114" s="152" t="s">
        <v>444</v>
      </c>
      <c r="Q114" s="125" t="s">
        <v>766</v>
      </c>
      <c r="R114" s="125" t="s">
        <v>766</v>
      </c>
      <c r="S114" s="125">
        <f>38/66</f>
        <v>0.5757575757575758</v>
      </c>
      <c r="T114" s="125" t="s">
        <v>766</v>
      </c>
      <c r="U114" s="124" t="s">
        <v>88</v>
      </c>
      <c r="V114" s="126" t="s">
        <v>597</v>
      </c>
      <c r="W114" s="124" t="s">
        <v>454</v>
      </c>
      <c r="X114" s="124" t="s">
        <v>149</v>
      </c>
      <c r="Y114" s="60" t="s">
        <v>447</v>
      </c>
      <c r="Z114" s="124" t="s">
        <v>55</v>
      </c>
      <c r="AA114" s="124" t="s">
        <v>74</v>
      </c>
      <c r="AB114" s="124" t="s">
        <v>74</v>
      </c>
      <c r="AC114" s="124" t="s">
        <v>74</v>
      </c>
      <c r="AD114" s="124" t="s">
        <v>74</v>
      </c>
      <c r="AE114" s="124" t="s">
        <v>592</v>
      </c>
      <c r="AF114" s="124" t="s">
        <v>91</v>
      </c>
      <c r="AG114" s="124" t="s">
        <v>449</v>
      </c>
      <c r="AH114" s="124" t="s">
        <v>593</v>
      </c>
      <c r="AI114" s="124" t="s">
        <v>766</v>
      </c>
      <c r="AJ114" s="124" t="s">
        <v>766</v>
      </c>
      <c r="AK114" s="124" t="s">
        <v>766</v>
      </c>
      <c r="AL114" s="124">
        <v>5.57</v>
      </c>
      <c r="AM114" s="124">
        <v>1.64</v>
      </c>
      <c r="AN114" s="124">
        <v>28</v>
      </c>
    </row>
    <row r="115" spans="1:40" s="124" customFormat="1" x14ac:dyDescent="0.2">
      <c r="A115" s="123"/>
      <c r="B115" s="111"/>
      <c r="C115" s="123"/>
      <c r="D115" s="123"/>
      <c r="E115" s="110"/>
      <c r="F115" s="110"/>
      <c r="G115" s="110"/>
      <c r="H115" s="185"/>
      <c r="I115" s="185"/>
      <c r="J115" s="185"/>
      <c r="K115" s="107"/>
      <c r="N115" s="125"/>
      <c r="O115" s="152"/>
      <c r="P115" s="152"/>
      <c r="Q115" s="125"/>
      <c r="R115" s="125"/>
      <c r="S115" s="125"/>
      <c r="T115" s="125"/>
      <c r="V115" s="126"/>
      <c r="Y115" s="60"/>
      <c r="AE115" s="124" t="s">
        <v>594</v>
      </c>
      <c r="AF115" s="124" t="s">
        <v>91</v>
      </c>
      <c r="AG115" s="124" t="s">
        <v>449</v>
      </c>
      <c r="AH115" s="124" t="s">
        <v>593</v>
      </c>
      <c r="AI115" s="124" t="s">
        <v>766</v>
      </c>
      <c r="AJ115" s="124" t="s">
        <v>766</v>
      </c>
      <c r="AK115" s="124" t="s">
        <v>766</v>
      </c>
      <c r="AL115" s="124">
        <v>5.59</v>
      </c>
      <c r="AM115" s="124">
        <v>1.64</v>
      </c>
      <c r="AN115" s="124">
        <v>28</v>
      </c>
    </row>
    <row r="116" spans="1:40" s="124" customFormat="1" x14ac:dyDescent="0.2">
      <c r="A116" s="123"/>
      <c r="B116" s="111"/>
      <c r="C116" s="123"/>
      <c r="D116" s="123"/>
      <c r="E116" s="110"/>
      <c r="F116" s="110"/>
      <c r="G116" s="110"/>
      <c r="H116" s="185"/>
      <c r="I116" s="185"/>
      <c r="J116" s="185"/>
      <c r="K116" s="107"/>
      <c r="N116" s="125"/>
      <c r="O116" s="152"/>
      <c r="P116" s="152"/>
      <c r="Q116" s="125"/>
      <c r="R116" s="125"/>
      <c r="S116" s="125"/>
      <c r="T116" s="125"/>
      <c r="V116" s="126"/>
      <c r="Y116" s="60"/>
      <c r="AE116" s="124" t="s">
        <v>595</v>
      </c>
      <c r="AF116" s="124" t="s">
        <v>58</v>
      </c>
      <c r="AG116" s="124" t="s">
        <v>526</v>
      </c>
      <c r="AH116" s="124" t="s">
        <v>593</v>
      </c>
      <c r="AI116" s="124">
        <v>43.32</v>
      </c>
      <c r="AJ116" s="124">
        <v>34.25</v>
      </c>
      <c r="AK116" s="124">
        <v>28</v>
      </c>
      <c r="AL116" s="124" t="s">
        <v>766</v>
      </c>
      <c r="AM116" s="124" t="s">
        <v>766</v>
      </c>
      <c r="AN116" s="124" t="s">
        <v>766</v>
      </c>
    </row>
    <row r="117" spans="1:40" s="124" customFormat="1" x14ac:dyDescent="0.2">
      <c r="A117" s="123"/>
      <c r="B117" s="111"/>
      <c r="C117" s="123"/>
      <c r="D117" s="123"/>
      <c r="E117" s="110"/>
      <c r="F117" s="110"/>
      <c r="G117" s="110"/>
      <c r="H117" s="185"/>
      <c r="I117" s="185"/>
      <c r="J117" s="185"/>
      <c r="K117" s="107" t="s">
        <v>648</v>
      </c>
      <c r="L117" s="124" t="s">
        <v>598</v>
      </c>
      <c r="M117" s="124">
        <v>3</v>
      </c>
      <c r="N117" s="125">
        <v>8.5</v>
      </c>
      <c r="O117" s="152" t="s">
        <v>444</v>
      </c>
      <c r="P117" s="152" t="s">
        <v>444</v>
      </c>
      <c r="Q117" s="125" t="s">
        <v>766</v>
      </c>
      <c r="R117" s="125" t="s">
        <v>766</v>
      </c>
      <c r="S117" s="125">
        <f>36/67</f>
        <v>0.53731343283582089</v>
      </c>
      <c r="T117" s="125" t="s">
        <v>766</v>
      </c>
      <c r="U117" s="124" t="s">
        <v>88</v>
      </c>
      <c r="V117" s="126" t="s">
        <v>591</v>
      </c>
      <c r="W117" s="124" t="s">
        <v>446</v>
      </c>
      <c r="X117" s="124" t="s">
        <v>149</v>
      </c>
      <c r="Y117" s="60" t="s">
        <v>447</v>
      </c>
      <c r="Z117" s="124" t="s">
        <v>55</v>
      </c>
      <c r="AA117" s="146" t="s">
        <v>766</v>
      </c>
      <c r="AB117" s="146" t="s">
        <v>696</v>
      </c>
      <c r="AC117" s="146" t="s">
        <v>766</v>
      </c>
      <c r="AD117" s="124" t="s">
        <v>56</v>
      </c>
      <c r="AE117" s="124" t="s">
        <v>592</v>
      </c>
      <c r="AF117" s="124" t="s">
        <v>91</v>
      </c>
      <c r="AG117" s="124" t="s">
        <v>449</v>
      </c>
      <c r="AH117" s="124" t="s">
        <v>593</v>
      </c>
      <c r="AI117" s="124" t="s">
        <v>766</v>
      </c>
      <c r="AJ117" s="124" t="s">
        <v>766</v>
      </c>
      <c r="AK117" s="124" t="s">
        <v>766</v>
      </c>
      <c r="AL117" s="124">
        <v>8.09</v>
      </c>
      <c r="AM117" s="124">
        <v>1.59</v>
      </c>
      <c r="AN117" s="124">
        <v>33</v>
      </c>
    </row>
    <row r="118" spans="1:40" s="124" customFormat="1" x14ac:dyDescent="0.2">
      <c r="A118" s="123"/>
      <c r="B118" s="111"/>
      <c r="C118" s="123"/>
      <c r="D118" s="123"/>
      <c r="E118" s="110"/>
      <c r="F118" s="110"/>
      <c r="G118" s="110"/>
      <c r="H118" s="185"/>
      <c r="I118" s="185"/>
      <c r="J118" s="185"/>
      <c r="K118" s="107"/>
      <c r="N118" s="125"/>
      <c r="O118" s="152"/>
      <c r="P118" s="152"/>
      <c r="Q118" s="125"/>
      <c r="R118" s="125"/>
      <c r="S118" s="125"/>
      <c r="T118" s="125"/>
      <c r="V118" s="126"/>
      <c r="Y118" s="60"/>
      <c r="AA118" s="112"/>
      <c r="AB118" s="112"/>
      <c r="AC118" s="112"/>
      <c r="AE118" s="124" t="s">
        <v>594</v>
      </c>
      <c r="AF118" s="124" t="s">
        <v>91</v>
      </c>
      <c r="AG118" s="124" t="s">
        <v>449</v>
      </c>
      <c r="AH118" s="124" t="s">
        <v>593</v>
      </c>
      <c r="AI118" s="124" t="s">
        <v>766</v>
      </c>
      <c r="AJ118" s="124" t="s">
        <v>766</v>
      </c>
      <c r="AK118" s="124" t="s">
        <v>766</v>
      </c>
      <c r="AL118" s="124">
        <v>4.76</v>
      </c>
      <c r="AM118" s="124">
        <v>1.2</v>
      </c>
      <c r="AN118" s="124">
        <v>33</v>
      </c>
    </row>
    <row r="119" spans="1:40" s="124" customFormat="1" x14ac:dyDescent="0.2">
      <c r="A119" s="123"/>
      <c r="B119" s="111"/>
      <c r="C119" s="123"/>
      <c r="D119" s="123"/>
      <c r="E119" s="110"/>
      <c r="F119" s="110"/>
      <c r="G119" s="110"/>
      <c r="H119" s="185"/>
      <c r="I119" s="185"/>
      <c r="J119" s="185"/>
      <c r="K119" s="107"/>
      <c r="N119" s="125"/>
      <c r="O119" s="152"/>
      <c r="P119" s="152"/>
      <c r="Q119" s="125"/>
      <c r="R119" s="125"/>
      <c r="S119" s="125"/>
      <c r="T119" s="125"/>
      <c r="V119" s="126"/>
      <c r="Y119" s="60"/>
      <c r="AA119" s="112"/>
      <c r="AB119" s="112"/>
      <c r="AC119" s="112"/>
      <c r="AE119" s="124" t="s">
        <v>595</v>
      </c>
      <c r="AF119" s="124" t="s">
        <v>58</v>
      </c>
      <c r="AG119" s="124" t="s">
        <v>526</v>
      </c>
      <c r="AH119" s="124" t="s">
        <v>593</v>
      </c>
      <c r="AI119" s="124">
        <v>53.35</v>
      </c>
      <c r="AJ119" s="124">
        <v>30.29</v>
      </c>
      <c r="AK119" s="124">
        <v>33</v>
      </c>
      <c r="AL119" s="124" t="s">
        <v>766</v>
      </c>
      <c r="AM119" s="124" t="s">
        <v>766</v>
      </c>
      <c r="AN119" s="124" t="s">
        <v>766</v>
      </c>
    </row>
    <row r="120" spans="1:40" s="124" customFormat="1" x14ac:dyDescent="0.2">
      <c r="A120" s="123"/>
      <c r="B120" s="111"/>
      <c r="C120" s="123"/>
      <c r="D120" s="123"/>
      <c r="E120" s="110"/>
      <c r="F120" s="110"/>
      <c r="G120" s="110"/>
      <c r="H120" s="185"/>
      <c r="I120" s="185"/>
      <c r="J120" s="185"/>
      <c r="K120" s="107" t="s">
        <v>649</v>
      </c>
      <c r="L120" s="124" t="s">
        <v>599</v>
      </c>
      <c r="M120" s="124">
        <v>3</v>
      </c>
      <c r="N120" s="125">
        <v>8.5</v>
      </c>
      <c r="O120" s="152" t="s">
        <v>444</v>
      </c>
      <c r="P120" s="152" t="s">
        <v>444</v>
      </c>
      <c r="Q120" s="125" t="s">
        <v>766</v>
      </c>
      <c r="R120" s="125" t="s">
        <v>766</v>
      </c>
      <c r="S120" s="125">
        <f>38/66</f>
        <v>0.5757575757575758</v>
      </c>
      <c r="T120" s="125" t="s">
        <v>766</v>
      </c>
      <c r="U120" s="124" t="s">
        <v>88</v>
      </c>
      <c r="V120" s="126" t="s">
        <v>597</v>
      </c>
      <c r="W120" s="124" t="s">
        <v>454</v>
      </c>
      <c r="X120" s="124" t="s">
        <v>149</v>
      </c>
      <c r="Y120" s="60" t="s">
        <v>447</v>
      </c>
      <c r="Z120" s="124" t="s">
        <v>55</v>
      </c>
      <c r="AA120" s="124" t="s">
        <v>74</v>
      </c>
      <c r="AB120" s="124" t="s">
        <v>74</v>
      </c>
      <c r="AC120" s="124" t="s">
        <v>74</v>
      </c>
      <c r="AD120" s="124" t="s">
        <v>74</v>
      </c>
      <c r="AE120" s="124" t="s">
        <v>592</v>
      </c>
      <c r="AF120" s="124" t="s">
        <v>91</v>
      </c>
      <c r="AG120" s="124" t="s">
        <v>449</v>
      </c>
      <c r="AH120" s="124" t="s">
        <v>593</v>
      </c>
      <c r="AI120" s="124" t="s">
        <v>766</v>
      </c>
      <c r="AJ120" s="124" t="s">
        <v>766</v>
      </c>
      <c r="AK120" s="124" t="s">
        <v>766</v>
      </c>
      <c r="AL120" s="124">
        <v>7.88</v>
      </c>
      <c r="AM120" s="124">
        <v>1.72</v>
      </c>
      <c r="AN120" s="124">
        <v>27</v>
      </c>
    </row>
    <row r="121" spans="1:40" s="124" customFormat="1" x14ac:dyDescent="0.2">
      <c r="A121" s="123"/>
      <c r="B121" s="111"/>
      <c r="C121" s="123"/>
      <c r="D121" s="123"/>
      <c r="E121" s="110"/>
      <c r="F121" s="110"/>
      <c r="G121" s="110"/>
      <c r="H121" s="185"/>
      <c r="I121" s="185"/>
      <c r="J121" s="185"/>
      <c r="K121" s="107"/>
      <c r="N121" s="125"/>
      <c r="O121" s="152"/>
      <c r="P121" s="152"/>
      <c r="Q121" s="125"/>
      <c r="R121" s="125"/>
      <c r="S121" s="125"/>
      <c r="T121" s="125"/>
      <c r="V121" s="126"/>
      <c r="Y121" s="60"/>
      <c r="AE121" s="124" t="s">
        <v>594</v>
      </c>
      <c r="AF121" s="124" t="s">
        <v>91</v>
      </c>
      <c r="AG121" s="124" t="s">
        <v>449</v>
      </c>
      <c r="AH121" s="124" t="s">
        <v>593</v>
      </c>
      <c r="AI121" s="124" t="s">
        <v>766</v>
      </c>
      <c r="AJ121" s="124" t="s">
        <v>766</v>
      </c>
      <c r="AK121" s="124" t="s">
        <v>766</v>
      </c>
      <c r="AL121" s="124">
        <v>4</v>
      </c>
      <c r="AM121" s="124">
        <v>0.87</v>
      </c>
      <c r="AN121" s="124">
        <v>27</v>
      </c>
    </row>
    <row r="122" spans="1:40" s="124" customFormat="1" x14ac:dyDescent="0.2">
      <c r="A122" s="123"/>
      <c r="B122" s="111"/>
      <c r="C122" s="123"/>
      <c r="D122" s="123"/>
      <c r="E122" s="110"/>
      <c r="F122" s="110"/>
      <c r="G122" s="110"/>
      <c r="H122" s="185"/>
      <c r="I122" s="185"/>
      <c r="J122" s="185"/>
      <c r="K122" s="107"/>
      <c r="N122" s="125"/>
      <c r="O122" s="152"/>
      <c r="P122" s="152"/>
      <c r="Q122" s="125"/>
      <c r="R122" s="125"/>
      <c r="S122" s="125"/>
      <c r="T122" s="125"/>
      <c r="V122" s="126"/>
      <c r="Y122" s="60"/>
      <c r="AE122" s="124" t="s">
        <v>595</v>
      </c>
      <c r="AF122" s="124" t="s">
        <v>58</v>
      </c>
      <c r="AG122" s="124" t="s">
        <v>526</v>
      </c>
      <c r="AH122" s="124" t="s">
        <v>593</v>
      </c>
      <c r="AI122" s="124">
        <v>38.31</v>
      </c>
      <c r="AJ122" s="124">
        <v>35.56</v>
      </c>
      <c r="AK122" s="124">
        <v>27</v>
      </c>
      <c r="AL122" s="124" t="s">
        <v>766</v>
      </c>
      <c r="AM122" s="124" t="s">
        <v>766</v>
      </c>
      <c r="AN122" s="124" t="s">
        <v>766</v>
      </c>
    </row>
    <row r="123" spans="1:40" s="124" customFormat="1" x14ac:dyDescent="0.2">
      <c r="A123" s="123"/>
      <c r="B123" s="111"/>
      <c r="C123" s="123"/>
      <c r="D123" s="123"/>
      <c r="E123" s="110"/>
      <c r="F123" s="110"/>
      <c r="G123" s="110"/>
      <c r="H123" s="185"/>
      <c r="I123" s="185"/>
      <c r="J123" s="185"/>
      <c r="K123" s="107" t="s">
        <v>650</v>
      </c>
      <c r="L123" s="124" t="s">
        <v>600</v>
      </c>
      <c r="M123" s="124">
        <v>5</v>
      </c>
      <c r="N123" s="125">
        <v>10.5</v>
      </c>
      <c r="O123" s="152" t="s">
        <v>444</v>
      </c>
      <c r="P123" s="152" t="s">
        <v>444</v>
      </c>
      <c r="Q123" s="125" t="s">
        <v>766</v>
      </c>
      <c r="R123" s="125" t="s">
        <v>766</v>
      </c>
      <c r="S123" s="125">
        <f>31/53</f>
        <v>0.58490566037735847</v>
      </c>
      <c r="T123" s="125" t="s">
        <v>766</v>
      </c>
      <c r="U123" s="124" t="s">
        <v>88</v>
      </c>
      <c r="V123" s="126" t="s">
        <v>591</v>
      </c>
      <c r="W123" s="124" t="s">
        <v>446</v>
      </c>
      <c r="X123" s="124" t="s">
        <v>149</v>
      </c>
      <c r="Y123" s="60" t="s">
        <v>447</v>
      </c>
      <c r="Z123" s="124" t="s">
        <v>55</v>
      </c>
      <c r="AA123" s="146" t="s">
        <v>766</v>
      </c>
      <c r="AB123" s="146" t="s">
        <v>696</v>
      </c>
      <c r="AC123" s="146" t="s">
        <v>766</v>
      </c>
      <c r="AD123" s="124" t="s">
        <v>56</v>
      </c>
      <c r="AE123" s="124" t="s">
        <v>592</v>
      </c>
      <c r="AF123" s="124" t="s">
        <v>91</v>
      </c>
      <c r="AG123" s="124" t="s">
        <v>449</v>
      </c>
      <c r="AH123" s="124" t="s">
        <v>593</v>
      </c>
      <c r="AI123" s="124" t="s">
        <v>766</v>
      </c>
      <c r="AJ123" s="124" t="s">
        <v>766</v>
      </c>
      <c r="AK123" s="124" t="s">
        <v>766</v>
      </c>
      <c r="AL123" s="124">
        <v>7.92</v>
      </c>
      <c r="AM123" s="124">
        <v>1.54</v>
      </c>
      <c r="AN123" s="124">
        <v>23</v>
      </c>
    </row>
    <row r="124" spans="1:40" s="124" customFormat="1" x14ac:dyDescent="0.2">
      <c r="A124" s="123"/>
      <c r="B124" s="111"/>
      <c r="C124" s="123"/>
      <c r="D124" s="123"/>
      <c r="E124" s="110"/>
      <c r="F124" s="110"/>
      <c r="G124" s="110"/>
      <c r="H124" s="185"/>
      <c r="I124" s="185"/>
      <c r="J124" s="185"/>
      <c r="K124" s="107"/>
      <c r="N124" s="125"/>
      <c r="O124" s="152"/>
      <c r="P124" s="152"/>
      <c r="Q124" s="125"/>
      <c r="R124" s="125"/>
      <c r="S124" s="125"/>
      <c r="T124" s="125"/>
      <c r="V124" s="126"/>
      <c r="Y124" s="60"/>
      <c r="AA124" s="112"/>
      <c r="AB124" s="112"/>
      <c r="AC124" s="112"/>
      <c r="AE124" s="124" t="s">
        <v>594</v>
      </c>
      <c r="AF124" s="124" t="s">
        <v>91</v>
      </c>
      <c r="AG124" s="124" t="s">
        <v>449</v>
      </c>
      <c r="AH124" s="124" t="s">
        <v>593</v>
      </c>
      <c r="AI124" s="124" t="s">
        <v>766</v>
      </c>
      <c r="AJ124" s="124" t="s">
        <v>766</v>
      </c>
      <c r="AK124" s="124" t="s">
        <v>766</v>
      </c>
      <c r="AL124" s="124">
        <v>5.4</v>
      </c>
      <c r="AM124" s="124">
        <v>1.34</v>
      </c>
      <c r="AN124" s="124">
        <v>23</v>
      </c>
    </row>
    <row r="125" spans="1:40" s="124" customFormat="1" x14ac:dyDescent="0.2">
      <c r="A125" s="123"/>
      <c r="B125" s="111"/>
      <c r="C125" s="123"/>
      <c r="D125" s="123"/>
      <c r="E125" s="110"/>
      <c r="F125" s="110"/>
      <c r="G125" s="110"/>
      <c r="H125" s="185"/>
      <c r="I125" s="185"/>
      <c r="J125" s="185"/>
      <c r="K125" s="107"/>
      <c r="N125" s="125"/>
      <c r="O125" s="152"/>
      <c r="P125" s="152"/>
      <c r="Q125" s="125"/>
      <c r="R125" s="125"/>
      <c r="S125" s="125"/>
      <c r="T125" s="125"/>
      <c r="V125" s="126"/>
      <c r="Y125" s="60"/>
      <c r="AA125" s="112"/>
      <c r="AB125" s="112"/>
      <c r="AC125" s="112"/>
      <c r="AE125" s="124" t="s">
        <v>595</v>
      </c>
      <c r="AF125" s="124" t="s">
        <v>58</v>
      </c>
      <c r="AG125" s="124" t="s">
        <v>526</v>
      </c>
      <c r="AH125" s="124" t="s">
        <v>593</v>
      </c>
      <c r="AI125" s="154">
        <v>43.29</v>
      </c>
      <c r="AJ125" s="124">
        <v>11.77</v>
      </c>
      <c r="AK125" s="124">
        <v>23</v>
      </c>
      <c r="AL125" s="124" t="s">
        <v>766</v>
      </c>
      <c r="AM125" s="124" t="s">
        <v>766</v>
      </c>
      <c r="AN125" s="124" t="s">
        <v>766</v>
      </c>
    </row>
    <row r="126" spans="1:40" s="124" customFormat="1" x14ac:dyDescent="0.2">
      <c r="A126" s="123"/>
      <c r="B126" s="111"/>
      <c r="C126" s="123"/>
      <c r="D126" s="123"/>
      <c r="E126" s="110"/>
      <c r="F126" s="110"/>
      <c r="G126" s="110"/>
      <c r="H126" s="185"/>
      <c r="I126" s="185"/>
      <c r="J126" s="185"/>
      <c r="K126" s="107" t="s">
        <v>651</v>
      </c>
      <c r="L126" s="124" t="s">
        <v>601</v>
      </c>
      <c r="M126" s="124">
        <v>5</v>
      </c>
      <c r="N126" s="125">
        <v>10.5</v>
      </c>
      <c r="O126" s="152" t="s">
        <v>444</v>
      </c>
      <c r="P126" s="152" t="s">
        <v>444</v>
      </c>
      <c r="Q126" s="125" t="s">
        <v>766</v>
      </c>
      <c r="R126" s="125" t="s">
        <v>766</v>
      </c>
      <c r="S126" s="125">
        <f>25/53</f>
        <v>0.47169811320754718</v>
      </c>
      <c r="T126" s="125" t="s">
        <v>766</v>
      </c>
      <c r="U126" s="124" t="s">
        <v>88</v>
      </c>
      <c r="V126" s="126" t="s">
        <v>597</v>
      </c>
      <c r="W126" s="124" t="s">
        <v>454</v>
      </c>
      <c r="X126" s="124" t="s">
        <v>149</v>
      </c>
      <c r="Y126" s="60" t="s">
        <v>447</v>
      </c>
      <c r="Z126" s="124" t="s">
        <v>55</v>
      </c>
      <c r="AA126" s="124" t="s">
        <v>74</v>
      </c>
      <c r="AB126" s="124" t="s">
        <v>74</v>
      </c>
      <c r="AC126" s="124" t="s">
        <v>74</v>
      </c>
      <c r="AD126" s="124" t="s">
        <v>74</v>
      </c>
      <c r="AE126" s="124" t="s">
        <v>592</v>
      </c>
      <c r="AF126" s="124" t="s">
        <v>91</v>
      </c>
      <c r="AG126" s="124" t="s">
        <v>449</v>
      </c>
      <c r="AH126" s="124" t="s">
        <v>593</v>
      </c>
      <c r="AI126" s="124" t="s">
        <v>766</v>
      </c>
      <c r="AJ126" s="124" t="s">
        <v>766</v>
      </c>
      <c r="AK126" s="124" t="s">
        <v>766</v>
      </c>
      <c r="AL126" s="124">
        <v>7.35</v>
      </c>
      <c r="AM126" s="124">
        <v>1.54</v>
      </c>
      <c r="AN126" s="124">
        <v>24</v>
      </c>
    </row>
    <row r="127" spans="1:40" s="124" customFormat="1" x14ac:dyDescent="0.2">
      <c r="A127" s="123"/>
      <c r="B127" s="111"/>
      <c r="C127" s="123"/>
      <c r="D127" s="123"/>
      <c r="E127" s="110"/>
      <c r="F127" s="110"/>
      <c r="G127" s="110"/>
      <c r="H127" s="185"/>
      <c r="I127" s="185"/>
      <c r="J127" s="185"/>
      <c r="K127" s="107"/>
      <c r="N127" s="125"/>
      <c r="O127" s="152"/>
      <c r="P127" s="152"/>
      <c r="Q127" s="125"/>
      <c r="R127" s="125"/>
      <c r="S127" s="125"/>
      <c r="T127" s="125"/>
      <c r="V127" s="126"/>
      <c r="Y127" s="60"/>
      <c r="AE127" s="124" t="s">
        <v>594</v>
      </c>
      <c r="AF127" s="124" t="s">
        <v>91</v>
      </c>
      <c r="AG127" s="124" t="s">
        <v>449</v>
      </c>
      <c r="AH127" s="124" t="s">
        <v>593</v>
      </c>
      <c r="AI127" s="124" t="s">
        <v>766</v>
      </c>
      <c r="AJ127" s="124" t="s">
        <v>766</v>
      </c>
      <c r="AK127" s="124" t="s">
        <v>766</v>
      </c>
      <c r="AL127" s="124">
        <v>4.4400000000000004</v>
      </c>
      <c r="AM127" s="124">
        <v>1.34</v>
      </c>
      <c r="AN127" s="124">
        <v>24</v>
      </c>
    </row>
    <row r="128" spans="1:40" s="124" customFormat="1" x14ac:dyDescent="0.2">
      <c r="A128" s="123"/>
      <c r="B128" s="111"/>
      <c r="C128" s="123"/>
      <c r="D128" s="123"/>
      <c r="E128" s="110"/>
      <c r="F128" s="110"/>
      <c r="G128" s="110"/>
      <c r="H128" s="185"/>
      <c r="I128" s="185"/>
      <c r="J128" s="185"/>
      <c r="K128" s="107"/>
      <c r="N128" s="125"/>
      <c r="O128" s="152"/>
      <c r="P128" s="152"/>
      <c r="Q128" s="125"/>
      <c r="R128" s="125"/>
      <c r="S128" s="125"/>
      <c r="T128" s="125"/>
      <c r="V128" s="126"/>
      <c r="Y128" s="60"/>
      <c r="AE128" s="124" t="s">
        <v>595</v>
      </c>
      <c r="AF128" s="124" t="s">
        <v>58</v>
      </c>
      <c r="AG128" s="124" t="s">
        <v>526</v>
      </c>
      <c r="AH128" s="124" t="s">
        <v>593</v>
      </c>
      <c r="AI128" s="154">
        <v>37.46</v>
      </c>
      <c r="AJ128" s="124">
        <v>12.6</v>
      </c>
      <c r="AK128" s="124">
        <v>24</v>
      </c>
      <c r="AL128" s="124" t="s">
        <v>766</v>
      </c>
      <c r="AM128" s="124" t="s">
        <v>766</v>
      </c>
      <c r="AN128" s="124" t="s">
        <v>766</v>
      </c>
    </row>
    <row r="129" spans="1:40" s="124" customFormat="1" x14ac:dyDescent="0.2">
      <c r="A129" s="123"/>
      <c r="B129" s="111"/>
      <c r="C129" s="123"/>
      <c r="D129" s="123"/>
      <c r="E129" s="110"/>
      <c r="F129" s="110"/>
      <c r="G129" s="110"/>
      <c r="H129" s="185"/>
      <c r="I129" s="185"/>
      <c r="J129" s="185"/>
      <c r="K129" s="107" t="s">
        <v>652</v>
      </c>
      <c r="L129" s="124" t="s">
        <v>602</v>
      </c>
      <c r="M129" s="124">
        <v>5</v>
      </c>
      <c r="N129" s="125">
        <v>10.5</v>
      </c>
      <c r="O129" s="152" t="s">
        <v>444</v>
      </c>
      <c r="P129" s="152" t="s">
        <v>444</v>
      </c>
      <c r="Q129" s="125" t="s">
        <v>766</v>
      </c>
      <c r="R129" s="125" t="s">
        <v>766</v>
      </c>
      <c r="S129" s="125">
        <f>31/53</f>
        <v>0.58490566037735847</v>
      </c>
      <c r="T129" s="125" t="s">
        <v>766</v>
      </c>
      <c r="U129" s="124" t="s">
        <v>88</v>
      </c>
      <c r="V129" s="126" t="s">
        <v>591</v>
      </c>
      <c r="W129" s="124" t="s">
        <v>446</v>
      </c>
      <c r="X129" s="124" t="s">
        <v>149</v>
      </c>
      <c r="Y129" s="60" t="s">
        <v>447</v>
      </c>
      <c r="Z129" s="124" t="s">
        <v>55</v>
      </c>
      <c r="AA129" s="146" t="s">
        <v>766</v>
      </c>
      <c r="AB129" s="146" t="s">
        <v>696</v>
      </c>
      <c r="AC129" s="146" t="s">
        <v>766</v>
      </c>
      <c r="AD129" s="124" t="s">
        <v>56</v>
      </c>
      <c r="AE129" s="124" t="s">
        <v>592</v>
      </c>
      <c r="AF129" s="124" t="s">
        <v>91</v>
      </c>
      <c r="AG129" s="124" t="s">
        <v>449</v>
      </c>
      <c r="AH129" s="124" t="s">
        <v>593</v>
      </c>
      <c r="AI129" s="124" t="s">
        <v>766</v>
      </c>
      <c r="AJ129" s="124" t="s">
        <v>766</v>
      </c>
      <c r="AK129" s="124" t="s">
        <v>766</v>
      </c>
      <c r="AL129" s="124">
        <v>6.74</v>
      </c>
      <c r="AM129" s="124">
        <v>1.9</v>
      </c>
      <c r="AN129" s="124">
        <v>26</v>
      </c>
    </row>
    <row r="130" spans="1:40" s="124" customFormat="1" x14ac:dyDescent="0.2">
      <c r="A130" s="123"/>
      <c r="B130" s="111"/>
      <c r="C130" s="123"/>
      <c r="D130" s="123"/>
      <c r="E130" s="110"/>
      <c r="F130" s="110"/>
      <c r="G130" s="110"/>
      <c r="H130" s="185"/>
      <c r="I130" s="185"/>
      <c r="J130" s="185"/>
      <c r="K130" s="107"/>
      <c r="N130" s="125"/>
      <c r="O130" s="152"/>
      <c r="P130" s="152"/>
      <c r="Q130" s="125"/>
      <c r="R130" s="125"/>
      <c r="S130" s="125"/>
      <c r="T130" s="125"/>
      <c r="V130" s="126"/>
      <c r="Y130" s="60"/>
      <c r="AA130" s="112"/>
      <c r="AB130" s="112"/>
      <c r="AC130" s="112"/>
      <c r="AE130" s="124" t="s">
        <v>594</v>
      </c>
      <c r="AF130" s="124" t="s">
        <v>91</v>
      </c>
      <c r="AG130" s="124" t="s">
        <v>449</v>
      </c>
      <c r="AH130" s="124" t="s">
        <v>593</v>
      </c>
      <c r="AI130" s="124" t="s">
        <v>766</v>
      </c>
      <c r="AJ130" s="124" t="s">
        <v>766</v>
      </c>
      <c r="AK130" s="124" t="s">
        <v>766</v>
      </c>
      <c r="AL130" s="124">
        <v>4.96</v>
      </c>
      <c r="AM130" s="124">
        <v>1.25</v>
      </c>
      <c r="AN130" s="124">
        <v>26</v>
      </c>
    </row>
    <row r="131" spans="1:40" s="124" customFormat="1" x14ac:dyDescent="0.2">
      <c r="A131" s="123"/>
      <c r="B131" s="111"/>
      <c r="C131" s="123"/>
      <c r="D131" s="123"/>
      <c r="E131" s="110"/>
      <c r="F131" s="110"/>
      <c r="G131" s="110"/>
      <c r="H131" s="185"/>
      <c r="I131" s="185"/>
      <c r="J131" s="185"/>
      <c r="K131" s="107"/>
      <c r="N131" s="125"/>
      <c r="O131" s="152"/>
      <c r="P131" s="152"/>
      <c r="Q131" s="125"/>
      <c r="R131" s="125"/>
      <c r="S131" s="125"/>
      <c r="T131" s="125"/>
      <c r="V131" s="126"/>
      <c r="Y131" s="60"/>
      <c r="AA131" s="112"/>
      <c r="AB131" s="112"/>
      <c r="AC131" s="112"/>
      <c r="AE131" s="124" t="s">
        <v>595</v>
      </c>
      <c r="AF131" s="124" t="s">
        <v>58</v>
      </c>
      <c r="AG131" s="124" t="s">
        <v>526</v>
      </c>
      <c r="AH131" s="124" t="s">
        <v>593</v>
      </c>
      <c r="AI131" s="124">
        <v>42.23</v>
      </c>
      <c r="AJ131" s="124">
        <v>8.99</v>
      </c>
      <c r="AK131" s="124">
        <v>26</v>
      </c>
      <c r="AL131" s="124" t="s">
        <v>766</v>
      </c>
      <c r="AM131" s="124" t="s">
        <v>766</v>
      </c>
      <c r="AN131" s="124" t="s">
        <v>766</v>
      </c>
    </row>
    <row r="132" spans="1:40" s="124" customFormat="1" x14ac:dyDescent="0.2">
      <c r="A132" s="123"/>
      <c r="B132" s="111"/>
      <c r="C132" s="123"/>
      <c r="D132" s="123"/>
      <c r="E132" s="110"/>
      <c r="F132" s="110"/>
      <c r="G132" s="110"/>
      <c r="H132" s="185"/>
      <c r="I132" s="185"/>
      <c r="J132" s="185"/>
      <c r="K132" s="107" t="s">
        <v>653</v>
      </c>
      <c r="L132" s="124" t="s">
        <v>603</v>
      </c>
      <c r="M132" s="124">
        <v>5</v>
      </c>
      <c r="N132" s="125">
        <v>10.5</v>
      </c>
      <c r="O132" s="152" t="s">
        <v>444</v>
      </c>
      <c r="P132" s="152" t="s">
        <v>444</v>
      </c>
      <c r="Q132" s="125" t="s">
        <v>766</v>
      </c>
      <c r="R132" s="125" t="s">
        <v>766</v>
      </c>
      <c r="S132" s="125">
        <f>25/53</f>
        <v>0.47169811320754718</v>
      </c>
      <c r="T132" s="125" t="s">
        <v>766</v>
      </c>
      <c r="U132" s="124" t="s">
        <v>88</v>
      </c>
      <c r="V132" s="126" t="s">
        <v>597</v>
      </c>
      <c r="W132" s="124" t="s">
        <v>454</v>
      </c>
      <c r="X132" s="124" t="s">
        <v>149</v>
      </c>
      <c r="Y132" s="60" t="s">
        <v>447</v>
      </c>
      <c r="Z132" s="124" t="s">
        <v>55</v>
      </c>
      <c r="AA132" s="124" t="s">
        <v>74</v>
      </c>
      <c r="AB132" s="124" t="s">
        <v>74</v>
      </c>
      <c r="AC132" s="124" t="s">
        <v>74</v>
      </c>
      <c r="AD132" s="124" t="s">
        <v>74</v>
      </c>
      <c r="AE132" s="124" t="s">
        <v>592</v>
      </c>
      <c r="AF132" s="124" t="s">
        <v>91</v>
      </c>
      <c r="AG132" s="124" t="s">
        <v>449</v>
      </c>
      <c r="AH132" s="124" t="s">
        <v>593</v>
      </c>
      <c r="AI132" s="124" t="s">
        <v>766</v>
      </c>
      <c r="AJ132" s="124" t="s">
        <v>766</v>
      </c>
      <c r="AK132" s="124" t="s">
        <v>766</v>
      </c>
      <c r="AL132" s="124">
        <v>6.37</v>
      </c>
      <c r="AM132" s="124">
        <v>1.59</v>
      </c>
      <c r="AN132" s="124">
        <v>28</v>
      </c>
    </row>
    <row r="133" spans="1:40" s="124" customFormat="1" x14ac:dyDescent="0.2">
      <c r="A133" s="123"/>
      <c r="B133" s="111"/>
      <c r="C133" s="123"/>
      <c r="D133" s="123"/>
      <c r="E133" s="110"/>
      <c r="F133" s="110"/>
      <c r="G133" s="110"/>
      <c r="H133" s="185"/>
      <c r="I133" s="185"/>
      <c r="J133" s="185"/>
      <c r="K133" s="107"/>
      <c r="N133" s="125"/>
      <c r="O133" s="125"/>
      <c r="P133" s="125"/>
      <c r="Q133" s="125"/>
      <c r="R133" s="125"/>
      <c r="S133" s="125"/>
      <c r="T133" s="125"/>
      <c r="V133" s="126"/>
      <c r="Y133" s="60"/>
      <c r="AE133" s="124" t="s">
        <v>594</v>
      </c>
      <c r="AF133" s="124" t="s">
        <v>91</v>
      </c>
      <c r="AG133" s="124" t="s">
        <v>449</v>
      </c>
      <c r="AH133" s="124" t="s">
        <v>593</v>
      </c>
      <c r="AI133" s="124" t="s">
        <v>766</v>
      </c>
      <c r="AJ133" s="124" t="s">
        <v>766</v>
      </c>
      <c r="AK133" s="124" t="s">
        <v>766</v>
      </c>
      <c r="AL133" s="124">
        <v>5.13</v>
      </c>
      <c r="AM133" s="124">
        <v>1.51</v>
      </c>
      <c r="AN133" s="124">
        <v>28</v>
      </c>
    </row>
    <row r="134" spans="1:40" s="128" customFormat="1" x14ac:dyDescent="0.2">
      <c r="A134" s="127"/>
      <c r="B134" s="116"/>
      <c r="C134" s="127"/>
      <c r="D134" s="127"/>
      <c r="E134" s="115"/>
      <c r="F134" s="115"/>
      <c r="G134" s="115"/>
      <c r="H134" s="186"/>
      <c r="I134" s="186"/>
      <c r="J134" s="186"/>
      <c r="K134" s="108"/>
      <c r="N134" s="129"/>
      <c r="O134" s="129"/>
      <c r="P134" s="129"/>
      <c r="Q134" s="129"/>
      <c r="R134" s="129"/>
      <c r="S134" s="129"/>
      <c r="T134" s="129"/>
      <c r="V134" s="130"/>
      <c r="Y134" s="63"/>
      <c r="AE134" s="128" t="s">
        <v>595</v>
      </c>
      <c r="AF134" s="128" t="s">
        <v>58</v>
      </c>
      <c r="AG134" s="128" t="s">
        <v>526</v>
      </c>
      <c r="AH134" s="128" t="s">
        <v>593</v>
      </c>
      <c r="AI134" s="128">
        <v>37.54</v>
      </c>
      <c r="AJ134" s="128">
        <v>10.3</v>
      </c>
      <c r="AK134" s="128">
        <v>28</v>
      </c>
      <c r="AL134" s="128" t="s">
        <v>766</v>
      </c>
      <c r="AM134" s="128" t="s">
        <v>766</v>
      </c>
      <c r="AN134" s="128" t="s">
        <v>766</v>
      </c>
    </row>
    <row r="135" spans="1:40" s="124" customFormat="1" x14ac:dyDescent="0.2">
      <c r="A135" s="123" t="s">
        <v>604</v>
      </c>
      <c r="B135" s="111">
        <v>326</v>
      </c>
      <c r="C135" s="123" t="s">
        <v>47</v>
      </c>
      <c r="D135" s="123" t="s">
        <v>47</v>
      </c>
      <c r="E135" s="110" t="s">
        <v>986</v>
      </c>
      <c r="F135" s="110" t="s">
        <v>987</v>
      </c>
      <c r="G135" s="110" t="s">
        <v>993</v>
      </c>
      <c r="H135" s="185"/>
      <c r="I135" s="185"/>
      <c r="J135" s="185"/>
      <c r="K135" s="107" t="s">
        <v>654</v>
      </c>
      <c r="L135" s="124" t="s">
        <v>463</v>
      </c>
      <c r="M135" s="124">
        <v>5</v>
      </c>
      <c r="N135" s="125">
        <v>10.5</v>
      </c>
      <c r="O135" s="125" t="s">
        <v>766</v>
      </c>
      <c r="P135" s="125">
        <v>0.02</v>
      </c>
      <c r="Q135" s="125" t="s">
        <v>766</v>
      </c>
      <c r="R135" s="125">
        <v>0</v>
      </c>
      <c r="S135" s="125">
        <v>0.48799999999999999</v>
      </c>
      <c r="T135" s="125">
        <f>1-0.42</f>
        <v>0.58000000000000007</v>
      </c>
      <c r="U135" s="124" t="s">
        <v>50</v>
      </c>
      <c r="V135" s="126" t="s">
        <v>605</v>
      </c>
      <c r="W135" s="124" t="s">
        <v>446</v>
      </c>
      <c r="X135" s="124" t="s">
        <v>149</v>
      </c>
      <c r="Y135" s="60" t="s">
        <v>447</v>
      </c>
      <c r="Z135" s="124" t="s">
        <v>55</v>
      </c>
      <c r="AA135" s="124">
        <f>60*90</f>
        <v>5400</v>
      </c>
      <c r="AB135" s="124">
        <f>5*12</f>
        <v>60</v>
      </c>
      <c r="AC135" s="124">
        <v>90</v>
      </c>
      <c r="AD135" s="124" t="s">
        <v>56</v>
      </c>
      <c r="AE135" s="124" t="s">
        <v>606</v>
      </c>
      <c r="AF135" s="124" t="s">
        <v>58</v>
      </c>
      <c r="AG135" s="124" t="s">
        <v>526</v>
      </c>
      <c r="AH135" s="124" t="s">
        <v>607</v>
      </c>
      <c r="AI135" s="124">
        <v>455.54</v>
      </c>
      <c r="AJ135" s="124">
        <v>9.7100000000000009</v>
      </c>
      <c r="AK135" s="124">
        <v>41</v>
      </c>
      <c r="AL135" s="124">
        <v>476.72</v>
      </c>
      <c r="AM135" s="124">
        <v>11.1</v>
      </c>
      <c r="AN135" s="124">
        <v>41</v>
      </c>
    </row>
    <row r="136" spans="1:40" s="124" customFormat="1" x14ac:dyDescent="0.2">
      <c r="A136" s="123"/>
      <c r="B136" s="111"/>
      <c r="C136" s="123"/>
      <c r="D136" s="123"/>
      <c r="E136" s="110"/>
      <c r="F136" s="110"/>
      <c r="G136" s="110"/>
      <c r="H136" s="185"/>
      <c r="I136" s="185"/>
      <c r="J136" s="185"/>
      <c r="K136" s="107"/>
      <c r="N136" s="125"/>
      <c r="O136" s="125"/>
      <c r="P136" s="125"/>
      <c r="Q136" s="125"/>
      <c r="R136" s="125"/>
      <c r="S136" s="125"/>
      <c r="T136" s="125"/>
      <c r="V136" s="126"/>
      <c r="Y136" s="60"/>
      <c r="AE136" s="124" t="s">
        <v>608</v>
      </c>
      <c r="AF136" s="154" t="s">
        <v>91</v>
      </c>
      <c r="AG136" s="124" t="s">
        <v>503</v>
      </c>
      <c r="AH136" s="124" t="s">
        <v>609</v>
      </c>
      <c r="AI136" s="124">
        <v>8</v>
      </c>
      <c r="AJ136" s="124">
        <v>0.46</v>
      </c>
      <c r="AK136" s="124">
        <v>41</v>
      </c>
      <c r="AL136" s="124">
        <v>8.8800000000000008</v>
      </c>
      <c r="AM136" s="124">
        <v>0.68</v>
      </c>
      <c r="AN136" s="124">
        <v>41</v>
      </c>
    </row>
    <row r="137" spans="1:40" s="124" customFormat="1" x14ac:dyDescent="0.2">
      <c r="A137" s="123"/>
      <c r="B137" s="111"/>
      <c r="C137" s="123"/>
      <c r="D137" s="123"/>
      <c r="E137" s="110"/>
      <c r="F137" s="110"/>
      <c r="G137" s="110"/>
      <c r="H137" s="185"/>
      <c r="I137" s="185"/>
      <c r="J137" s="185"/>
      <c r="K137" s="107" t="s">
        <v>655</v>
      </c>
      <c r="L137" s="124" t="s">
        <v>469</v>
      </c>
      <c r="M137" s="124">
        <v>5</v>
      </c>
      <c r="N137" s="125">
        <v>10.5</v>
      </c>
      <c r="O137" s="125" t="s">
        <v>766</v>
      </c>
      <c r="P137" s="125">
        <v>0</v>
      </c>
      <c r="Q137" s="125" t="s">
        <v>766</v>
      </c>
      <c r="R137" s="125">
        <v>0.02</v>
      </c>
      <c r="S137" s="125">
        <v>0.63600000000000001</v>
      </c>
      <c r="T137" s="125">
        <f>1-0.63</f>
        <v>0.37</v>
      </c>
      <c r="U137" s="124" t="s">
        <v>50</v>
      </c>
      <c r="V137" s="126" t="s">
        <v>610</v>
      </c>
      <c r="W137" s="124" t="s">
        <v>76</v>
      </c>
      <c r="X137" s="124" t="s">
        <v>149</v>
      </c>
      <c r="Y137" s="60" t="s">
        <v>447</v>
      </c>
      <c r="Z137" s="124" t="s">
        <v>55</v>
      </c>
      <c r="AA137" s="124">
        <f>60*90</f>
        <v>5400</v>
      </c>
      <c r="AB137" s="124">
        <f>5*12</f>
        <v>60</v>
      </c>
      <c r="AC137" s="124">
        <v>90</v>
      </c>
      <c r="AD137" s="124" t="s">
        <v>74</v>
      </c>
      <c r="AE137" s="124" t="s">
        <v>606</v>
      </c>
      <c r="AF137" s="124" t="s">
        <v>58</v>
      </c>
      <c r="AG137" s="124" t="s">
        <v>526</v>
      </c>
      <c r="AH137" s="124" t="s">
        <v>607</v>
      </c>
      <c r="AI137" s="124">
        <v>450.7</v>
      </c>
      <c r="AJ137" s="124">
        <v>3.69</v>
      </c>
      <c r="AK137" s="124">
        <v>22</v>
      </c>
      <c r="AL137" s="124">
        <v>459.03</v>
      </c>
      <c r="AM137" s="124">
        <v>15.72</v>
      </c>
      <c r="AN137" s="124">
        <v>22</v>
      </c>
    </row>
    <row r="138" spans="1:40" s="124" customFormat="1" x14ac:dyDescent="0.2">
      <c r="A138" s="123"/>
      <c r="B138" s="111"/>
      <c r="C138" s="123"/>
      <c r="D138" s="123"/>
      <c r="E138" s="110"/>
      <c r="F138" s="110"/>
      <c r="G138" s="110"/>
      <c r="H138" s="185"/>
      <c r="I138" s="185"/>
      <c r="J138" s="185"/>
      <c r="K138" s="107"/>
      <c r="N138" s="125"/>
      <c r="O138" s="125"/>
      <c r="P138" s="125"/>
      <c r="Q138" s="125"/>
      <c r="R138" s="125"/>
      <c r="S138" s="125"/>
      <c r="T138" s="125"/>
      <c r="V138" s="126"/>
      <c r="Y138" s="60"/>
      <c r="AE138" s="124" t="s">
        <v>608</v>
      </c>
      <c r="AF138" s="124" t="str">
        <f>AF$136</f>
        <v>0 = NO - Not standardized</v>
      </c>
      <c r="AG138" s="124" t="s">
        <v>503</v>
      </c>
      <c r="AH138" s="124" t="s">
        <v>609</v>
      </c>
      <c r="AI138" s="154">
        <v>7.97</v>
      </c>
      <c r="AJ138" s="154">
        <v>0.57999999999999996</v>
      </c>
      <c r="AK138" s="124">
        <v>22</v>
      </c>
      <c r="AL138" s="124">
        <v>7.73</v>
      </c>
      <c r="AM138" s="124">
        <v>1.3</v>
      </c>
      <c r="AN138" s="124">
        <v>22</v>
      </c>
    </row>
    <row r="139" spans="1:40" s="124" customFormat="1" x14ac:dyDescent="0.2">
      <c r="A139" s="123"/>
      <c r="B139" s="111"/>
      <c r="C139" s="123"/>
      <c r="D139" s="123"/>
      <c r="E139" s="110"/>
      <c r="F139" s="110"/>
      <c r="G139" s="110"/>
      <c r="H139" s="185"/>
      <c r="I139" s="185"/>
      <c r="J139" s="185"/>
      <c r="K139" s="107" t="s">
        <v>656</v>
      </c>
      <c r="L139" s="124" t="s">
        <v>471</v>
      </c>
      <c r="M139" s="124">
        <v>5</v>
      </c>
      <c r="N139" s="125">
        <v>10.5</v>
      </c>
      <c r="O139" s="125" t="s">
        <v>766</v>
      </c>
      <c r="P139" s="125">
        <v>0.08</v>
      </c>
      <c r="Q139" s="125" t="s">
        <v>766</v>
      </c>
      <c r="R139" s="125">
        <v>0.12</v>
      </c>
      <c r="S139" s="125">
        <v>0.39600000000000002</v>
      </c>
      <c r="T139" s="125">
        <f>1-0.56</f>
        <v>0.43999999999999995</v>
      </c>
      <c r="U139" s="124" t="s">
        <v>50</v>
      </c>
      <c r="V139" s="126" t="s">
        <v>611</v>
      </c>
      <c r="W139" s="124" t="s">
        <v>446</v>
      </c>
      <c r="X139" s="124" t="s">
        <v>149</v>
      </c>
      <c r="Y139" s="60" t="s">
        <v>447</v>
      </c>
      <c r="Z139" s="124" t="s">
        <v>55</v>
      </c>
      <c r="AA139" s="124">
        <f>60*90</f>
        <v>5400</v>
      </c>
      <c r="AB139" s="124">
        <f>5*12</f>
        <v>60</v>
      </c>
      <c r="AC139" s="124">
        <v>90</v>
      </c>
      <c r="AD139" s="124" t="s">
        <v>56</v>
      </c>
      <c r="AE139" s="124" t="s">
        <v>606</v>
      </c>
      <c r="AF139" s="124" t="s">
        <v>58</v>
      </c>
      <c r="AG139" s="124" t="s">
        <v>526</v>
      </c>
      <c r="AH139" s="124" t="s">
        <v>607</v>
      </c>
      <c r="AI139" s="124">
        <v>515.33000000000004</v>
      </c>
      <c r="AJ139" s="124">
        <v>15.58</v>
      </c>
      <c r="AK139" s="124">
        <v>53</v>
      </c>
      <c r="AL139" s="124">
        <v>528.57000000000005</v>
      </c>
      <c r="AM139" s="124">
        <v>16.5</v>
      </c>
      <c r="AN139" s="124">
        <v>53</v>
      </c>
    </row>
    <row r="140" spans="1:40" s="124" customFormat="1" x14ac:dyDescent="0.2">
      <c r="A140" s="123"/>
      <c r="B140" s="111"/>
      <c r="C140" s="123"/>
      <c r="D140" s="123"/>
      <c r="E140" s="110"/>
      <c r="F140" s="110"/>
      <c r="G140" s="110"/>
      <c r="H140" s="185"/>
      <c r="I140" s="185"/>
      <c r="J140" s="185"/>
      <c r="K140" s="107"/>
      <c r="N140" s="125"/>
      <c r="O140" s="125"/>
      <c r="P140" s="125"/>
      <c r="Q140" s="125"/>
      <c r="R140" s="125"/>
      <c r="S140" s="125"/>
      <c r="T140" s="125"/>
      <c r="V140" s="126"/>
      <c r="Y140" s="60"/>
      <c r="AE140" s="124" t="s">
        <v>608</v>
      </c>
      <c r="AF140" s="124" t="str">
        <f>AF$136</f>
        <v>0 = NO - Not standardized</v>
      </c>
      <c r="AG140" s="124" t="s">
        <v>503</v>
      </c>
      <c r="AH140" s="124" t="s">
        <v>609</v>
      </c>
      <c r="AI140" s="154">
        <v>8.77</v>
      </c>
      <c r="AJ140" s="154">
        <v>1.53</v>
      </c>
      <c r="AK140" s="124">
        <v>53</v>
      </c>
      <c r="AL140" s="124">
        <v>9.58</v>
      </c>
      <c r="AM140" s="124">
        <v>0.82</v>
      </c>
      <c r="AN140" s="124">
        <v>53</v>
      </c>
    </row>
    <row r="141" spans="1:40" s="124" customFormat="1" x14ac:dyDescent="0.2">
      <c r="A141" s="123"/>
      <c r="B141" s="111"/>
      <c r="C141" s="123"/>
      <c r="D141" s="123"/>
      <c r="E141" s="110"/>
      <c r="F141" s="110"/>
      <c r="G141" s="110"/>
      <c r="H141" s="185"/>
      <c r="I141" s="185"/>
      <c r="J141" s="185"/>
      <c r="K141" s="107" t="s">
        <v>657</v>
      </c>
      <c r="L141" s="124" t="s">
        <v>472</v>
      </c>
      <c r="M141" s="124">
        <v>5</v>
      </c>
      <c r="N141" s="125">
        <v>10.5</v>
      </c>
      <c r="O141" s="125" t="s">
        <v>766</v>
      </c>
      <c r="P141" s="125">
        <v>0.23</v>
      </c>
      <c r="Q141" s="125" t="s">
        <v>766</v>
      </c>
      <c r="R141" s="125">
        <v>0.14000000000000001</v>
      </c>
      <c r="S141" s="125">
        <v>0.65</v>
      </c>
      <c r="T141" s="125">
        <f>1-0.77</f>
        <v>0.22999999999999998</v>
      </c>
      <c r="U141" s="124" t="s">
        <v>50</v>
      </c>
      <c r="V141" s="126" t="s">
        <v>610</v>
      </c>
      <c r="W141" s="124" t="s">
        <v>76</v>
      </c>
      <c r="X141" s="124" t="s">
        <v>149</v>
      </c>
      <c r="Y141" s="60" t="s">
        <v>447</v>
      </c>
      <c r="Z141" s="124" t="s">
        <v>55</v>
      </c>
      <c r="AA141" s="124">
        <f>60*90</f>
        <v>5400</v>
      </c>
      <c r="AB141" s="124">
        <f>5*12</f>
        <v>60</v>
      </c>
      <c r="AC141" s="124">
        <v>90</v>
      </c>
      <c r="AD141" s="124" t="s">
        <v>74</v>
      </c>
      <c r="AE141" s="124" t="s">
        <v>606</v>
      </c>
      <c r="AF141" s="124" t="s">
        <v>58</v>
      </c>
      <c r="AG141" s="124" t="s">
        <v>526</v>
      </c>
      <c r="AH141" s="124" t="s">
        <v>607</v>
      </c>
      <c r="AI141" s="124">
        <v>509.13</v>
      </c>
      <c r="AJ141" s="124">
        <v>1.36</v>
      </c>
      <c r="AK141" s="124">
        <v>40</v>
      </c>
      <c r="AL141" s="124">
        <v>514.23</v>
      </c>
      <c r="AM141" s="124">
        <v>8.75</v>
      </c>
      <c r="AN141" s="124">
        <v>40</v>
      </c>
    </row>
    <row r="142" spans="1:40" s="128" customFormat="1" x14ac:dyDescent="0.2">
      <c r="A142" s="127"/>
      <c r="B142" s="116"/>
      <c r="C142" s="127"/>
      <c r="D142" s="127"/>
      <c r="E142" s="115"/>
      <c r="F142" s="115"/>
      <c r="G142" s="115"/>
      <c r="H142" s="186"/>
      <c r="I142" s="186"/>
      <c r="J142" s="186"/>
      <c r="K142" s="108"/>
      <c r="N142" s="129"/>
      <c r="O142" s="129"/>
      <c r="P142" s="129"/>
      <c r="Q142" s="129"/>
      <c r="R142" s="129"/>
      <c r="S142" s="129"/>
      <c r="T142" s="129"/>
      <c r="V142" s="130"/>
      <c r="Y142" s="63"/>
      <c r="AE142" s="128" t="s">
        <v>608</v>
      </c>
      <c r="AF142" s="128" t="str">
        <f>AF$136</f>
        <v>0 = NO - Not standardized</v>
      </c>
      <c r="AG142" s="128" t="s">
        <v>503</v>
      </c>
      <c r="AH142" s="128" t="s">
        <v>609</v>
      </c>
      <c r="AI142" s="128">
        <v>9.0299999999999994</v>
      </c>
      <c r="AJ142" s="128">
        <v>0.55000000000000004</v>
      </c>
      <c r="AK142" s="128">
        <v>40</v>
      </c>
      <c r="AL142" s="128">
        <v>9.67</v>
      </c>
      <c r="AM142" s="128">
        <v>0.32</v>
      </c>
      <c r="AN142" s="128">
        <v>40</v>
      </c>
    </row>
    <row r="143" spans="1:40" s="124" customFormat="1" x14ac:dyDescent="0.2">
      <c r="A143" s="123" t="s">
        <v>612</v>
      </c>
      <c r="B143" s="111">
        <v>327</v>
      </c>
      <c r="C143" s="123" t="s">
        <v>47</v>
      </c>
      <c r="D143" s="123" t="s">
        <v>47</v>
      </c>
      <c r="E143" s="110" t="s">
        <v>986</v>
      </c>
      <c r="F143" s="110" t="s">
        <v>987</v>
      </c>
      <c r="G143" s="110" t="s">
        <v>990</v>
      </c>
      <c r="H143" s="185"/>
      <c r="I143" s="185"/>
      <c r="J143" s="185"/>
      <c r="K143" s="107" t="s">
        <v>658</v>
      </c>
      <c r="L143" s="124" t="s">
        <v>613</v>
      </c>
      <c r="M143" s="124">
        <v>7</v>
      </c>
      <c r="N143" s="125">
        <v>12.5</v>
      </c>
      <c r="O143" s="152" t="s">
        <v>444</v>
      </c>
      <c r="P143" s="88" t="s">
        <v>766</v>
      </c>
      <c r="Q143" s="125">
        <v>0.47699999999999998</v>
      </c>
      <c r="R143" s="125" t="s">
        <v>766</v>
      </c>
      <c r="S143" s="125" t="s">
        <v>766</v>
      </c>
      <c r="T143" s="125">
        <f>0.351+0.332</f>
        <v>0.68300000000000005</v>
      </c>
      <c r="U143" s="124" t="s">
        <v>88</v>
      </c>
      <c r="V143" s="126" t="s">
        <v>614</v>
      </c>
      <c r="W143" s="124" t="s">
        <v>446</v>
      </c>
      <c r="X143" s="124" t="s">
        <v>149</v>
      </c>
      <c r="Y143" s="60" t="s">
        <v>447</v>
      </c>
      <c r="Z143" s="124" t="s">
        <v>55</v>
      </c>
      <c r="AA143" s="154">
        <f>42.5*160</f>
        <v>6800</v>
      </c>
      <c r="AB143" s="154">
        <f>8*4*5</f>
        <v>160</v>
      </c>
      <c r="AC143" s="154">
        <f>AVERAGE(40, 45)</f>
        <v>42.5</v>
      </c>
      <c r="AD143" s="124" t="s">
        <v>56</v>
      </c>
      <c r="AE143" s="124" t="s">
        <v>615</v>
      </c>
      <c r="AF143" s="124" t="s">
        <v>58</v>
      </c>
      <c r="AG143" s="124" t="s">
        <v>526</v>
      </c>
      <c r="AH143" s="124" t="s">
        <v>766</v>
      </c>
      <c r="AI143" s="124">
        <v>514.79</v>
      </c>
      <c r="AJ143" s="124">
        <v>25.49</v>
      </c>
      <c r="AK143" s="124">
        <v>154</v>
      </c>
      <c r="AL143" s="124">
        <v>515.58000000000004</v>
      </c>
      <c r="AM143" s="124">
        <v>28.22</v>
      </c>
      <c r="AN143" s="124">
        <v>154</v>
      </c>
    </row>
    <row r="144" spans="1:40" s="124" customFormat="1" x14ac:dyDescent="0.2">
      <c r="A144" s="123"/>
      <c r="B144" s="111"/>
      <c r="C144" s="123"/>
      <c r="D144" s="123"/>
      <c r="E144" s="110"/>
      <c r="F144" s="110"/>
      <c r="G144" s="110"/>
      <c r="H144" s="185"/>
      <c r="I144" s="185"/>
      <c r="J144" s="185"/>
      <c r="K144" s="107" t="s">
        <v>659</v>
      </c>
      <c r="L144" s="124" t="s">
        <v>616</v>
      </c>
      <c r="M144" s="124">
        <v>7</v>
      </c>
      <c r="N144" s="125">
        <v>12.5</v>
      </c>
      <c r="O144" s="152" t="s">
        <v>444</v>
      </c>
      <c r="P144" s="88" t="s">
        <v>766</v>
      </c>
      <c r="Q144" s="125">
        <v>0.47699999999999998</v>
      </c>
      <c r="R144" s="125" t="s">
        <v>766</v>
      </c>
      <c r="S144" s="125" t="s">
        <v>766</v>
      </c>
      <c r="T144" s="125">
        <f>0.351+0.332</f>
        <v>0.68300000000000005</v>
      </c>
      <c r="U144" s="124" t="s">
        <v>88</v>
      </c>
      <c r="V144" s="126" t="s">
        <v>617</v>
      </c>
      <c r="W144" s="124" t="s">
        <v>76</v>
      </c>
      <c r="X144" s="124" t="s">
        <v>74</v>
      </c>
      <c r="Y144" s="60" t="s">
        <v>74</v>
      </c>
      <c r="Z144" s="124" t="s">
        <v>74</v>
      </c>
      <c r="AA144" s="124" t="s">
        <v>74</v>
      </c>
      <c r="AB144" s="124" t="s">
        <v>74</v>
      </c>
      <c r="AC144" s="124" t="s">
        <v>74</v>
      </c>
      <c r="AD144" s="124" t="s">
        <v>74</v>
      </c>
      <c r="AE144" s="124" t="s">
        <v>615</v>
      </c>
      <c r="AF144" s="124" t="s">
        <v>58</v>
      </c>
      <c r="AG144" s="124" t="s">
        <v>526</v>
      </c>
      <c r="AH144" s="124" t="s">
        <v>766</v>
      </c>
      <c r="AI144" s="124">
        <v>519.67999999999995</v>
      </c>
      <c r="AJ144" s="124">
        <v>28.78</v>
      </c>
      <c r="AK144" s="124">
        <v>143</v>
      </c>
      <c r="AL144" s="124">
        <v>518.19000000000005</v>
      </c>
      <c r="AM144" s="124">
        <v>30.19</v>
      </c>
      <c r="AN144" s="124">
        <v>143</v>
      </c>
    </row>
    <row r="145" spans="1:40" s="124" customFormat="1" x14ac:dyDescent="0.2">
      <c r="A145" s="123"/>
      <c r="B145" s="111"/>
      <c r="C145" s="123"/>
      <c r="D145" s="123"/>
      <c r="E145" s="110"/>
      <c r="F145" s="110"/>
      <c r="G145" s="110"/>
      <c r="H145" s="185"/>
      <c r="I145" s="185"/>
      <c r="J145" s="185"/>
      <c r="K145" s="107" t="s">
        <v>660</v>
      </c>
      <c r="L145" s="124" t="s">
        <v>618</v>
      </c>
      <c r="M145" s="124">
        <v>8</v>
      </c>
      <c r="N145" s="125">
        <v>13.5</v>
      </c>
      <c r="O145" s="152" t="s">
        <v>444</v>
      </c>
      <c r="P145" s="88" t="s">
        <v>766</v>
      </c>
      <c r="Q145" s="125">
        <v>0.47699999999999998</v>
      </c>
      <c r="R145" s="125" t="s">
        <v>766</v>
      </c>
      <c r="S145" s="125" t="s">
        <v>766</v>
      </c>
      <c r="T145" s="125">
        <f>0.351+0.332</f>
        <v>0.68300000000000005</v>
      </c>
      <c r="U145" s="124" t="s">
        <v>88</v>
      </c>
      <c r="V145" s="126" t="s">
        <v>614</v>
      </c>
      <c r="W145" s="124" t="s">
        <v>446</v>
      </c>
      <c r="X145" s="124" t="s">
        <v>149</v>
      </c>
      <c r="Y145" s="60" t="s">
        <v>447</v>
      </c>
      <c r="Z145" s="124" t="s">
        <v>55</v>
      </c>
      <c r="AA145" s="124">
        <f>AA$143</f>
        <v>6800</v>
      </c>
      <c r="AB145" s="124">
        <f t="shared" ref="AB145:AC161" si="9">AB$143</f>
        <v>160</v>
      </c>
      <c r="AC145" s="124">
        <f t="shared" si="9"/>
        <v>42.5</v>
      </c>
      <c r="AD145" s="124" t="s">
        <v>56</v>
      </c>
      <c r="AE145" s="124" t="s">
        <v>615</v>
      </c>
      <c r="AF145" s="124" t="s">
        <v>58</v>
      </c>
      <c r="AG145" s="124" t="s">
        <v>526</v>
      </c>
      <c r="AH145" s="124" t="s">
        <v>766</v>
      </c>
      <c r="AI145" s="124">
        <v>521.98</v>
      </c>
      <c r="AJ145" s="124">
        <v>27.12</v>
      </c>
      <c r="AK145" s="124">
        <v>117</v>
      </c>
      <c r="AL145" s="124">
        <v>522.23</v>
      </c>
      <c r="AM145" s="124">
        <v>27.7</v>
      </c>
      <c r="AN145" s="124">
        <v>117</v>
      </c>
    </row>
    <row r="146" spans="1:40" s="124" customFormat="1" x14ac:dyDescent="0.2">
      <c r="A146" s="123"/>
      <c r="B146" s="111"/>
      <c r="C146" s="123"/>
      <c r="D146" s="123"/>
      <c r="E146" s="110"/>
      <c r="F146" s="110"/>
      <c r="G146" s="110"/>
      <c r="H146" s="185"/>
      <c r="I146" s="185"/>
      <c r="J146" s="185"/>
      <c r="K146" s="107" t="s">
        <v>661</v>
      </c>
      <c r="L146" s="124" t="s">
        <v>619</v>
      </c>
      <c r="M146" s="124">
        <v>8</v>
      </c>
      <c r="N146" s="125">
        <v>13.5</v>
      </c>
      <c r="O146" s="152" t="s">
        <v>444</v>
      </c>
      <c r="P146" s="88" t="s">
        <v>766</v>
      </c>
      <c r="Q146" s="125">
        <v>0.47699999999999998</v>
      </c>
      <c r="R146" s="125" t="s">
        <v>766</v>
      </c>
      <c r="S146" s="125" t="s">
        <v>766</v>
      </c>
      <c r="T146" s="125">
        <f>0.351+0.332</f>
        <v>0.68300000000000005</v>
      </c>
      <c r="U146" s="124" t="s">
        <v>88</v>
      </c>
      <c r="V146" s="126" t="s">
        <v>617</v>
      </c>
      <c r="W146" s="124" t="s">
        <v>76</v>
      </c>
      <c r="X146" s="124" t="s">
        <v>74</v>
      </c>
      <c r="Y146" s="60" t="s">
        <v>74</v>
      </c>
      <c r="Z146" s="124" t="s">
        <v>74</v>
      </c>
      <c r="AA146" s="124" t="s">
        <v>74</v>
      </c>
      <c r="AB146" s="124" t="s">
        <v>74</v>
      </c>
      <c r="AC146" s="124" t="s">
        <v>74</v>
      </c>
      <c r="AD146" s="124" t="s">
        <v>74</v>
      </c>
      <c r="AE146" s="124" t="s">
        <v>615</v>
      </c>
      <c r="AF146" s="124" t="s">
        <v>58</v>
      </c>
      <c r="AG146" s="124" t="s">
        <v>526</v>
      </c>
      <c r="AH146" s="124" t="s">
        <v>766</v>
      </c>
      <c r="AI146" s="124">
        <v>522.34</v>
      </c>
      <c r="AJ146" s="124">
        <v>33.229999999999997</v>
      </c>
      <c r="AK146" s="124">
        <v>134</v>
      </c>
      <c r="AL146" s="124">
        <v>522.42999999999995</v>
      </c>
      <c r="AM146" s="124">
        <v>31.16</v>
      </c>
      <c r="AN146" s="124">
        <v>134</v>
      </c>
    </row>
    <row r="147" spans="1:40" s="124" customFormat="1" x14ac:dyDescent="0.2">
      <c r="A147" s="123"/>
      <c r="B147" s="111"/>
      <c r="C147" s="123"/>
      <c r="D147" s="123"/>
      <c r="E147" s="110"/>
      <c r="F147" s="110"/>
      <c r="G147" s="110"/>
      <c r="H147" s="185"/>
      <c r="I147" s="185"/>
      <c r="J147" s="185"/>
      <c r="K147" s="107" t="s">
        <v>662</v>
      </c>
      <c r="L147" s="124" t="s">
        <v>620</v>
      </c>
      <c r="M147" s="124">
        <v>6</v>
      </c>
      <c r="N147" s="125">
        <v>11.5</v>
      </c>
      <c r="O147" s="152" t="s">
        <v>444</v>
      </c>
      <c r="P147" s="88" t="s">
        <v>766</v>
      </c>
      <c r="Q147" s="125">
        <v>0.79</v>
      </c>
      <c r="R147" s="125" t="s">
        <v>766</v>
      </c>
      <c r="S147" s="125" t="s">
        <v>766</v>
      </c>
      <c r="T147" s="125">
        <f t="shared" ref="T147:T152" si="10">0.228+0.464</f>
        <v>0.69200000000000006</v>
      </c>
      <c r="U147" s="124" t="s">
        <v>88</v>
      </c>
      <c r="V147" s="126" t="s">
        <v>614</v>
      </c>
      <c r="W147" s="124" t="s">
        <v>446</v>
      </c>
      <c r="X147" s="124" t="s">
        <v>149</v>
      </c>
      <c r="Y147" s="60" t="s">
        <v>447</v>
      </c>
      <c r="Z147" s="124" t="s">
        <v>55</v>
      </c>
      <c r="AA147" s="124">
        <f>AA$143</f>
        <v>6800</v>
      </c>
      <c r="AB147" s="124">
        <f t="shared" si="9"/>
        <v>160</v>
      </c>
      <c r="AC147" s="124">
        <f t="shared" si="9"/>
        <v>42.5</v>
      </c>
      <c r="AD147" s="124" t="s">
        <v>56</v>
      </c>
      <c r="AE147" s="124" t="s">
        <v>615</v>
      </c>
      <c r="AF147" s="124" t="s">
        <v>58</v>
      </c>
      <c r="AG147" s="124" t="s">
        <v>526</v>
      </c>
      <c r="AH147" s="124" t="s">
        <v>766</v>
      </c>
      <c r="AI147" s="124">
        <v>498.84</v>
      </c>
      <c r="AJ147" s="124">
        <v>35.159999999999997</v>
      </c>
      <c r="AK147" s="124">
        <v>176</v>
      </c>
      <c r="AL147" s="124">
        <v>501.99</v>
      </c>
      <c r="AM147" s="124">
        <v>31.33</v>
      </c>
      <c r="AN147" s="124">
        <v>176</v>
      </c>
    </row>
    <row r="148" spans="1:40" s="124" customFormat="1" x14ac:dyDescent="0.2">
      <c r="A148" s="123"/>
      <c r="B148" s="111"/>
      <c r="C148" s="123"/>
      <c r="D148" s="123"/>
      <c r="E148" s="110"/>
      <c r="F148" s="110"/>
      <c r="G148" s="110"/>
      <c r="H148" s="185"/>
      <c r="I148" s="185"/>
      <c r="J148" s="185"/>
      <c r="K148" s="107" t="s">
        <v>663</v>
      </c>
      <c r="L148" s="124" t="s">
        <v>621</v>
      </c>
      <c r="M148" s="124">
        <v>6</v>
      </c>
      <c r="N148" s="125">
        <v>11.5</v>
      </c>
      <c r="O148" s="152" t="s">
        <v>444</v>
      </c>
      <c r="P148" s="88" t="s">
        <v>766</v>
      </c>
      <c r="Q148" s="125">
        <v>0.79</v>
      </c>
      <c r="R148" s="125" t="s">
        <v>766</v>
      </c>
      <c r="S148" s="125" t="s">
        <v>766</v>
      </c>
      <c r="T148" s="125">
        <f t="shared" si="10"/>
        <v>0.69200000000000006</v>
      </c>
      <c r="U148" s="124" t="s">
        <v>88</v>
      </c>
      <c r="V148" s="126" t="s">
        <v>617</v>
      </c>
      <c r="W148" s="124" t="s">
        <v>76</v>
      </c>
      <c r="X148" s="124" t="s">
        <v>74</v>
      </c>
      <c r="Y148" s="60" t="s">
        <v>74</v>
      </c>
      <c r="Z148" s="124" t="s">
        <v>74</v>
      </c>
      <c r="AA148" s="124" t="s">
        <v>74</v>
      </c>
      <c r="AB148" s="124" t="s">
        <v>74</v>
      </c>
      <c r="AC148" s="124" t="s">
        <v>74</v>
      </c>
      <c r="AD148" s="124" t="s">
        <v>74</v>
      </c>
      <c r="AE148" s="124" t="s">
        <v>615</v>
      </c>
      <c r="AF148" s="124" t="s">
        <v>58</v>
      </c>
      <c r="AG148" s="124" t="s">
        <v>526</v>
      </c>
      <c r="AH148" s="124" t="s">
        <v>766</v>
      </c>
      <c r="AI148" s="124">
        <v>505.65</v>
      </c>
      <c r="AJ148" s="124">
        <v>31.49</v>
      </c>
      <c r="AK148" s="124">
        <v>84</v>
      </c>
      <c r="AL148" s="124">
        <v>510.28</v>
      </c>
      <c r="AM148" s="124">
        <v>32.590000000000003</v>
      </c>
      <c r="AN148" s="124">
        <v>84</v>
      </c>
    </row>
    <row r="149" spans="1:40" s="124" customFormat="1" x14ac:dyDescent="0.2">
      <c r="A149" s="123"/>
      <c r="B149" s="111"/>
      <c r="C149" s="123"/>
      <c r="D149" s="123"/>
      <c r="E149" s="110"/>
      <c r="F149" s="110"/>
      <c r="G149" s="110"/>
      <c r="H149" s="185"/>
      <c r="I149" s="185"/>
      <c r="J149" s="185"/>
      <c r="K149" s="107" t="s">
        <v>664</v>
      </c>
      <c r="L149" s="124" t="s">
        <v>622</v>
      </c>
      <c r="M149" s="124">
        <v>7</v>
      </c>
      <c r="N149" s="125">
        <v>12.5</v>
      </c>
      <c r="O149" s="152" t="s">
        <v>444</v>
      </c>
      <c r="P149" s="88" t="s">
        <v>766</v>
      </c>
      <c r="Q149" s="125">
        <v>0.79</v>
      </c>
      <c r="R149" s="125" t="s">
        <v>766</v>
      </c>
      <c r="S149" s="125" t="s">
        <v>766</v>
      </c>
      <c r="T149" s="125">
        <f t="shared" si="10"/>
        <v>0.69200000000000006</v>
      </c>
      <c r="U149" s="124" t="s">
        <v>88</v>
      </c>
      <c r="V149" s="126" t="s">
        <v>614</v>
      </c>
      <c r="W149" s="124" t="s">
        <v>446</v>
      </c>
      <c r="X149" s="124" t="s">
        <v>149</v>
      </c>
      <c r="Y149" s="60" t="s">
        <v>447</v>
      </c>
      <c r="Z149" s="124" t="s">
        <v>55</v>
      </c>
      <c r="AA149" s="124">
        <f>AA$143</f>
        <v>6800</v>
      </c>
      <c r="AB149" s="124">
        <f t="shared" si="9"/>
        <v>160</v>
      </c>
      <c r="AC149" s="124">
        <f t="shared" si="9"/>
        <v>42.5</v>
      </c>
      <c r="AD149" s="124" t="s">
        <v>56</v>
      </c>
      <c r="AE149" s="124" t="s">
        <v>615</v>
      </c>
      <c r="AF149" s="124" t="s">
        <v>58</v>
      </c>
      <c r="AG149" s="124" t="s">
        <v>526</v>
      </c>
      <c r="AH149" s="124" t="s">
        <v>766</v>
      </c>
      <c r="AI149" s="124">
        <v>523.13</v>
      </c>
      <c r="AJ149" s="124">
        <v>26.26</v>
      </c>
      <c r="AK149" s="124">
        <v>196</v>
      </c>
      <c r="AL149" s="124">
        <v>526.38</v>
      </c>
      <c r="AM149" s="124">
        <v>28.99</v>
      </c>
      <c r="AN149" s="124">
        <v>196</v>
      </c>
    </row>
    <row r="150" spans="1:40" s="124" customFormat="1" x14ac:dyDescent="0.2">
      <c r="A150" s="123"/>
      <c r="B150" s="111"/>
      <c r="C150" s="123"/>
      <c r="D150" s="123"/>
      <c r="E150" s="110"/>
      <c r="F150" s="110"/>
      <c r="G150" s="110"/>
      <c r="H150" s="185"/>
      <c r="I150" s="185"/>
      <c r="J150" s="185"/>
      <c r="K150" s="107" t="s">
        <v>665</v>
      </c>
      <c r="L150" s="124" t="s">
        <v>623</v>
      </c>
      <c r="M150" s="124">
        <v>7</v>
      </c>
      <c r="N150" s="125">
        <v>12.5</v>
      </c>
      <c r="O150" s="152" t="s">
        <v>444</v>
      </c>
      <c r="P150" s="88" t="s">
        <v>766</v>
      </c>
      <c r="Q150" s="125">
        <v>0.79</v>
      </c>
      <c r="R150" s="125" t="s">
        <v>766</v>
      </c>
      <c r="S150" s="125" t="s">
        <v>766</v>
      </c>
      <c r="T150" s="125">
        <f t="shared" si="10"/>
        <v>0.69200000000000006</v>
      </c>
      <c r="U150" s="124" t="s">
        <v>88</v>
      </c>
      <c r="V150" s="126" t="s">
        <v>617</v>
      </c>
      <c r="W150" s="124" t="s">
        <v>76</v>
      </c>
      <c r="X150" s="124" t="s">
        <v>74</v>
      </c>
      <c r="Y150" s="60" t="s">
        <v>74</v>
      </c>
      <c r="Z150" s="124" t="s">
        <v>74</v>
      </c>
      <c r="AA150" s="124" t="s">
        <v>74</v>
      </c>
      <c r="AB150" s="124" t="s">
        <v>74</v>
      </c>
      <c r="AC150" s="124" t="s">
        <v>74</v>
      </c>
      <c r="AD150" s="124" t="s">
        <v>74</v>
      </c>
      <c r="AE150" s="124" t="s">
        <v>615</v>
      </c>
      <c r="AF150" s="124" t="s">
        <v>58</v>
      </c>
      <c r="AG150" s="124" t="s">
        <v>526</v>
      </c>
      <c r="AH150" s="124" t="s">
        <v>766</v>
      </c>
      <c r="AI150" s="124">
        <v>517.99</v>
      </c>
      <c r="AJ150" s="124">
        <v>28.76</v>
      </c>
      <c r="AK150" s="124">
        <v>78</v>
      </c>
      <c r="AL150" s="124">
        <v>521.44000000000005</v>
      </c>
      <c r="AM150" s="124">
        <v>30.89</v>
      </c>
      <c r="AN150" s="124">
        <v>78</v>
      </c>
    </row>
    <row r="151" spans="1:40" s="124" customFormat="1" x14ac:dyDescent="0.2">
      <c r="A151" s="123"/>
      <c r="B151" s="111"/>
      <c r="C151" s="123"/>
      <c r="D151" s="123"/>
      <c r="E151" s="110"/>
      <c r="F151" s="110"/>
      <c r="G151" s="110"/>
      <c r="H151" s="185"/>
      <c r="I151" s="185"/>
      <c r="J151" s="185"/>
      <c r="K151" s="107" t="s">
        <v>666</v>
      </c>
      <c r="L151" s="124" t="s">
        <v>624</v>
      </c>
      <c r="M151" s="124">
        <v>8</v>
      </c>
      <c r="N151" s="125">
        <v>13.5</v>
      </c>
      <c r="O151" s="152" t="s">
        <v>444</v>
      </c>
      <c r="P151" s="88" t="s">
        <v>766</v>
      </c>
      <c r="Q151" s="125">
        <v>0.79</v>
      </c>
      <c r="R151" s="125" t="s">
        <v>766</v>
      </c>
      <c r="S151" s="125" t="s">
        <v>766</v>
      </c>
      <c r="T151" s="125">
        <f t="shared" si="10"/>
        <v>0.69200000000000006</v>
      </c>
      <c r="U151" s="124" t="s">
        <v>88</v>
      </c>
      <c r="V151" s="126" t="s">
        <v>614</v>
      </c>
      <c r="W151" s="124" t="s">
        <v>446</v>
      </c>
      <c r="X151" s="124" t="s">
        <v>149</v>
      </c>
      <c r="Y151" s="60" t="s">
        <v>447</v>
      </c>
      <c r="Z151" s="124" t="s">
        <v>55</v>
      </c>
      <c r="AA151" s="124">
        <f>AA$143</f>
        <v>6800</v>
      </c>
      <c r="AB151" s="124">
        <f t="shared" si="9"/>
        <v>160</v>
      </c>
      <c r="AC151" s="124">
        <f t="shared" si="9"/>
        <v>42.5</v>
      </c>
      <c r="AD151" s="124" t="s">
        <v>56</v>
      </c>
      <c r="AE151" s="124" t="s">
        <v>615</v>
      </c>
      <c r="AF151" s="124" t="s">
        <v>58</v>
      </c>
      <c r="AG151" s="124" t="s">
        <v>526</v>
      </c>
      <c r="AH151" s="124" t="s">
        <v>766</v>
      </c>
      <c r="AI151" s="124">
        <v>535.05999999999995</v>
      </c>
      <c r="AJ151" s="124">
        <v>30.68</v>
      </c>
      <c r="AK151" s="124">
        <v>200</v>
      </c>
      <c r="AL151" s="124">
        <v>535.59</v>
      </c>
      <c r="AM151" s="124">
        <v>31.14</v>
      </c>
      <c r="AN151" s="124">
        <v>200</v>
      </c>
    </row>
    <row r="152" spans="1:40" s="124" customFormat="1" x14ac:dyDescent="0.2">
      <c r="A152" s="123"/>
      <c r="B152" s="111"/>
      <c r="C152" s="123"/>
      <c r="D152" s="123"/>
      <c r="E152" s="110"/>
      <c r="F152" s="110"/>
      <c r="G152" s="110"/>
      <c r="H152" s="185"/>
      <c r="I152" s="185"/>
      <c r="J152" s="185"/>
      <c r="K152" s="107" t="s">
        <v>667</v>
      </c>
      <c r="L152" s="124" t="s">
        <v>625</v>
      </c>
      <c r="M152" s="124">
        <v>8</v>
      </c>
      <c r="N152" s="125">
        <v>13.5</v>
      </c>
      <c r="O152" s="152" t="s">
        <v>444</v>
      </c>
      <c r="P152" s="88" t="s">
        <v>766</v>
      </c>
      <c r="Q152" s="125">
        <v>0.79</v>
      </c>
      <c r="R152" s="125" t="s">
        <v>766</v>
      </c>
      <c r="S152" s="125" t="s">
        <v>766</v>
      </c>
      <c r="T152" s="125">
        <f t="shared" si="10"/>
        <v>0.69200000000000006</v>
      </c>
      <c r="U152" s="124" t="s">
        <v>88</v>
      </c>
      <c r="V152" s="126" t="s">
        <v>617</v>
      </c>
      <c r="W152" s="124" t="s">
        <v>76</v>
      </c>
      <c r="X152" s="124" t="s">
        <v>74</v>
      </c>
      <c r="Y152" s="60" t="s">
        <v>74</v>
      </c>
      <c r="Z152" s="124" t="s">
        <v>74</v>
      </c>
      <c r="AA152" s="124" t="s">
        <v>74</v>
      </c>
      <c r="AB152" s="124" t="s">
        <v>74</v>
      </c>
      <c r="AC152" s="124" t="s">
        <v>74</v>
      </c>
      <c r="AD152" s="124" t="s">
        <v>74</v>
      </c>
      <c r="AE152" s="124" t="s">
        <v>615</v>
      </c>
      <c r="AF152" s="124" t="s">
        <v>58</v>
      </c>
      <c r="AG152" s="124" t="s">
        <v>526</v>
      </c>
      <c r="AH152" s="124" t="s">
        <v>766</v>
      </c>
      <c r="AI152" s="124">
        <v>530.72</v>
      </c>
      <c r="AJ152" s="124">
        <v>27.92</v>
      </c>
      <c r="AK152" s="124">
        <v>106</v>
      </c>
      <c r="AL152" s="124">
        <v>519.05999999999995</v>
      </c>
      <c r="AM152" s="124">
        <v>36.21</v>
      </c>
      <c r="AN152" s="124">
        <v>106</v>
      </c>
    </row>
    <row r="153" spans="1:40" s="124" customFormat="1" x14ac:dyDescent="0.2">
      <c r="A153" s="123"/>
      <c r="B153" s="111"/>
      <c r="C153" s="123"/>
      <c r="D153" s="123"/>
      <c r="E153" s="110"/>
      <c r="F153" s="110"/>
      <c r="G153" s="110"/>
      <c r="H153" s="185"/>
      <c r="I153" s="185"/>
      <c r="J153" s="185"/>
      <c r="K153" s="107" t="s">
        <v>668</v>
      </c>
      <c r="L153" s="124" t="s">
        <v>626</v>
      </c>
      <c r="M153" s="124">
        <v>6</v>
      </c>
      <c r="N153" s="125">
        <v>11.5</v>
      </c>
      <c r="O153" s="152" t="s">
        <v>444</v>
      </c>
      <c r="P153" s="88" t="s">
        <v>766</v>
      </c>
      <c r="Q153" s="125">
        <v>0.76900000000000002</v>
      </c>
      <c r="R153" s="125" t="s">
        <v>766</v>
      </c>
      <c r="S153" s="125" t="s">
        <v>766</v>
      </c>
      <c r="T153" s="125">
        <v>0.66700000000000004</v>
      </c>
      <c r="U153" s="124" t="s">
        <v>88</v>
      </c>
      <c r="V153" s="126" t="s">
        <v>614</v>
      </c>
      <c r="W153" s="124" t="s">
        <v>446</v>
      </c>
      <c r="X153" s="124" t="s">
        <v>149</v>
      </c>
      <c r="Y153" s="60" t="s">
        <v>447</v>
      </c>
      <c r="Z153" s="124" t="s">
        <v>55</v>
      </c>
      <c r="AA153" s="124">
        <f>AA$143</f>
        <v>6800</v>
      </c>
      <c r="AB153" s="124">
        <f t="shared" si="9"/>
        <v>160</v>
      </c>
      <c r="AC153" s="124">
        <f t="shared" si="9"/>
        <v>42.5</v>
      </c>
      <c r="AD153" s="124" t="s">
        <v>56</v>
      </c>
      <c r="AE153" s="124" t="s">
        <v>615</v>
      </c>
      <c r="AF153" s="124" t="s">
        <v>58</v>
      </c>
      <c r="AG153" s="124" t="s">
        <v>526</v>
      </c>
      <c r="AH153" s="124" t="s">
        <v>766</v>
      </c>
      <c r="AI153" s="124">
        <v>509.06</v>
      </c>
      <c r="AJ153" s="124">
        <v>28.54</v>
      </c>
      <c r="AK153" s="124">
        <v>49</v>
      </c>
      <c r="AL153" s="124">
        <v>511.67</v>
      </c>
      <c r="AM153" s="124">
        <v>26.68</v>
      </c>
      <c r="AN153" s="124">
        <v>49</v>
      </c>
    </row>
    <row r="154" spans="1:40" s="124" customFormat="1" x14ac:dyDescent="0.2">
      <c r="A154" s="123"/>
      <c r="B154" s="111"/>
      <c r="C154" s="123"/>
      <c r="D154" s="123"/>
      <c r="E154" s="110"/>
      <c r="F154" s="110"/>
      <c r="G154" s="110"/>
      <c r="H154" s="185"/>
      <c r="I154" s="185"/>
      <c r="J154" s="185"/>
      <c r="K154" s="107" t="s">
        <v>669</v>
      </c>
      <c r="L154" s="124" t="s">
        <v>627</v>
      </c>
      <c r="M154" s="124">
        <v>6</v>
      </c>
      <c r="N154" s="125">
        <v>11.5</v>
      </c>
      <c r="O154" s="152" t="s">
        <v>444</v>
      </c>
      <c r="P154" s="88" t="s">
        <v>766</v>
      </c>
      <c r="Q154" s="125">
        <v>0.76900000000000002</v>
      </c>
      <c r="R154" s="125" t="s">
        <v>766</v>
      </c>
      <c r="S154" s="125" t="s">
        <v>766</v>
      </c>
      <c r="T154" s="125">
        <v>0.66700000000000004</v>
      </c>
      <c r="U154" s="124" t="s">
        <v>88</v>
      </c>
      <c r="V154" s="126" t="s">
        <v>617</v>
      </c>
      <c r="W154" s="124" t="s">
        <v>76</v>
      </c>
      <c r="X154" s="124" t="s">
        <v>74</v>
      </c>
      <c r="Y154" s="60" t="s">
        <v>74</v>
      </c>
      <c r="Z154" s="124" t="s">
        <v>74</v>
      </c>
      <c r="AA154" s="124" t="s">
        <v>74</v>
      </c>
      <c r="AB154" s="124" t="s">
        <v>74</v>
      </c>
      <c r="AC154" s="124" t="s">
        <v>74</v>
      </c>
      <c r="AD154" s="124" t="s">
        <v>74</v>
      </c>
      <c r="AE154" s="124" t="s">
        <v>615</v>
      </c>
      <c r="AF154" s="124" t="s">
        <v>58</v>
      </c>
      <c r="AG154" s="124" t="s">
        <v>526</v>
      </c>
      <c r="AH154" s="124" t="s">
        <v>766</v>
      </c>
      <c r="AI154" s="124">
        <v>498.09</v>
      </c>
      <c r="AJ154" s="124">
        <v>29.08</v>
      </c>
      <c r="AK154" s="124">
        <v>47</v>
      </c>
      <c r="AL154" s="124">
        <v>494.35</v>
      </c>
      <c r="AM154" s="124">
        <v>30.34</v>
      </c>
      <c r="AN154" s="124">
        <v>47</v>
      </c>
    </row>
    <row r="155" spans="1:40" s="124" customFormat="1" x14ac:dyDescent="0.2">
      <c r="A155" s="123"/>
      <c r="B155" s="111"/>
      <c r="C155" s="123"/>
      <c r="D155" s="123"/>
      <c r="E155" s="110"/>
      <c r="F155" s="110"/>
      <c r="G155" s="110"/>
      <c r="H155" s="185"/>
      <c r="I155" s="185"/>
      <c r="J155" s="185"/>
      <c r="K155" s="107" t="s">
        <v>670</v>
      </c>
      <c r="L155" s="124" t="s">
        <v>628</v>
      </c>
      <c r="M155" s="124">
        <v>7</v>
      </c>
      <c r="N155" s="125">
        <v>12.5</v>
      </c>
      <c r="O155" s="152" t="s">
        <v>444</v>
      </c>
      <c r="P155" s="88" t="s">
        <v>766</v>
      </c>
      <c r="Q155" s="125">
        <v>0.76900000000000002</v>
      </c>
      <c r="R155" s="125" t="s">
        <v>766</v>
      </c>
      <c r="S155" s="125" t="s">
        <v>766</v>
      </c>
      <c r="T155" s="125">
        <v>0.66700000000000004</v>
      </c>
      <c r="U155" s="124" t="s">
        <v>88</v>
      </c>
      <c r="V155" s="126" t="s">
        <v>614</v>
      </c>
      <c r="W155" s="124" t="s">
        <v>446</v>
      </c>
      <c r="X155" s="124" t="s">
        <v>149</v>
      </c>
      <c r="Y155" s="60" t="s">
        <v>447</v>
      </c>
      <c r="Z155" s="124" t="s">
        <v>55</v>
      </c>
      <c r="AA155" s="124">
        <f>AA$143</f>
        <v>6800</v>
      </c>
      <c r="AB155" s="124">
        <f t="shared" si="9"/>
        <v>160</v>
      </c>
      <c r="AC155" s="124">
        <f t="shared" si="9"/>
        <v>42.5</v>
      </c>
      <c r="AD155" s="124" t="s">
        <v>56</v>
      </c>
      <c r="AE155" s="124" t="s">
        <v>615</v>
      </c>
      <c r="AF155" s="124" t="s">
        <v>58</v>
      </c>
      <c r="AG155" s="124" t="s">
        <v>526</v>
      </c>
      <c r="AH155" s="124" t="s">
        <v>766</v>
      </c>
      <c r="AI155" s="124">
        <v>534.12</v>
      </c>
      <c r="AJ155" s="124">
        <v>27.62</v>
      </c>
      <c r="AK155" s="124">
        <v>40</v>
      </c>
      <c r="AL155" s="124">
        <v>546.67999999999995</v>
      </c>
      <c r="AM155" s="124">
        <v>30.07</v>
      </c>
      <c r="AN155" s="124">
        <v>40</v>
      </c>
    </row>
    <row r="156" spans="1:40" s="124" customFormat="1" x14ac:dyDescent="0.2">
      <c r="A156" s="123"/>
      <c r="B156" s="111"/>
      <c r="C156" s="123"/>
      <c r="D156" s="123"/>
      <c r="E156" s="110"/>
      <c r="F156" s="110"/>
      <c r="G156" s="110"/>
      <c r="H156" s="185"/>
      <c r="I156" s="185"/>
      <c r="J156" s="185"/>
      <c r="K156" s="107" t="s">
        <v>671</v>
      </c>
      <c r="L156" s="124" t="s">
        <v>629</v>
      </c>
      <c r="M156" s="124">
        <v>7</v>
      </c>
      <c r="N156" s="125">
        <v>12.5</v>
      </c>
      <c r="O156" s="152" t="s">
        <v>444</v>
      </c>
      <c r="P156" s="88" t="s">
        <v>766</v>
      </c>
      <c r="Q156" s="125">
        <v>0.76900000000000002</v>
      </c>
      <c r="R156" s="125" t="s">
        <v>766</v>
      </c>
      <c r="S156" s="125" t="s">
        <v>766</v>
      </c>
      <c r="T156" s="125">
        <v>0.66700000000000004</v>
      </c>
      <c r="U156" s="124" t="s">
        <v>88</v>
      </c>
      <c r="V156" s="126" t="s">
        <v>617</v>
      </c>
      <c r="W156" s="124" t="s">
        <v>76</v>
      </c>
      <c r="X156" s="124" t="s">
        <v>74</v>
      </c>
      <c r="Y156" s="60" t="s">
        <v>74</v>
      </c>
      <c r="Z156" s="124" t="s">
        <v>74</v>
      </c>
      <c r="AA156" s="124" t="s">
        <v>74</v>
      </c>
      <c r="AB156" s="124" t="s">
        <v>74</v>
      </c>
      <c r="AC156" s="124" t="s">
        <v>74</v>
      </c>
      <c r="AD156" s="124" t="s">
        <v>74</v>
      </c>
      <c r="AE156" s="124" t="s">
        <v>615</v>
      </c>
      <c r="AF156" s="124" t="s">
        <v>58</v>
      </c>
      <c r="AG156" s="124" t="s">
        <v>526</v>
      </c>
      <c r="AH156" s="124" t="s">
        <v>766</v>
      </c>
      <c r="AI156" s="124">
        <v>516.22</v>
      </c>
      <c r="AJ156" s="124">
        <v>27.44</v>
      </c>
      <c r="AK156" s="124">
        <v>36</v>
      </c>
      <c r="AL156" s="124">
        <v>518.08000000000004</v>
      </c>
      <c r="AM156" s="124">
        <v>26.45</v>
      </c>
      <c r="AN156" s="124">
        <v>36</v>
      </c>
    </row>
    <row r="157" spans="1:40" s="124" customFormat="1" x14ac:dyDescent="0.2">
      <c r="A157" s="123"/>
      <c r="B157" s="111"/>
      <c r="C157" s="123"/>
      <c r="D157" s="123"/>
      <c r="E157" s="110"/>
      <c r="F157" s="110"/>
      <c r="G157" s="110"/>
      <c r="H157" s="185"/>
      <c r="I157" s="185"/>
      <c r="J157" s="185"/>
      <c r="K157" s="107" t="s">
        <v>672</v>
      </c>
      <c r="L157" s="124" t="s">
        <v>630</v>
      </c>
      <c r="M157" s="124">
        <v>8</v>
      </c>
      <c r="N157" s="125">
        <v>13.5</v>
      </c>
      <c r="O157" s="152" t="s">
        <v>444</v>
      </c>
      <c r="P157" s="88" t="s">
        <v>766</v>
      </c>
      <c r="Q157" s="125">
        <v>0.76900000000000002</v>
      </c>
      <c r="R157" s="125" t="s">
        <v>766</v>
      </c>
      <c r="S157" s="125" t="s">
        <v>766</v>
      </c>
      <c r="T157" s="125">
        <v>0.66700000000000004</v>
      </c>
      <c r="U157" s="124" t="s">
        <v>88</v>
      </c>
      <c r="V157" s="126" t="s">
        <v>614</v>
      </c>
      <c r="W157" s="124" t="s">
        <v>446</v>
      </c>
      <c r="X157" s="124" t="s">
        <v>149</v>
      </c>
      <c r="Y157" s="60" t="s">
        <v>447</v>
      </c>
      <c r="Z157" s="124" t="s">
        <v>55</v>
      </c>
      <c r="AA157" s="124">
        <f>AA$143</f>
        <v>6800</v>
      </c>
      <c r="AB157" s="124">
        <f t="shared" si="9"/>
        <v>160</v>
      </c>
      <c r="AC157" s="124">
        <f t="shared" si="9"/>
        <v>42.5</v>
      </c>
      <c r="AD157" s="124" t="s">
        <v>56</v>
      </c>
      <c r="AE157" s="124" t="s">
        <v>615</v>
      </c>
      <c r="AF157" s="124" t="s">
        <v>58</v>
      </c>
      <c r="AG157" s="124" t="s">
        <v>526</v>
      </c>
      <c r="AH157" s="124" t="s">
        <v>766</v>
      </c>
      <c r="AI157" s="124">
        <v>524.51</v>
      </c>
      <c r="AJ157" s="124">
        <v>21.49</v>
      </c>
      <c r="AK157" s="124">
        <v>43</v>
      </c>
      <c r="AL157" s="124">
        <v>535.41999999999996</v>
      </c>
      <c r="AM157" s="124">
        <v>27.69</v>
      </c>
      <c r="AN157" s="124">
        <v>43</v>
      </c>
    </row>
    <row r="158" spans="1:40" s="124" customFormat="1" x14ac:dyDescent="0.2">
      <c r="A158" s="123"/>
      <c r="B158" s="111"/>
      <c r="C158" s="123"/>
      <c r="D158" s="123"/>
      <c r="E158" s="110"/>
      <c r="F158" s="110"/>
      <c r="G158" s="110"/>
      <c r="H158" s="185"/>
      <c r="I158" s="185"/>
      <c r="J158" s="185"/>
      <c r="K158" s="107" t="s">
        <v>673</v>
      </c>
      <c r="L158" s="124" t="s">
        <v>631</v>
      </c>
      <c r="M158" s="124">
        <v>8</v>
      </c>
      <c r="N158" s="125">
        <v>13.5</v>
      </c>
      <c r="O158" s="152" t="s">
        <v>444</v>
      </c>
      <c r="P158" s="88" t="s">
        <v>766</v>
      </c>
      <c r="Q158" s="125">
        <v>0.76900000000000002</v>
      </c>
      <c r="R158" s="125" t="s">
        <v>766</v>
      </c>
      <c r="S158" s="125" t="s">
        <v>766</v>
      </c>
      <c r="T158" s="125">
        <v>0.66700000000000004</v>
      </c>
      <c r="U158" s="124" t="s">
        <v>88</v>
      </c>
      <c r="V158" s="126" t="s">
        <v>617</v>
      </c>
      <c r="W158" s="124" t="s">
        <v>76</v>
      </c>
      <c r="X158" s="124" t="s">
        <v>74</v>
      </c>
      <c r="Y158" s="60" t="s">
        <v>74</v>
      </c>
      <c r="Z158" s="124" t="s">
        <v>74</v>
      </c>
      <c r="AA158" s="124" t="s">
        <v>74</v>
      </c>
      <c r="AB158" s="124" t="s">
        <v>74</v>
      </c>
      <c r="AC158" s="124" t="s">
        <v>74</v>
      </c>
      <c r="AD158" s="124" t="s">
        <v>74</v>
      </c>
      <c r="AE158" s="124" t="s">
        <v>615</v>
      </c>
      <c r="AF158" s="124" t="s">
        <v>58</v>
      </c>
      <c r="AG158" s="124" t="s">
        <v>526</v>
      </c>
      <c r="AH158" s="124" t="s">
        <v>766</v>
      </c>
      <c r="AI158" s="124">
        <v>532.76</v>
      </c>
      <c r="AJ158" s="124">
        <v>21.61</v>
      </c>
      <c r="AK158" s="124">
        <v>41</v>
      </c>
      <c r="AL158" s="124">
        <v>535.54999999999995</v>
      </c>
      <c r="AM158" s="124">
        <v>31.68</v>
      </c>
      <c r="AN158" s="124">
        <v>41</v>
      </c>
    </row>
    <row r="159" spans="1:40" s="124" customFormat="1" x14ac:dyDescent="0.2">
      <c r="A159" s="123"/>
      <c r="B159" s="111"/>
      <c r="C159" s="123"/>
      <c r="D159" s="123"/>
      <c r="E159" s="110"/>
      <c r="F159" s="110"/>
      <c r="G159" s="110"/>
      <c r="H159" s="185"/>
      <c r="I159" s="185"/>
      <c r="J159" s="185"/>
      <c r="K159" s="107" t="s">
        <v>674</v>
      </c>
      <c r="L159" s="124" t="s">
        <v>632</v>
      </c>
      <c r="M159" s="124">
        <v>6</v>
      </c>
      <c r="N159" s="125">
        <v>11.5</v>
      </c>
      <c r="O159" s="152" t="s">
        <v>444</v>
      </c>
      <c r="P159" s="88" t="s">
        <v>766</v>
      </c>
      <c r="Q159" s="125">
        <v>0.66200000000000003</v>
      </c>
      <c r="R159" s="125" t="s">
        <v>766</v>
      </c>
      <c r="S159" s="125" t="s">
        <v>766</v>
      </c>
      <c r="T159" s="125">
        <f t="shared" ref="T159:T164" si="11">0.675+0.175</f>
        <v>0.85000000000000009</v>
      </c>
      <c r="U159" s="124" t="s">
        <v>88</v>
      </c>
      <c r="V159" s="126" t="s">
        <v>614</v>
      </c>
      <c r="W159" s="124" t="s">
        <v>446</v>
      </c>
      <c r="X159" s="124" t="s">
        <v>149</v>
      </c>
      <c r="Y159" s="60" t="s">
        <v>447</v>
      </c>
      <c r="Z159" s="124" t="s">
        <v>55</v>
      </c>
      <c r="AA159" s="124">
        <f>AA$143</f>
        <v>6800</v>
      </c>
      <c r="AB159" s="124">
        <f t="shared" si="9"/>
        <v>160</v>
      </c>
      <c r="AC159" s="124">
        <f t="shared" si="9"/>
        <v>42.5</v>
      </c>
      <c r="AD159" s="124" t="s">
        <v>56</v>
      </c>
      <c r="AE159" s="124" t="s">
        <v>615</v>
      </c>
      <c r="AF159" s="124" t="s">
        <v>58</v>
      </c>
      <c r="AG159" s="124" t="s">
        <v>526</v>
      </c>
      <c r="AH159" s="124" t="s">
        <v>766</v>
      </c>
      <c r="AI159" s="124">
        <v>507.52</v>
      </c>
      <c r="AJ159" s="124">
        <v>27.64</v>
      </c>
      <c r="AK159" s="124">
        <v>109</v>
      </c>
      <c r="AL159" s="124">
        <v>507.61</v>
      </c>
      <c r="AM159" s="124">
        <v>29.89</v>
      </c>
      <c r="AN159" s="124">
        <v>109</v>
      </c>
    </row>
    <row r="160" spans="1:40" s="124" customFormat="1" x14ac:dyDescent="0.2">
      <c r="A160" s="123"/>
      <c r="B160" s="111"/>
      <c r="C160" s="123"/>
      <c r="D160" s="123"/>
      <c r="E160" s="110"/>
      <c r="F160" s="110"/>
      <c r="G160" s="110"/>
      <c r="H160" s="185"/>
      <c r="I160" s="185"/>
      <c r="J160" s="185"/>
      <c r="K160" s="107" t="s">
        <v>675</v>
      </c>
      <c r="L160" s="124" t="s">
        <v>633</v>
      </c>
      <c r="M160" s="124">
        <v>6</v>
      </c>
      <c r="N160" s="125">
        <v>11.5</v>
      </c>
      <c r="O160" s="152" t="s">
        <v>444</v>
      </c>
      <c r="P160" s="88" t="s">
        <v>766</v>
      </c>
      <c r="Q160" s="125">
        <v>0.66200000000000003</v>
      </c>
      <c r="R160" s="125" t="s">
        <v>766</v>
      </c>
      <c r="S160" s="125" t="s">
        <v>766</v>
      </c>
      <c r="T160" s="125">
        <f t="shared" si="11"/>
        <v>0.85000000000000009</v>
      </c>
      <c r="U160" s="124" t="s">
        <v>88</v>
      </c>
      <c r="V160" s="126" t="s">
        <v>617</v>
      </c>
      <c r="W160" s="124" t="s">
        <v>76</v>
      </c>
      <c r="X160" s="124" t="s">
        <v>74</v>
      </c>
      <c r="Y160" s="60" t="s">
        <v>74</v>
      </c>
      <c r="Z160" s="124" t="s">
        <v>74</v>
      </c>
      <c r="AA160" s="124" t="s">
        <v>74</v>
      </c>
      <c r="AB160" s="124" t="s">
        <v>74</v>
      </c>
      <c r="AC160" s="124" t="s">
        <v>74</v>
      </c>
      <c r="AD160" s="124" t="s">
        <v>74</v>
      </c>
      <c r="AE160" s="124" t="s">
        <v>615</v>
      </c>
      <c r="AF160" s="124" t="s">
        <v>58</v>
      </c>
      <c r="AG160" s="124" t="s">
        <v>526</v>
      </c>
      <c r="AH160" s="124" t="s">
        <v>766</v>
      </c>
      <c r="AI160" s="124">
        <v>475.49</v>
      </c>
      <c r="AJ160" s="124">
        <v>37.799999999999997</v>
      </c>
      <c r="AK160" s="124">
        <v>53</v>
      </c>
      <c r="AL160" s="124">
        <v>495.55</v>
      </c>
      <c r="AM160" s="124">
        <v>35.869999999999997</v>
      </c>
      <c r="AN160" s="124">
        <v>53</v>
      </c>
    </row>
    <row r="161" spans="1:46" s="124" customFormat="1" x14ac:dyDescent="0.2">
      <c r="A161" s="123"/>
      <c r="B161" s="111"/>
      <c r="C161" s="123"/>
      <c r="D161" s="123"/>
      <c r="E161" s="110"/>
      <c r="F161" s="110"/>
      <c r="G161" s="110"/>
      <c r="H161" s="185"/>
      <c r="I161" s="185"/>
      <c r="J161" s="185"/>
      <c r="K161" s="107" t="s">
        <v>676</v>
      </c>
      <c r="L161" s="124" t="s">
        <v>634</v>
      </c>
      <c r="M161" s="124">
        <v>7</v>
      </c>
      <c r="N161" s="125">
        <v>12.5</v>
      </c>
      <c r="O161" s="152" t="s">
        <v>444</v>
      </c>
      <c r="P161" s="88" t="s">
        <v>766</v>
      </c>
      <c r="Q161" s="125">
        <v>0.66200000000000003</v>
      </c>
      <c r="R161" s="125" t="s">
        <v>766</v>
      </c>
      <c r="S161" s="125" t="s">
        <v>766</v>
      </c>
      <c r="T161" s="125">
        <f t="shared" si="11"/>
        <v>0.85000000000000009</v>
      </c>
      <c r="U161" s="124" t="s">
        <v>88</v>
      </c>
      <c r="V161" s="126" t="s">
        <v>614</v>
      </c>
      <c r="W161" s="124" t="s">
        <v>446</v>
      </c>
      <c r="X161" s="124" t="s">
        <v>149</v>
      </c>
      <c r="Y161" s="60" t="s">
        <v>447</v>
      </c>
      <c r="Z161" s="124" t="s">
        <v>55</v>
      </c>
      <c r="AA161" s="124">
        <f>AA$143</f>
        <v>6800</v>
      </c>
      <c r="AB161" s="124">
        <f t="shared" si="9"/>
        <v>160</v>
      </c>
      <c r="AC161" s="124">
        <f t="shared" si="9"/>
        <v>42.5</v>
      </c>
      <c r="AD161" s="124" t="s">
        <v>56</v>
      </c>
      <c r="AE161" s="124" t="s">
        <v>615</v>
      </c>
      <c r="AF161" s="124" t="s">
        <v>58</v>
      </c>
      <c r="AG161" s="124" t="s">
        <v>526</v>
      </c>
      <c r="AH161" s="124" t="s">
        <v>766</v>
      </c>
      <c r="AI161" s="124">
        <v>526.86</v>
      </c>
      <c r="AJ161" s="124">
        <v>35.799999999999997</v>
      </c>
      <c r="AK161" s="124">
        <v>58</v>
      </c>
      <c r="AL161" s="124">
        <v>531.49</v>
      </c>
      <c r="AM161" s="124">
        <v>36.54</v>
      </c>
      <c r="AN161" s="124">
        <v>58</v>
      </c>
    </row>
    <row r="162" spans="1:46" s="124" customFormat="1" x14ac:dyDescent="0.2">
      <c r="A162" s="123"/>
      <c r="B162" s="111"/>
      <c r="C162" s="123"/>
      <c r="D162" s="123"/>
      <c r="E162" s="110"/>
      <c r="F162" s="110"/>
      <c r="G162" s="110"/>
      <c r="H162" s="185"/>
      <c r="I162" s="185"/>
      <c r="J162" s="185"/>
      <c r="K162" s="107" t="s">
        <v>677</v>
      </c>
      <c r="L162" s="124" t="s">
        <v>635</v>
      </c>
      <c r="M162" s="124">
        <v>7</v>
      </c>
      <c r="N162" s="125">
        <v>12.5</v>
      </c>
      <c r="O162" s="152" t="s">
        <v>444</v>
      </c>
      <c r="P162" s="88" t="s">
        <v>766</v>
      </c>
      <c r="Q162" s="125">
        <v>0.66200000000000003</v>
      </c>
      <c r="R162" s="125" t="s">
        <v>766</v>
      </c>
      <c r="S162" s="125" t="s">
        <v>766</v>
      </c>
      <c r="T162" s="125">
        <f t="shared" si="11"/>
        <v>0.85000000000000009</v>
      </c>
      <c r="U162" s="124" t="s">
        <v>88</v>
      </c>
      <c r="V162" s="126" t="s">
        <v>617</v>
      </c>
      <c r="W162" s="124" t="s">
        <v>76</v>
      </c>
      <c r="X162" s="124" t="s">
        <v>74</v>
      </c>
      <c r="Y162" s="60" t="s">
        <v>74</v>
      </c>
      <c r="Z162" s="124" t="s">
        <v>74</v>
      </c>
      <c r="AA162" s="124" t="s">
        <v>74</v>
      </c>
      <c r="AB162" s="124" t="s">
        <v>74</v>
      </c>
      <c r="AC162" s="124" t="s">
        <v>74</v>
      </c>
      <c r="AD162" s="124" t="s">
        <v>74</v>
      </c>
      <c r="AE162" s="124" t="s">
        <v>615</v>
      </c>
      <c r="AF162" s="124" t="s">
        <v>58</v>
      </c>
      <c r="AG162" s="124" t="s">
        <v>526</v>
      </c>
      <c r="AH162" s="124" t="s">
        <v>766</v>
      </c>
      <c r="AI162" s="124">
        <v>508.19</v>
      </c>
      <c r="AJ162" s="124">
        <v>32.15</v>
      </c>
      <c r="AK162" s="124">
        <v>53</v>
      </c>
      <c r="AL162" s="124">
        <v>515.25</v>
      </c>
      <c r="AM162" s="124">
        <v>27.47</v>
      </c>
      <c r="AN162" s="124">
        <v>53</v>
      </c>
    </row>
    <row r="163" spans="1:46" s="124" customFormat="1" x14ac:dyDescent="0.2">
      <c r="A163" s="123"/>
      <c r="B163" s="111"/>
      <c r="C163" s="123"/>
      <c r="D163" s="123"/>
      <c r="E163" s="110"/>
      <c r="F163" s="110"/>
      <c r="G163" s="110"/>
      <c r="H163" s="185"/>
      <c r="I163" s="185"/>
      <c r="J163" s="185"/>
      <c r="K163" s="107" t="s">
        <v>678</v>
      </c>
      <c r="L163" s="124" t="s">
        <v>636</v>
      </c>
      <c r="M163" s="124">
        <v>8</v>
      </c>
      <c r="N163" s="125">
        <v>13.5</v>
      </c>
      <c r="O163" s="152" t="s">
        <v>444</v>
      </c>
      <c r="P163" s="88" t="s">
        <v>766</v>
      </c>
      <c r="Q163" s="125">
        <v>0.66200000000000003</v>
      </c>
      <c r="R163" s="125" t="s">
        <v>766</v>
      </c>
      <c r="S163" s="125" t="s">
        <v>766</v>
      </c>
      <c r="T163" s="125">
        <f t="shared" si="11"/>
        <v>0.85000000000000009</v>
      </c>
      <c r="U163" s="124" t="s">
        <v>88</v>
      </c>
      <c r="V163" s="126" t="s">
        <v>614</v>
      </c>
      <c r="W163" s="124" t="s">
        <v>446</v>
      </c>
      <c r="X163" s="124" t="s">
        <v>149</v>
      </c>
      <c r="Y163" s="60" t="s">
        <v>447</v>
      </c>
      <c r="Z163" s="124" t="s">
        <v>55</v>
      </c>
      <c r="AA163" s="124">
        <f>AA$143</f>
        <v>6800</v>
      </c>
      <c r="AB163" s="124">
        <f t="shared" ref="AB163:AC163" si="12">AB$143</f>
        <v>160</v>
      </c>
      <c r="AC163" s="124">
        <f t="shared" si="12"/>
        <v>42.5</v>
      </c>
      <c r="AD163" s="124" t="s">
        <v>56</v>
      </c>
      <c r="AE163" s="124" t="s">
        <v>615</v>
      </c>
      <c r="AF163" s="124" t="s">
        <v>58</v>
      </c>
      <c r="AG163" s="124" t="s">
        <v>526</v>
      </c>
      <c r="AH163" s="124" t="s">
        <v>766</v>
      </c>
      <c r="AI163" s="124">
        <v>515.45000000000005</v>
      </c>
      <c r="AJ163" s="124">
        <v>27.74</v>
      </c>
      <c r="AK163" s="124">
        <v>56</v>
      </c>
      <c r="AL163" s="124">
        <v>509.12</v>
      </c>
      <c r="AM163" s="124">
        <v>31.63</v>
      </c>
      <c r="AN163" s="124">
        <v>56</v>
      </c>
    </row>
    <row r="164" spans="1:46" s="128" customFormat="1" x14ac:dyDescent="0.2">
      <c r="A164" s="127"/>
      <c r="B164" s="116"/>
      <c r="C164" s="127"/>
      <c r="D164" s="127"/>
      <c r="E164" s="115"/>
      <c r="F164" s="115"/>
      <c r="G164" s="115"/>
      <c r="H164" s="186"/>
      <c r="I164" s="186"/>
      <c r="J164" s="186"/>
      <c r="K164" s="108" t="s">
        <v>679</v>
      </c>
      <c r="L164" s="128" t="s">
        <v>637</v>
      </c>
      <c r="M164" s="128">
        <v>8</v>
      </c>
      <c r="N164" s="129">
        <v>13.5</v>
      </c>
      <c r="O164" s="153" t="s">
        <v>444</v>
      </c>
      <c r="P164" s="91" t="s">
        <v>766</v>
      </c>
      <c r="Q164" s="129">
        <v>0.66200000000000003</v>
      </c>
      <c r="R164" s="129" t="s">
        <v>766</v>
      </c>
      <c r="S164" s="129" t="s">
        <v>766</v>
      </c>
      <c r="T164" s="129">
        <f t="shared" si="11"/>
        <v>0.85000000000000009</v>
      </c>
      <c r="U164" s="128" t="s">
        <v>88</v>
      </c>
      <c r="V164" s="130" t="s">
        <v>617</v>
      </c>
      <c r="W164" s="128" t="s">
        <v>76</v>
      </c>
      <c r="X164" s="128" t="s">
        <v>74</v>
      </c>
      <c r="Y164" s="63" t="s">
        <v>74</v>
      </c>
      <c r="Z164" s="128" t="s">
        <v>74</v>
      </c>
      <c r="AA164" s="128" t="s">
        <v>74</v>
      </c>
      <c r="AB164" s="128" t="s">
        <v>74</v>
      </c>
      <c r="AC164" s="128" t="s">
        <v>74</v>
      </c>
      <c r="AD164" s="128" t="s">
        <v>74</v>
      </c>
      <c r="AE164" s="128" t="s">
        <v>615</v>
      </c>
      <c r="AF164" s="128" t="s">
        <v>58</v>
      </c>
      <c r="AG164" s="128" t="s">
        <v>526</v>
      </c>
      <c r="AH164" s="128" t="s">
        <v>766</v>
      </c>
      <c r="AI164" s="128">
        <v>521.79</v>
      </c>
      <c r="AJ164" s="128">
        <v>23.65</v>
      </c>
      <c r="AK164" s="128">
        <v>55</v>
      </c>
      <c r="AL164" s="128">
        <v>506.16</v>
      </c>
      <c r="AM164" s="128">
        <v>30.25</v>
      </c>
      <c r="AN164" s="128">
        <v>55</v>
      </c>
    </row>
    <row r="165" spans="1:46" s="124" customFormat="1" x14ac:dyDescent="0.2">
      <c r="A165" s="123" t="s">
        <v>498</v>
      </c>
      <c r="B165" s="111">
        <v>328</v>
      </c>
      <c r="C165" s="123" t="s">
        <v>47</v>
      </c>
      <c r="D165" s="123" t="s">
        <v>47</v>
      </c>
      <c r="E165" s="110" t="s">
        <v>986</v>
      </c>
      <c r="F165" s="110" t="s">
        <v>987</v>
      </c>
      <c r="G165" s="110" t="s">
        <v>993</v>
      </c>
      <c r="H165" s="185"/>
      <c r="I165" s="185"/>
      <c r="J165" s="185"/>
      <c r="K165" s="107">
        <v>1</v>
      </c>
      <c r="L165" s="124" t="s">
        <v>638</v>
      </c>
      <c r="M165" s="124">
        <v>7</v>
      </c>
      <c r="N165" s="125">
        <v>12.5</v>
      </c>
      <c r="O165" s="152" t="s">
        <v>444</v>
      </c>
      <c r="P165" s="88" t="s">
        <v>766</v>
      </c>
      <c r="Q165" s="125">
        <v>0.20300000000000001</v>
      </c>
      <c r="R165" s="138">
        <v>0.01</v>
      </c>
      <c r="S165" s="125">
        <v>0.47</v>
      </c>
      <c r="T165" s="125">
        <f>1-0.789</f>
        <v>0.21099999999999997</v>
      </c>
      <c r="U165" s="124" t="s">
        <v>50</v>
      </c>
      <c r="V165" s="126" t="s">
        <v>500</v>
      </c>
      <c r="W165" s="124" t="s">
        <v>446</v>
      </c>
      <c r="X165" s="124" t="s">
        <v>149</v>
      </c>
      <c r="Y165" s="60" t="s">
        <v>447</v>
      </c>
      <c r="Z165" s="124" t="s">
        <v>55</v>
      </c>
      <c r="AA165" s="124">
        <f>AB165*AC165</f>
        <v>1800</v>
      </c>
      <c r="AB165" s="124">
        <f>5*4</f>
        <v>20</v>
      </c>
      <c r="AC165" s="124">
        <v>90</v>
      </c>
      <c r="AD165" s="124" t="s">
        <v>56</v>
      </c>
      <c r="AE165" s="124" t="s">
        <v>502</v>
      </c>
      <c r="AF165" s="124" t="s">
        <v>91</v>
      </c>
      <c r="AG165" s="124" t="s">
        <v>503</v>
      </c>
      <c r="AH165" s="124" t="s">
        <v>504</v>
      </c>
      <c r="AI165" s="124">
        <v>54.06</v>
      </c>
      <c r="AJ165" s="124">
        <v>15.41</v>
      </c>
      <c r="AK165" s="124">
        <v>269</v>
      </c>
      <c r="AL165" s="124">
        <v>56.94</v>
      </c>
      <c r="AM165" s="124">
        <v>16.7</v>
      </c>
      <c r="AN165" s="124">
        <v>269</v>
      </c>
    </row>
    <row r="166" spans="1:46" s="128" customFormat="1" x14ac:dyDescent="0.2">
      <c r="A166" s="127"/>
      <c r="B166" s="116"/>
      <c r="C166" s="127"/>
      <c r="D166" s="127"/>
      <c r="E166" s="115"/>
      <c r="F166" s="115"/>
      <c r="G166" s="115"/>
      <c r="H166" s="186"/>
      <c r="I166" s="186"/>
      <c r="J166" s="186"/>
      <c r="K166" s="108">
        <v>2</v>
      </c>
      <c r="L166" s="128" t="s">
        <v>639</v>
      </c>
      <c r="M166" s="128">
        <v>7</v>
      </c>
      <c r="N166" s="129">
        <v>12.5</v>
      </c>
      <c r="O166" s="153" t="s">
        <v>444</v>
      </c>
      <c r="P166" s="91" t="s">
        <v>766</v>
      </c>
      <c r="Q166" s="129">
        <v>0.20300000000000001</v>
      </c>
      <c r="R166" s="139">
        <v>0.01</v>
      </c>
      <c r="S166" s="129">
        <v>0.47</v>
      </c>
      <c r="T166" s="129">
        <f>1-0.789</f>
        <v>0.21099999999999997</v>
      </c>
      <c r="U166" s="128" t="s">
        <v>88</v>
      </c>
      <c r="V166" s="130" t="s">
        <v>506</v>
      </c>
      <c r="W166" s="128" t="s">
        <v>454</v>
      </c>
      <c r="X166" s="128" t="s">
        <v>74</v>
      </c>
      <c r="Y166" s="63" t="s">
        <v>447</v>
      </c>
      <c r="Z166" s="128" t="s">
        <v>55</v>
      </c>
      <c r="AA166" s="128">
        <f>AB166*AC166</f>
        <v>1800</v>
      </c>
      <c r="AB166" s="128">
        <f>5*4</f>
        <v>20</v>
      </c>
      <c r="AC166" s="128">
        <v>90</v>
      </c>
      <c r="AD166" s="128" t="s">
        <v>74</v>
      </c>
      <c r="AE166" s="128" t="s">
        <v>502</v>
      </c>
      <c r="AF166" s="128" t="s">
        <v>91</v>
      </c>
      <c r="AG166" s="128" t="s">
        <v>503</v>
      </c>
      <c r="AH166" s="128" t="s">
        <v>504</v>
      </c>
      <c r="AI166" s="128">
        <v>53.19</v>
      </c>
      <c r="AJ166" s="128">
        <v>14.1</v>
      </c>
      <c r="AK166" s="128">
        <v>288</v>
      </c>
      <c r="AL166" s="128">
        <v>53.6</v>
      </c>
      <c r="AM166" s="128">
        <v>17.55</v>
      </c>
      <c r="AN166" s="128">
        <v>288</v>
      </c>
    </row>
    <row r="167" spans="1:46" s="124" customFormat="1" x14ac:dyDescent="0.2">
      <c r="A167" s="123" t="s">
        <v>507</v>
      </c>
      <c r="B167" s="111">
        <v>329</v>
      </c>
      <c r="C167" s="123" t="s">
        <v>47</v>
      </c>
      <c r="D167" s="123" t="s">
        <v>47</v>
      </c>
      <c r="E167" s="110" t="s">
        <v>986</v>
      </c>
      <c r="F167" s="110" t="s">
        <v>987</v>
      </c>
      <c r="G167" s="110" t="s">
        <v>993</v>
      </c>
      <c r="H167" s="185"/>
      <c r="I167" s="185"/>
      <c r="J167" s="185"/>
      <c r="K167" s="107" t="s">
        <v>693</v>
      </c>
      <c r="L167" s="124" t="s">
        <v>508</v>
      </c>
      <c r="M167" s="124">
        <v>3</v>
      </c>
      <c r="N167" s="125">
        <v>8.5</v>
      </c>
      <c r="O167" s="138">
        <v>1</v>
      </c>
      <c r="P167" s="125" t="s">
        <v>766</v>
      </c>
      <c r="Q167" s="125" t="s">
        <v>766</v>
      </c>
      <c r="R167" s="125" t="s">
        <v>766</v>
      </c>
      <c r="S167" s="138">
        <v>0.5</v>
      </c>
      <c r="T167" s="125">
        <f t="shared" ref="T167:T182" si="13">1-0.22</f>
        <v>0.78</v>
      </c>
      <c r="U167" s="124" t="s">
        <v>88</v>
      </c>
      <c r="V167" s="126" t="s">
        <v>509</v>
      </c>
      <c r="W167" s="124" t="s">
        <v>446</v>
      </c>
      <c r="X167" s="124" t="s">
        <v>149</v>
      </c>
      <c r="Y167" s="60" t="s">
        <v>447</v>
      </c>
      <c r="Z167" s="124" t="s">
        <v>55</v>
      </c>
      <c r="AA167" s="146">
        <v>7650</v>
      </c>
      <c r="AB167" s="146">
        <v>85</v>
      </c>
      <c r="AC167" s="146">
        <v>90</v>
      </c>
      <c r="AD167" s="124" t="s">
        <v>56</v>
      </c>
      <c r="AE167" s="124" t="s">
        <v>640</v>
      </c>
      <c r="AF167" s="124" t="s">
        <v>91</v>
      </c>
      <c r="AG167" s="105" t="s">
        <v>503</v>
      </c>
      <c r="AH167" s="124" t="s">
        <v>766</v>
      </c>
      <c r="AI167" s="124" t="s">
        <v>766</v>
      </c>
      <c r="AJ167" s="124" t="s">
        <v>766</v>
      </c>
      <c r="AK167" s="124" t="s">
        <v>766</v>
      </c>
      <c r="AL167" s="124">
        <v>13.52</v>
      </c>
      <c r="AM167" s="124">
        <v>2.77</v>
      </c>
      <c r="AN167" s="124">
        <v>48</v>
      </c>
    </row>
    <row r="168" spans="1:46" s="124" customFormat="1" x14ac:dyDescent="0.2">
      <c r="A168" s="123"/>
      <c r="B168" s="111"/>
      <c r="C168" s="123"/>
      <c r="D168" s="123"/>
      <c r="E168" s="110"/>
      <c r="F168" s="110"/>
      <c r="G168" s="110"/>
      <c r="H168" s="185"/>
      <c r="I168" s="185"/>
      <c r="J168" s="185"/>
      <c r="K168" s="107"/>
      <c r="N168" s="125"/>
      <c r="O168" s="138"/>
      <c r="P168" s="125"/>
      <c r="Q168" s="125"/>
      <c r="R168" s="125"/>
      <c r="S168" s="138"/>
      <c r="T168" s="125"/>
      <c r="V168" s="126"/>
      <c r="AA168" s="112"/>
      <c r="AB168" s="112"/>
      <c r="AC168" s="112"/>
      <c r="AE168" s="124" t="s">
        <v>643</v>
      </c>
      <c r="AF168" s="124" t="s">
        <v>91</v>
      </c>
      <c r="AG168" s="105" t="s">
        <v>503</v>
      </c>
      <c r="AH168" s="124" t="s">
        <v>766</v>
      </c>
      <c r="AI168" s="124" t="s">
        <v>766</v>
      </c>
      <c r="AJ168" s="124" t="s">
        <v>766</v>
      </c>
      <c r="AK168" s="124" t="s">
        <v>766</v>
      </c>
      <c r="AL168" s="124">
        <v>6</v>
      </c>
      <c r="AM168" s="124">
        <v>1.62</v>
      </c>
      <c r="AN168" s="124">
        <v>48</v>
      </c>
    </row>
    <row r="169" spans="1:46" s="124" customFormat="1" x14ac:dyDescent="0.2">
      <c r="A169" s="123"/>
      <c r="B169" s="111"/>
      <c r="C169" s="123"/>
      <c r="D169" s="123"/>
      <c r="E169" s="110"/>
      <c r="F169" s="110"/>
      <c r="G169" s="110"/>
      <c r="H169" s="185"/>
      <c r="I169" s="185"/>
      <c r="J169" s="185"/>
      <c r="K169" s="107"/>
      <c r="N169" s="125"/>
      <c r="O169" s="138"/>
      <c r="P169" s="125"/>
      <c r="Q169" s="125"/>
      <c r="R169" s="125"/>
      <c r="S169" s="138"/>
      <c r="T169" s="125"/>
      <c r="V169" s="126"/>
      <c r="AA169" s="112"/>
      <c r="AB169" s="112"/>
      <c r="AC169" s="112"/>
      <c r="AE169" s="124" t="s">
        <v>644</v>
      </c>
      <c r="AF169" s="124" t="s">
        <v>91</v>
      </c>
      <c r="AG169" s="105" t="s">
        <v>503</v>
      </c>
      <c r="AH169" s="124" t="s">
        <v>766</v>
      </c>
      <c r="AI169" s="124" t="s">
        <v>766</v>
      </c>
      <c r="AJ169" s="124" t="s">
        <v>766</v>
      </c>
      <c r="AK169" s="124" t="s">
        <v>766</v>
      </c>
      <c r="AL169" s="124">
        <v>7.42</v>
      </c>
      <c r="AM169" s="124">
        <v>1.54</v>
      </c>
      <c r="AN169" s="124">
        <v>48</v>
      </c>
    </row>
    <row r="170" spans="1:46" s="124" customFormat="1" x14ac:dyDescent="0.2">
      <c r="A170" s="123"/>
      <c r="B170" s="111"/>
      <c r="C170" s="123"/>
      <c r="D170" s="123"/>
      <c r="E170" s="110"/>
      <c r="F170" s="110"/>
      <c r="G170" s="110"/>
      <c r="H170" s="185"/>
      <c r="I170" s="185"/>
      <c r="J170" s="185"/>
      <c r="K170" s="107"/>
      <c r="N170" s="125"/>
      <c r="O170" s="138"/>
      <c r="P170" s="125"/>
      <c r="Q170" s="125"/>
      <c r="R170" s="125"/>
      <c r="S170" s="138"/>
      <c r="T170" s="125"/>
      <c r="V170" s="126"/>
      <c r="AA170" s="112"/>
      <c r="AB170" s="112"/>
      <c r="AC170" s="112"/>
      <c r="AE170" s="146" t="s">
        <v>514</v>
      </c>
      <c r="AF170" s="146" t="s">
        <v>91</v>
      </c>
      <c r="AG170" s="146" t="s">
        <v>503</v>
      </c>
      <c r="AH170" s="147" t="s">
        <v>766</v>
      </c>
      <c r="AI170" s="148">
        <v>5.77</v>
      </c>
      <c r="AJ170" s="148">
        <v>2.56</v>
      </c>
      <c r="AK170" s="148">
        <v>48</v>
      </c>
      <c r="AL170" s="148" t="s">
        <v>766</v>
      </c>
      <c r="AM170" s="148" t="s">
        <v>766</v>
      </c>
      <c r="AN170" s="148" t="s">
        <v>766</v>
      </c>
      <c r="AO170" s="148"/>
      <c r="AP170" s="148"/>
      <c r="AQ170" s="148"/>
      <c r="AR170" s="148"/>
      <c r="AS170" s="148"/>
      <c r="AT170" s="148"/>
    </row>
    <row r="171" spans="1:46" s="124" customFormat="1" x14ac:dyDescent="0.2">
      <c r="A171" s="123"/>
      <c r="B171" s="111"/>
      <c r="C171" s="123"/>
      <c r="D171" s="123"/>
      <c r="E171" s="110"/>
      <c r="F171" s="110"/>
      <c r="G171" s="110"/>
      <c r="H171" s="185"/>
      <c r="I171" s="185"/>
      <c r="J171" s="185"/>
      <c r="K171" s="107"/>
      <c r="N171" s="125"/>
      <c r="O171" s="138"/>
      <c r="P171" s="125"/>
      <c r="Q171" s="125"/>
      <c r="R171" s="125"/>
      <c r="S171" s="138"/>
      <c r="T171" s="125"/>
      <c r="V171" s="126"/>
      <c r="AA171" s="112"/>
      <c r="AB171" s="112"/>
      <c r="AC171" s="112"/>
      <c r="AE171" s="146" t="s">
        <v>515</v>
      </c>
      <c r="AF171" s="146" t="s">
        <v>91</v>
      </c>
      <c r="AG171" s="146" t="s">
        <v>503</v>
      </c>
      <c r="AH171" s="147" t="s">
        <v>766</v>
      </c>
      <c r="AI171" s="148">
        <v>2.87</v>
      </c>
      <c r="AJ171" s="148">
        <v>1.2</v>
      </c>
      <c r="AK171" s="148">
        <v>48</v>
      </c>
      <c r="AL171" s="148" t="s">
        <v>766</v>
      </c>
      <c r="AM171" s="148" t="s">
        <v>766</v>
      </c>
      <c r="AN171" s="148" t="s">
        <v>766</v>
      </c>
      <c r="AO171" s="148"/>
      <c r="AP171" s="148"/>
      <c r="AQ171" s="148"/>
      <c r="AR171" s="148"/>
      <c r="AS171" s="148"/>
      <c r="AT171" s="148"/>
    </row>
    <row r="172" spans="1:46" s="124" customFormat="1" x14ac:dyDescent="0.2">
      <c r="A172" s="123"/>
      <c r="B172" s="111"/>
      <c r="C172" s="123"/>
      <c r="D172" s="123"/>
      <c r="E172" s="110"/>
      <c r="F172" s="110"/>
      <c r="G172" s="110"/>
      <c r="H172" s="185"/>
      <c r="I172" s="185"/>
      <c r="J172" s="185"/>
      <c r="K172" s="107" t="s">
        <v>694</v>
      </c>
      <c r="L172" s="124" t="s">
        <v>641</v>
      </c>
      <c r="M172" s="124">
        <v>3</v>
      </c>
      <c r="N172" s="125">
        <v>8.5</v>
      </c>
      <c r="O172" s="138">
        <v>1</v>
      </c>
      <c r="P172" s="125" t="s">
        <v>766</v>
      </c>
      <c r="Q172" s="125" t="s">
        <v>766</v>
      </c>
      <c r="R172" s="125" t="s">
        <v>766</v>
      </c>
      <c r="S172" s="138">
        <v>0.5</v>
      </c>
      <c r="T172" s="125">
        <f t="shared" si="13"/>
        <v>0.78</v>
      </c>
      <c r="U172" s="124" t="s">
        <v>88</v>
      </c>
      <c r="V172" s="126" t="s">
        <v>517</v>
      </c>
      <c r="W172" s="124" t="s">
        <v>454</v>
      </c>
      <c r="X172" s="124" t="s">
        <v>149</v>
      </c>
      <c r="Y172" s="124" t="s">
        <v>74</v>
      </c>
      <c r="Z172" s="124" t="s">
        <v>55</v>
      </c>
      <c r="AA172" s="124" t="s">
        <v>74</v>
      </c>
      <c r="AB172" s="124" t="s">
        <v>74</v>
      </c>
      <c r="AC172" s="124" t="s">
        <v>74</v>
      </c>
      <c r="AD172" s="124" t="s">
        <v>74</v>
      </c>
      <c r="AE172" s="124" t="s">
        <v>640</v>
      </c>
      <c r="AF172" s="124" t="s">
        <v>91</v>
      </c>
      <c r="AG172" s="105" t="s">
        <v>503</v>
      </c>
      <c r="AH172" s="124" t="s">
        <v>766</v>
      </c>
      <c r="AI172" s="124" t="s">
        <v>766</v>
      </c>
      <c r="AJ172" s="124" t="s">
        <v>766</v>
      </c>
      <c r="AK172" s="124" t="s">
        <v>766</v>
      </c>
      <c r="AL172" s="124">
        <v>13.73</v>
      </c>
      <c r="AM172" s="124">
        <v>2.4500000000000002</v>
      </c>
      <c r="AN172" s="124">
        <v>42</v>
      </c>
    </row>
    <row r="173" spans="1:46" s="124" customFormat="1" x14ac:dyDescent="0.2">
      <c r="A173" s="123"/>
      <c r="B173" s="111"/>
      <c r="C173" s="123"/>
      <c r="D173" s="123"/>
      <c r="E173" s="110"/>
      <c r="F173" s="110"/>
      <c r="G173" s="110"/>
      <c r="H173" s="185"/>
      <c r="I173" s="185"/>
      <c r="J173" s="185"/>
      <c r="K173" s="107"/>
      <c r="N173" s="125"/>
      <c r="O173" s="138"/>
      <c r="P173" s="125"/>
      <c r="Q173" s="125"/>
      <c r="R173" s="125"/>
      <c r="S173" s="138"/>
      <c r="T173" s="125"/>
      <c r="V173" s="126"/>
      <c r="AE173" s="124" t="s">
        <v>643</v>
      </c>
      <c r="AF173" s="124" t="s">
        <v>91</v>
      </c>
      <c r="AG173" s="105" t="s">
        <v>503</v>
      </c>
      <c r="AH173" s="124" t="s">
        <v>766</v>
      </c>
      <c r="AI173" s="124" t="s">
        <v>766</v>
      </c>
      <c r="AJ173" s="124" t="s">
        <v>766</v>
      </c>
      <c r="AK173" s="124" t="s">
        <v>766</v>
      </c>
      <c r="AL173" s="124">
        <v>6.46</v>
      </c>
      <c r="AM173" s="124">
        <v>1.41</v>
      </c>
      <c r="AN173" s="124">
        <v>42</v>
      </c>
    </row>
    <row r="174" spans="1:46" s="124" customFormat="1" x14ac:dyDescent="0.2">
      <c r="A174" s="123"/>
      <c r="B174" s="111"/>
      <c r="C174" s="123"/>
      <c r="D174" s="123"/>
      <c r="E174" s="110"/>
      <c r="F174" s="110"/>
      <c r="G174" s="110"/>
      <c r="H174" s="185"/>
      <c r="I174" s="185"/>
      <c r="J174" s="185"/>
      <c r="K174" s="107"/>
      <c r="N174" s="125"/>
      <c r="O174" s="138"/>
      <c r="P174" s="125"/>
      <c r="Q174" s="125"/>
      <c r="R174" s="125"/>
      <c r="S174" s="138"/>
      <c r="T174" s="125"/>
      <c r="V174" s="126"/>
      <c r="AE174" s="124" t="s">
        <v>644</v>
      </c>
      <c r="AF174" s="124" t="s">
        <v>91</v>
      </c>
      <c r="AG174" s="105" t="s">
        <v>503</v>
      </c>
      <c r="AH174" s="124" t="s">
        <v>766</v>
      </c>
      <c r="AI174" s="124" t="s">
        <v>766</v>
      </c>
      <c r="AJ174" s="124" t="s">
        <v>766</v>
      </c>
      <c r="AK174" s="124" t="s">
        <v>766</v>
      </c>
      <c r="AL174" s="124">
        <v>7.02</v>
      </c>
      <c r="AM174" s="124">
        <v>1.87</v>
      </c>
      <c r="AN174" s="124">
        <v>42</v>
      </c>
    </row>
    <row r="175" spans="1:46" s="124" customFormat="1" x14ac:dyDescent="0.2">
      <c r="A175" s="123"/>
      <c r="B175" s="111"/>
      <c r="C175" s="123"/>
      <c r="D175" s="123"/>
      <c r="E175" s="110"/>
      <c r="F175" s="110"/>
      <c r="G175" s="110"/>
      <c r="H175" s="185"/>
      <c r="I175" s="185"/>
      <c r="J175" s="185"/>
      <c r="K175" s="107"/>
      <c r="N175" s="125"/>
      <c r="O175" s="138"/>
      <c r="P175" s="125"/>
      <c r="Q175" s="125"/>
      <c r="R175" s="125"/>
      <c r="S175" s="138"/>
      <c r="T175" s="125"/>
      <c r="V175" s="126"/>
      <c r="AE175" s="146" t="s">
        <v>514</v>
      </c>
      <c r="AF175" s="146" t="s">
        <v>91</v>
      </c>
      <c r="AG175" s="146" t="s">
        <v>503</v>
      </c>
      <c r="AH175" s="147" t="s">
        <v>766</v>
      </c>
      <c r="AI175" s="148">
        <v>6.51</v>
      </c>
      <c r="AJ175" s="148">
        <v>2.6</v>
      </c>
      <c r="AK175" s="148">
        <v>42</v>
      </c>
      <c r="AL175" s="148" t="s">
        <v>766</v>
      </c>
      <c r="AM175" s="148" t="s">
        <v>766</v>
      </c>
      <c r="AN175" s="148" t="s">
        <v>766</v>
      </c>
      <c r="AO175" s="148"/>
      <c r="AP175" s="148"/>
      <c r="AQ175" s="148"/>
      <c r="AR175" s="148"/>
      <c r="AS175" s="148"/>
      <c r="AT175" s="148"/>
    </row>
    <row r="176" spans="1:46" s="124" customFormat="1" x14ac:dyDescent="0.2">
      <c r="A176" s="123"/>
      <c r="B176" s="111"/>
      <c r="C176" s="123"/>
      <c r="D176" s="123"/>
      <c r="E176" s="110"/>
      <c r="F176" s="110"/>
      <c r="G176" s="110"/>
      <c r="H176" s="185"/>
      <c r="I176" s="185"/>
      <c r="J176" s="185"/>
      <c r="K176" s="107"/>
      <c r="N176" s="125"/>
      <c r="O176" s="138"/>
      <c r="P176" s="125"/>
      <c r="Q176" s="125"/>
      <c r="R176" s="125"/>
      <c r="S176" s="138"/>
      <c r="T176" s="125"/>
      <c r="V176" s="126"/>
      <c r="AE176" s="146" t="s">
        <v>515</v>
      </c>
      <c r="AF176" s="146" t="s">
        <v>91</v>
      </c>
      <c r="AG176" s="146" t="s">
        <v>503</v>
      </c>
      <c r="AH176" s="147" t="s">
        <v>766</v>
      </c>
      <c r="AI176" s="148">
        <v>3.23</v>
      </c>
      <c r="AJ176" s="148">
        <v>1.49</v>
      </c>
      <c r="AK176" s="148">
        <v>42</v>
      </c>
      <c r="AL176" s="148" t="s">
        <v>766</v>
      </c>
      <c r="AM176" s="148" t="s">
        <v>766</v>
      </c>
      <c r="AN176" s="148" t="s">
        <v>766</v>
      </c>
      <c r="AO176" s="148"/>
      <c r="AP176" s="148"/>
      <c r="AQ176" s="148"/>
      <c r="AR176" s="148"/>
      <c r="AS176" s="148"/>
      <c r="AT176" s="148"/>
    </row>
    <row r="177" spans="1:46" s="124" customFormat="1" x14ac:dyDescent="0.2">
      <c r="A177" s="123"/>
      <c r="B177" s="111"/>
      <c r="C177" s="123"/>
      <c r="D177" s="123"/>
      <c r="E177" s="110"/>
      <c r="F177" s="110"/>
      <c r="G177" s="110"/>
      <c r="H177" s="185"/>
      <c r="I177" s="185"/>
      <c r="J177" s="185"/>
      <c r="K177" s="107" t="s">
        <v>694</v>
      </c>
      <c r="L177" s="124" t="s">
        <v>519</v>
      </c>
      <c r="M177" s="124">
        <v>5</v>
      </c>
      <c r="N177" s="125">
        <v>10.5</v>
      </c>
      <c r="O177" s="138">
        <v>1</v>
      </c>
      <c r="P177" s="125" t="s">
        <v>766</v>
      </c>
      <c r="Q177" s="125" t="s">
        <v>766</v>
      </c>
      <c r="R177" s="125" t="s">
        <v>766</v>
      </c>
      <c r="S177" s="138">
        <v>0.5</v>
      </c>
      <c r="T177" s="125">
        <f t="shared" si="13"/>
        <v>0.78</v>
      </c>
      <c r="U177" s="124" t="s">
        <v>88</v>
      </c>
      <c r="V177" s="126" t="s">
        <v>509</v>
      </c>
      <c r="W177" s="124" t="s">
        <v>446</v>
      </c>
      <c r="X177" s="124" t="s">
        <v>149</v>
      </c>
      <c r="Y177" s="60" t="s">
        <v>447</v>
      </c>
      <c r="Z177" s="124" t="s">
        <v>55</v>
      </c>
      <c r="AA177" s="146">
        <v>7650</v>
      </c>
      <c r="AB177" s="146">
        <v>85</v>
      </c>
      <c r="AC177" s="146">
        <v>90</v>
      </c>
      <c r="AD177" s="124" t="s">
        <v>56</v>
      </c>
      <c r="AE177" s="124" t="s">
        <v>640</v>
      </c>
      <c r="AF177" s="124" t="s">
        <v>91</v>
      </c>
      <c r="AG177" s="105" t="s">
        <v>503</v>
      </c>
      <c r="AH177" s="124" t="s">
        <v>766</v>
      </c>
      <c r="AI177" s="124" t="s">
        <v>766</v>
      </c>
      <c r="AJ177" s="124" t="s">
        <v>766</v>
      </c>
      <c r="AK177" s="124" t="s">
        <v>766</v>
      </c>
      <c r="AL177" s="124">
        <v>14.61</v>
      </c>
      <c r="AM177" s="124">
        <v>2.67</v>
      </c>
      <c r="AN177" s="124">
        <v>40</v>
      </c>
    </row>
    <row r="178" spans="1:46" s="124" customFormat="1" x14ac:dyDescent="0.2">
      <c r="A178" s="123"/>
      <c r="B178" s="111"/>
      <c r="C178" s="123"/>
      <c r="D178" s="123"/>
      <c r="E178" s="110"/>
      <c r="F178" s="110"/>
      <c r="G178" s="110"/>
      <c r="H178" s="185"/>
      <c r="I178" s="185"/>
      <c r="J178" s="185"/>
      <c r="K178" s="107"/>
      <c r="N178" s="125"/>
      <c r="O178" s="138"/>
      <c r="P178" s="125"/>
      <c r="Q178" s="125"/>
      <c r="R178" s="125"/>
      <c r="S178" s="138"/>
      <c r="T178" s="125"/>
      <c r="V178" s="126"/>
      <c r="AA178" s="112"/>
      <c r="AB178" s="112"/>
      <c r="AC178" s="112"/>
      <c r="AE178" s="124" t="s">
        <v>643</v>
      </c>
      <c r="AF178" s="124" t="s">
        <v>91</v>
      </c>
      <c r="AG178" s="105" t="s">
        <v>503</v>
      </c>
      <c r="AH178" s="124" t="s">
        <v>766</v>
      </c>
      <c r="AI178" s="124" t="s">
        <v>766</v>
      </c>
      <c r="AJ178" s="124" t="s">
        <v>766</v>
      </c>
      <c r="AK178" s="124" t="s">
        <v>766</v>
      </c>
      <c r="AL178" s="124">
        <v>5.9</v>
      </c>
      <c r="AM178" s="124">
        <v>1.61</v>
      </c>
      <c r="AN178" s="124">
        <v>40</v>
      </c>
    </row>
    <row r="179" spans="1:46" s="124" customFormat="1" x14ac:dyDescent="0.2">
      <c r="A179" s="123"/>
      <c r="B179" s="111"/>
      <c r="C179" s="123"/>
      <c r="D179" s="123"/>
      <c r="E179" s="110"/>
      <c r="F179" s="110"/>
      <c r="G179" s="110"/>
      <c r="H179" s="185"/>
      <c r="I179" s="185"/>
      <c r="J179" s="185"/>
      <c r="K179" s="107"/>
      <c r="N179" s="125"/>
      <c r="O179" s="138"/>
      <c r="P179" s="125"/>
      <c r="Q179" s="125"/>
      <c r="R179" s="125"/>
      <c r="S179" s="138"/>
      <c r="T179" s="125"/>
      <c r="V179" s="126"/>
      <c r="AA179" s="112"/>
      <c r="AB179" s="112"/>
      <c r="AC179" s="112"/>
      <c r="AE179" s="124" t="s">
        <v>644</v>
      </c>
      <c r="AF179" s="124" t="s">
        <v>91</v>
      </c>
      <c r="AG179" s="105" t="s">
        <v>503</v>
      </c>
      <c r="AH179" s="124" t="s">
        <v>766</v>
      </c>
      <c r="AI179" s="124" t="s">
        <v>766</v>
      </c>
      <c r="AJ179" s="124" t="s">
        <v>766</v>
      </c>
      <c r="AK179" s="124" t="s">
        <v>766</v>
      </c>
      <c r="AL179" s="124">
        <v>8.7100000000000009</v>
      </c>
      <c r="AM179" s="124">
        <v>1.47</v>
      </c>
      <c r="AN179" s="124">
        <v>40</v>
      </c>
    </row>
    <row r="180" spans="1:46" s="124" customFormat="1" x14ac:dyDescent="0.2">
      <c r="A180" s="123"/>
      <c r="B180" s="111"/>
      <c r="C180" s="123"/>
      <c r="D180" s="123"/>
      <c r="E180" s="110"/>
      <c r="F180" s="110"/>
      <c r="G180" s="110"/>
      <c r="H180" s="185"/>
      <c r="I180" s="185"/>
      <c r="J180" s="185"/>
      <c r="K180" s="107"/>
      <c r="N180" s="125"/>
      <c r="O180" s="138"/>
      <c r="P180" s="125"/>
      <c r="Q180" s="125"/>
      <c r="R180" s="125"/>
      <c r="S180" s="138"/>
      <c r="T180" s="125"/>
      <c r="V180" s="126"/>
      <c r="AA180" s="112"/>
      <c r="AB180" s="112"/>
      <c r="AC180" s="112"/>
      <c r="AE180" s="146" t="s">
        <v>514</v>
      </c>
      <c r="AF180" s="146" t="s">
        <v>91</v>
      </c>
      <c r="AG180" s="146" t="s">
        <v>503</v>
      </c>
      <c r="AH180" s="147" t="s">
        <v>766</v>
      </c>
      <c r="AI180" s="148">
        <v>7.06</v>
      </c>
      <c r="AJ180" s="148">
        <v>2.56</v>
      </c>
      <c r="AK180" s="148">
        <v>40</v>
      </c>
      <c r="AL180" s="148" t="s">
        <v>766</v>
      </c>
      <c r="AM180" s="148" t="s">
        <v>766</v>
      </c>
      <c r="AN180" s="148" t="s">
        <v>766</v>
      </c>
      <c r="AO180" s="148"/>
      <c r="AP180" s="148"/>
      <c r="AQ180" s="148"/>
      <c r="AR180" s="148"/>
      <c r="AS180" s="148"/>
      <c r="AT180" s="148"/>
    </row>
    <row r="181" spans="1:46" s="124" customFormat="1" x14ac:dyDescent="0.2">
      <c r="A181" s="123"/>
      <c r="B181" s="111"/>
      <c r="C181" s="123"/>
      <c r="D181" s="123"/>
      <c r="E181" s="110"/>
      <c r="F181" s="110"/>
      <c r="G181" s="110"/>
      <c r="H181" s="185"/>
      <c r="I181" s="185"/>
      <c r="J181" s="185"/>
      <c r="K181" s="107"/>
      <c r="N181" s="125"/>
      <c r="O181" s="138"/>
      <c r="P181" s="125"/>
      <c r="Q181" s="125"/>
      <c r="R181" s="125"/>
      <c r="S181" s="138"/>
      <c r="T181" s="125"/>
      <c r="V181" s="126"/>
      <c r="AA181" s="112"/>
      <c r="AB181" s="112"/>
      <c r="AC181" s="112"/>
      <c r="AE181" s="146" t="s">
        <v>515</v>
      </c>
      <c r="AF181" s="146" t="s">
        <v>91</v>
      </c>
      <c r="AG181" s="146" t="s">
        <v>503</v>
      </c>
      <c r="AH181" s="147" t="s">
        <v>766</v>
      </c>
      <c r="AI181" s="148">
        <v>3.31</v>
      </c>
      <c r="AJ181" s="148">
        <v>1.49</v>
      </c>
      <c r="AK181" s="148">
        <v>40</v>
      </c>
      <c r="AL181" s="148" t="s">
        <v>766</v>
      </c>
      <c r="AM181" s="148" t="s">
        <v>766</v>
      </c>
      <c r="AN181" s="148" t="s">
        <v>766</v>
      </c>
      <c r="AO181" s="148"/>
      <c r="AP181" s="148"/>
      <c r="AQ181" s="148"/>
      <c r="AR181" s="148"/>
      <c r="AS181" s="148"/>
      <c r="AT181" s="148"/>
    </row>
    <row r="182" spans="1:46" s="124" customFormat="1" x14ac:dyDescent="0.2">
      <c r="A182" s="123"/>
      <c r="B182" s="111"/>
      <c r="C182" s="123"/>
      <c r="D182" s="123"/>
      <c r="E182" s="110"/>
      <c r="F182" s="110"/>
      <c r="G182" s="110"/>
      <c r="H182" s="185"/>
      <c r="I182" s="185"/>
      <c r="J182" s="185"/>
      <c r="K182" s="107" t="s">
        <v>695</v>
      </c>
      <c r="L182" s="124" t="s">
        <v>642</v>
      </c>
      <c r="M182" s="124">
        <v>5</v>
      </c>
      <c r="N182" s="125">
        <v>10.5</v>
      </c>
      <c r="O182" s="138">
        <v>1</v>
      </c>
      <c r="P182" s="125" t="s">
        <v>766</v>
      </c>
      <c r="Q182" s="125" t="s">
        <v>766</v>
      </c>
      <c r="R182" s="125" t="s">
        <v>766</v>
      </c>
      <c r="S182" s="138">
        <v>0.5</v>
      </c>
      <c r="T182" s="125">
        <f t="shared" si="13"/>
        <v>0.78</v>
      </c>
      <c r="U182" s="124" t="s">
        <v>88</v>
      </c>
      <c r="V182" s="126" t="s">
        <v>517</v>
      </c>
      <c r="W182" s="124" t="s">
        <v>454</v>
      </c>
      <c r="X182" s="124" t="s">
        <v>149</v>
      </c>
      <c r="Y182" s="124" t="s">
        <v>74</v>
      </c>
      <c r="Z182" s="124" t="s">
        <v>55</v>
      </c>
      <c r="AA182" s="124" t="s">
        <v>74</v>
      </c>
      <c r="AB182" s="124" t="s">
        <v>74</v>
      </c>
      <c r="AC182" s="124" t="s">
        <v>74</v>
      </c>
      <c r="AD182" s="124" t="s">
        <v>74</v>
      </c>
      <c r="AE182" s="124" t="s">
        <v>640</v>
      </c>
      <c r="AF182" s="124" t="s">
        <v>91</v>
      </c>
      <c r="AG182" s="105" t="s">
        <v>503</v>
      </c>
      <c r="AH182" s="124" t="s">
        <v>766</v>
      </c>
      <c r="AI182" s="124" t="s">
        <v>766</v>
      </c>
      <c r="AJ182" s="124" t="s">
        <v>766</v>
      </c>
      <c r="AK182" s="124" t="s">
        <v>766</v>
      </c>
      <c r="AL182" s="124">
        <v>13.61</v>
      </c>
      <c r="AM182" s="124">
        <v>1.98</v>
      </c>
      <c r="AN182" s="124">
        <v>42</v>
      </c>
    </row>
    <row r="183" spans="1:46" s="124" customFormat="1" x14ac:dyDescent="0.2">
      <c r="A183" s="123"/>
      <c r="B183" s="111"/>
      <c r="C183" s="123"/>
      <c r="D183" s="123"/>
      <c r="E183" s="110"/>
      <c r="F183" s="110"/>
      <c r="G183" s="110"/>
      <c r="H183" s="185"/>
      <c r="I183" s="185"/>
      <c r="J183" s="185"/>
      <c r="K183" s="107"/>
      <c r="N183" s="125"/>
      <c r="O183" s="138"/>
      <c r="P183" s="125"/>
      <c r="Q183" s="125"/>
      <c r="R183" s="125"/>
      <c r="S183" s="138"/>
      <c r="T183" s="125"/>
      <c r="V183" s="126"/>
      <c r="AE183" s="124" t="s">
        <v>643</v>
      </c>
      <c r="AF183" s="124" t="s">
        <v>91</v>
      </c>
      <c r="AG183" s="105" t="s">
        <v>503</v>
      </c>
      <c r="AH183" s="124" t="s">
        <v>766</v>
      </c>
      <c r="AI183" s="124" t="s">
        <v>766</v>
      </c>
      <c r="AJ183" s="124" t="s">
        <v>766</v>
      </c>
      <c r="AK183" s="124" t="s">
        <v>766</v>
      </c>
      <c r="AL183" s="124">
        <v>4.67</v>
      </c>
      <c r="AM183" s="124">
        <v>1.44</v>
      </c>
      <c r="AN183" s="124">
        <v>42</v>
      </c>
    </row>
    <row r="184" spans="1:46" s="124" customFormat="1" x14ac:dyDescent="0.2">
      <c r="A184" s="123"/>
      <c r="B184" s="111"/>
      <c r="C184" s="123"/>
      <c r="D184" s="110"/>
      <c r="E184" s="110"/>
      <c r="F184" s="110"/>
      <c r="G184" s="110"/>
      <c r="H184" s="185"/>
      <c r="I184" s="185"/>
      <c r="J184" s="185"/>
      <c r="K184" s="107"/>
      <c r="N184" s="125"/>
      <c r="O184" s="138"/>
      <c r="P184" s="125"/>
      <c r="Q184" s="125"/>
      <c r="R184" s="125"/>
      <c r="S184" s="138"/>
      <c r="T184" s="125"/>
      <c r="V184" s="126"/>
      <c r="AE184" s="124" t="s">
        <v>644</v>
      </c>
      <c r="AF184" s="124" t="s">
        <v>91</v>
      </c>
      <c r="AG184" s="105" t="s">
        <v>503</v>
      </c>
      <c r="AH184" s="124" t="s">
        <v>766</v>
      </c>
      <c r="AI184" s="124" t="s">
        <v>766</v>
      </c>
      <c r="AJ184" s="124" t="s">
        <v>766</v>
      </c>
      <c r="AK184" s="124" t="s">
        <v>766</v>
      </c>
      <c r="AL184" s="124">
        <v>8.65</v>
      </c>
      <c r="AM184" s="124">
        <v>1.51</v>
      </c>
      <c r="AN184" s="124">
        <v>42</v>
      </c>
    </row>
    <row r="185" spans="1:46" s="124" customFormat="1" x14ac:dyDescent="0.2">
      <c r="A185" s="123"/>
      <c r="B185" s="111"/>
      <c r="C185" s="123"/>
      <c r="D185" s="110"/>
      <c r="E185" s="110"/>
      <c r="F185" s="110"/>
      <c r="G185" s="110"/>
      <c r="H185" s="185"/>
      <c r="I185" s="185"/>
      <c r="J185" s="185"/>
      <c r="K185" s="107"/>
      <c r="N185" s="125"/>
      <c r="O185" s="138"/>
      <c r="P185" s="125"/>
      <c r="Q185" s="125"/>
      <c r="R185" s="125"/>
      <c r="S185" s="138"/>
      <c r="T185" s="125"/>
      <c r="V185" s="126"/>
      <c r="AE185" s="146" t="s">
        <v>514</v>
      </c>
      <c r="AF185" s="146" t="s">
        <v>91</v>
      </c>
      <c r="AG185" s="146" t="s">
        <v>503</v>
      </c>
      <c r="AH185" s="147" t="s">
        <v>766</v>
      </c>
      <c r="AI185" s="148">
        <v>6.65</v>
      </c>
      <c r="AJ185" s="148">
        <v>1.87</v>
      </c>
      <c r="AK185" s="148">
        <v>42</v>
      </c>
      <c r="AL185" s="148" t="s">
        <v>766</v>
      </c>
      <c r="AM185" s="148" t="s">
        <v>766</v>
      </c>
      <c r="AN185" s="148" t="s">
        <v>766</v>
      </c>
      <c r="AO185" s="148"/>
      <c r="AP185" s="148"/>
      <c r="AQ185" s="148"/>
      <c r="AR185" s="148"/>
      <c r="AS185" s="148"/>
      <c r="AT185" s="148"/>
    </row>
    <row r="186" spans="1:46" s="128" customFormat="1" x14ac:dyDescent="0.2">
      <c r="A186" s="127"/>
      <c r="B186" s="116"/>
      <c r="C186" s="127"/>
      <c r="D186" s="115"/>
      <c r="E186" s="115"/>
      <c r="F186" s="115"/>
      <c r="G186" s="115"/>
      <c r="H186" s="186"/>
      <c r="I186" s="186"/>
      <c r="J186" s="186"/>
      <c r="K186" s="108"/>
      <c r="N186" s="129"/>
      <c r="O186" s="139"/>
      <c r="P186" s="129"/>
      <c r="Q186" s="129"/>
      <c r="R186" s="129"/>
      <c r="S186" s="139"/>
      <c r="T186" s="129"/>
      <c r="V186" s="130"/>
      <c r="AE186" s="149" t="s">
        <v>515</v>
      </c>
      <c r="AF186" s="149" t="s">
        <v>91</v>
      </c>
      <c r="AG186" s="146" t="s">
        <v>503</v>
      </c>
      <c r="AH186" s="150" t="s">
        <v>766</v>
      </c>
      <c r="AI186" s="151">
        <v>3.35</v>
      </c>
      <c r="AJ186" s="151">
        <v>0.89</v>
      </c>
      <c r="AK186" s="151">
        <v>42</v>
      </c>
      <c r="AL186" s="151" t="s">
        <v>766</v>
      </c>
      <c r="AM186" s="151" t="s">
        <v>766</v>
      </c>
      <c r="AN186" s="151" t="s">
        <v>766</v>
      </c>
      <c r="AO186" s="151"/>
      <c r="AP186" s="151"/>
      <c r="AQ186" s="151"/>
      <c r="AR186" s="151"/>
      <c r="AS186" s="151"/>
      <c r="AT186" s="151"/>
    </row>
    <row r="187" spans="1:46" s="124" customFormat="1" x14ac:dyDescent="0.2">
      <c r="A187" s="121" t="s">
        <v>522</v>
      </c>
      <c r="B187" s="122">
        <v>330</v>
      </c>
      <c r="C187" s="121" t="s">
        <v>234</v>
      </c>
      <c r="D187" s="86" t="s">
        <v>523</v>
      </c>
      <c r="E187" s="86" t="s">
        <v>986</v>
      </c>
      <c r="F187" s="86" t="s">
        <v>987</v>
      </c>
      <c r="G187" s="86" t="s">
        <v>990</v>
      </c>
      <c r="H187" s="187"/>
      <c r="I187" s="187"/>
      <c r="J187" s="187"/>
      <c r="K187" s="107">
        <v>1</v>
      </c>
      <c r="L187" s="124" t="s">
        <v>645</v>
      </c>
      <c r="M187" s="105">
        <v>7</v>
      </c>
      <c r="N187" s="104">
        <v>13.5833333333333</v>
      </c>
      <c r="O187" s="125" t="s">
        <v>766</v>
      </c>
      <c r="P187" s="125" t="s">
        <v>766</v>
      </c>
      <c r="Q187" s="125">
        <f>AVERAGE(0.7, 0.9)</f>
        <v>0.8</v>
      </c>
      <c r="R187" s="125" t="s">
        <v>766</v>
      </c>
      <c r="S187" s="125">
        <f>12/40</f>
        <v>0.3</v>
      </c>
      <c r="T187" s="125" t="s">
        <v>766</v>
      </c>
      <c r="U187" s="124" t="s">
        <v>88</v>
      </c>
      <c r="V187" s="126" t="s">
        <v>524</v>
      </c>
      <c r="W187" s="124" t="s">
        <v>446</v>
      </c>
      <c r="X187" s="124" t="s">
        <v>149</v>
      </c>
      <c r="Y187" s="60" t="s">
        <v>447</v>
      </c>
      <c r="Z187" s="124" t="s">
        <v>68</v>
      </c>
      <c r="AA187" s="124">
        <f>AB187*AC187</f>
        <v>405</v>
      </c>
      <c r="AB187" s="124">
        <f>AVERAGE(8, 10)</f>
        <v>9</v>
      </c>
      <c r="AC187" s="124">
        <v>45</v>
      </c>
      <c r="AD187" s="124" t="s">
        <v>56</v>
      </c>
      <c r="AE187" s="124" t="s">
        <v>525</v>
      </c>
      <c r="AF187" s="128" t="s">
        <v>58</v>
      </c>
      <c r="AG187" s="124" t="s">
        <v>526</v>
      </c>
      <c r="AH187" s="124" t="s">
        <v>527</v>
      </c>
      <c r="AI187" s="124">
        <v>12.73</v>
      </c>
      <c r="AJ187" s="124">
        <v>4.38</v>
      </c>
      <c r="AK187" s="124">
        <v>40</v>
      </c>
      <c r="AL187" s="124">
        <v>13.77</v>
      </c>
      <c r="AM187" s="124">
        <v>4.9400000000000004</v>
      </c>
      <c r="AN187" s="124">
        <v>40</v>
      </c>
    </row>
    <row r="188" spans="1:46" s="128" customFormat="1" x14ac:dyDescent="0.2">
      <c r="A188" s="127"/>
      <c r="B188" s="116"/>
      <c r="C188" s="127"/>
      <c r="D188" s="115"/>
      <c r="E188" s="115"/>
      <c r="F188" s="115"/>
      <c r="G188" s="115"/>
      <c r="H188" s="186"/>
      <c r="I188" s="186"/>
      <c r="J188" s="186"/>
      <c r="K188" s="108">
        <v>2</v>
      </c>
      <c r="L188" s="128" t="s">
        <v>122</v>
      </c>
      <c r="M188" s="106">
        <v>7</v>
      </c>
      <c r="N188" s="160">
        <v>13.5</v>
      </c>
      <c r="O188" s="129" t="s">
        <v>766</v>
      </c>
      <c r="P188" s="129" t="s">
        <v>766</v>
      </c>
      <c r="Q188" s="129">
        <f>AVERAGE(0.7, 0.9)</f>
        <v>0.8</v>
      </c>
      <c r="R188" s="129" t="s">
        <v>766</v>
      </c>
      <c r="S188" s="129">
        <f>12/50</f>
        <v>0.24</v>
      </c>
      <c r="T188" s="129" t="s">
        <v>766</v>
      </c>
      <c r="U188" s="128" t="s">
        <v>74</v>
      </c>
      <c r="V188" s="130" t="s">
        <v>529</v>
      </c>
      <c r="W188" s="128" t="s">
        <v>76</v>
      </c>
      <c r="X188" s="128" t="s">
        <v>74</v>
      </c>
      <c r="Y188" s="63" t="s">
        <v>74</v>
      </c>
      <c r="Z188" s="128" t="s">
        <v>74</v>
      </c>
      <c r="AA188" s="128" t="s">
        <v>74</v>
      </c>
      <c r="AB188" s="128" t="s">
        <v>74</v>
      </c>
      <c r="AC188" s="128" t="s">
        <v>74</v>
      </c>
      <c r="AD188" s="128" t="s">
        <v>74</v>
      </c>
      <c r="AE188" s="128" t="s">
        <v>525</v>
      </c>
      <c r="AF188" s="128" t="s">
        <v>58</v>
      </c>
      <c r="AG188" s="128" t="s">
        <v>526</v>
      </c>
      <c r="AH188" s="128" t="s">
        <v>527</v>
      </c>
      <c r="AI188" s="128">
        <v>13.14</v>
      </c>
      <c r="AJ188" s="128">
        <v>4.5199999999999996</v>
      </c>
      <c r="AK188" s="128">
        <v>50</v>
      </c>
      <c r="AL188" s="128">
        <v>11.96</v>
      </c>
      <c r="AM188" s="128">
        <v>5.32</v>
      </c>
      <c r="AN188" s="128">
        <v>50</v>
      </c>
    </row>
    <row r="189" spans="1:46" s="60" customFormat="1" ht="19" customHeight="1" x14ac:dyDescent="0.2">
      <c r="A189" s="110" t="s">
        <v>697</v>
      </c>
      <c r="B189" s="111">
        <v>331</v>
      </c>
      <c r="C189" s="110" t="s">
        <v>47</v>
      </c>
      <c r="D189" s="86" t="s">
        <v>442</v>
      </c>
      <c r="E189" s="86" t="s">
        <v>986</v>
      </c>
      <c r="F189" s="86" t="s">
        <v>987</v>
      </c>
      <c r="G189" s="86" t="s">
        <v>990</v>
      </c>
      <c r="H189" s="187"/>
      <c r="I189" s="187"/>
      <c r="J189" s="187"/>
      <c r="K189" s="11">
        <v>1</v>
      </c>
      <c r="L189" s="1" t="s">
        <v>702</v>
      </c>
      <c r="M189" s="60" t="s">
        <v>64</v>
      </c>
      <c r="N189" s="88">
        <v>11.2</v>
      </c>
      <c r="O189" s="88">
        <v>1</v>
      </c>
      <c r="P189" s="88" t="s">
        <v>766</v>
      </c>
      <c r="Q189" s="88">
        <v>0.85</v>
      </c>
      <c r="R189" s="88">
        <v>0.25</v>
      </c>
      <c r="S189" s="88">
        <f>21/40</f>
        <v>0.52500000000000002</v>
      </c>
      <c r="T189" s="88">
        <f>1-0.26</f>
        <v>0.74</v>
      </c>
      <c r="U189" s="60" t="s">
        <v>88</v>
      </c>
      <c r="V189" s="161" t="s">
        <v>703</v>
      </c>
      <c r="W189" s="60" t="s">
        <v>446</v>
      </c>
      <c r="X189" s="60" t="s">
        <v>53</v>
      </c>
      <c r="Y189" s="60" t="s">
        <v>54</v>
      </c>
      <c r="Z189" s="60" t="s">
        <v>68</v>
      </c>
      <c r="AA189" s="60">
        <f t="shared" ref="AA189:AA195" si="14">15*35</f>
        <v>525</v>
      </c>
      <c r="AB189" s="60">
        <v>15</v>
      </c>
      <c r="AC189" s="60">
        <v>35</v>
      </c>
      <c r="AD189" s="60" t="s">
        <v>56</v>
      </c>
      <c r="AE189" s="60" t="s">
        <v>532</v>
      </c>
      <c r="AF189" s="124" t="s">
        <v>91</v>
      </c>
      <c r="AG189" s="60" t="s">
        <v>503</v>
      </c>
      <c r="AH189" s="136" t="s">
        <v>533</v>
      </c>
      <c r="AI189" s="113">
        <v>4.5</v>
      </c>
      <c r="AJ189" s="113">
        <v>2.7</v>
      </c>
      <c r="AK189" s="113">
        <v>10</v>
      </c>
      <c r="AL189" s="113">
        <v>6.3</v>
      </c>
      <c r="AM189" s="113">
        <v>3.1</v>
      </c>
      <c r="AN189" s="119">
        <v>10</v>
      </c>
      <c r="AO189" s="119"/>
      <c r="AP189" s="119"/>
      <c r="AQ189" s="119"/>
      <c r="AR189" s="119"/>
      <c r="AS189" s="119"/>
      <c r="AT189" s="119"/>
    </row>
    <row r="190" spans="1:46" s="60" customFormat="1" ht="19" customHeight="1" x14ac:dyDescent="0.2">
      <c r="A190" s="110"/>
      <c r="B190" s="111"/>
      <c r="C190" s="110"/>
      <c r="D190" s="86"/>
      <c r="E190" s="86"/>
      <c r="F190" s="86"/>
      <c r="G190" s="86"/>
      <c r="H190" s="187"/>
      <c r="I190" s="187"/>
      <c r="J190" s="187"/>
      <c r="K190" s="11">
        <v>2</v>
      </c>
      <c r="L190" s="1" t="s">
        <v>704</v>
      </c>
      <c r="M190" s="60" t="s">
        <v>64</v>
      </c>
      <c r="N190" s="88">
        <v>11.2</v>
      </c>
      <c r="O190" s="88">
        <v>1</v>
      </c>
      <c r="P190" s="88" t="s">
        <v>766</v>
      </c>
      <c r="Q190" s="88">
        <v>0.85</v>
      </c>
      <c r="R190" s="88">
        <v>0.25</v>
      </c>
      <c r="S190" s="88">
        <f>21/40</f>
        <v>0.52500000000000002</v>
      </c>
      <c r="T190" s="88">
        <f>1-0.26</f>
        <v>0.74</v>
      </c>
      <c r="U190" s="60" t="s">
        <v>88</v>
      </c>
      <c r="V190" s="161" t="s">
        <v>705</v>
      </c>
      <c r="W190" s="60" t="s">
        <v>446</v>
      </c>
      <c r="X190" s="60" t="s">
        <v>53</v>
      </c>
      <c r="Y190" s="60" t="s">
        <v>54</v>
      </c>
      <c r="Z190" s="60" t="s">
        <v>68</v>
      </c>
      <c r="AA190" s="60">
        <f t="shared" si="14"/>
        <v>525</v>
      </c>
      <c r="AB190" s="60">
        <v>15</v>
      </c>
      <c r="AC190" s="60">
        <v>35</v>
      </c>
      <c r="AD190" s="60" t="s">
        <v>56</v>
      </c>
      <c r="AE190" s="60" t="s">
        <v>532</v>
      </c>
      <c r="AF190" s="124" t="s">
        <v>91</v>
      </c>
      <c r="AG190" s="60" t="s">
        <v>503</v>
      </c>
      <c r="AH190" s="136" t="s">
        <v>533</v>
      </c>
      <c r="AI190" s="113">
        <v>4.5</v>
      </c>
      <c r="AJ190" s="113">
        <v>2.8</v>
      </c>
      <c r="AK190" s="113">
        <v>10</v>
      </c>
      <c r="AL190" s="113">
        <v>6.2</v>
      </c>
      <c r="AM190" s="113">
        <v>4.9000000000000004</v>
      </c>
      <c r="AN190" s="119">
        <v>10</v>
      </c>
      <c r="AO190" s="119"/>
      <c r="AP190" s="119"/>
      <c r="AQ190" s="119"/>
      <c r="AR190" s="119"/>
      <c r="AS190" s="119"/>
      <c r="AT190" s="119"/>
    </row>
    <row r="191" spans="1:46" s="60" customFormat="1" ht="19" customHeight="1" x14ac:dyDescent="0.2">
      <c r="A191" s="110"/>
      <c r="B191" s="111"/>
      <c r="C191" s="110"/>
      <c r="D191" s="86"/>
      <c r="E191" s="86"/>
      <c r="F191" s="86"/>
      <c r="G191" s="86"/>
      <c r="H191" s="187"/>
      <c r="I191" s="187"/>
      <c r="J191" s="187"/>
      <c r="K191" s="11">
        <v>3</v>
      </c>
      <c r="L191" s="1" t="s">
        <v>706</v>
      </c>
      <c r="M191" s="60" t="s">
        <v>64</v>
      </c>
      <c r="N191" s="88">
        <v>11.2</v>
      </c>
      <c r="O191" s="88">
        <v>1</v>
      </c>
      <c r="P191" s="88" t="s">
        <v>766</v>
      </c>
      <c r="Q191" s="88">
        <v>0.85</v>
      </c>
      <c r="R191" s="88">
        <v>0.25</v>
      </c>
      <c r="S191" s="88">
        <f>21/40</f>
        <v>0.52500000000000002</v>
      </c>
      <c r="T191" s="88">
        <f>1-0.26</f>
        <v>0.74</v>
      </c>
      <c r="U191" s="60" t="s">
        <v>88</v>
      </c>
      <c r="V191" s="161" t="s">
        <v>707</v>
      </c>
      <c r="W191" s="60" t="s">
        <v>446</v>
      </c>
      <c r="X191" s="60" t="s">
        <v>53</v>
      </c>
      <c r="Y191" s="60" t="s">
        <v>54</v>
      </c>
      <c r="Z191" s="60" t="s">
        <v>68</v>
      </c>
      <c r="AA191" s="60">
        <f t="shared" si="14"/>
        <v>525</v>
      </c>
      <c r="AB191" s="60">
        <v>15</v>
      </c>
      <c r="AC191" s="60">
        <v>35</v>
      </c>
      <c r="AD191" s="60" t="s">
        <v>56</v>
      </c>
      <c r="AE191" s="60" t="s">
        <v>532</v>
      </c>
      <c r="AF191" s="124" t="s">
        <v>91</v>
      </c>
      <c r="AG191" s="60" t="s">
        <v>503</v>
      </c>
      <c r="AH191" s="136" t="s">
        <v>533</v>
      </c>
      <c r="AI191" s="113">
        <v>4.9000000000000004</v>
      </c>
      <c r="AJ191" s="113">
        <v>1.9</v>
      </c>
      <c r="AK191" s="113">
        <v>10</v>
      </c>
      <c r="AL191" s="113">
        <v>11.2</v>
      </c>
      <c r="AM191" s="113">
        <v>4.9000000000000004</v>
      </c>
      <c r="AN191" s="119">
        <v>10</v>
      </c>
      <c r="AO191" s="119"/>
      <c r="AP191" s="119"/>
      <c r="AQ191" s="119"/>
      <c r="AR191" s="119"/>
      <c r="AS191" s="119"/>
      <c r="AT191" s="119"/>
    </row>
    <row r="192" spans="1:46" s="63" customFormat="1" ht="19" customHeight="1" x14ac:dyDescent="0.2">
      <c r="A192" s="115"/>
      <c r="B192" s="116"/>
      <c r="C192" s="115"/>
      <c r="D192" s="87"/>
      <c r="E192" s="87"/>
      <c r="F192" s="87"/>
      <c r="G192" s="87"/>
      <c r="H192" s="188"/>
      <c r="I192" s="188"/>
      <c r="J192" s="188"/>
      <c r="K192" s="31">
        <v>4</v>
      </c>
      <c r="L192" s="34" t="s">
        <v>122</v>
      </c>
      <c r="M192" s="63" t="s">
        <v>64</v>
      </c>
      <c r="N192" s="91">
        <v>11.2</v>
      </c>
      <c r="O192" s="91">
        <v>1</v>
      </c>
      <c r="P192" s="91" t="s">
        <v>766</v>
      </c>
      <c r="Q192" s="91">
        <v>0.85</v>
      </c>
      <c r="R192" s="91">
        <v>0.25</v>
      </c>
      <c r="S192" s="91">
        <f>21/40</f>
        <v>0.52500000000000002</v>
      </c>
      <c r="T192" s="91">
        <f>1-0.26</f>
        <v>0.74</v>
      </c>
      <c r="U192" s="63" t="s">
        <v>88</v>
      </c>
      <c r="V192" s="162" t="s">
        <v>708</v>
      </c>
      <c r="W192" s="63" t="s">
        <v>446</v>
      </c>
      <c r="X192" s="63" t="s">
        <v>53</v>
      </c>
      <c r="Y192" s="63" t="s">
        <v>54</v>
      </c>
      <c r="Z192" s="63" t="s">
        <v>68</v>
      </c>
      <c r="AA192" s="63">
        <f t="shared" si="14"/>
        <v>525</v>
      </c>
      <c r="AB192" s="63">
        <v>15</v>
      </c>
      <c r="AC192" s="63">
        <v>35</v>
      </c>
      <c r="AD192" s="63" t="s">
        <v>56</v>
      </c>
      <c r="AE192" s="63" t="s">
        <v>532</v>
      </c>
      <c r="AF192" s="128" t="s">
        <v>91</v>
      </c>
      <c r="AG192" s="63" t="s">
        <v>503</v>
      </c>
      <c r="AH192" s="137" t="s">
        <v>533</v>
      </c>
      <c r="AI192" s="117">
        <v>4.3</v>
      </c>
      <c r="AJ192" s="117">
        <v>2.2000000000000002</v>
      </c>
      <c r="AK192" s="117">
        <v>10</v>
      </c>
      <c r="AL192" s="117">
        <v>6.3</v>
      </c>
      <c r="AM192" s="117">
        <v>2.5</v>
      </c>
      <c r="AN192" s="120">
        <v>10</v>
      </c>
      <c r="AO192" s="120"/>
      <c r="AP192" s="120"/>
      <c r="AQ192" s="120"/>
      <c r="AR192" s="120"/>
      <c r="AS192" s="120"/>
      <c r="AT192" s="120"/>
    </row>
    <row r="193" spans="1:46" s="60" customFormat="1" ht="17" customHeight="1" x14ac:dyDescent="0.2">
      <c r="A193" s="110" t="s">
        <v>698</v>
      </c>
      <c r="B193" s="111">
        <v>332</v>
      </c>
      <c r="C193" s="110" t="s">
        <v>47</v>
      </c>
      <c r="D193" s="86" t="s">
        <v>442</v>
      </c>
      <c r="E193" s="86" t="s">
        <v>986</v>
      </c>
      <c r="F193" s="86" t="s">
        <v>987</v>
      </c>
      <c r="G193" s="86" t="s">
        <v>990</v>
      </c>
      <c r="H193" s="187"/>
      <c r="I193" s="187"/>
      <c r="J193" s="187"/>
      <c r="K193" s="11">
        <v>1</v>
      </c>
      <c r="L193" s="1" t="s">
        <v>702</v>
      </c>
      <c r="M193" s="60" t="s">
        <v>64</v>
      </c>
      <c r="N193" s="88">
        <v>11</v>
      </c>
      <c r="O193" s="88">
        <v>1</v>
      </c>
      <c r="P193" s="88" t="s">
        <v>766</v>
      </c>
      <c r="Q193" s="88" t="s">
        <v>766</v>
      </c>
      <c r="R193" s="88" t="s">
        <v>766</v>
      </c>
      <c r="S193" s="88">
        <v>0.5</v>
      </c>
      <c r="T193" s="88" t="s">
        <v>766</v>
      </c>
      <c r="U193" s="60" t="s">
        <v>88</v>
      </c>
      <c r="V193" s="161" t="s">
        <v>709</v>
      </c>
      <c r="W193" s="60" t="s">
        <v>446</v>
      </c>
      <c r="X193" s="60" t="s">
        <v>53</v>
      </c>
      <c r="Y193" s="60" t="s">
        <v>54</v>
      </c>
      <c r="Z193" s="60" t="s">
        <v>68</v>
      </c>
      <c r="AA193" s="60">
        <f t="shared" si="14"/>
        <v>525</v>
      </c>
      <c r="AB193" s="60">
        <v>15</v>
      </c>
      <c r="AC193" s="60">
        <v>35</v>
      </c>
      <c r="AD193" s="60" t="s">
        <v>56</v>
      </c>
      <c r="AE193" s="60" t="s">
        <v>532</v>
      </c>
      <c r="AF193" s="60" t="s">
        <v>91</v>
      </c>
      <c r="AG193" s="60" t="s">
        <v>503</v>
      </c>
      <c r="AH193" s="136" t="s">
        <v>533</v>
      </c>
      <c r="AI193" s="113">
        <v>4.5</v>
      </c>
      <c r="AJ193" s="113">
        <v>2</v>
      </c>
      <c r="AK193" s="113">
        <v>10</v>
      </c>
      <c r="AL193" s="113">
        <v>8.1</v>
      </c>
      <c r="AM193" s="113">
        <v>2.6</v>
      </c>
      <c r="AN193" s="119">
        <v>10</v>
      </c>
      <c r="AO193" s="119"/>
      <c r="AP193" s="119"/>
      <c r="AQ193" s="119"/>
      <c r="AR193" s="119"/>
      <c r="AS193" s="119"/>
      <c r="AT193" s="119"/>
    </row>
    <row r="194" spans="1:46" s="60" customFormat="1" ht="17" customHeight="1" x14ac:dyDescent="0.2">
      <c r="A194" s="110"/>
      <c r="B194" s="111"/>
      <c r="C194" s="110"/>
      <c r="D194" s="86"/>
      <c r="E194" s="86"/>
      <c r="F194" s="86"/>
      <c r="G194" s="86"/>
      <c r="H194" s="187"/>
      <c r="I194" s="187"/>
      <c r="J194" s="187"/>
      <c r="K194" s="11">
        <v>2</v>
      </c>
      <c r="L194" s="1" t="s">
        <v>710</v>
      </c>
      <c r="M194" s="60" t="s">
        <v>64</v>
      </c>
      <c r="N194" s="88">
        <v>11</v>
      </c>
      <c r="O194" s="88">
        <v>1</v>
      </c>
      <c r="P194" s="88" t="s">
        <v>766</v>
      </c>
      <c r="Q194" s="88" t="s">
        <v>766</v>
      </c>
      <c r="R194" s="88" t="s">
        <v>766</v>
      </c>
      <c r="S194" s="88">
        <v>0.5</v>
      </c>
      <c r="T194" s="88" t="s">
        <v>766</v>
      </c>
      <c r="U194" s="60" t="s">
        <v>88</v>
      </c>
      <c r="V194" s="161" t="s">
        <v>711</v>
      </c>
      <c r="W194" s="60" t="s">
        <v>446</v>
      </c>
      <c r="X194" s="60" t="s">
        <v>53</v>
      </c>
      <c r="Y194" s="60" t="s">
        <v>54</v>
      </c>
      <c r="Z194" s="60" t="s">
        <v>68</v>
      </c>
      <c r="AA194" s="60">
        <f t="shared" si="14"/>
        <v>525</v>
      </c>
      <c r="AB194" s="60">
        <v>15</v>
      </c>
      <c r="AC194" s="60">
        <v>35</v>
      </c>
      <c r="AD194" s="60" t="s">
        <v>56</v>
      </c>
      <c r="AE194" s="60" t="s">
        <v>532</v>
      </c>
      <c r="AF194" s="60" t="s">
        <v>91</v>
      </c>
      <c r="AG194" s="60" t="s">
        <v>503</v>
      </c>
      <c r="AH194" s="136" t="s">
        <v>533</v>
      </c>
      <c r="AI194" s="113">
        <v>5.9</v>
      </c>
      <c r="AJ194" s="113">
        <v>2.2999999999999998</v>
      </c>
      <c r="AK194" s="113">
        <v>10</v>
      </c>
      <c r="AL194" s="113">
        <v>7.7</v>
      </c>
      <c r="AM194" s="113">
        <v>3.1</v>
      </c>
      <c r="AN194" s="119">
        <v>10</v>
      </c>
      <c r="AO194" s="119"/>
      <c r="AP194" s="119"/>
      <c r="AQ194" s="119"/>
      <c r="AR194" s="119"/>
      <c r="AS194" s="119"/>
      <c r="AT194" s="119"/>
    </row>
    <row r="195" spans="1:46" s="63" customFormat="1" ht="17" customHeight="1" x14ac:dyDescent="0.2">
      <c r="A195" s="115"/>
      <c r="B195" s="116"/>
      <c r="C195" s="115"/>
      <c r="D195" s="87"/>
      <c r="E195" s="87"/>
      <c r="F195" s="87"/>
      <c r="G195" s="87"/>
      <c r="H195" s="188"/>
      <c r="I195" s="188"/>
      <c r="J195" s="188"/>
      <c r="K195" s="31">
        <v>3</v>
      </c>
      <c r="L195" s="34" t="s">
        <v>706</v>
      </c>
      <c r="M195" s="63" t="s">
        <v>64</v>
      </c>
      <c r="N195" s="91">
        <v>11</v>
      </c>
      <c r="O195" s="91">
        <v>1</v>
      </c>
      <c r="P195" s="91" t="s">
        <v>766</v>
      </c>
      <c r="Q195" s="91" t="s">
        <v>766</v>
      </c>
      <c r="R195" s="91" t="s">
        <v>766</v>
      </c>
      <c r="S195" s="91">
        <v>0.5</v>
      </c>
      <c r="T195" s="91" t="s">
        <v>766</v>
      </c>
      <c r="U195" s="63" t="s">
        <v>88</v>
      </c>
      <c r="V195" s="162" t="s">
        <v>712</v>
      </c>
      <c r="W195" s="63" t="s">
        <v>446</v>
      </c>
      <c r="X195" s="63" t="s">
        <v>53</v>
      </c>
      <c r="Y195" s="63" t="s">
        <v>54</v>
      </c>
      <c r="Z195" s="63" t="s">
        <v>68</v>
      </c>
      <c r="AA195" s="63">
        <f t="shared" si="14"/>
        <v>525</v>
      </c>
      <c r="AB195" s="63">
        <v>15</v>
      </c>
      <c r="AC195" s="63">
        <v>35</v>
      </c>
      <c r="AD195" s="63" t="s">
        <v>56</v>
      </c>
      <c r="AE195" s="63" t="s">
        <v>532</v>
      </c>
      <c r="AF195" s="128" t="s">
        <v>91</v>
      </c>
      <c r="AG195" s="63" t="s">
        <v>503</v>
      </c>
      <c r="AH195" s="137" t="s">
        <v>533</v>
      </c>
      <c r="AI195" s="117">
        <v>5.5</v>
      </c>
      <c r="AJ195" s="117">
        <v>1.5</v>
      </c>
      <c r="AK195" s="117">
        <v>10</v>
      </c>
      <c r="AL195" s="117">
        <v>13.5</v>
      </c>
      <c r="AM195" s="117">
        <v>2.2999999999999998</v>
      </c>
      <c r="AN195" s="120">
        <v>10</v>
      </c>
      <c r="AO195" s="120"/>
      <c r="AP195" s="120"/>
      <c r="AQ195" s="120"/>
      <c r="AR195" s="120"/>
      <c r="AS195" s="120"/>
      <c r="AT195" s="120"/>
    </row>
    <row r="196" spans="1:46" s="60" customFormat="1" ht="15" customHeight="1" x14ac:dyDescent="0.2">
      <c r="A196" s="110" t="s">
        <v>699</v>
      </c>
      <c r="B196" s="111">
        <v>333</v>
      </c>
      <c r="C196" s="110" t="s">
        <v>47</v>
      </c>
      <c r="D196" s="86" t="s">
        <v>442</v>
      </c>
      <c r="E196" s="86" t="s">
        <v>985</v>
      </c>
      <c r="F196" s="86" t="s">
        <v>989</v>
      </c>
      <c r="G196" s="86" t="s">
        <v>993</v>
      </c>
      <c r="H196" s="187"/>
      <c r="I196" s="187"/>
      <c r="J196" s="187"/>
      <c r="K196" s="11">
        <v>1</v>
      </c>
      <c r="L196" s="1" t="s">
        <v>713</v>
      </c>
      <c r="M196" s="60" t="s">
        <v>766</v>
      </c>
      <c r="N196" s="88">
        <v>8.16</v>
      </c>
      <c r="O196" s="88">
        <v>1</v>
      </c>
      <c r="P196" s="88">
        <f>0.04+0.16+0.08+0.33+0.04+0.08+0.08+0.08</f>
        <v>0.89</v>
      </c>
      <c r="Q196" s="88" t="s">
        <v>766</v>
      </c>
      <c r="R196" s="88" t="s">
        <v>766</v>
      </c>
      <c r="S196" s="88">
        <f>10/24</f>
        <v>0.41666666666666669</v>
      </c>
      <c r="T196" s="88">
        <f>1-0.84</f>
        <v>0.16000000000000003</v>
      </c>
      <c r="U196" s="124" t="s">
        <v>65</v>
      </c>
      <c r="V196" s="161" t="s">
        <v>714</v>
      </c>
      <c r="W196" s="60" t="s">
        <v>454</v>
      </c>
      <c r="X196" s="60" t="s">
        <v>53</v>
      </c>
      <c r="Y196" s="60" t="s">
        <v>54</v>
      </c>
      <c r="Z196" s="124" t="s">
        <v>55</v>
      </c>
      <c r="AA196" s="60">
        <f>40*60</f>
        <v>2400</v>
      </c>
      <c r="AB196" s="174">
        <v>25</v>
      </c>
      <c r="AC196" s="174">
        <v>120</v>
      </c>
      <c r="AD196" s="60" t="s">
        <v>56</v>
      </c>
      <c r="AE196" s="60" t="s">
        <v>715</v>
      </c>
      <c r="AF196" s="96" t="s">
        <v>58</v>
      </c>
      <c r="AG196" s="60" t="s">
        <v>716</v>
      </c>
      <c r="AH196" s="136" t="s">
        <v>766</v>
      </c>
      <c r="AI196" s="113">
        <v>7.75</v>
      </c>
      <c r="AJ196" s="113">
        <v>2.41</v>
      </c>
      <c r="AK196" s="113">
        <v>12</v>
      </c>
      <c r="AL196" s="113">
        <v>7.75</v>
      </c>
      <c r="AM196" s="113">
        <v>2.56</v>
      </c>
      <c r="AN196" s="119">
        <v>12</v>
      </c>
      <c r="AO196" s="119"/>
      <c r="AP196" s="119"/>
      <c r="AQ196" s="119"/>
      <c r="AR196" s="119"/>
      <c r="AS196" s="119"/>
      <c r="AT196" s="119"/>
    </row>
    <row r="197" spans="1:46" s="63" customFormat="1" ht="15" customHeight="1" x14ac:dyDescent="0.2">
      <c r="A197" s="115"/>
      <c r="B197" s="116"/>
      <c r="C197" s="115"/>
      <c r="D197" s="87"/>
      <c r="E197" s="87"/>
      <c r="F197" s="87"/>
      <c r="G197" s="87"/>
      <c r="H197" s="188"/>
      <c r="I197" s="188"/>
      <c r="J197" s="188"/>
      <c r="K197" s="31">
        <v>2</v>
      </c>
      <c r="L197" s="34" t="s">
        <v>122</v>
      </c>
      <c r="M197" s="63" t="s">
        <v>766</v>
      </c>
      <c r="N197" s="91">
        <v>8.16</v>
      </c>
      <c r="O197" s="91">
        <v>1</v>
      </c>
      <c r="P197" s="91">
        <f>0.04+0.16+0.08+0.33+0.04+0.08+0.08+0.08</f>
        <v>0.89</v>
      </c>
      <c r="Q197" s="91" t="s">
        <v>766</v>
      </c>
      <c r="R197" s="91" t="s">
        <v>766</v>
      </c>
      <c r="S197" s="91">
        <f>10/24</f>
        <v>0.41666666666666669</v>
      </c>
      <c r="T197" s="91">
        <f>1-0.84</f>
        <v>0.16000000000000003</v>
      </c>
      <c r="U197" s="128" t="s">
        <v>65</v>
      </c>
      <c r="V197" s="162" t="s">
        <v>717</v>
      </c>
      <c r="W197" s="63" t="s">
        <v>454</v>
      </c>
      <c r="X197" s="63" t="s">
        <v>53</v>
      </c>
      <c r="Y197" s="63" t="s">
        <v>54</v>
      </c>
      <c r="Z197" s="128" t="s">
        <v>55</v>
      </c>
      <c r="AA197" s="63">
        <f>40*60</f>
        <v>2400</v>
      </c>
      <c r="AB197" s="106">
        <v>25</v>
      </c>
      <c r="AC197" s="106">
        <v>120</v>
      </c>
      <c r="AD197" s="63" t="s">
        <v>56</v>
      </c>
      <c r="AE197" s="63" t="s">
        <v>715</v>
      </c>
      <c r="AF197" s="163" t="s">
        <v>58</v>
      </c>
      <c r="AG197" s="63" t="s">
        <v>716</v>
      </c>
      <c r="AH197" s="137" t="s">
        <v>766</v>
      </c>
      <c r="AI197" s="117">
        <v>8.25</v>
      </c>
      <c r="AJ197" s="117">
        <v>2.41</v>
      </c>
      <c r="AK197" s="117">
        <v>12</v>
      </c>
      <c r="AL197" s="117">
        <v>8.5</v>
      </c>
      <c r="AM197" s="117">
        <v>2.2799999999999998</v>
      </c>
      <c r="AN197" s="120">
        <v>12</v>
      </c>
      <c r="AO197" s="120"/>
      <c r="AP197" s="120"/>
      <c r="AQ197" s="120"/>
      <c r="AR197" s="120"/>
      <c r="AS197" s="120"/>
      <c r="AT197" s="120"/>
    </row>
    <row r="198" spans="1:46" s="60" customFormat="1" ht="15.75" customHeight="1" x14ac:dyDescent="0.2">
      <c r="A198" s="110" t="s">
        <v>700</v>
      </c>
      <c r="B198" s="111">
        <v>334</v>
      </c>
      <c r="C198" s="110" t="s">
        <v>47</v>
      </c>
      <c r="D198" s="86" t="s">
        <v>442</v>
      </c>
      <c r="E198" s="86" t="s">
        <v>986</v>
      </c>
      <c r="F198" s="86" t="s">
        <v>987</v>
      </c>
      <c r="G198" s="86" t="s">
        <v>990</v>
      </c>
      <c r="H198" s="187"/>
      <c r="I198" s="187"/>
      <c r="J198" s="187"/>
      <c r="K198" s="11">
        <v>1</v>
      </c>
      <c r="L198" s="1" t="s">
        <v>718</v>
      </c>
      <c r="M198" s="60">
        <v>3</v>
      </c>
      <c r="N198" s="88" t="s">
        <v>766</v>
      </c>
      <c r="O198" s="88">
        <v>1</v>
      </c>
      <c r="P198" s="88">
        <v>0.13</v>
      </c>
      <c r="Q198" s="88">
        <v>0.47</v>
      </c>
      <c r="R198" s="88">
        <v>0.25</v>
      </c>
      <c r="S198" s="88">
        <v>0.56000000000000005</v>
      </c>
      <c r="T198" s="88">
        <f>1-0.12-0.07</f>
        <v>0.81</v>
      </c>
      <c r="U198" s="60" t="s">
        <v>88</v>
      </c>
      <c r="V198" s="161" t="s">
        <v>719</v>
      </c>
      <c r="W198" s="60" t="s">
        <v>446</v>
      </c>
      <c r="X198" s="60" t="s">
        <v>53</v>
      </c>
      <c r="Y198" s="124" t="s">
        <v>720</v>
      </c>
      <c r="Z198" s="124" t="s">
        <v>55</v>
      </c>
      <c r="AA198" s="60">
        <f>29*17.85</f>
        <v>517.65000000000009</v>
      </c>
      <c r="AB198" s="60">
        <v>29</v>
      </c>
      <c r="AC198" s="60">
        <v>17.850000000000001</v>
      </c>
      <c r="AD198" s="60" t="s">
        <v>56</v>
      </c>
      <c r="AE198" s="60" t="s">
        <v>721</v>
      </c>
      <c r="AF198" s="60" t="s">
        <v>58</v>
      </c>
      <c r="AG198" s="60" t="s">
        <v>716</v>
      </c>
      <c r="AH198" s="136" t="s">
        <v>722</v>
      </c>
      <c r="AI198" s="113">
        <v>86.56</v>
      </c>
      <c r="AJ198" s="113">
        <v>7.88</v>
      </c>
      <c r="AK198" s="113">
        <v>100</v>
      </c>
      <c r="AL198" s="113">
        <v>86.13</v>
      </c>
      <c r="AM198" s="113">
        <v>10.74</v>
      </c>
      <c r="AN198" s="164">
        <v>92</v>
      </c>
      <c r="AO198" s="107"/>
      <c r="AP198" s="107"/>
      <c r="AQ198" s="107"/>
      <c r="AR198" s="107"/>
      <c r="AS198" s="107"/>
      <c r="AT198" s="107"/>
    </row>
    <row r="199" spans="1:46" s="63" customFormat="1" ht="15" customHeight="1" x14ac:dyDescent="0.2">
      <c r="A199" s="115"/>
      <c r="B199" s="116"/>
      <c r="C199" s="115"/>
      <c r="D199" s="87"/>
      <c r="E199" s="87"/>
      <c r="F199" s="87"/>
      <c r="G199" s="87"/>
      <c r="H199" s="188"/>
      <c r="I199" s="188"/>
      <c r="J199" s="188"/>
      <c r="K199" s="31">
        <v>2</v>
      </c>
      <c r="L199" s="34" t="s">
        <v>549</v>
      </c>
      <c r="M199" s="63">
        <v>3</v>
      </c>
      <c r="N199" s="91" t="s">
        <v>766</v>
      </c>
      <c r="O199" s="91">
        <v>1</v>
      </c>
      <c r="P199" s="91">
        <v>0.18</v>
      </c>
      <c r="Q199" s="91">
        <v>0.52</v>
      </c>
      <c r="R199" s="91">
        <v>0.27</v>
      </c>
      <c r="S199" s="91">
        <v>0.54</v>
      </c>
      <c r="T199" s="91">
        <f>1-0.23-0.11</f>
        <v>0.66</v>
      </c>
      <c r="U199" s="63" t="s">
        <v>74</v>
      </c>
      <c r="V199" s="162" t="s">
        <v>723</v>
      </c>
      <c r="W199" s="63" t="s">
        <v>226</v>
      </c>
      <c r="X199" s="63" t="s">
        <v>74</v>
      </c>
      <c r="Y199" s="175" t="s">
        <v>501</v>
      </c>
      <c r="Z199" s="128" t="s">
        <v>55</v>
      </c>
      <c r="AA199" s="63" t="s">
        <v>74</v>
      </c>
      <c r="AB199" s="63" t="s">
        <v>74</v>
      </c>
      <c r="AC199" s="63" t="s">
        <v>74</v>
      </c>
      <c r="AD199" s="63" t="s">
        <v>56</v>
      </c>
      <c r="AE199" s="63" t="s">
        <v>721</v>
      </c>
      <c r="AF199" s="63" t="s">
        <v>58</v>
      </c>
      <c r="AG199" s="63" t="s">
        <v>716</v>
      </c>
      <c r="AH199" s="137" t="s">
        <v>722</v>
      </c>
      <c r="AI199" s="117">
        <v>84.64</v>
      </c>
      <c r="AJ199" s="117">
        <v>8.6300000000000008</v>
      </c>
      <c r="AK199" s="117">
        <v>100</v>
      </c>
      <c r="AL199" s="117">
        <v>85.14</v>
      </c>
      <c r="AM199" s="117">
        <v>12.78</v>
      </c>
      <c r="AN199" s="165">
        <v>92</v>
      </c>
      <c r="AO199" s="108"/>
      <c r="AP199" s="108"/>
      <c r="AQ199" s="108"/>
      <c r="AR199" s="108"/>
      <c r="AS199" s="108"/>
      <c r="AT199" s="108"/>
    </row>
    <row r="200" spans="1:46" s="60" customFormat="1" x14ac:dyDescent="0.2">
      <c r="A200" s="110" t="s">
        <v>701</v>
      </c>
      <c r="B200" s="111">
        <v>335</v>
      </c>
      <c r="C200" s="110" t="s">
        <v>47</v>
      </c>
      <c r="D200" s="86" t="s">
        <v>442</v>
      </c>
      <c r="E200" s="86" t="s">
        <v>986</v>
      </c>
      <c r="F200" s="86" t="s">
        <v>987</v>
      </c>
      <c r="G200" s="86" t="s">
        <v>993</v>
      </c>
      <c r="H200" s="187"/>
      <c r="I200" s="187"/>
      <c r="J200" s="187"/>
      <c r="K200" s="11">
        <v>1</v>
      </c>
      <c r="L200" s="60" t="s">
        <v>724</v>
      </c>
      <c r="M200" s="60">
        <v>6</v>
      </c>
      <c r="N200" s="88" t="s">
        <v>766</v>
      </c>
      <c r="O200" s="88">
        <v>1</v>
      </c>
      <c r="P200" s="88">
        <v>1</v>
      </c>
      <c r="Q200" s="88">
        <v>0.55000000000000004</v>
      </c>
      <c r="R200" s="88" t="s">
        <v>766</v>
      </c>
      <c r="S200" s="88">
        <v>0.6</v>
      </c>
      <c r="T200" s="88">
        <v>0.35</v>
      </c>
      <c r="U200" s="60" t="s">
        <v>50</v>
      </c>
      <c r="V200" s="90" t="s">
        <v>725</v>
      </c>
      <c r="W200" s="60" t="s">
        <v>446</v>
      </c>
      <c r="X200" s="60" t="s">
        <v>149</v>
      </c>
      <c r="Y200" s="60" t="s">
        <v>54</v>
      </c>
      <c r="Z200" s="124" t="s">
        <v>55</v>
      </c>
      <c r="AA200" s="60">
        <f>180*50</f>
        <v>9000</v>
      </c>
      <c r="AB200" s="60">
        <f>5*36</f>
        <v>180</v>
      </c>
      <c r="AC200" s="60">
        <v>50</v>
      </c>
      <c r="AD200" s="60" t="s">
        <v>56</v>
      </c>
      <c r="AE200" s="60" t="s">
        <v>726</v>
      </c>
      <c r="AF200" s="60" t="s">
        <v>58</v>
      </c>
      <c r="AG200" s="60" t="s">
        <v>716</v>
      </c>
      <c r="AH200" s="136" t="s">
        <v>727</v>
      </c>
      <c r="AI200" s="113">
        <v>4.8499999999999996</v>
      </c>
      <c r="AJ200" s="113">
        <v>2.11</v>
      </c>
      <c r="AK200" s="132">
        <v>20</v>
      </c>
      <c r="AL200" s="113">
        <v>7.8</v>
      </c>
      <c r="AM200" s="113">
        <v>2.61</v>
      </c>
      <c r="AN200" s="132">
        <v>20</v>
      </c>
      <c r="AO200" s="113"/>
      <c r="AP200" s="113"/>
      <c r="AQ200" s="113"/>
      <c r="AR200" s="113"/>
      <c r="AS200" s="113"/>
      <c r="AT200" s="113"/>
    </row>
    <row r="201" spans="1:46" s="60" customFormat="1" x14ac:dyDescent="0.2">
      <c r="A201" s="110"/>
      <c r="B201" s="111"/>
      <c r="C201" s="110"/>
      <c r="D201" s="86"/>
      <c r="E201" s="86"/>
      <c r="F201" s="86"/>
      <c r="G201" s="86"/>
      <c r="H201" s="187"/>
      <c r="I201" s="187"/>
      <c r="J201" s="187"/>
      <c r="K201" s="11"/>
      <c r="N201" s="88"/>
      <c r="O201" s="88"/>
      <c r="P201" s="88"/>
      <c r="Q201" s="88"/>
      <c r="R201" s="88"/>
      <c r="S201" s="88"/>
      <c r="T201" s="88"/>
      <c r="V201" s="90"/>
      <c r="AE201" s="60" t="s">
        <v>728</v>
      </c>
      <c r="AF201" s="60" t="s">
        <v>58</v>
      </c>
      <c r="AG201" s="60" t="s">
        <v>716</v>
      </c>
      <c r="AH201" s="136" t="s">
        <v>727</v>
      </c>
      <c r="AI201" s="113">
        <v>7.65</v>
      </c>
      <c r="AJ201" s="113">
        <v>2.5</v>
      </c>
      <c r="AK201" s="113">
        <v>20</v>
      </c>
      <c r="AL201" s="113">
        <v>12</v>
      </c>
      <c r="AM201" s="113">
        <v>4.4400000000000004</v>
      </c>
      <c r="AN201" s="113">
        <v>20</v>
      </c>
      <c r="AO201" s="113"/>
      <c r="AP201" s="113"/>
      <c r="AQ201" s="113"/>
      <c r="AR201" s="113"/>
      <c r="AS201" s="113"/>
      <c r="AT201" s="113"/>
    </row>
    <row r="202" spans="1:46" s="60" customFormat="1" x14ac:dyDescent="0.2">
      <c r="A202" s="110"/>
      <c r="B202" s="111"/>
      <c r="C202" s="110"/>
      <c r="D202" s="86"/>
      <c r="E202" s="86"/>
      <c r="F202" s="86"/>
      <c r="G202" s="86"/>
      <c r="H202" s="187"/>
      <c r="I202" s="187"/>
      <c r="J202" s="187"/>
      <c r="K202" s="11"/>
      <c r="L202" s="1"/>
      <c r="N202" s="88"/>
      <c r="O202" s="88"/>
      <c r="P202" s="88"/>
      <c r="Q202" s="88"/>
      <c r="R202" s="88"/>
      <c r="S202" s="88"/>
      <c r="T202" s="88"/>
      <c r="V202" s="90"/>
      <c r="AE202" s="60" t="s">
        <v>729</v>
      </c>
      <c r="AF202" s="60" t="s">
        <v>58</v>
      </c>
      <c r="AG202" s="60" t="s">
        <v>716</v>
      </c>
      <c r="AH202" s="136" t="s">
        <v>730</v>
      </c>
      <c r="AI202" s="113">
        <v>186.2</v>
      </c>
      <c r="AJ202" s="113">
        <v>11.12</v>
      </c>
      <c r="AK202" s="113">
        <v>20</v>
      </c>
      <c r="AL202" s="113">
        <v>195.79</v>
      </c>
      <c r="AM202" s="113">
        <v>6.9</v>
      </c>
      <c r="AN202" s="113">
        <v>20</v>
      </c>
      <c r="AO202" s="113"/>
      <c r="AP202" s="113"/>
      <c r="AQ202" s="113"/>
      <c r="AR202" s="113"/>
      <c r="AS202" s="113"/>
      <c r="AT202" s="113"/>
    </row>
    <row r="203" spans="1:46" s="60" customFormat="1" ht="18" customHeight="1" x14ac:dyDescent="0.2">
      <c r="A203" s="110"/>
      <c r="B203" s="111"/>
      <c r="C203" s="110"/>
      <c r="D203" s="86"/>
      <c r="E203" s="86"/>
      <c r="F203" s="86"/>
      <c r="G203" s="86"/>
      <c r="H203" s="187"/>
      <c r="I203" s="187"/>
      <c r="J203" s="187"/>
      <c r="K203" s="11">
        <v>2</v>
      </c>
      <c r="L203" s="60" t="s">
        <v>731</v>
      </c>
      <c r="M203" s="60">
        <v>6</v>
      </c>
      <c r="N203" s="88" t="s">
        <v>766</v>
      </c>
      <c r="O203" s="88">
        <v>1</v>
      </c>
      <c r="P203" s="88">
        <v>1</v>
      </c>
      <c r="Q203" s="88">
        <v>0.55000000000000004</v>
      </c>
      <c r="R203" s="88" t="s">
        <v>766</v>
      </c>
      <c r="S203" s="88">
        <v>0.75</v>
      </c>
      <c r="T203" s="88">
        <v>0.35</v>
      </c>
      <c r="U203" s="60" t="s">
        <v>65</v>
      </c>
      <c r="V203" s="90" t="s">
        <v>732</v>
      </c>
      <c r="W203" s="60" t="s">
        <v>76</v>
      </c>
      <c r="X203" s="60" t="s">
        <v>53</v>
      </c>
      <c r="Y203" s="60" t="s">
        <v>54</v>
      </c>
      <c r="Z203" s="124" t="s">
        <v>55</v>
      </c>
      <c r="AA203" s="60" t="s">
        <v>74</v>
      </c>
      <c r="AB203" s="60" t="s">
        <v>74</v>
      </c>
      <c r="AC203" s="60" t="s">
        <v>74</v>
      </c>
      <c r="AD203" s="60" t="s">
        <v>56</v>
      </c>
      <c r="AE203" s="60" t="s">
        <v>726</v>
      </c>
      <c r="AF203" s="60" t="s">
        <v>58</v>
      </c>
      <c r="AG203" s="60" t="s">
        <v>716</v>
      </c>
      <c r="AH203" s="136" t="s">
        <v>727</v>
      </c>
      <c r="AI203" s="113">
        <v>4.4000000000000004</v>
      </c>
      <c r="AJ203" s="113">
        <v>2.19</v>
      </c>
      <c r="AK203" s="113">
        <v>20</v>
      </c>
      <c r="AL203" s="113">
        <v>5.2</v>
      </c>
      <c r="AM203" s="113">
        <v>1.85</v>
      </c>
      <c r="AN203" s="113">
        <v>20</v>
      </c>
      <c r="AO203" s="113"/>
      <c r="AP203" s="113"/>
      <c r="AQ203" s="113"/>
      <c r="AR203" s="113"/>
      <c r="AS203" s="113"/>
      <c r="AT203" s="113"/>
    </row>
    <row r="204" spans="1:46" s="60" customFormat="1" x14ac:dyDescent="0.2">
      <c r="A204" s="110"/>
      <c r="B204" s="111"/>
      <c r="C204" s="110"/>
      <c r="D204" s="86"/>
      <c r="E204" s="86"/>
      <c r="F204" s="86"/>
      <c r="G204" s="86"/>
      <c r="H204" s="187"/>
      <c r="I204" s="187"/>
      <c r="J204" s="187"/>
      <c r="K204" s="11"/>
      <c r="L204" s="1"/>
      <c r="N204" s="88"/>
      <c r="O204" s="88"/>
      <c r="P204" s="88"/>
      <c r="Q204" s="88"/>
      <c r="R204" s="88"/>
      <c r="S204" s="88"/>
      <c r="T204" s="88"/>
      <c r="V204" s="90"/>
      <c r="AE204" s="60" t="s">
        <v>728</v>
      </c>
      <c r="AF204" s="60" t="s">
        <v>58</v>
      </c>
      <c r="AG204" s="60" t="s">
        <v>716</v>
      </c>
      <c r="AH204" s="136" t="s">
        <v>727</v>
      </c>
      <c r="AI204" s="113">
        <v>8.5</v>
      </c>
      <c r="AJ204" s="113">
        <v>3.02</v>
      </c>
      <c r="AK204" s="113">
        <v>20</v>
      </c>
      <c r="AL204" s="113">
        <v>7.8</v>
      </c>
      <c r="AM204" s="113">
        <v>4.7</v>
      </c>
      <c r="AN204" s="113">
        <v>20</v>
      </c>
      <c r="AO204" s="113"/>
      <c r="AP204" s="113"/>
      <c r="AQ204" s="113"/>
      <c r="AR204" s="113"/>
      <c r="AS204" s="113"/>
      <c r="AT204" s="113"/>
    </row>
    <row r="205" spans="1:46" s="63" customFormat="1" x14ac:dyDescent="0.2">
      <c r="A205" s="115"/>
      <c r="B205" s="116"/>
      <c r="C205" s="115"/>
      <c r="D205" s="87"/>
      <c r="E205" s="87"/>
      <c r="F205" s="87"/>
      <c r="G205" s="87"/>
      <c r="H205" s="188"/>
      <c r="I205" s="188"/>
      <c r="J205" s="188"/>
      <c r="K205" s="31"/>
      <c r="L205" s="34"/>
      <c r="N205" s="91"/>
      <c r="O205" s="91"/>
      <c r="P205" s="91"/>
      <c r="Q205" s="91"/>
      <c r="R205" s="91"/>
      <c r="S205" s="91"/>
      <c r="T205" s="91"/>
      <c r="V205" s="93"/>
      <c r="AE205" s="63" t="s">
        <v>729</v>
      </c>
      <c r="AF205" s="63" t="s">
        <v>58</v>
      </c>
      <c r="AG205" s="63" t="s">
        <v>716</v>
      </c>
      <c r="AH205" s="137" t="s">
        <v>730</v>
      </c>
      <c r="AI205" s="117">
        <v>185.47</v>
      </c>
      <c r="AJ205" s="117">
        <v>9.02</v>
      </c>
      <c r="AK205" s="117">
        <v>20</v>
      </c>
      <c r="AL205" s="117">
        <v>188.94</v>
      </c>
      <c r="AM205" s="117">
        <v>9.4</v>
      </c>
      <c r="AN205" s="117">
        <v>20</v>
      </c>
      <c r="AO205" s="117"/>
      <c r="AP205" s="117"/>
      <c r="AQ205" s="117"/>
      <c r="AR205" s="117"/>
      <c r="AS205" s="117"/>
      <c r="AT205" s="117"/>
    </row>
    <row r="206" spans="1:46" x14ac:dyDescent="0.2">
      <c r="A206" s="13"/>
      <c r="B206" s="13"/>
      <c r="C206" s="13"/>
      <c r="D206" s="110"/>
      <c r="E206" s="13"/>
      <c r="F206" s="13"/>
      <c r="G206" s="13"/>
      <c r="AG206" s="124"/>
      <c r="AH206" s="124"/>
    </row>
    <row r="207" spans="1:46" x14ac:dyDescent="0.2">
      <c r="A207" s="13"/>
      <c r="B207" s="13"/>
      <c r="C207" s="13"/>
      <c r="D207" s="110"/>
      <c r="E207" s="13"/>
      <c r="F207" s="13"/>
      <c r="G207" s="13"/>
      <c r="AG207" s="124"/>
      <c r="AH207" s="124"/>
    </row>
    <row r="208" spans="1:46" x14ac:dyDescent="0.2">
      <c r="A208" s="13"/>
      <c r="B208" s="13"/>
      <c r="C208" s="13"/>
      <c r="D208" s="110"/>
      <c r="E208" s="13"/>
      <c r="F208" s="13"/>
      <c r="G208" s="13"/>
      <c r="AG208" s="124"/>
      <c r="AH208" s="124"/>
    </row>
    <row r="209" spans="1:34" x14ac:dyDescent="0.2">
      <c r="A209" s="13"/>
      <c r="B209" s="13"/>
      <c r="C209" s="13"/>
      <c r="D209" s="110"/>
      <c r="E209" s="13"/>
      <c r="F209" s="13"/>
      <c r="G209" s="13"/>
      <c r="AG209" s="124"/>
      <c r="AH209" s="124"/>
    </row>
    <row r="210" spans="1:34" x14ac:dyDescent="0.2">
      <c r="A210" s="13"/>
      <c r="B210" s="13"/>
      <c r="C210" s="13"/>
      <c r="D210" s="110"/>
      <c r="E210" s="13"/>
      <c r="F210" s="13"/>
      <c r="G210" s="13"/>
      <c r="AG210" s="124"/>
      <c r="AH210" s="124"/>
    </row>
    <row r="211" spans="1:34" x14ac:dyDescent="0.2">
      <c r="A211" s="13"/>
      <c r="B211" s="13"/>
      <c r="C211" s="13"/>
      <c r="D211" s="110"/>
      <c r="E211" s="13"/>
      <c r="F211" s="13"/>
      <c r="G211" s="13"/>
      <c r="AG211" s="124"/>
      <c r="AH211" s="124"/>
    </row>
    <row r="212" spans="1:34" x14ac:dyDescent="0.2">
      <c r="A212" s="13"/>
      <c r="B212" s="13"/>
      <c r="C212" s="13"/>
      <c r="D212" s="110"/>
      <c r="E212" s="13"/>
      <c r="F212" s="13"/>
      <c r="G212" s="13"/>
      <c r="AG212" s="124"/>
      <c r="AH212" s="124"/>
    </row>
    <row r="213" spans="1:34" x14ac:dyDescent="0.2">
      <c r="A213" s="13"/>
      <c r="B213" s="13"/>
      <c r="C213" s="13"/>
      <c r="D213" s="110"/>
      <c r="E213" s="13"/>
      <c r="F213" s="13"/>
      <c r="G213" s="13"/>
      <c r="AG213" s="124"/>
      <c r="AH213" s="124"/>
    </row>
    <row r="214" spans="1:34" x14ac:dyDescent="0.2">
      <c r="A214" s="13"/>
      <c r="B214" s="13"/>
      <c r="C214" s="13"/>
      <c r="D214" s="110"/>
      <c r="E214" s="13"/>
      <c r="F214" s="13"/>
      <c r="G214" s="13"/>
      <c r="AG214" s="124"/>
      <c r="AH214" s="124"/>
    </row>
    <row r="215" spans="1:34" x14ac:dyDescent="0.2">
      <c r="A215" s="13"/>
      <c r="B215" s="13"/>
      <c r="C215" s="13"/>
      <c r="D215" s="110"/>
      <c r="E215" s="13"/>
      <c r="F215" s="13"/>
      <c r="G215" s="13"/>
      <c r="AG215" s="124"/>
      <c r="AH215" s="124"/>
    </row>
    <row r="216" spans="1:34" x14ac:dyDescent="0.2">
      <c r="A216" s="13"/>
      <c r="B216" s="13"/>
      <c r="C216" s="13"/>
      <c r="D216" s="110"/>
      <c r="E216" s="13"/>
      <c r="F216" s="13"/>
      <c r="G216" s="13"/>
      <c r="AG216" s="124"/>
      <c r="AH216" s="124"/>
    </row>
    <row r="217" spans="1:34" x14ac:dyDescent="0.2">
      <c r="A217" s="13"/>
      <c r="B217" s="13"/>
      <c r="C217" s="13"/>
      <c r="D217" s="110"/>
      <c r="E217" s="13"/>
      <c r="F217" s="13"/>
      <c r="G217" s="13"/>
      <c r="AG217" s="124"/>
      <c r="AH217" s="124"/>
    </row>
    <row r="218" spans="1:34" x14ac:dyDescent="0.2">
      <c r="A218" s="13"/>
      <c r="B218" s="13"/>
      <c r="C218" s="13"/>
      <c r="D218" s="110"/>
      <c r="E218" s="13"/>
      <c r="F218" s="13"/>
      <c r="G218" s="13"/>
      <c r="AG218" s="124"/>
      <c r="AH218" s="124"/>
    </row>
    <row r="219" spans="1:34" x14ac:dyDescent="0.2">
      <c r="A219" s="13"/>
      <c r="B219" s="13"/>
      <c r="C219" s="13"/>
      <c r="D219" s="110"/>
      <c r="E219" s="13"/>
      <c r="F219" s="13"/>
      <c r="G219" s="13"/>
      <c r="AG219" s="124"/>
      <c r="AH219" s="124"/>
    </row>
    <row r="220" spans="1:34" x14ac:dyDescent="0.2">
      <c r="A220" s="13"/>
      <c r="B220" s="13"/>
      <c r="C220" s="13"/>
      <c r="D220" s="110"/>
      <c r="E220" s="13"/>
      <c r="F220" s="13"/>
      <c r="G220" s="13"/>
      <c r="AG220" s="124"/>
      <c r="AH220" s="124"/>
    </row>
    <row r="221" spans="1:34" x14ac:dyDescent="0.2">
      <c r="A221" s="13"/>
      <c r="B221" s="13"/>
      <c r="C221" s="13"/>
      <c r="D221" s="110"/>
      <c r="E221" s="13"/>
      <c r="F221" s="13"/>
      <c r="G221" s="13"/>
      <c r="AG221" s="124"/>
      <c r="AH221" s="124"/>
    </row>
    <row r="222" spans="1:34" x14ac:dyDescent="0.2">
      <c r="A222" s="13"/>
      <c r="B222" s="13"/>
      <c r="C222" s="13"/>
      <c r="D222" s="110"/>
      <c r="E222" s="13"/>
      <c r="F222" s="13"/>
      <c r="G222" s="13"/>
      <c r="AG222" s="124"/>
      <c r="AH222" s="124"/>
    </row>
    <row r="223" spans="1:34" x14ac:dyDescent="0.2">
      <c r="A223" s="13"/>
      <c r="B223" s="13"/>
      <c r="C223" s="13"/>
      <c r="D223" s="110"/>
      <c r="E223" s="13"/>
      <c r="F223" s="13"/>
      <c r="G223" s="13"/>
      <c r="AG223" s="124"/>
      <c r="AH223" s="124"/>
    </row>
    <row r="224" spans="1:34" x14ac:dyDescent="0.2">
      <c r="A224" s="13"/>
      <c r="B224" s="13"/>
      <c r="C224" s="13"/>
      <c r="D224" s="110"/>
      <c r="E224" s="13"/>
      <c r="F224" s="13"/>
      <c r="G224" s="13"/>
      <c r="AG224" s="124"/>
      <c r="AH224" s="124"/>
    </row>
    <row r="225" spans="1:34" x14ac:dyDescent="0.2">
      <c r="A225" s="13"/>
      <c r="B225" s="13"/>
      <c r="C225" s="13"/>
      <c r="D225" s="110"/>
      <c r="E225" s="13"/>
      <c r="F225" s="13"/>
      <c r="G225" s="13"/>
      <c r="AG225" s="124"/>
      <c r="AH225" s="124"/>
    </row>
    <row r="226" spans="1:34" x14ac:dyDescent="0.2">
      <c r="A226" s="13"/>
      <c r="B226" s="13"/>
      <c r="C226" s="13"/>
      <c r="D226" s="110"/>
      <c r="E226" s="13"/>
      <c r="F226" s="13"/>
      <c r="G226" s="13"/>
      <c r="AG226" s="124"/>
      <c r="AH226" s="124"/>
    </row>
    <row r="227" spans="1:34" x14ac:dyDescent="0.2">
      <c r="A227" s="13"/>
      <c r="B227" s="13"/>
      <c r="C227" s="13"/>
      <c r="D227" s="110"/>
      <c r="E227" s="13"/>
      <c r="F227" s="13"/>
      <c r="G227" s="13"/>
      <c r="AG227" s="124"/>
      <c r="AH227" s="124"/>
    </row>
    <row r="228" spans="1:34" x14ac:dyDescent="0.2">
      <c r="A228" s="13"/>
      <c r="B228" s="13"/>
      <c r="C228" s="13"/>
      <c r="D228" s="110"/>
      <c r="E228" s="13"/>
      <c r="F228" s="13"/>
      <c r="G228" s="13"/>
      <c r="AG228" s="124"/>
      <c r="AH228" s="124"/>
    </row>
    <row r="229" spans="1:34" x14ac:dyDescent="0.2">
      <c r="A229" s="13"/>
      <c r="B229" s="13"/>
      <c r="C229" s="13"/>
      <c r="D229" s="110"/>
      <c r="E229" s="13"/>
      <c r="F229" s="13"/>
      <c r="G229" s="13"/>
      <c r="AG229" s="124"/>
      <c r="AH229" s="124"/>
    </row>
    <row r="230" spans="1:34" x14ac:dyDescent="0.2">
      <c r="A230" s="13"/>
      <c r="B230" s="13"/>
      <c r="C230" s="13"/>
      <c r="D230" s="110"/>
      <c r="E230" s="13"/>
      <c r="F230" s="13"/>
      <c r="G230" s="13"/>
      <c r="AG230" s="124"/>
      <c r="AH230" s="124"/>
    </row>
    <row r="231" spans="1:34" x14ac:dyDescent="0.2">
      <c r="A231" s="13"/>
      <c r="B231" s="13"/>
      <c r="C231" s="13"/>
      <c r="D231" s="110"/>
      <c r="E231" s="13"/>
      <c r="F231" s="13"/>
      <c r="G231" s="13"/>
      <c r="AG231" s="124"/>
      <c r="AH231" s="124"/>
    </row>
    <row r="232" spans="1:34" x14ac:dyDescent="0.2">
      <c r="A232" s="13"/>
      <c r="B232" s="13"/>
      <c r="C232" s="13"/>
      <c r="D232" s="110"/>
      <c r="E232" s="13"/>
      <c r="F232" s="13"/>
      <c r="G232" s="13"/>
      <c r="AG232" s="124"/>
      <c r="AH232" s="124"/>
    </row>
    <row r="233" spans="1:34" x14ac:dyDescent="0.2">
      <c r="A233" s="13"/>
      <c r="B233" s="13"/>
      <c r="C233" s="13"/>
      <c r="D233" s="110"/>
      <c r="E233" s="13"/>
      <c r="F233" s="13"/>
      <c r="G233" s="13"/>
      <c r="AG233" s="124"/>
      <c r="AH233" s="124"/>
    </row>
    <row r="234" spans="1:34" x14ac:dyDescent="0.2">
      <c r="A234" s="13"/>
      <c r="B234" s="13"/>
      <c r="C234" s="13"/>
      <c r="D234" s="110"/>
      <c r="E234" s="13"/>
      <c r="F234" s="13"/>
      <c r="G234" s="13"/>
      <c r="AG234" s="124"/>
      <c r="AH234" s="124"/>
    </row>
    <row r="235" spans="1:34" x14ac:dyDescent="0.2">
      <c r="A235" s="13"/>
      <c r="B235" s="13"/>
      <c r="C235" s="13"/>
      <c r="D235" s="110"/>
      <c r="E235" s="13"/>
      <c r="F235" s="13"/>
      <c r="G235" s="13"/>
      <c r="AG235" s="124"/>
      <c r="AH235" s="124"/>
    </row>
    <row r="236" spans="1:34" x14ac:dyDescent="0.2">
      <c r="A236" s="13"/>
      <c r="B236" s="13"/>
      <c r="C236" s="13"/>
      <c r="D236" s="110"/>
      <c r="E236" s="13"/>
      <c r="F236" s="13"/>
      <c r="G236" s="13"/>
      <c r="AG236" s="124"/>
      <c r="AH236" s="124"/>
    </row>
    <row r="237" spans="1:34" x14ac:dyDescent="0.2">
      <c r="A237" s="13"/>
      <c r="B237" s="13"/>
      <c r="C237" s="13"/>
      <c r="D237" s="110"/>
      <c r="E237" s="13"/>
      <c r="F237" s="13"/>
      <c r="G237" s="13"/>
      <c r="AG237" s="124"/>
      <c r="AH237" s="124"/>
    </row>
    <row r="238" spans="1:34" x14ac:dyDescent="0.2">
      <c r="A238" s="13"/>
      <c r="B238" s="13"/>
      <c r="C238" s="13"/>
      <c r="D238" s="110"/>
      <c r="E238" s="13"/>
      <c r="F238" s="13"/>
      <c r="G238" s="13"/>
      <c r="AG238" s="124"/>
      <c r="AH238" s="124"/>
    </row>
    <row r="239" spans="1:34" x14ac:dyDescent="0.2">
      <c r="A239" s="13"/>
      <c r="B239" s="13"/>
      <c r="C239" s="13"/>
      <c r="D239" s="110"/>
      <c r="E239" s="13"/>
      <c r="F239" s="13"/>
      <c r="G239" s="13"/>
      <c r="AG239" s="124"/>
      <c r="AH239" s="124"/>
    </row>
    <row r="240" spans="1:34" x14ac:dyDescent="0.2">
      <c r="A240" s="13"/>
      <c r="B240" s="13"/>
      <c r="C240" s="13"/>
      <c r="D240" s="110"/>
      <c r="E240" s="13"/>
      <c r="F240" s="13"/>
      <c r="G240" s="13"/>
      <c r="AG240" s="124"/>
      <c r="AH240" s="124"/>
    </row>
    <row r="241" spans="1:34" x14ac:dyDescent="0.2">
      <c r="A241" s="13"/>
      <c r="B241" s="13"/>
      <c r="C241" s="13"/>
      <c r="D241" s="110"/>
      <c r="E241" s="13"/>
      <c r="F241" s="13"/>
      <c r="G241" s="13"/>
      <c r="AG241" s="124"/>
      <c r="AH241" s="124"/>
    </row>
    <row r="242" spans="1:34" x14ac:dyDescent="0.2">
      <c r="A242" s="13"/>
      <c r="B242" s="13"/>
      <c r="C242" s="13"/>
      <c r="D242" s="110"/>
      <c r="E242" s="13"/>
      <c r="F242" s="13"/>
      <c r="G242" s="13"/>
      <c r="AG242" s="124"/>
      <c r="AH242" s="124"/>
    </row>
    <row r="243" spans="1:34" x14ac:dyDescent="0.2">
      <c r="A243" s="13"/>
      <c r="B243" s="13"/>
      <c r="C243" s="13"/>
      <c r="D243" s="110"/>
      <c r="E243" s="13"/>
      <c r="F243" s="13"/>
      <c r="G243" s="13"/>
      <c r="AG243" s="124"/>
      <c r="AH243" s="124"/>
    </row>
    <row r="244" spans="1:34" x14ac:dyDescent="0.2">
      <c r="A244" s="13"/>
      <c r="B244" s="13"/>
      <c r="C244" s="13"/>
      <c r="D244" s="110"/>
      <c r="E244" s="13"/>
      <c r="F244" s="13"/>
      <c r="G244" s="13"/>
      <c r="AG244" s="124"/>
      <c r="AH244" s="124"/>
    </row>
    <row r="245" spans="1:34" x14ac:dyDescent="0.2">
      <c r="A245" s="13"/>
      <c r="B245" s="13"/>
      <c r="C245" s="13"/>
      <c r="D245" s="110"/>
      <c r="E245" s="13"/>
      <c r="F245" s="13"/>
      <c r="G245" s="13"/>
      <c r="AG245" s="124"/>
      <c r="AH245" s="124"/>
    </row>
    <row r="246" spans="1:34" x14ac:dyDescent="0.2">
      <c r="A246" s="13"/>
      <c r="B246" s="13"/>
      <c r="C246" s="13"/>
      <c r="D246" s="110"/>
      <c r="E246" s="13"/>
      <c r="F246" s="13"/>
      <c r="G246" s="13"/>
      <c r="AG246" s="124"/>
      <c r="AH246" s="124"/>
    </row>
    <row r="247" spans="1:34" x14ac:dyDescent="0.2">
      <c r="A247" s="13"/>
      <c r="B247" s="13"/>
      <c r="C247" s="13"/>
      <c r="D247" s="110"/>
      <c r="E247" s="13"/>
      <c r="F247" s="13"/>
      <c r="G247" s="13"/>
      <c r="AG247" s="124"/>
      <c r="AH247" s="124"/>
    </row>
    <row r="248" spans="1:34" x14ac:dyDescent="0.2">
      <c r="A248" s="13"/>
      <c r="B248" s="13"/>
      <c r="C248" s="13"/>
      <c r="D248" s="110"/>
      <c r="E248" s="13"/>
      <c r="F248" s="13"/>
      <c r="G248" s="13"/>
      <c r="AG248" s="124"/>
      <c r="AH248" s="124"/>
    </row>
    <row r="249" spans="1:34" x14ac:dyDescent="0.2">
      <c r="A249" s="13"/>
      <c r="B249" s="13"/>
      <c r="C249" s="13"/>
      <c r="D249" s="110"/>
      <c r="E249" s="13"/>
      <c r="F249" s="13"/>
      <c r="G249" s="13"/>
      <c r="AG249" s="124"/>
      <c r="AH249" s="124"/>
    </row>
    <row r="250" spans="1:34" x14ac:dyDescent="0.2">
      <c r="A250" s="13"/>
      <c r="B250" s="13"/>
      <c r="C250" s="13"/>
      <c r="D250" s="110"/>
      <c r="E250" s="13"/>
      <c r="F250" s="13"/>
      <c r="G250" s="13"/>
      <c r="AG250" s="124"/>
      <c r="AH250" s="124"/>
    </row>
    <row r="251" spans="1:34" x14ac:dyDescent="0.2">
      <c r="A251" s="13"/>
      <c r="B251" s="13"/>
      <c r="C251" s="13"/>
      <c r="D251" s="110"/>
      <c r="E251" s="13"/>
      <c r="F251" s="13"/>
      <c r="G251" s="13"/>
      <c r="AG251" s="124"/>
      <c r="AH251" s="124"/>
    </row>
    <row r="252" spans="1:34" x14ac:dyDescent="0.2">
      <c r="A252" s="13"/>
      <c r="B252" s="13"/>
      <c r="C252" s="13"/>
      <c r="D252" s="110"/>
      <c r="E252" s="13"/>
      <c r="F252" s="13"/>
      <c r="G252" s="13"/>
      <c r="AG252" s="124"/>
      <c r="AH252" s="124"/>
    </row>
    <row r="253" spans="1:34" x14ac:dyDescent="0.2">
      <c r="A253" s="13"/>
      <c r="B253" s="13"/>
      <c r="C253" s="13"/>
      <c r="D253" s="110"/>
      <c r="E253" s="13"/>
      <c r="F253" s="13"/>
      <c r="G253" s="13"/>
      <c r="AG253" s="124"/>
      <c r="AH253" s="124"/>
    </row>
    <row r="254" spans="1:34" x14ac:dyDescent="0.2">
      <c r="A254" s="13"/>
      <c r="B254" s="13"/>
      <c r="C254" s="13"/>
      <c r="D254" s="110"/>
      <c r="E254" s="13"/>
      <c r="F254" s="13"/>
      <c r="G254" s="13"/>
      <c r="AG254" s="124"/>
      <c r="AH254" s="124"/>
    </row>
    <row r="255" spans="1:34" x14ac:dyDescent="0.2">
      <c r="A255" s="13"/>
      <c r="B255" s="13"/>
      <c r="C255" s="13"/>
      <c r="D255" s="110"/>
      <c r="E255" s="13"/>
      <c r="F255" s="13"/>
      <c r="G255" s="13"/>
      <c r="AG255" s="124"/>
      <c r="AH255" s="124"/>
    </row>
    <row r="256" spans="1:34" x14ac:dyDescent="0.2">
      <c r="A256" s="13"/>
      <c r="B256" s="13"/>
      <c r="C256" s="13"/>
      <c r="D256" s="110"/>
      <c r="E256" s="13"/>
      <c r="F256" s="13"/>
      <c r="G256" s="13"/>
      <c r="AG256" s="124"/>
      <c r="AH256" s="124"/>
    </row>
    <row r="257" spans="1:34" x14ac:dyDescent="0.2">
      <c r="A257" s="13"/>
      <c r="B257" s="13"/>
      <c r="C257" s="13"/>
      <c r="D257" s="110"/>
      <c r="E257" s="13"/>
      <c r="F257" s="13"/>
      <c r="G257" s="13"/>
      <c r="AG257" s="124"/>
      <c r="AH257" s="124"/>
    </row>
    <row r="258" spans="1:34" x14ac:dyDescent="0.2">
      <c r="A258" s="13"/>
      <c r="B258" s="13"/>
      <c r="C258" s="13"/>
      <c r="D258" s="110"/>
      <c r="E258" s="13"/>
      <c r="F258" s="13"/>
      <c r="G258" s="13"/>
      <c r="AG258" s="124"/>
      <c r="AH258" s="124"/>
    </row>
    <row r="259" spans="1:34" x14ac:dyDescent="0.2">
      <c r="A259" s="13"/>
      <c r="B259" s="13"/>
      <c r="C259" s="13"/>
      <c r="D259" s="110"/>
      <c r="E259" s="13"/>
      <c r="F259" s="13"/>
      <c r="G259" s="13"/>
      <c r="AG259" s="124"/>
      <c r="AH259" s="124"/>
    </row>
    <row r="260" spans="1:34" x14ac:dyDescent="0.2">
      <c r="A260" s="13"/>
      <c r="B260" s="13"/>
      <c r="C260" s="13"/>
      <c r="D260" s="110"/>
      <c r="E260" s="13"/>
      <c r="F260" s="13"/>
      <c r="G260" s="13"/>
      <c r="AG260" s="124"/>
      <c r="AH260" s="124"/>
    </row>
    <row r="261" spans="1:34" x14ac:dyDescent="0.2">
      <c r="A261" s="13"/>
      <c r="B261" s="13"/>
      <c r="C261" s="13"/>
      <c r="D261" s="110"/>
      <c r="E261" s="13"/>
      <c r="F261" s="13"/>
      <c r="G261" s="13"/>
      <c r="AG261" s="124"/>
      <c r="AH261" s="124"/>
    </row>
    <row r="262" spans="1:34" x14ac:dyDescent="0.2">
      <c r="A262" s="13"/>
      <c r="B262" s="13"/>
      <c r="C262" s="13"/>
      <c r="D262" s="110"/>
      <c r="E262" s="13"/>
      <c r="F262" s="13"/>
      <c r="G262" s="13"/>
      <c r="AG262" s="124"/>
      <c r="AH262" s="124"/>
    </row>
    <row r="263" spans="1:34" x14ac:dyDescent="0.2">
      <c r="A263" s="13"/>
      <c r="B263" s="13"/>
      <c r="C263" s="13"/>
      <c r="D263" s="110"/>
      <c r="E263" s="13"/>
      <c r="F263" s="13"/>
      <c r="G263" s="13"/>
      <c r="AG263" s="124"/>
      <c r="AH263" s="124"/>
    </row>
    <row r="264" spans="1:34" x14ac:dyDescent="0.2">
      <c r="A264" s="13"/>
      <c r="B264" s="13"/>
      <c r="C264" s="13"/>
      <c r="D264" s="110"/>
      <c r="E264" s="13"/>
      <c r="F264" s="13"/>
      <c r="G264" s="13"/>
      <c r="AG264" s="124"/>
      <c r="AH264" s="124"/>
    </row>
    <row r="265" spans="1:34" x14ac:dyDescent="0.2">
      <c r="A265" s="13"/>
      <c r="B265" s="13"/>
      <c r="C265" s="13"/>
      <c r="D265" s="110"/>
      <c r="E265" s="13"/>
      <c r="F265" s="13"/>
      <c r="G265" s="13"/>
      <c r="AG265" s="124"/>
      <c r="AH265" s="124"/>
    </row>
    <row r="266" spans="1:34" x14ac:dyDescent="0.2">
      <c r="A266" s="13"/>
      <c r="B266" s="13"/>
      <c r="C266" s="13"/>
      <c r="D266" s="110"/>
      <c r="E266" s="13"/>
      <c r="F266" s="13"/>
      <c r="G266" s="13"/>
      <c r="AG266" s="124"/>
      <c r="AH266" s="124"/>
    </row>
    <row r="267" spans="1:34" x14ac:dyDescent="0.2">
      <c r="A267" s="13"/>
      <c r="B267" s="13"/>
      <c r="C267" s="13"/>
      <c r="D267" s="110"/>
      <c r="E267" s="13"/>
      <c r="F267" s="13"/>
      <c r="G267" s="13"/>
      <c r="AG267" s="124"/>
      <c r="AH267" s="124"/>
    </row>
    <row r="268" spans="1:34" x14ac:dyDescent="0.2">
      <c r="A268" s="13"/>
      <c r="B268" s="13"/>
      <c r="C268" s="13"/>
      <c r="D268" s="110"/>
      <c r="E268" s="13"/>
      <c r="F268" s="13"/>
      <c r="G268" s="13"/>
      <c r="AG268" s="124"/>
      <c r="AH268" s="124"/>
    </row>
    <row r="269" spans="1:34" x14ac:dyDescent="0.2">
      <c r="A269" s="13"/>
      <c r="B269" s="13"/>
      <c r="C269" s="13"/>
      <c r="D269" s="110"/>
      <c r="E269" s="13"/>
      <c r="F269" s="13"/>
      <c r="G269" s="13"/>
      <c r="AG269" s="124"/>
      <c r="AH269" s="124"/>
    </row>
    <row r="270" spans="1:34" x14ac:dyDescent="0.2">
      <c r="A270" s="13"/>
      <c r="B270" s="13"/>
      <c r="C270" s="13"/>
      <c r="D270" s="110"/>
      <c r="E270" s="13"/>
      <c r="F270" s="13"/>
      <c r="G270" s="13"/>
      <c r="AG270" s="124"/>
      <c r="AH270" s="124"/>
    </row>
    <row r="271" spans="1:34" x14ac:dyDescent="0.2">
      <c r="A271" s="13"/>
      <c r="B271" s="13"/>
      <c r="C271" s="13"/>
      <c r="D271" s="110"/>
      <c r="E271" s="13"/>
      <c r="F271" s="13"/>
      <c r="G271" s="13"/>
      <c r="AG271" s="124"/>
      <c r="AH271" s="124"/>
    </row>
    <row r="272" spans="1:34" x14ac:dyDescent="0.2">
      <c r="A272" s="13"/>
      <c r="B272" s="13"/>
      <c r="C272" s="13"/>
      <c r="D272" s="110"/>
      <c r="E272" s="13"/>
      <c r="F272" s="13"/>
      <c r="G272" s="13"/>
      <c r="AG272" s="124"/>
      <c r="AH272" s="124"/>
    </row>
    <row r="273" spans="1:34" x14ac:dyDescent="0.2">
      <c r="A273" s="13"/>
      <c r="B273" s="13"/>
      <c r="C273" s="13"/>
      <c r="D273" s="110"/>
      <c r="E273" s="13"/>
      <c r="F273" s="13"/>
      <c r="G273" s="13"/>
      <c r="AG273" s="124"/>
      <c r="AH273" s="124"/>
    </row>
    <row r="274" spans="1:34" x14ac:dyDescent="0.2">
      <c r="A274" s="13"/>
      <c r="B274" s="13"/>
      <c r="C274" s="13"/>
      <c r="D274" s="110"/>
      <c r="E274" s="13"/>
      <c r="F274" s="13"/>
      <c r="G274" s="13"/>
      <c r="AG274" s="124"/>
      <c r="AH274" s="124"/>
    </row>
    <row r="275" spans="1:34" x14ac:dyDescent="0.2">
      <c r="A275" s="13"/>
      <c r="B275" s="13"/>
      <c r="C275" s="13"/>
      <c r="D275" s="110"/>
      <c r="E275" s="13"/>
      <c r="F275" s="13"/>
      <c r="G275" s="13"/>
      <c r="AG275" s="124"/>
      <c r="AH275" s="124"/>
    </row>
    <row r="276" spans="1:34" x14ac:dyDescent="0.2">
      <c r="A276" s="13"/>
      <c r="B276" s="13"/>
      <c r="C276" s="13"/>
      <c r="D276" s="110"/>
      <c r="E276" s="13"/>
      <c r="F276" s="13"/>
      <c r="G276" s="13"/>
      <c r="AG276" s="124"/>
      <c r="AH276" s="124"/>
    </row>
    <row r="277" spans="1:34" x14ac:dyDescent="0.2">
      <c r="A277" s="13"/>
      <c r="B277" s="13"/>
      <c r="C277" s="13"/>
      <c r="D277" s="110"/>
      <c r="E277" s="13"/>
      <c r="F277" s="13"/>
      <c r="G277" s="13"/>
      <c r="AG277" s="124"/>
      <c r="AH277" s="124"/>
    </row>
    <row r="278" spans="1:34" x14ac:dyDescent="0.2">
      <c r="A278" s="13"/>
      <c r="B278" s="13"/>
      <c r="C278" s="13"/>
      <c r="D278" s="110"/>
      <c r="E278" s="13"/>
      <c r="F278" s="13"/>
      <c r="G278" s="13"/>
      <c r="AG278" s="124"/>
      <c r="AH278" s="124"/>
    </row>
    <row r="279" spans="1:34" x14ac:dyDescent="0.2">
      <c r="A279" s="13"/>
      <c r="B279" s="13"/>
      <c r="C279" s="13"/>
      <c r="D279" s="110"/>
      <c r="E279" s="13"/>
      <c r="F279" s="13"/>
      <c r="G279" s="13"/>
      <c r="AG279" s="124"/>
      <c r="AH279" s="124"/>
    </row>
    <row r="280" spans="1:34" x14ac:dyDescent="0.2">
      <c r="A280" s="13"/>
      <c r="B280" s="13"/>
      <c r="C280" s="13"/>
      <c r="D280" s="110"/>
      <c r="E280" s="13"/>
      <c r="F280" s="13"/>
      <c r="G280" s="13"/>
      <c r="AG280" s="124"/>
      <c r="AH280" s="124"/>
    </row>
    <row r="281" spans="1:34" x14ac:dyDescent="0.2">
      <c r="A281" s="13"/>
      <c r="B281" s="13"/>
      <c r="C281" s="13"/>
      <c r="D281" s="110"/>
      <c r="E281" s="13"/>
      <c r="F281" s="13"/>
      <c r="G281" s="13"/>
      <c r="AG281" s="124"/>
      <c r="AH281" s="124"/>
    </row>
    <row r="282" spans="1:34" x14ac:dyDescent="0.2">
      <c r="A282" s="13"/>
      <c r="B282" s="13"/>
      <c r="C282" s="13"/>
      <c r="D282" s="110"/>
      <c r="E282" s="13"/>
      <c r="F282" s="13"/>
      <c r="G282" s="13"/>
      <c r="AG282" s="124"/>
      <c r="AH282" s="124"/>
    </row>
    <row r="283" spans="1:34" x14ac:dyDescent="0.2">
      <c r="A283" s="13"/>
      <c r="B283" s="13"/>
      <c r="C283" s="13"/>
      <c r="D283" s="110"/>
      <c r="E283" s="13"/>
      <c r="F283" s="13"/>
      <c r="G283" s="13"/>
      <c r="AG283" s="124"/>
      <c r="AH283" s="124"/>
    </row>
    <row r="284" spans="1:34" x14ac:dyDescent="0.2">
      <c r="A284" s="13"/>
      <c r="B284" s="13"/>
      <c r="C284" s="13"/>
      <c r="D284" s="110"/>
      <c r="E284" s="13"/>
      <c r="F284" s="13"/>
      <c r="G284" s="13"/>
      <c r="AG284" s="124"/>
      <c r="AH284" s="124"/>
    </row>
    <row r="285" spans="1:34" x14ac:dyDescent="0.2">
      <c r="A285" s="13"/>
      <c r="B285" s="13"/>
      <c r="C285" s="13"/>
      <c r="D285" s="110"/>
      <c r="E285" s="13"/>
      <c r="F285" s="13"/>
      <c r="G285" s="13"/>
      <c r="AG285" s="124"/>
      <c r="AH285" s="124"/>
    </row>
    <row r="286" spans="1:34" x14ac:dyDescent="0.2">
      <c r="A286" s="13"/>
      <c r="B286" s="13"/>
      <c r="C286" s="13"/>
      <c r="D286" s="110"/>
      <c r="E286" s="13"/>
      <c r="F286" s="13"/>
      <c r="G286" s="13"/>
      <c r="AG286" s="124"/>
      <c r="AH286" s="124"/>
    </row>
    <row r="287" spans="1:34" x14ac:dyDescent="0.2">
      <c r="A287" s="13"/>
      <c r="B287" s="13"/>
      <c r="C287" s="13"/>
      <c r="D287" s="110"/>
      <c r="E287" s="13"/>
      <c r="F287" s="13"/>
      <c r="G287" s="13"/>
      <c r="AG287" s="124"/>
      <c r="AH287" s="124"/>
    </row>
    <row r="288" spans="1:34" x14ac:dyDescent="0.2">
      <c r="A288" s="13"/>
      <c r="B288" s="13"/>
      <c r="C288" s="13"/>
      <c r="D288" s="110"/>
      <c r="E288" s="13"/>
      <c r="F288" s="13"/>
      <c r="G288" s="13"/>
      <c r="AG288" s="124"/>
      <c r="AH288" s="124"/>
    </row>
    <row r="289" spans="1:34" x14ac:dyDescent="0.2">
      <c r="A289" s="13"/>
      <c r="B289" s="13"/>
      <c r="C289" s="13"/>
      <c r="D289" s="110"/>
      <c r="E289" s="13"/>
      <c r="F289" s="13"/>
      <c r="G289" s="13"/>
      <c r="AG289" s="124"/>
      <c r="AH289" s="124"/>
    </row>
    <row r="290" spans="1:34" x14ac:dyDescent="0.2">
      <c r="A290" s="13"/>
      <c r="B290" s="13"/>
      <c r="C290" s="13"/>
      <c r="D290" s="110"/>
      <c r="E290" s="13"/>
      <c r="F290" s="13"/>
      <c r="G290" s="13"/>
      <c r="AG290" s="124"/>
      <c r="AH290" s="124"/>
    </row>
    <row r="291" spans="1:34" x14ac:dyDescent="0.2">
      <c r="A291" s="13"/>
      <c r="B291" s="13"/>
      <c r="C291" s="13"/>
      <c r="D291" s="110"/>
      <c r="E291" s="13"/>
      <c r="F291" s="13"/>
      <c r="G291" s="13"/>
      <c r="AG291" s="124"/>
      <c r="AH291" s="124"/>
    </row>
    <row r="292" spans="1:34" x14ac:dyDescent="0.2">
      <c r="A292" s="13"/>
      <c r="B292" s="13"/>
      <c r="C292" s="13"/>
      <c r="D292" s="110"/>
      <c r="E292" s="13"/>
      <c r="F292" s="13"/>
      <c r="G292" s="13"/>
      <c r="AG292" s="124"/>
      <c r="AH292" s="124"/>
    </row>
    <row r="293" spans="1:34" x14ac:dyDescent="0.2">
      <c r="A293" s="13"/>
      <c r="B293" s="13"/>
      <c r="C293" s="13"/>
      <c r="D293" s="110"/>
      <c r="E293" s="13"/>
      <c r="F293" s="13"/>
      <c r="G293" s="13"/>
      <c r="AG293" s="124"/>
      <c r="AH293" s="124"/>
    </row>
    <row r="294" spans="1:34" x14ac:dyDescent="0.2">
      <c r="A294" s="13"/>
      <c r="B294" s="13"/>
      <c r="C294" s="13"/>
      <c r="D294" s="110"/>
      <c r="E294" s="13"/>
      <c r="F294" s="13"/>
      <c r="G294" s="13"/>
      <c r="AG294" s="124"/>
      <c r="AH294" s="124"/>
    </row>
    <row r="295" spans="1:34" x14ac:dyDescent="0.2">
      <c r="A295" s="13"/>
      <c r="B295" s="13"/>
      <c r="C295" s="13"/>
      <c r="D295" s="110"/>
      <c r="E295" s="13"/>
      <c r="F295" s="13"/>
      <c r="G295" s="13"/>
      <c r="AG295" s="124"/>
      <c r="AH295" s="124"/>
    </row>
    <row r="296" spans="1:34" x14ac:dyDescent="0.2">
      <c r="A296" s="13"/>
      <c r="B296" s="13"/>
      <c r="C296" s="13"/>
      <c r="D296" s="110"/>
      <c r="E296" s="13"/>
      <c r="F296" s="13"/>
      <c r="G296" s="13"/>
      <c r="AG296" s="124"/>
      <c r="AH296" s="124"/>
    </row>
    <row r="297" spans="1:34" x14ac:dyDescent="0.2">
      <c r="A297" s="13"/>
      <c r="B297" s="13"/>
      <c r="C297" s="13"/>
      <c r="D297" s="110"/>
      <c r="E297" s="13"/>
      <c r="F297" s="13"/>
      <c r="G297" s="13"/>
      <c r="AG297" s="124"/>
      <c r="AH297" s="124"/>
    </row>
    <row r="298" spans="1:34" x14ac:dyDescent="0.2">
      <c r="A298" s="13"/>
      <c r="B298" s="13"/>
      <c r="C298" s="13"/>
      <c r="D298" s="110"/>
      <c r="E298" s="13"/>
      <c r="F298" s="13"/>
      <c r="G298" s="13"/>
      <c r="AG298" s="124"/>
      <c r="AH298" s="124"/>
    </row>
    <row r="299" spans="1:34" x14ac:dyDescent="0.2">
      <c r="A299" s="13"/>
      <c r="B299" s="13"/>
      <c r="C299" s="13"/>
      <c r="D299" s="110"/>
      <c r="E299" s="13"/>
      <c r="F299" s="13"/>
      <c r="G299" s="13"/>
      <c r="AG299" s="124"/>
      <c r="AH299" s="124"/>
    </row>
    <row r="300" spans="1:34" x14ac:dyDescent="0.2">
      <c r="A300" s="13"/>
      <c r="B300" s="13"/>
      <c r="C300" s="13"/>
      <c r="D300" s="110"/>
      <c r="E300" s="13"/>
      <c r="F300" s="13"/>
      <c r="G300" s="13"/>
      <c r="AG300" s="124"/>
      <c r="AH300" s="124"/>
    </row>
    <row r="301" spans="1:34" x14ac:dyDescent="0.2">
      <c r="A301" s="13"/>
      <c r="B301" s="13"/>
      <c r="C301" s="13"/>
      <c r="D301" s="110"/>
      <c r="E301" s="13"/>
      <c r="F301" s="13"/>
      <c r="G301" s="13"/>
      <c r="AG301" s="124"/>
      <c r="AH301" s="124"/>
    </row>
    <row r="302" spans="1:34" x14ac:dyDescent="0.2">
      <c r="A302" s="13"/>
      <c r="B302" s="13"/>
      <c r="C302" s="13"/>
      <c r="D302" s="110"/>
      <c r="E302" s="13"/>
      <c r="F302" s="13"/>
      <c r="G302" s="13"/>
      <c r="AG302" s="124"/>
      <c r="AH302" s="124"/>
    </row>
    <row r="303" spans="1:34" x14ac:dyDescent="0.2">
      <c r="A303" s="13"/>
      <c r="B303" s="13"/>
      <c r="C303" s="13"/>
      <c r="D303" s="110"/>
      <c r="E303" s="13"/>
      <c r="F303" s="13"/>
      <c r="G303" s="13"/>
      <c r="AG303" s="124"/>
      <c r="AH303" s="124"/>
    </row>
    <row r="304" spans="1:34" x14ac:dyDescent="0.2">
      <c r="A304" s="13"/>
      <c r="B304" s="13"/>
      <c r="C304" s="13"/>
      <c r="D304" s="110"/>
      <c r="E304" s="13"/>
      <c r="F304" s="13"/>
      <c r="G304" s="13"/>
      <c r="AG304" s="124"/>
      <c r="AH304" s="124"/>
    </row>
    <row r="305" spans="1:34" x14ac:dyDescent="0.2">
      <c r="A305" s="13"/>
      <c r="B305" s="13"/>
      <c r="C305" s="13"/>
      <c r="D305" s="110"/>
      <c r="E305" s="13"/>
      <c r="F305" s="13"/>
      <c r="G305" s="13"/>
      <c r="AG305" s="124"/>
      <c r="AH305" s="124"/>
    </row>
    <row r="306" spans="1:34" x14ac:dyDescent="0.2">
      <c r="A306" s="13"/>
      <c r="B306" s="13"/>
      <c r="C306" s="13"/>
      <c r="D306" s="110"/>
      <c r="E306" s="13"/>
      <c r="F306" s="13"/>
      <c r="G306" s="13"/>
      <c r="AG306" s="124"/>
      <c r="AH306" s="124"/>
    </row>
    <row r="307" spans="1:34" x14ac:dyDescent="0.2">
      <c r="A307" s="13"/>
      <c r="B307" s="13"/>
      <c r="C307" s="13"/>
      <c r="D307" s="110"/>
      <c r="E307" s="13"/>
      <c r="F307" s="13"/>
      <c r="G307" s="13"/>
      <c r="AG307" s="124"/>
      <c r="AH307" s="124"/>
    </row>
    <row r="308" spans="1:34" x14ac:dyDescent="0.2">
      <c r="A308" s="13"/>
      <c r="B308" s="13"/>
      <c r="C308" s="13"/>
      <c r="D308" s="110"/>
      <c r="E308" s="13"/>
      <c r="F308" s="13"/>
      <c r="G308" s="13"/>
      <c r="AG308" s="124"/>
      <c r="AH308" s="124"/>
    </row>
    <row r="309" spans="1:34" x14ac:dyDescent="0.2">
      <c r="A309" s="13"/>
      <c r="B309" s="13"/>
      <c r="C309" s="13"/>
      <c r="D309" s="110"/>
      <c r="E309" s="13"/>
      <c r="F309" s="13"/>
      <c r="G309" s="13"/>
      <c r="AG309" s="124"/>
      <c r="AH309" s="124"/>
    </row>
    <row r="310" spans="1:34" x14ac:dyDescent="0.2">
      <c r="A310" s="13"/>
      <c r="B310" s="13"/>
      <c r="C310" s="13"/>
      <c r="D310" s="110"/>
      <c r="E310" s="13"/>
      <c r="F310" s="13"/>
      <c r="G310" s="13"/>
      <c r="AG310" s="124"/>
      <c r="AH310" s="124"/>
    </row>
    <row r="311" spans="1:34" x14ac:dyDescent="0.2">
      <c r="A311" s="13"/>
      <c r="B311" s="13"/>
      <c r="C311" s="13"/>
      <c r="D311" s="110"/>
      <c r="E311" s="13"/>
      <c r="F311" s="13"/>
      <c r="G311" s="13"/>
      <c r="AG311" s="124"/>
      <c r="AH311" s="124"/>
    </row>
    <row r="312" spans="1:34" x14ac:dyDescent="0.2">
      <c r="A312" s="13"/>
      <c r="B312" s="13"/>
      <c r="C312" s="13"/>
      <c r="D312" s="110"/>
      <c r="E312" s="13"/>
      <c r="F312" s="13"/>
      <c r="G312" s="13"/>
      <c r="AG312" s="124"/>
      <c r="AH312" s="124"/>
    </row>
    <row r="313" spans="1:34" x14ac:dyDescent="0.2">
      <c r="A313" s="13"/>
      <c r="B313" s="13"/>
      <c r="C313" s="13"/>
      <c r="D313" s="110"/>
      <c r="E313" s="13"/>
      <c r="F313" s="13"/>
      <c r="G313" s="13"/>
      <c r="AG313" s="124"/>
      <c r="AH313" s="124"/>
    </row>
    <row r="314" spans="1:34" x14ac:dyDescent="0.2">
      <c r="A314" s="13"/>
      <c r="B314" s="13"/>
      <c r="C314" s="13"/>
      <c r="D314" s="110"/>
      <c r="E314" s="13"/>
      <c r="F314" s="13"/>
      <c r="G314" s="13"/>
      <c r="AG314" s="124"/>
      <c r="AH314" s="124"/>
    </row>
    <row r="315" spans="1:34" x14ac:dyDescent="0.2">
      <c r="A315" s="13"/>
      <c r="B315" s="13"/>
      <c r="C315" s="13"/>
      <c r="D315" s="110"/>
      <c r="E315" s="13"/>
      <c r="F315" s="13"/>
      <c r="G315" s="13"/>
      <c r="AG315" s="124"/>
      <c r="AH315" s="124"/>
    </row>
    <row r="316" spans="1:34" x14ac:dyDescent="0.2">
      <c r="A316" s="13"/>
      <c r="B316" s="13"/>
      <c r="C316" s="13"/>
      <c r="D316" s="110"/>
      <c r="E316" s="13"/>
      <c r="F316" s="13"/>
      <c r="G316" s="13"/>
      <c r="AG316" s="124"/>
      <c r="AH316" s="124"/>
    </row>
    <row r="317" spans="1:34" x14ac:dyDescent="0.2">
      <c r="A317" s="13"/>
      <c r="B317" s="13"/>
      <c r="C317" s="13"/>
      <c r="D317" s="110"/>
      <c r="E317" s="13"/>
      <c r="F317" s="13"/>
      <c r="G317" s="13"/>
      <c r="AG317" s="124"/>
      <c r="AH317" s="124"/>
    </row>
    <row r="318" spans="1:34" x14ac:dyDescent="0.2">
      <c r="A318" s="13"/>
      <c r="B318" s="13"/>
      <c r="C318" s="13"/>
      <c r="D318" s="110"/>
      <c r="E318" s="13"/>
      <c r="F318" s="13"/>
      <c r="G318" s="13"/>
      <c r="AG318" s="124"/>
      <c r="AH318" s="124"/>
    </row>
    <row r="319" spans="1:34" x14ac:dyDescent="0.2">
      <c r="A319" s="13"/>
      <c r="B319" s="13"/>
      <c r="C319" s="13"/>
      <c r="D319" s="110"/>
      <c r="E319" s="13"/>
      <c r="F319" s="13"/>
      <c r="G319" s="13"/>
      <c r="AG319" s="124"/>
      <c r="AH319" s="124"/>
    </row>
    <row r="320" spans="1:34" x14ac:dyDescent="0.2">
      <c r="A320" s="13"/>
      <c r="B320" s="13"/>
      <c r="C320" s="13"/>
      <c r="D320" s="110"/>
      <c r="E320" s="13"/>
      <c r="F320" s="13"/>
      <c r="G320" s="13"/>
      <c r="AG320" s="124"/>
      <c r="AH320" s="124"/>
    </row>
    <row r="321" spans="1:34" x14ac:dyDescent="0.2">
      <c r="A321" s="13"/>
      <c r="B321" s="13"/>
      <c r="C321" s="13"/>
      <c r="D321" s="110"/>
      <c r="E321" s="13"/>
      <c r="F321" s="13"/>
      <c r="G321" s="13"/>
      <c r="AG321" s="124"/>
      <c r="AH321" s="124"/>
    </row>
    <row r="322" spans="1:34" x14ac:dyDescent="0.2">
      <c r="A322" s="13"/>
      <c r="B322" s="13"/>
      <c r="C322" s="13"/>
      <c r="D322" s="110"/>
      <c r="E322" s="13"/>
      <c r="F322" s="13"/>
      <c r="G322" s="13"/>
      <c r="AG322" s="124"/>
      <c r="AH322" s="124"/>
    </row>
    <row r="323" spans="1:34" x14ac:dyDescent="0.2">
      <c r="A323" s="13"/>
      <c r="B323" s="13"/>
      <c r="C323" s="13"/>
      <c r="D323" s="110"/>
      <c r="E323" s="13"/>
      <c r="F323" s="13"/>
      <c r="G323" s="13"/>
      <c r="AG323" s="124"/>
      <c r="AH323" s="124"/>
    </row>
    <row r="324" spans="1:34" x14ac:dyDescent="0.2">
      <c r="A324" s="13"/>
      <c r="B324" s="13"/>
      <c r="C324" s="13"/>
      <c r="D324" s="110"/>
      <c r="E324" s="13"/>
      <c r="F324" s="13"/>
      <c r="G324" s="13"/>
      <c r="AG324" s="124"/>
      <c r="AH324" s="124"/>
    </row>
    <row r="325" spans="1:34" x14ac:dyDescent="0.2">
      <c r="A325" s="13"/>
      <c r="B325" s="13"/>
      <c r="C325" s="13"/>
      <c r="D325" s="110"/>
      <c r="E325" s="13"/>
      <c r="F325" s="13"/>
      <c r="G325" s="13"/>
      <c r="AG325" s="124"/>
      <c r="AH325" s="124"/>
    </row>
    <row r="326" spans="1:34" x14ac:dyDescent="0.2">
      <c r="A326" s="13"/>
      <c r="B326" s="13"/>
      <c r="C326" s="13"/>
      <c r="D326" s="110"/>
      <c r="E326" s="13"/>
      <c r="F326" s="13"/>
      <c r="G326" s="13"/>
      <c r="AG326" s="124"/>
      <c r="AH326" s="124"/>
    </row>
    <row r="327" spans="1:34" x14ac:dyDescent="0.2">
      <c r="A327" s="13"/>
      <c r="B327" s="13"/>
      <c r="C327" s="13"/>
      <c r="D327" s="110"/>
      <c r="E327" s="13"/>
      <c r="F327" s="13"/>
      <c r="G327" s="13"/>
      <c r="AG327" s="124"/>
      <c r="AH327" s="124"/>
    </row>
    <row r="328" spans="1:34" x14ac:dyDescent="0.2">
      <c r="A328" s="13"/>
      <c r="B328" s="13"/>
      <c r="C328" s="13"/>
      <c r="D328" s="110"/>
      <c r="E328" s="13"/>
      <c r="F328" s="13"/>
      <c r="G328" s="13"/>
      <c r="AG328" s="124"/>
      <c r="AH328" s="124"/>
    </row>
    <row r="329" spans="1:34" x14ac:dyDescent="0.2">
      <c r="A329" s="13"/>
      <c r="B329" s="13"/>
      <c r="C329" s="13"/>
      <c r="D329" s="110"/>
      <c r="E329" s="13"/>
      <c r="F329" s="13"/>
      <c r="G329" s="13"/>
      <c r="AG329" s="124"/>
      <c r="AH329" s="124"/>
    </row>
    <row r="330" spans="1:34" x14ac:dyDescent="0.2">
      <c r="A330" s="13"/>
      <c r="B330" s="13"/>
      <c r="C330" s="13"/>
      <c r="D330" s="110"/>
      <c r="E330" s="13"/>
      <c r="F330" s="13"/>
      <c r="G330" s="13"/>
      <c r="AG330" s="124"/>
      <c r="AH330" s="124"/>
    </row>
    <row r="331" spans="1:34" x14ac:dyDescent="0.2">
      <c r="A331" s="13"/>
      <c r="B331" s="13"/>
      <c r="C331" s="13"/>
      <c r="D331" s="110"/>
      <c r="E331" s="13"/>
      <c r="F331" s="13"/>
      <c r="G331" s="13"/>
      <c r="AG331" s="124"/>
      <c r="AH331" s="124"/>
    </row>
    <row r="332" spans="1:34" x14ac:dyDescent="0.2">
      <c r="A332" s="13"/>
      <c r="B332" s="13"/>
      <c r="C332" s="13"/>
      <c r="D332" s="110"/>
      <c r="E332" s="13"/>
      <c r="F332" s="13"/>
      <c r="G332" s="13"/>
      <c r="AG332" s="124"/>
      <c r="AH332" s="124"/>
    </row>
    <row r="333" spans="1:34" x14ac:dyDescent="0.2">
      <c r="A333" s="13"/>
      <c r="B333" s="13"/>
      <c r="C333" s="13"/>
      <c r="D333" s="110"/>
      <c r="E333" s="13"/>
      <c r="F333" s="13"/>
      <c r="G333" s="13"/>
      <c r="AG333" s="124"/>
      <c r="AH333" s="124"/>
    </row>
    <row r="334" spans="1:34" x14ac:dyDescent="0.2">
      <c r="A334" s="13"/>
      <c r="B334" s="13"/>
      <c r="C334" s="13"/>
      <c r="D334" s="110"/>
      <c r="E334" s="13"/>
      <c r="F334" s="13"/>
      <c r="G334" s="13"/>
      <c r="AG334" s="124"/>
      <c r="AH334" s="124"/>
    </row>
    <row r="335" spans="1:34" x14ac:dyDescent="0.2">
      <c r="A335" s="13"/>
      <c r="B335" s="13"/>
      <c r="C335" s="13"/>
      <c r="D335" s="110"/>
      <c r="E335" s="13"/>
      <c r="F335" s="13"/>
      <c r="G335" s="13"/>
      <c r="AG335" s="124"/>
      <c r="AH335" s="124"/>
    </row>
    <row r="336" spans="1:34" x14ac:dyDescent="0.2">
      <c r="A336" s="13"/>
      <c r="B336" s="13"/>
      <c r="C336" s="13"/>
      <c r="D336" s="110"/>
      <c r="E336" s="13"/>
      <c r="F336" s="13"/>
      <c r="G336" s="13"/>
      <c r="AG336" s="124"/>
      <c r="AH336" s="124"/>
    </row>
    <row r="337" spans="1:34" x14ac:dyDescent="0.2">
      <c r="A337" s="13"/>
      <c r="B337" s="13"/>
      <c r="C337" s="13"/>
      <c r="D337" s="110"/>
      <c r="E337" s="13"/>
      <c r="F337" s="13"/>
      <c r="G337" s="13"/>
      <c r="AG337" s="124"/>
      <c r="AH337" s="124"/>
    </row>
    <row r="338" spans="1:34" x14ac:dyDescent="0.2">
      <c r="A338" s="13"/>
      <c r="B338" s="13"/>
      <c r="C338" s="13"/>
      <c r="D338" s="110"/>
      <c r="E338" s="13"/>
      <c r="F338" s="13"/>
      <c r="G338" s="13"/>
      <c r="AG338" s="124"/>
      <c r="AH338" s="124"/>
    </row>
    <row r="339" spans="1:34" x14ac:dyDescent="0.2">
      <c r="A339" s="13"/>
      <c r="B339" s="13"/>
      <c r="C339" s="13"/>
      <c r="D339" s="110"/>
      <c r="E339" s="13"/>
      <c r="F339" s="13"/>
      <c r="G339" s="13"/>
      <c r="AG339" s="124"/>
      <c r="AH339" s="124"/>
    </row>
    <row r="340" spans="1:34" x14ac:dyDescent="0.2">
      <c r="A340" s="13"/>
      <c r="B340" s="13"/>
      <c r="C340" s="13"/>
      <c r="D340" s="110"/>
      <c r="E340" s="13"/>
      <c r="F340" s="13"/>
      <c r="G340" s="13"/>
      <c r="AG340" s="124"/>
      <c r="AH340" s="124"/>
    </row>
    <row r="341" spans="1:34" x14ac:dyDescent="0.2">
      <c r="A341" s="13"/>
      <c r="B341" s="13"/>
      <c r="C341" s="13"/>
      <c r="D341" s="110"/>
      <c r="E341" s="13"/>
      <c r="F341" s="13"/>
      <c r="G341" s="13"/>
      <c r="AG341" s="124"/>
      <c r="AH341" s="124"/>
    </row>
    <row r="342" spans="1:34" x14ac:dyDescent="0.2">
      <c r="A342" s="13"/>
      <c r="B342" s="13"/>
      <c r="C342" s="13"/>
      <c r="D342" s="110"/>
      <c r="E342" s="13"/>
      <c r="F342" s="13"/>
      <c r="G342" s="13"/>
      <c r="AG342" s="124"/>
      <c r="AH342" s="124"/>
    </row>
    <row r="343" spans="1:34" x14ac:dyDescent="0.2">
      <c r="A343" s="13"/>
      <c r="B343" s="13"/>
      <c r="C343" s="13"/>
      <c r="D343" s="110"/>
      <c r="E343" s="13"/>
      <c r="F343" s="13"/>
      <c r="G343" s="13"/>
      <c r="AG343" s="124"/>
      <c r="AH343" s="124"/>
    </row>
    <row r="344" spans="1:34" x14ac:dyDescent="0.2">
      <c r="A344" s="13"/>
      <c r="B344" s="13"/>
      <c r="C344" s="13"/>
      <c r="D344" s="110"/>
      <c r="E344" s="13"/>
      <c r="F344" s="13"/>
      <c r="G344" s="13"/>
      <c r="AG344" s="124"/>
      <c r="AH344" s="124"/>
    </row>
    <row r="345" spans="1:34" x14ac:dyDescent="0.2">
      <c r="A345" s="13"/>
      <c r="B345" s="13"/>
      <c r="C345" s="13"/>
      <c r="D345" s="110"/>
      <c r="E345" s="13"/>
      <c r="F345" s="13"/>
      <c r="G345" s="13"/>
      <c r="AG345" s="124"/>
      <c r="AH345" s="124"/>
    </row>
    <row r="346" spans="1:34" x14ac:dyDescent="0.2">
      <c r="A346" s="13"/>
      <c r="B346" s="13"/>
      <c r="C346" s="13"/>
      <c r="D346" s="110"/>
      <c r="E346" s="13"/>
      <c r="F346" s="13"/>
      <c r="G346" s="13"/>
      <c r="AG346" s="124"/>
      <c r="AH346" s="124"/>
    </row>
    <row r="347" spans="1:34" x14ac:dyDescent="0.2">
      <c r="A347" s="13"/>
      <c r="B347" s="13"/>
      <c r="C347" s="13"/>
      <c r="D347" s="110"/>
      <c r="E347" s="13"/>
      <c r="F347" s="13"/>
      <c r="G347" s="13"/>
      <c r="AG347" s="124"/>
      <c r="AH347" s="124"/>
    </row>
    <row r="348" spans="1:34" x14ac:dyDescent="0.2">
      <c r="A348" s="13"/>
      <c r="B348" s="13"/>
      <c r="C348" s="13"/>
      <c r="D348" s="110"/>
      <c r="E348" s="13"/>
      <c r="F348" s="13"/>
      <c r="G348" s="13"/>
      <c r="AG348" s="124"/>
      <c r="AH348" s="124"/>
    </row>
    <row r="349" spans="1:34" x14ac:dyDescent="0.2">
      <c r="A349" s="13"/>
      <c r="B349" s="13"/>
      <c r="C349" s="13"/>
      <c r="D349" s="110"/>
      <c r="E349" s="13"/>
      <c r="F349" s="13"/>
      <c r="G349" s="13"/>
      <c r="AG349" s="124"/>
      <c r="AH349" s="124"/>
    </row>
    <row r="350" spans="1:34" x14ac:dyDescent="0.2">
      <c r="A350" s="13"/>
      <c r="B350" s="13"/>
      <c r="C350" s="13"/>
      <c r="D350" s="110"/>
      <c r="E350" s="13"/>
      <c r="F350" s="13"/>
      <c r="G350" s="13"/>
      <c r="AG350" s="124"/>
      <c r="AH350" s="124"/>
    </row>
    <row r="351" spans="1:34" x14ac:dyDescent="0.2">
      <c r="A351" s="13"/>
      <c r="B351" s="13"/>
      <c r="C351" s="13"/>
      <c r="D351" s="110"/>
      <c r="E351" s="13"/>
      <c r="F351" s="13"/>
      <c r="G351" s="13"/>
      <c r="AG351" s="124"/>
      <c r="AH351" s="124"/>
    </row>
    <row r="352" spans="1:34" x14ac:dyDescent="0.2">
      <c r="A352" s="13"/>
      <c r="B352" s="13"/>
      <c r="C352" s="13"/>
      <c r="D352" s="110"/>
      <c r="E352" s="13"/>
      <c r="F352" s="13"/>
      <c r="G352" s="13"/>
      <c r="AG352" s="124"/>
      <c r="AH352" s="124"/>
    </row>
    <row r="353" spans="1:34" x14ac:dyDescent="0.2">
      <c r="A353" s="13"/>
      <c r="B353" s="13"/>
      <c r="C353" s="13"/>
      <c r="D353" s="110"/>
      <c r="E353" s="13"/>
      <c r="F353" s="13"/>
      <c r="G353" s="13"/>
      <c r="AG353" s="124"/>
      <c r="AH353" s="124"/>
    </row>
    <row r="354" spans="1:34" x14ac:dyDescent="0.2">
      <c r="A354" s="13"/>
      <c r="B354" s="13"/>
      <c r="C354" s="13"/>
      <c r="D354" s="110"/>
      <c r="E354" s="13"/>
      <c r="F354" s="13"/>
      <c r="G354" s="13"/>
      <c r="AG354" s="124"/>
      <c r="AH354" s="124"/>
    </row>
    <row r="355" spans="1:34" x14ac:dyDescent="0.2">
      <c r="A355" s="13"/>
      <c r="B355" s="13"/>
      <c r="C355" s="13"/>
      <c r="D355" s="110"/>
      <c r="E355" s="13"/>
      <c r="F355" s="13"/>
      <c r="G355" s="13"/>
      <c r="AG355" s="124"/>
      <c r="AH355" s="124"/>
    </row>
    <row r="356" spans="1:34" x14ac:dyDescent="0.2">
      <c r="A356" s="13"/>
      <c r="B356" s="13"/>
      <c r="C356" s="13"/>
      <c r="D356" s="110"/>
      <c r="E356" s="13"/>
      <c r="F356" s="13"/>
      <c r="G356" s="13"/>
      <c r="AG356" s="124"/>
      <c r="AH356" s="124"/>
    </row>
    <row r="357" spans="1:34" x14ac:dyDescent="0.2">
      <c r="A357" s="13"/>
      <c r="B357" s="13"/>
      <c r="C357" s="13"/>
      <c r="D357" s="110"/>
      <c r="E357" s="13"/>
      <c r="F357" s="13"/>
      <c r="G357" s="13"/>
      <c r="AG357" s="124"/>
      <c r="AH357" s="124"/>
    </row>
    <row r="358" spans="1:34" x14ac:dyDescent="0.2">
      <c r="A358" s="13"/>
      <c r="B358" s="13"/>
      <c r="C358" s="13"/>
      <c r="D358" s="110"/>
      <c r="E358" s="13"/>
      <c r="F358" s="13"/>
      <c r="G358" s="13"/>
      <c r="AG358" s="124"/>
      <c r="AH358" s="124"/>
    </row>
    <row r="359" spans="1:34" x14ac:dyDescent="0.2">
      <c r="A359" s="13"/>
      <c r="B359" s="13"/>
      <c r="C359" s="13"/>
      <c r="D359" s="110"/>
      <c r="E359" s="13"/>
      <c r="F359" s="13"/>
      <c r="G359" s="13"/>
      <c r="AG359" s="124"/>
      <c r="AH359" s="124"/>
    </row>
    <row r="360" spans="1:34" x14ac:dyDescent="0.2">
      <c r="A360" s="13"/>
      <c r="B360" s="13"/>
      <c r="C360" s="13"/>
      <c r="D360" s="110"/>
      <c r="E360" s="13"/>
      <c r="F360" s="13"/>
      <c r="G360" s="13"/>
      <c r="AG360" s="124"/>
      <c r="AH360" s="124"/>
    </row>
    <row r="361" spans="1:34" x14ac:dyDescent="0.2">
      <c r="A361" s="13"/>
      <c r="B361" s="13"/>
      <c r="C361" s="13"/>
      <c r="D361" s="110"/>
      <c r="E361" s="13"/>
      <c r="F361" s="13"/>
      <c r="G361" s="13"/>
      <c r="AG361" s="124"/>
      <c r="AH361" s="124"/>
    </row>
    <row r="362" spans="1:34" x14ac:dyDescent="0.2">
      <c r="A362" s="13"/>
      <c r="B362" s="13"/>
      <c r="C362" s="13"/>
      <c r="D362" s="110"/>
      <c r="E362" s="13"/>
      <c r="F362" s="13"/>
      <c r="G362" s="13"/>
      <c r="AG362" s="124"/>
      <c r="AH362" s="124"/>
    </row>
    <row r="363" spans="1:34" x14ac:dyDescent="0.2">
      <c r="A363" s="13"/>
      <c r="B363" s="13"/>
      <c r="C363" s="13"/>
      <c r="D363" s="110"/>
      <c r="E363" s="13"/>
      <c r="F363" s="13"/>
      <c r="G363" s="13"/>
      <c r="AG363" s="124"/>
      <c r="AH363" s="124"/>
    </row>
    <row r="364" spans="1:34" x14ac:dyDescent="0.2">
      <c r="A364" s="13"/>
      <c r="B364" s="13"/>
      <c r="C364" s="13"/>
      <c r="D364" s="110"/>
      <c r="E364" s="13"/>
      <c r="F364" s="13"/>
      <c r="G364" s="13"/>
      <c r="AG364" s="124"/>
      <c r="AH364" s="124"/>
    </row>
    <row r="365" spans="1:34" x14ac:dyDescent="0.2">
      <c r="A365" s="13"/>
      <c r="B365" s="13"/>
      <c r="C365" s="13"/>
      <c r="D365" s="110"/>
      <c r="E365" s="13"/>
      <c r="F365" s="13"/>
      <c r="G365" s="13"/>
      <c r="AG365" s="124"/>
      <c r="AH365" s="124"/>
    </row>
    <row r="366" spans="1:34" x14ac:dyDescent="0.2">
      <c r="A366" s="13"/>
      <c r="B366" s="13"/>
      <c r="C366" s="13"/>
      <c r="D366" s="110"/>
      <c r="E366" s="13"/>
      <c r="F366" s="13"/>
      <c r="G366" s="13"/>
      <c r="AG366" s="124"/>
      <c r="AH366" s="124"/>
    </row>
    <row r="367" spans="1:34" x14ac:dyDescent="0.2">
      <c r="A367" s="13"/>
      <c r="B367" s="13"/>
      <c r="C367" s="13"/>
      <c r="D367" s="110"/>
      <c r="E367" s="13"/>
      <c r="F367" s="13"/>
      <c r="G367" s="13"/>
      <c r="AG367" s="124"/>
      <c r="AH367" s="124"/>
    </row>
    <row r="368" spans="1:34" x14ac:dyDescent="0.2">
      <c r="A368" s="13"/>
      <c r="B368" s="13"/>
      <c r="C368" s="13"/>
      <c r="D368" s="110"/>
      <c r="E368" s="13"/>
      <c r="F368" s="13"/>
      <c r="G368" s="13"/>
      <c r="AG368" s="124"/>
      <c r="AH368" s="124"/>
    </row>
    <row r="369" spans="1:34" x14ac:dyDescent="0.2">
      <c r="A369" s="13"/>
      <c r="B369" s="13"/>
      <c r="C369" s="13"/>
      <c r="D369" s="110"/>
      <c r="E369" s="13"/>
      <c r="F369" s="13"/>
      <c r="G369" s="13"/>
      <c r="AG369" s="124"/>
      <c r="AH369" s="124"/>
    </row>
    <row r="370" spans="1:34" x14ac:dyDescent="0.2">
      <c r="A370" s="13"/>
      <c r="B370" s="13"/>
      <c r="C370" s="13"/>
      <c r="D370" s="110"/>
      <c r="E370" s="13"/>
      <c r="F370" s="13"/>
      <c r="G370" s="13"/>
      <c r="AG370" s="124"/>
      <c r="AH370" s="124"/>
    </row>
    <row r="371" spans="1:34" x14ac:dyDescent="0.2">
      <c r="A371" s="13"/>
      <c r="B371" s="13"/>
      <c r="C371" s="13"/>
      <c r="D371" s="110"/>
      <c r="E371" s="13"/>
      <c r="F371" s="13"/>
      <c r="G371" s="13"/>
      <c r="AG371" s="124"/>
      <c r="AH371" s="124"/>
    </row>
    <row r="372" spans="1:34" x14ac:dyDescent="0.2">
      <c r="A372" s="13"/>
      <c r="B372" s="13"/>
      <c r="C372" s="13"/>
      <c r="D372" s="110"/>
      <c r="E372" s="13"/>
      <c r="F372" s="13"/>
      <c r="G372" s="13"/>
      <c r="AG372" s="124"/>
      <c r="AH372" s="124"/>
    </row>
    <row r="373" spans="1:34" x14ac:dyDescent="0.2">
      <c r="A373" s="13"/>
      <c r="B373" s="13"/>
      <c r="C373" s="13"/>
      <c r="D373" s="110"/>
      <c r="E373" s="13"/>
      <c r="F373" s="13"/>
      <c r="G373" s="13"/>
      <c r="AG373" s="124"/>
      <c r="AH373" s="124"/>
    </row>
    <row r="374" spans="1:34" x14ac:dyDescent="0.2">
      <c r="A374" s="13"/>
      <c r="B374" s="13"/>
      <c r="C374" s="13"/>
      <c r="D374" s="110"/>
      <c r="E374" s="13"/>
      <c r="F374" s="13"/>
      <c r="G374" s="13"/>
      <c r="AG374" s="124"/>
      <c r="AH374" s="124"/>
    </row>
    <row r="375" spans="1:34" x14ac:dyDescent="0.2">
      <c r="A375" s="13"/>
      <c r="B375" s="13"/>
      <c r="C375" s="13"/>
      <c r="D375" s="110"/>
      <c r="E375" s="13"/>
      <c r="F375" s="13"/>
      <c r="G375" s="13"/>
      <c r="AG375" s="124"/>
      <c r="AH375" s="124"/>
    </row>
    <row r="376" spans="1:34" x14ac:dyDescent="0.2">
      <c r="A376" s="13"/>
      <c r="B376" s="13"/>
      <c r="C376" s="13"/>
      <c r="D376" s="110"/>
      <c r="E376" s="13"/>
      <c r="F376" s="13"/>
      <c r="G376" s="13"/>
      <c r="AG376" s="124"/>
      <c r="AH376" s="124"/>
    </row>
    <row r="377" spans="1:34" x14ac:dyDescent="0.2">
      <c r="A377" s="13"/>
      <c r="B377" s="13"/>
      <c r="C377" s="13"/>
      <c r="D377" s="110"/>
      <c r="E377" s="13"/>
      <c r="F377" s="13"/>
      <c r="G377" s="13"/>
      <c r="AG377" s="124"/>
      <c r="AH377" s="124"/>
    </row>
    <row r="378" spans="1:34" x14ac:dyDescent="0.2">
      <c r="A378" s="13"/>
      <c r="B378" s="13"/>
      <c r="C378" s="13"/>
      <c r="D378" s="110"/>
      <c r="E378" s="13"/>
      <c r="F378" s="13"/>
      <c r="G378" s="13"/>
      <c r="AG378" s="124"/>
      <c r="AH378" s="124"/>
    </row>
    <row r="379" spans="1:34" x14ac:dyDescent="0.2">
      <c r="A379" s="13"/>
      <c r="B379" s="13"/>
      <c r="C379" s="13"/>
      <c r="D379" s="110"/>
      <c r="E379" s="13"/>
      <c r="F379" s="13"/>
      <c r="G379" s="13"/>
      <c r="AG379" s="124"/>
      <c r="AH379" s="124"/>
    </row>
    <row r="380" spans="1:34" x14ac:dyDescent="0.2">
      <c r="A380" s="13"/>
      <c r="B380" s="13"/>
      <c r="C380" s="13"/>
      <c r="D380" s="110"/>
      <c r="E380" s="13"/>
      <c r="F380" s="13"/>
      <c r="G380" s="13"/>
      <c r="AG380" s="124"/>
      <c r="AH380" s="124"/>
    </row>
    <row r="381" spans="1:34" x14ac:dyDescent="0.2">
      <c r="A381" s="13"/>
      <c r="B381" s="13"/>
      <c r="C381" s="13"/>
      <c r="D381" s="110"/>
      <c r="E381" s="13"/>
      <c r="F381" s="13"/>
      <c r="G381" s="13"/>
      <c r="AG381" s="124"/>
      <c r="AH381" s="124"/>
    </row>
    <row r="382" spans="1:34" x14ac:dyDescent="0.2">
      <c r="A382" s="13"/>
      <c r="B382" s="13"/>
      <c r="C382" s="13"/>
      <c r="D382" s="110"/>
      <c r="E382" s="13"/>
      <c r="F382" s="13"/>
      <c r="G382" s="13"/>
      <c r="AG382" s="124"/>
      <c r="AH382" s="124"/>
    </row>
    <row r="383" spans="1:34" x14ac:dyDescent="0.2">
      <c r="A383" s="13"/>
      <c r="B383" s="13"/>
      <c r="C383" s="13"/>
      <c r="D383" s="110"/>
      <c r="E383" s="13"/>
      <c r="F383" s="13"/>
      <c r="G383" s="13"/>
      <c r="AG383" s="124"/>
      <c r="AH383" s="124"/>
    </row>
    <row r="384" spans="1:34" x14ac:dyDescent="0.2">
      <c r="A384" s="13"/>
      <c r="B384" s="13"/>
      <c r="C384" s="13"/>
      <c r="D384" s="110"/>
      <c r="E384" s="13"/>
      <c r="F384" s="13"/>
      <c r="G384" s="13"/>
      <c r="AG384" s="124"/>
      <c r="AH384" s="124"/>
    </row>
    <row r="385" spans="1:34" x14ac:dyDescent="0.2">
      <c r="A385" s="13"/>
      <c r="B385" s="13"/>
      <c r="C385" s="13"/>
      <c r="D385" s="110"/>
      <c r="E385" s="13"/>
      <c r="F385" s="13"/>
      <c r="G385" s="13"/>
      <c r="AG385" s="124"/>
      <c r="AH385" s="124"/>
    </row>
    <row r="386" spans="1:34" x14ac:dyDescent="0.2">
      <c r="A386" s="13"/>
      <c r="B386" s="13"/>
      <c r="C386" s="13"/>
      <c r="D386" s="110"/>
      <c r="E386" s="13"/>
      <c r="F386" s="13"/>
      <c r="G386" s="13"/>
      <c r="AG386" s="124"/>
      <c r="AH386" s="124"/>
    </row>
    <row r="387" spans="1:34" x14ac:dyDescent="0.2">
      <c r="A387" s="13"/>
      <c r="B387" s="13"/>
      <c r="C387" s="13"/>
      <c r="D387" s="110"/>
      <c r="E387" s="13"/>
      <c r="F387" s="13"/>
      <c r="G387" s="13"/>
      <c r="AG387" s="124"/>
      <c r="AH387" s="124"/>
    </row>
    <row r="388" spans="1:34" x14ac:dyDescent="0.2">
      <c r="A388" s="13"/>
      <c r="B388" s="13"/>
      <c r="C388" s="13"/>
      <c r="D388" s="110"/>
      <c r="E388" s="13"/>
      <c r="F388" s="13"/>
      <c r="G388" s="13"/>
      <c r="AG388" s="124"/>
      <c r="AH388" s="124"/>
    </row>
    <row r="389" spans="1:34" x14ac:dyDescent="0.2">
      <c r="A389" s="13"/>
      <c r="B389" s="13"/>
      <c r="C389" s="13"/>
      <c r="D389" s="110"/>
      <c r="E389" s="13"/>
      <c r="F389" s="13"/>
      <c r="G389" s="13"/>
      <c r="AG389" s="124"/>
      <c r="AH389" s="124"/>
    </row>
    <row r="390" spans="1:34" x14ac:dyDescent="0.2">
      <c r="A390" s="13"/>
      <c r="B390" s="13"/>
      <c r="C390" s="13"/>
      <c r="D390" s="110"/>
      <c r="E390" s="13"/>
      <c r="F390" s="13"/>
      <c r="G390" s="13"/>
      <c r="AG390" s="124"/>
      <c r="AH390" s="124"/>
    </row>
    <row r="391" spans="1:34" x14ac:dyDescent="0.2">
      <c r="A391" s="13"/>
      <c r="B391" s="13"/>
      <c r="C391" s="13"/>
      <c r="D391" s="110"/>
      <c r="E391" s="13"/>
      <c r="F391" s="13"/>
      <c r="G391" s="13"/>
      <c r="AG391" s="124"/>
      <c r="AH391" s="124"/>
    </row>
    <row r="392" spans="1:34" x14ac:dyDescent="0.2">
      <c r="A392" s="13"/>
      <c r="B392" s="13"/>
      <c r="C392" s="13"/>
      <c r="D392" s="110"/>
      <c r="E392" s="13"/>
      <c r="F392" s="13"/>
      <c r="G392" s="13"/>
      <c r="AG392" s="124"/>
      <c r="AH392" s="124"/>
    </row>
    <row r="393" spans="1:34" x14ac:dyDescent="0.2">
      <c r="A393" s="13"/>
      <c r="B393" s="13"/>
      <c r="C393" s="13"/>
      <c r="D393" s="110"/>
      <c r="E393" s="13"/>
      <c r="F393" s="13"/>
      <c r="G393" s="13"/>
      <c r="AG393" s="124"/>
      <c r="AH393" s="124"/>
    </row>
    <row r="394" spans="1:34" x14ac:dyDescent="0.2">
      <c r="A394" s="13"/>
      <c r="B394" s="13"/>
      <c r="C394" s="13"/>
      <c r="D394" s="110"/>
      <c r="E394" s="13"/>
      <c r="F394" s="13"/>
      <c r="G394" s="13"/>
      <c r="AG394" s="124"/>
      <c r="AH394" s="124"/>
    </row>
    <row r="395" spans="1:34" x14ac:dyDescent="0.2">
      <c r="A395" s="13"/>
      <c r="B395" s="13"/>
      <c r="C395" s="13"/>
      <c r="D395" s="110"/>
      <c r="E395" s="13"/>
      <c r="F395" s="13"/>
      <c r="G395" s="13"/>
      <c r="AG395" s="124"/>
      <c r="AH395" s="124"/>
    </row>
    <row r="396" spans="1:34" x14ac:dyDescent="0.2">
      <c r="A396" s="13"/>
      <c r="B396" s="13"/>
      <c r="C396" s="13"/>
      <c r="D396" s="110"/>
      <c r="E396" s="13"/>
      <c r="F396" s="13"/>
      <c r="G396" s="13"/>
      <c r="AG396" s="124"/>
      <c r="AH396" s="124"/>
    </row>
    <row r="397" spans="1:34" x14ac:dyDescent="0.2">
      <c r="A397" s="13"/>
      <c r="B397" s="13"/>
      <c r="C397" s="13"/>
      <c r="D397" s="110"/>
      <c r="E397" s="13"/>
      <c r="F397" s="13"/>
      <c r="G397" s="13"/>
      <c r="AG397" s="124"/>
      <c r="AH397" s="124"/>
    </row>
    <row r="398" spans="1:34" x14ac:dyDescent="0.2">
      <c r="A398" s="13"/>
      <c r="B398" s="13"/>
      <c r="C398" s="13"/>
      <c r="D398" s="110"/>
      <c r="E398" s="13"/>
      <c r="F398" s="13"/>
      <c r="G398" s="13"/>
      <c r="AG398" s="124"/>
      <c r="AH398" s="124"/>
    </row>
    <row r="399" spans="1:34" x14ac:dyDescent="0.2">
      <c r="A399" s="13"/>
      <c r="B399" s="13"/>
      <c r="C399" s="13"/>
      <c r="D399" s="110"/>
      <c r="E399" s="13"/>
      <c r="F399" s="13"/>
      <c r="G399" s="13"/>
      <c r="AG399" s="124"/>
      <c r="AH399" s="124"/>
    </row>
    <row r="400" spans="1:34" x14ac:dyDescent="0.2">
      <c r="A400" s="13"/>
      <c r="B400" s="13"/>
      <c r="C400" s="13"/>
      <c r="D400" s="110"/>
      <c r="E400" s="13"/>
      <c r="F400" s="13"/>
      <c r="G400" s="13"/>
      <c r="AG400" s="124"/>
      <c r="AH400" s="124"/>
    </row>
    <row r="401" spans="1:34" x14ac:dyDescent="0.2">
      <c r="A401" s="13"/>
      <c r="B401" s="13"/>
      <c r="C401" s="13"/>
      <c r="D401" s="110"/>
      <c r="E401" s="13"/>
      <c r="F401" s="13"/>
      <c r="G401" s="13"/>
      <c r="AG401" s="124"/>
      <c r="AH401" s="124"/>
    </row>
    <row r="402" spans="1:34" x14ac:dyDescent="0.2">
      <c r="A402" s="13"/>
      <c r="B402" s="13"/>
      <c r="C402" s="13"/>
      <c r="D402" s="110"/>
      <c r="E402" s="13"/>
      <c r="F402" s="13"/>
      <c r="G402" s="13"/>
      <c r="AG402" s="124"/>
      <c r="AH402" s="124"/>
    </row>
    <row r="403" spans="1:34" x14ac:dyDescent="0.2">
      <c r="A403" s="13"/>
      <c r="B403" s="13"/>
      <c r="C403" s="13"/>
      <c r="D403" s="110"/>
      <c r="E403" s="13"/>
      <c r="F403" s="13"/>
      <c r="G403" s="13"/>
      <c r="AG403" s="124"/>
      <c r="AH403" s="124"/>
    </row>
    <row r="404" spans="1:34" x14ac:dyDescent="0.2">
      <c r="A404" s="13"/>
      <c r="B404" s="13"/>
      <c r="C404" s="13"/>
      <c r="D404" s="110"/>
      <c r="E404" s="13"/>
      <c r="F404" s="13"/>
      <c r="G404" s="13"/>
      <c r="AG404" s="124"/>
      <c r="AH404" s="124"/>
    </row>
    <row r="405" spans="1:34" x14ac:dyDescent="0.2">
      <c r="A405" s="13"/>
      <c r="B405" s="13"/>
      <c r="C405" s="13"/>
      <c r="D405" s="110"/>
      <c r="E405" s="13"/>
      <c r="F405" s="13"/>
      <c r="G405" s="13"/>
      <c r="AG405" s="124"/>
      <c r="AH405" s="124"/>
    </row>
    <row r="406" spans="1:34" x14ac:dyDescent="0.2">
      <c r="A406" s="13"/>
      <c r="B406" s="13"/>
      <c r="C406" s="13"/>
      <c r="D406" s="110"/>
      <c r="E406" s="13"/>
      <c r="F406" s="13"/>
      <c r="G406" s="13"/>
      <c r="AG406" s="124"/>
      <c r="AH406" s="124"/>
    </row>
    <row r="407" spans="1:34" x14ac:dyDescent="0.2">
      <c r="A407" s="13"/>
      <c r="B407" s="13"/>
      <c r="C407" s="13"/>
      <c r="D407" s="110"/>
      <c r="E407" s="13"/>
      <c r="F407" s="13"/>
      <c r="G407" s="13"/>
      <c r="AG407" s="124"/>
      <c r="AH407" s="124"/>
    </row>
    <row r="408" spans="1:34" x14ac:dyDescent="0.2">
      <c r="A408" s="13"/>
      <c r="B408" s="13"/>
      <c r="C408" s="13"/>
      <c r="D408" s="110"/>
      <c r="E408" s="13"/>
      <c r="F408" s="13"/>
      <c r="G408" s="13"/>
      <c r="AG408" s="124"/>
      <c r="AH408" s="124"/>
    </row>
    <row r="409" spans="1:34" x14ac:dyDescent="0.2">
      <c r="A409" s="13"/>
      <c r="B409" s="13"/>
      <c r="C409" s="13"/>
      <c r="D409" s="110"/>
      <c r="E409" s="13"/>
      <c r="F409" s="13"/>
      <c r="G409" s="13"/>
      <c r="AG409" s="124"/>
      <c r="AH409" s="124"/>
    </row>
    <row r="410" spans="1:34" x14ac:dyDescent="0.2">
      <c r="A410" s="13"/>
      <c r="B410" s="13"/>
      <c r="C410" s="13"/>
      <c r="D410" s="110"/>
      <c r="E410" s="13"/>
      <c r="F410" s="13"/>
      <c r="G410" s="13"/>
      <c r="AG410" s="124"/>
      <c r="AH410" s="124"/>
    </row>
    <row r="411" spans="1:34" x14ac:dyDescent="0.2">
      <c r="A411" s="13"/>
      <c r="B411" s="13"/>
      <c r="C411" s="13"/>
      <c r="D411" s="110"/>
      <c r="E411" s="13"/>
      <c r="F411" s="13"/>
      <c r="G411" s="13"/>
      <c r="AG411" s="124"/>
      <c r="AH411" s="124"/>
    </row>
    <row r="412" spans="1:34" x14ac:dyDescent="0.2">
      <c r="A412" s="13"/>
      <c r="B412" s="13"/>
      <c r="C412" s="13"/>
      <c r="D412" s="110"/>
      <c r="E412" s="13"/>
      <c r="F412" s="13"/>
      <c r="G412" s="13"/>
      <c r="AG412" s="124"/>
      <c r="AH412" s="124"/>
    </row>
    <row r="413" spans="1:34" x14ac:dyDescent="0.2">
      <c r="A413" s="13"/>
      <c r="B413" s="13"/>
      <c r="C413" s="13"/>
      <c r="D413" s="110"/>
      <c r="E413" s="13"/>
      <c r="F413" s="13"/>
      <c r="G413" s="13"/>
      <c r="AG413" s="124"/>
      <c r="AH413" s="124"/>
    </row>
    <row r="414" spans="1:34" x14ac:dyDescent="0.2">
      <c r="A414" s="13"/>
      <c r="B414" s="13"/>
      <c r="C414" s="13"/>
      <c r="D414" s="110"/>
      <c r="E414" s="13"/>
      <c r="F414" s="13"/>
      <c r="G414" s="13"/>
      <c r="AG414" s="124"/>
      <c r="AH414" s="124"/>
    </row>
    <row r="415" spans="1:34" x14ac:dyDescent="0.2">
      <c r="A415" s="13"/>
      <c r="B415" s="13"/>
      <c r="C415" s="13"/>
      <c r="D415" s="110"/>
      <c r="E415" s="13"/>
      <c r="F415" s="13"/>
      <c r="G415" s="13"/>
      <c r="AG415" s="124"/>
      <c r="AH415" s="124"/>
    </row>
    <row r="416" spans="1:34" x14ac:dyDescent="0.2">
      <c r="A416" s="13"/>
      <c r="B416" s="13"/>
      <c r="C416" s="13"/>
      <c r="D416" s="110"/>
      <c r="E416" s="13"/>
      <c r="F416" s="13"/>
      <c r="G416" s="13"/>
      <c r="AG416" s="124"/>
      <c r="AH416" s="124"/>
    </row>
    <row r="417" spans="1:34" x14ac:dyDescent="0.2">
      <c r="A417" s="13"/>
      <c r="B417" s="13"/>
      <c r="C417" s="13"/>
      <c r="D417" s="110"/>
      <c r="E417" s="13"/>
      <c r="F417" s="13"/>
      <c r="G417" s="13"/>
      <c r="AG417" s="124"/>
      <c r="AH417" s="124"/>
    </row>
    <row r="418" spans="1:34" x14ac:dyDescent="0.2">
      <c r="A418" s="13"/>
      <c r="B418" s="13"/>
      <c r="C418" s="13"/>
      <c r="D418" s="110"/>
      <c r="E418" s="13"/>
      <c r="F418" s="13"/>
      <c r="G418" s="13"/>
      <c r="AG418" s="124"/>
      <c r="AH418" s="124"/>
    </row>
    <row r="419" spans="1:34" x14ac:dyDescent="0.2">
      <c r="A419" s="13"/>
      <c r="B419" s="13"/>
      <c r="C419" s="13"/>
      <c r="D419" s="110"/>
      <c r="E419" s="13"/>
      <c r="F419" s="13"/>
      <c r="G419" s="13"/>
      <c r="AG419" s="124"/>
      <c r="AH419" s="124"/>
    </row>
    <row r="420" spans="1:34" x14ac:dyDescent="0.2">
      <c r="A420" s="13"/>
      <c r="B420" s="13"/>
      <c r="C420" s="13"/>
      <c r="D420" s="110"/>
      <c r="E420" s="13"/>
      <c r="F420" s="13"/>
      <c r="G420" s="13"/>
      <c r="AG420" s="124"/>
      <c r="AH420" s="124"/>
    </row>
    <row r="421" spans="1:34" x14ac:dyDescent="0.2">
      <c r="A421" s="13"/>
      <c r="B421" s="13"/>
      <c r="C421" s="13"/>
      <c r="D421" s="110"/>
      <c r="E421" s="13"/>
      <c r="F421" s="13"/>
      <c r="G421" s="13"/>
      <c r="AG421" s="124"/>
      <c r="AH421" s="124"/>
    </row>
    <row r="422" spans="1:34" x14ac:dyDescent="0.2">
      <c r="A422" s="13"/>
      <c r="B422" s="13"/>
      <c r="C422" s="13"/>
      <c r="D422" s="110"/>
      <c r="E422" s="13"/>
      <c r="F422" s="13"/>
      <c r="G422" s="13"/>
      <c r="AG422" s="124"/>
      <c r="AH422" s="124"/>
    </row>
    <row r="423" spans="1:34" x14ac:dyDescent="0.2">
      <c r="A423" s="13"/>
      <c r="B423" s="13"/>
      <c r="C423" s="13"/>
      <c r="D423" s="110"/>
      <c r="E423" s="13"/>
      <c r="F423" s="13"/>
      <c r="G423" s="13"/>
      <c r="AG423" s="124"/>
      <c r="AH423" s="124"/>
    </row>
    <row r="424" spans="1:34" x14ac:dyDescent="0.2">
      <c r="A424" s="13"/>
      <c r="B424" s="13"/>
      <c r="C424" s="13"/>
      <c r="D424" s="110"/>
      <c r="E424" s="13"/>
      <c r="F424" s="13"/>
      <c r="G424" s="13"/>
      <c r="AG424" s="124"/>
      <c r="AH424" s="124"/>
    </row>
    <row r="425" spans="1:34" x14ac:dyDescent="0.2">
      <c r="A425" s="13"/>
      <c r="B425" s="13"/>
      <c r="C425" s="13"/>
      <c r="D425" s="110"/>
      <c r="E425" s="13"/>
      <c r="F425" s="13"/>
      <c r="G425" s="13"/>
      <c r="AG425" s="124"/>
      <c r="AH425" s="124"/>
    </row>
    <row r="426" spans="1:34" x14ac:dyDescent="0.2">
      <c r="A426" s="13"/>
      <c r="B426" s="13"/>
      <c r="C426" s="13"/>
      <c r="D426" s="110"/>
      <c r="E426" s="13"/>
      <c r="F426" s="13"/>
      <c r="G426" s="13"/>
      <c r="AG426" s="124"/>
      <c r="AH426" s="124"/>
    </row>
    <row r="427" spans="1:34" x14ac:dyDescent="0.2">
      <c r="A427" s="13"/>
      <c r="B427" s="13"/>
      <c r="C427" s="13"/>
      <c r="D427" s="110"/>
      <c r="E427" s="13"/>
      <c r="F427" s="13"/>
      <c r="G427" s="13"/>
      <c r="AG427" s="124"/>
      <c r="AH427" s="124"/>
    </row>
    <row r="428" spans="1:34" x14ac:dyDescent="0.2">
      <c r="A428" s="13"/>
      <c r="B428" s="13"/>
      <c r="C428" s="13"/>
      <c r="D428" s="110"/>
      <c r="E428" s="13"/>
      <c r="F428" s="13"/>
      <c r="G428" s="13"/>
      <c r="AG428" s="124"/>
      <c r="AH428" s="124"/>
    </row>
    <row r="429" spans="1:34" x14ac:dyDescent="0.2">
      <c r="A429" s="13"/>
      <c r="B429" s="13"/>
      <c r="C429" s="13"/>
      <c r="D429" s="110"/>
      <c r="E429" s="13"/>
      <c r="F429" s="13"/>
      <c r="G429" s="13"/>
      <c r="AG429" s="124"/>
      <c r="AH429" s="124"/>
    </row>
    <row r="430" spans="1:34" x14ac:dyDescent="0.2">
      <c r="A430" s="13"/>
      <c r="B430" s="13"/>
      <c r="C430" s="13"/>
      <c r="D430" s="110"/>
      <c r="E430" s="13"/>
      <c r="F430" s="13"/>
      <c r="G430" s="13"/>
      <c r="AG430" s="124"/>
      <c r="AH430" s="124"/>
    </row>
    <row r="431" spans="1:34" x14ac:dyDescent="0.2">
      <c r="A431" s="13"/>
      <c r="B431" s="13"/>
      <c r="C431" s="13"/>
      <c r="D431" s="110"/>
      <c r="E431" s="13"/>
      <c r="F431" s="13"/>
      <c r="G431" s="13"/>
      <c r="AG431" s="124"/>
      <c r="AH431" s="124"/>
    </row>
    <row r="432" spans="1:34" x14ac:dyDescent="0.2">
      <c r="A432" s="13"/>
      <c r="B432" s="13"/>
      <c r="C432" s="13"/>
      <c r="D432" s="110"/>
      <c r="E432" s="13"/>
      <c r="F432" s="13"/>
      <c r="G432" s="13"/>
      <c r="AG432" s="124"/>
      <c r="AH432" s="124"/>
    </row>
    <row r="433" spans="1:34" x14ac:dyDescent="0.2">
      <c r="A433" s="13"/>
      <c r="B433" s="13"/>
      <c r="C433" s="13"/>
      <c r="D433" s="110"/>
      <c r="E433" s="13"/>
      <c r="F433" s="13"/>
      <c r="G433" s="13"/>
      <c r="AG433" s="124"/>
      <c r="AH433" s="124"/>
    </row>
    <row r="434" spans="1:34" x14ac:dyDescent="0.2">
      <c r="A434" s="13"/>
      <c r="B434" s="13"/>
      <c r="C434" s="13"/>
      <c r="D434" s="110"/>
      <c r="E434" s="13"/>
      <c r="F434" s="13"/>
      <c r="G434" s="13"/>
      <c r="AG434" s="124"/>
      <c r="AH434" s="124"/>
    </row>
    <row r="435" spans="1:34" x14ac:dyDescent="0.2">
      <c r="A435" s="13"/>
      <c r="B435" s="13"/>
      <c r="C435" s="13"/>
      <c r="D435" s="110"/>
      <c r="E435" s="13"/>
      <c r="F435" s="13"/>
      <c r="G435" s="13"/>
      <c r="AG435" s="124"/>
      <c r="AH435" s="124"/>
    </row>
    <row r="436" spans="1:34" x14ac:dyDescent="0.2">
      <c r="A436" s="13"/>
      <c r="B436" s="13"/>
      <c r="C436" s="13"/>
      <c r="D436" s="110"/>
      <c r="E436" s="13"/>
      <c r="F436" s="13"/>
      <c r="G436" s="13"/>
      <c r="AG436" s="124"/>
      <c r="AH436" s="124"/>
    </row>
    <row r="437" spans="1:34" x14ac:dyDescent="0.2">
      <c r="A437" s="13"/>
      <c r="B437" s="13"/>
      <c r="C437" s="13"/>
      <c r="D437" s="110"/>
      <c r="E437" s="13"/>
      <c r="F437" s="13"/>
      <c r="G437" s="13"/>
      <c r="AG437" s="124"/>
      <c r="AH437" s="124"/>
    </row>
    <row r="438" spans="1:34" x14ac:dyDescent="0.2">
      <c r="A438" s="13"/>
      <c r="B438" s="13"/>
      <c r="C438" s="13"/>
      <c r="D438" s="110"/>
      <c r="E438" s="13"/>
      <c r="F438" s="13"/>
      <c r="G438" s="13"/>
      <c r="AG438" s="124"/>
      <c r="AH438" s="124"/>
    </row>
    <row r="439" spans="1:34" x14ac:dyDescent="0.2">
      <c r="A439" s="13"/>
      <c r="B439" s="13"/>
      <c r="C439" s="13"/>
      <c r="D439" s="110"/>
      <c r="E439" s="13"/>
      <c r="F439" s="13"/>
      <c r="G439" s="13"/>
      <c r="AG439" s="124"/>
      <c r="AH439" s="124"/>
    </row>
    <row r="440" spans="1:34" x14ac:dyDescent="0.2">
      <c r="A440" s="13"/>
      <c r="B440" s="13"/>
      <c r="C440" s="13"/>
      <c r="D440" s="110"/>
      <c r="E440" s="13"/>
      <c r="F440" s="13"/>
      <c r="G440" s="13"/>
      <c r="AG440" s="124"/>
      <c r="AH440" s="124"/>
    </row>
    <row r="441" spans="1:34" x14ac:dyDescent="0.2">
      <c r="A441" s="13"/>
      <c r="B441" s="13"/>
      <c r="C441" s="13"/>
      <c r="D441" s="110"/>
      <c r="E441" s="13"/>
      <c r="F441" s="13"/>
      <c r="G441" s="13"/>
      <c r="AG441" s="124"/>
      <c r="AH441" s="124"/>
    </row>
    <row r="442" spans="1:34" x14ac:dyDescent="0.2">
      <c r="A442" s="13"/>
      <c r="B442" s="13"/>
      <c r="C442" s="13"/>
      <c r="D442" s="110"/>
      <c r="E442" s="13"/>
      <c r="F442" s="13"/>
      <c r="G442" s="13"/>
      <c r="AG442" s="124"/>
      <c r="AH442" s="124"/>
    </row>
    <row r="443" spans="1:34" x14ac:dyDescent="0.2">
      <c r="A443" s="13"/>
      <c r="B443" s="13"/>
      <c r="C443" s="13"/>
      <c r="D443" s="110"/>
      <c r="E443" s="13"/>
      <c r="F443" s="13"/>
      <c r="G443" s="13"/>
      <c r="AG443" s="124"/>
      <c r="AH443" s="124"/>
    </row>
    <row r="444" spans="1:34" x14ac:dyDescent="0.2">
      <c r="A444" s="13"/>
      <c r="B444" s="13"/>
      <c r="C444" s="13"/>
      <c r="D444" s="110"/>
      <c r="E444" s="13"/>
      <c r="F444" s="13"/>
      <c r="G444" s="13"/>
      <c r="AG444" s="124"/>
      <c r="AH444" s="124"/>
    </row>
    <row r="445" spans="1:34" x14ac:dyDescent="0.2">
      <c r="A445" s="13"/>
      <c r="B445" s="13"/>
      <c r="C445" s="13"/>
      <c r="D445" s="110"/>
      <c r="E445" s="13"/>
      <c r="F445" s="13"/>
      <c r="G445" s="13"/>
      <c r="AG445" s="124"/>
      <c r="AH445" s="124"/>
    </row>
    <row r="446" spans="1:34" x14ac:dyDescent="0.2">
      <c r="A446" s="13"/>
      <c r="B446" s="13"/>
      <c r="C446" s="13"/>
      <c r="D446" s="110"/>
      <c r="E446" s="13"/>
      <c r="F446" s="13"/>
      <c r="G446" s="13"/>
      <c r="AG446" s="124"/>
      <c r="AH446" s="124"/>
    </row>
    <row r="447" spans="1:34" x14ac:dyDescent="0.2">
      <c r="A447" s="13"/>
      <c r="B447" s="13"/>
      <c r="C447" s="13"/>
      <c r="D447" s="110"/>
      <c r="E447" s="13"/>
      <c r="F447" s="13"/>
      <c r="G447" s="13"/>
      <c r="AG447" s="124"/>
      <c r="AH447" s="124"/>
    </row>
    <row r="448" spans="1:34" x14ac:dyDescent="0.2">
      <c r="A448" s="13"/>
      <c r="B448" s="13"/>
      <c r="C448" s="13"/>
      <c r="D448" s="110"/>
      <c r="E448" s="13"/>
      <c r="F448" s="13"/>
      <c r="G448" s="13"/>
      <c r="AG448" s="124"/>
      <c r="AH448" s="124"/>
    </row>
    <row r="449" spans="1:34" x14ac:dyDescent="0.2">
      <c r="A449" s="13"/>
      <c r="B449" s="13"/>
      <c r="C449" s="13"/>
      <c r="D449" s="110"/>
      <c r="E449" s="13"/>
      <c r="F449" s="13"/>
      <c r="G449" s="13"/>
      <c r="AG449" s="124"/>
      <c r="AH449" s="124"/>
    </row>
    <row r="450" spans="1:34" x14ac:dyDescent="0.2">
      <c r="A450" s="13"/>
      <c r="B450" s="13"/>
      <c r="C450" s="13"/>
      <c r="D450" s="110"/>
      <c r="E450" s="13"/>
      <c r="F450" s="13"/>
      <c r="G450" s="13"/>
      <c r="AG450" s="124"/>
      <c r="AH450" s="124"/>
    </row>
    <row r="451" spans="1:34" x14ac:dyDescent="0.2">
      <c r="A451" s="13"/>
      <c r="B451" s="13"/>
      <c r="C451" s="13"/>
      <c r="D451" s="110"/>
      <c r="E451" s="13"/>
      <c r="F451" s="13"/>
      <c r="G451" s="13"/>
      <c r="AG451" s="124"/>
      <c r="AH451" s="124"/>
    </row>
    <row r="452" spans="1:34" x14ac:dyDescent="0.2">
      <c r="A452" s="13"/>
      <c r="B452" s="13"/>
      <c r="C452" s="13"/>
      <c r="D452" s="110"/>
      <c r="E452" s="13"/>
      <c r="F452" s="13"/>
      <c r="G452" s="13"/>
      <c r="AG452" s="124"/>
      <c r="AH452" s="124"/>
    </row>
    <row r="453" spans="1:34" x14ac:dyDescent="0.2">
      <c r="A453" s="13"/>
      <c r="B453" s="13"/>
      <c r="C453" s="13"/>
      <c r="D453" s="110"/>
      <c r="E453" s="13"/>
      <c r="F453" s="13"/>
      <c r="G453" s="13"/>
      <c r="AG453" s="124"/>
      <c r="AH453" s="124"/>
    </row>
    <row r="454" spans="1:34" x14ac:dyDescent="0.2">
      <c r="A454" s="13"/>
      <c r="B454" s="13"/>
      <c r="C454" s="13"/>
      <c r="D454" s="110"/>
      <c r="E454" s="13"/>
      <c r="F454" s="13"/>
      <c r="G454" s="13"/>
      <c r="AG454" s="124"/>
      <c r="AH454" s="124"/>
    </row>
    <row r="455" spans="1:34" x14ac:dyDescent="0.2">
      <c r="A455" s="13"/>
      <c r="B455" s="13"/>
      <c r="C455" s="13"/>
      <c r="D455" s="110"/>
      <c r="E455" s="13"/>
      <c r="F455" s="13"/>
      <c r="G455" s="13"/>
      <c r="AG455" s="124"/>
      <c r="AH455" s="124"/>
    </row>
    <row r="456" spans="1:34" x14ac:dyDescent="0.2">
      <c r="A456" s="13"/>
      <c r="B456" s="13"/>
      <c r="C456" s="13"/>
      <c r="D456" s="110"/>
      <c r="E456" s="13"/>
      <c r="F456" s="13"/>
      <c r="G456" s="13"/>
      <c r="AG456" s="124"/>
      <c r="AH456" s="124"/>
    </row>
    <row r="457" spans="1:34" x14ac:dyDescent="0.2">
      <c r="A457" s="13"/>
      <c r="B457" s="13"/>
      <c r="C457" s="13"/>
      <c r="D457" s="110"/>
      <c r="E457" s="13"/>
      <c r="F457" s="13"/>
      <c r="G457" s="13"/>
      <c r="AG457" s="124"/>
      <c r="AH457" s="124"/>
    </row>
    <row r="458" spans="1:34" x14ac:dyDescent="0.2">
      <c r="A458" s="13"/>
      <c r="B458" s="13"/>
      <c r="C458" s="13"/>
      <c r="D458" s="110"/>
      <c r="E458" s="13"/>
      <c r="F458" s="13"/>
      <c r="G458" s="13"/>
      <c r="AG458" s="124"/>
      <c r="AH458" s="124"/>
    </row>
    <row r="459" spans="1:34" x14ac:dyDescent="0.2">
      <c r="A459" s="13"/>
      <c r="B459" s="13"/>
      <c r="C459" s="13"/>
      <c r="D459" s="110"/>
      <c r="E459" s="13"/>
      <c r="F459" s="13"/>
      <c r="G459" s="13"/>
      <c r="AG459" s="124"/>
      <c r="AH459" s="124"/>
    </row>
    <row r="460" spans="1:34" x14ac:dyDescent="0.2">
      <c r="A460" s="13"/>
      <c r="B460" s="13"/>
      <c r="C460" s="13"/>
      <c r="D460" s="110"/>
      <c r="E460" s="13"/>
      <c r="F460" s="13"/>
      <c r="G460" s="13"/>
      <c r="AG460" s="124"/>
      <c r="AH460" s="124"/>
    </row>
    <row r="461" spans="1:34" x14ac:dyDescent="0.2">
      <c r="A461" s="13"/>
      <c r="B461" s="13"/>
      <c r="C461" s="13"/>
      <c r="D461" s="110"/>
      <c r="E461" s="13"/>
      <c r="F461" s="13"/>
      <c r="G461" s="13"/>
      <c r="AG461" s="124"/>
      <c r="AH461" s="124"/>
    </row>
    <row r="462" spans="1:34" x14ac:dyDescent="0.2">
      <c r="A462" s="13"/>
      <c r="B462" s="13"/>
      <c r="C462" s="13"/>
      <c r="D462" s="110"/>
      <c r="E462" s="13"/>
      <c r="F462" s="13"/>
      <c r="G462" s="13"/>
      <c r="AG462" s="124"/>
      <c r="AH462" s="124"/>
    </row>
    <row r="463" spans="1:34" x14ac:dyDescent="0.2">
      <c r="A463" s="13"/>
      <c r="B463" s="13"/>
      <c r="C463" s="13"/>
      <c r="D463" s="110"/>
      <c r="E463" s="13"/>
      <c r="F463" s="13"/>
      <c r="G463" s="13"/>
      <c r="AG463" s="124"/>
      <c r="AH463" s="124"/>
    </row>
    <row r="464" spans="1:34" x14ac:dyDescent="0.2">
      <c r="A464" s="13"/>
      <c r="B464" s="13"/>
      <c r="C464" s="13"/>
      <c r="D464" s="110"/>
      <c r="E464" s="13"/>
      <c r="F464" s="13"/>
      <c r="G464" s="13"/>
      <c r="AG464" s="124"/>
      <c r="AH464" s="124"/>
    </row>
    <row r="465" spans="1:34" x14ac:dyDescent="0.2">
      <c r="A465" s="13"/>
      <c r="B465" s="13"/>
      <c r="C465" s="13"/>
      <c r="D465" s="110"/>
      <c r="E465" s="13"/>
      <c r="F465" s="13"/>
      <c r="G465" s="13"/>
      <c r="AG465" s="124"/>
      <c r="AH465" s="124"/>
    </row>
    <row r="466" spans="1:34" x14ac:dyDescent="0.2">
      <c r="A466" s="13"/>
      <c r="B466" s="13"/>
      <c r="C466" s="13"/>
      <c r="D466" s="110"/>
      <c r="E466" s="13"/>
      <c r="F466" s="13"/>
      <c r="G466" s="13"/>
      <c r="AG466" s="124"/>
      <c r="AH466" s="124"/>
    </row>
    <row r="467" spans="1:34" x14ac:dyDescent="0.2">
      <c r="A467" s="13"/>
      <c r="B467" s="13"/>
      <c r="C467" s="13"/>
      <c r="D467" s="110"/>
      <c r="E467" s="13"/>
      <c r="F467" s="13"/>
      <c r="G467" s="13"/>
      <c r="AG467" s="124"/>
      <c r="AH467" s="124"/>
    </row>
    <row r="468" spans="1:34" x14ac:dyDescent="0.2">
      <c r="A468" s="13"/>
      <c r="B468" s="13"/>
      <c r="C468" s="13"/>
      <c r="D468" s="110"/>
      <c r="E468" s="13"/>
      <c r="F468" s="13"/>
      <c r="G468" s="13"/>
      <c r="AG468" s="124"/>
      <c r="AH468" s="124"/>
    </row>
    <row r="469" spans="1:34" x14ac:dyDescent="0.2">
      <c r="A469" s="13"/>
      <c r="B469" s="13"/>
      <c r="C469" s="13"/>
      <c r="D469" s="110"/>
      <c r="E469" s="13"/>
      <c r="F469" s="13"/>
      <c r="G469" s="13"/>
      <c r="AG469" s="124"/>
      <c r="AH469" s="124"/>
    </row>
    <row r="470" spans="1:34" x14ac:dyDescent="0.2">
      <c r="A470" s="13"/>
      <c r="B470" s="13"/>
      <c r="C470" s="13"/>
      <c r="D470" s="110"/>
      <c r="E470" s="13"/>
      <c r="F470" s="13"/>
      <c r="G470" s="13"/>
      <c r="AG470" s="124"/>
      <c r="AH470" s="124"/>
    </row>
    <row r="471" spans="1:34" x14ac:dyDescent="0.2">
      <c r="D471" s="110"/>
      <c r="AG471" s="124"/>
      <c r="AH471" s="124"/>
    </row>
    <row r="472" spans="1:34" x14ac:dyDescent="0.2">
      <c r="D472" s="110"/>
      <c r="AG472" s="124"/>
      <c r="AH472" s="124"/>
    </row>
    <row r="473" spans="1:34" x14ac:dyDescent="0.2">
      <c r="D473" s="110"/>
      <c r="AG473" s="124"/>
      <c r="AH473" s="124"/>
    </row>
    <row r="474" spans="1:34" x14ac:dyDescent="0.2">
      <c r="D474" s="110"/>
      <c r="AG474" s="124"/>
      <c r="AH474" s="124"/>
    </row>
    <row r="475" spans="1:34" x14ac:dyDescent="0.2">
      <c r="D475" s="110"/>
      <c r="AG475" s="124"/>
      <c r="AH475" s="124"/>
    </row>
    <row r="476" spans="1:34" x14ac:dyDescent="0.2">
      <c r="D476" s="110"/>
      <c r="AG476" s="124"/>
      <c r="AH476" s="124"/>
    </row>
    <row r="477" spans="1:34" x14ac:dyDescent="0.2">
      <c r="D477" s="110"/>
      <c r="AG477" s="124"/>
      <c r="AH477" s="124"/>
    </row>
    <row r="478" spans="1:34" x14ac:dyDescent="0.2">
      <c r="D478" s="110"/>
      <c r="AG478" s="124"/>
      <c r="AH478" s="124"/>
    </row>
    <row r="479" spans="1:34" x14ac:dyDescent="0.2">
      <c r="D479" s="110"/>
      <c r="AG479" s="124"/>
      <c r="AH479" s="124"/>
    </row>
    <row r="480" spans="1:34" x14ac:dyDescent="0.2">
      <c r="D480" s="110"/>
      <c r="AG480" s="124"/>
      <c r="AH480" s="124"/>
    </row>
    <row r="481" spans="4:34" x14ac:dyDescent="0.2">
      <c r="D481" s="110"/>
      <c r="AG481" s="124"/>
      <c r="AH481" s="124"/>
    </row>
    <row r="482" spans="4:34" x14ac:dyDescent="0.2">
      <c r="D482" s="110"/>
      <c r="AG482" s="124"/>
      <c r="AH482" s="124"/>
    </row>
    <row r="483" spans="4:34" x14ac:dyDescent="0.2">
      <c r="D483" s="110"/>
      <c r="AG483" s="124"/>
      <c r="AH483" s="124"/>
    </row>
    <row r="484" spans="4:34" x14ac:dyDescent="0.2">
      <c r="D484" s="110"/>
      <c r="AG484" s="124"/>
      <c r="AH484" s="124"/>
    </row>
    <row r="485" spans="4:34" x14ac:dyDescent="0.2">
      <c r="D485" s="110"/>
      <c r="AG485" s="124"/>
      <c r="AH485" s="124"/>
    </row>
    <row r="486" spans="4:34" x14ac:dyDescent="0.2">
      <c r="D486" s="110"/>
      <c r="AG486" s="124"/>
      <c r="AH486" s="124"/>
    </row>
    <row r="487" spans="4:34" x14ac:dyDescent="0.2">
      <c r="D487" s="110"/>
      <c r="AG487" s="124"/>
      <c r="AH487" s="124"/>
    </row>
    <row r="488" spans="4:34" x14ac:dyDescent="0.2">
      <c r="D488" s="110"/>
      <c r="AG488" s="124"/>
      <c r="AH488" s="124"/>
    </row>
    <row r="489" spans="4:34" x14ac:dyDescent="0.2">
      <c r="D489" s="110"/>
      <c r="AG489" s="124"/>
      <c r="AH489" s="124"/>
    </row>
    <row r="490" spans="4:34" x14ac:dyDescent="0.2">
      <c r="D490" s="110"/>
      <c r="AG490" s="124"/>
      <c r="AH490" s="124"/>
    </row>
    <row r="491" spans="4:34" x14ac:dyDescent="0.2">
      <c r="D491" s="110"/>
      <c r="AG491" s="124"/>
      <c r="AH491" s="124"/>
    </row>
    <row r="492" spans="4:34" x14ac:dyDescent="0.2">
      <c r="D492" s="110"/>
      <c r="AG492" s="124"/>
      <c r="AH492" s="124"/>
    </row>
    <row r="493" spans="4:34" x14ac:dyDescent="0.2">
      <c r="D493" s="110"/>
      <c r="AG493" s="124"/>
      <c r="AH493" s="124"/>
    </row>
    <row r="494" spans="4:34" x14ac:dyDescent="0.2">
      <c r="D494" s="110"/>
      <c r="AG494" s="124"/>
      <c r="AH494" s="124"/>
    </row>
    <row r="495" spans="4:34" x14ac:dyDescent="0.2">
      <c r="D495" s="110"/>
      <c r="AG495" s="124"/>
      <c r="AH495" s="124"/>
    </row>
    <row r="496" spans="4:34" x14ac:dyDescent="0.2">
      <c r="D496" s="110"/>
      <c r="AG496" s="124"/>
      <c r="AH496" s="124"/>
    </row>
    <row r="497" spans="4:34" x14ac:dyDescent="0.2">
      <c r="D497" s="110"/>
      <c r="AG497" s="124"/>
      <c r="AH497" s="124"/>
    </row>
    <row r="498" spans="4:34" x14ac:dyDescent="0.2">
      <c r="D498" s="110"/>
      <c r="AG498" s="124"/>
      <c r="AH498" s="124"/>
    </row>
    <row r="499" spans="4:34" x14ac:dyDescent="0.2">
      <c r="D499" s="110"/>
      <c r="AG499" s="124"/>
      <c r="AH499" s="124"/>
    </row>
    <row r="500" spans="4:34" x14ac:dyDescent="0.2">
      <c r="D500" s="110"/>
      <c r="AG500" s="124"/>
      <c r="AH500" s="124"/>
    </row>
    <row r="501" spans="4:34" x14ac:dyDescent="0.2">
      <c r="D501" s="110"/>
      <c r="AG501" s="124"/>
      <c r="AH501" s="124"/>
    </row>
    <row r="502" spans="4:34" x14ac:dyDescent="0.2">
      <c r="D502" s="110"/>
      <c r="AG502" s="124"/>
      <c r="AH502" s="124"/>
    </row>
    <row r="503" spans="4:34" x14ac:dyDescent="0.2">
      <c r="D503" s="110"/>
      <c r="AG503" s="124"/>
      <c r="AH503" s="124"/>
    </row>
    <row r="504" spans="4:34" x14ac:dyDescent="0.2">
      <c r="D504" s="110"/>
      <c r="AG504" s="124"/>
      <c r="AH504" s="124"/>
    </row>
    <row r="505" spans="4:34" x14ac:dyDescent="0.2">
      <c r="D505" s="110"/>
      <c r="AG505" s="124"/>
      <c r="AH505" s="124"/>
    </row>
    <row r="506" spans="4:34" x14ac:dyDescent="0.2">
      <c r="D506" s="110"/>
      <c r="AG506" s="124"/>
      <c r="AH506" s="124"/>
    </row>
    <row r="507" spans="4:34" x14ac:dyDescent="0.2">
      <c r="D507" s="110"/>
      <c r="AG507" s="124"/>
      <c r="AH507" s="124"/>
    </row>
    <row r="508" spans="4:34" x14ac:dyDescent="0.2">
      <c r="D508" s="110"/>
      <c r="AG508" s="124"/>
      <c r="AH508" s="124"/>
    </row>
    <row r="509" spans="4:34" x14ac:dyDescent="0.2">
      <c r="D509" s="110"/>
      <c r="AG509" s="124"/>
      <c r="AH509" s="124"/>
    </row>
    <row r="510" spans="4:34" x14ac:dyDescent="0.2">
      <c r="D510" s="110"/>
      <c r="AG510" s="124"/>
      <c r="AH510" s="124"/>
    </row>
    <row r="511" spans="4:34" x14ac:dyDescent="0.2">
      <c r="D511" s="110"/>
      <c r="AG511" s="124"/>
      <c r="AH511" s="124"/>
    </row>
    <row r="512" spans="4:34" x14ac:dyDescent="0.2">
      <c r="D512" s="110"/>
      <c r="AG512" s="124"/>
      <c r="AH512" s="124"/>
    </row>
    <row r="513" spans="4:34" x14ac:dyDescent="0.2">
      <c r="D513" s="110"/>
      <c r="AG513" s="124"/>
      <c r="AH513" s="124"/>
    </row>
    <row r="514" spans="4:34" x14ac:dyDescent="0.2">
      <c r="D514" s="110"/>
      <c r="AG514" s="124"/>
      <c r="AH514" s="124"/>
    </row>
    <row r="515" spans="4:34" x14ac:dyDescent="0.2">
      <c r="D515" s="110"/>
      <c r="AG515" s="124"/>
      <c r="AH515" s="124"/>
    </row>
    <row r="516" spans="4:34" x14ac:dyDescent="0.2">
      <c r="D516" s="110"/>
      <c r="AG516" s="124"/>
      <c r="AH516" s="124"/>
    </row>
    <row r="517" spans="4:34" x14ac:dyDescent="0.2">
      <c r="D517" s="110"/>
      <c r="AG517" s="124"/>
      <c r="AH517" s="124"/>
    </row>
    <row r="518" spans="4:34" x14ac:dyDescent="0.2">
      <c r="D518" s="110"/>
      <c r="AG518" s="124"/>
      <c r="AH518" s="124"/>
    </row>
    <row r="519" spans="4:34" x14ac:dyDescent="0.2">
      <c r="D519" s="110"/>
      <c r="AG519" s="124"/>
      <c r="AH519" s="124"/>
    </row>
    <row r="520" spans="4:34" x14ac:dyDescent="0.2">
      <c r="D520" s="110"/>
      <c r="AG520" s="124"/>
      <c r="AH520" s="124"/>
    </row>
    <row r="521" spans="4:34" x14ac:dyDescent="0.2">
      <c r="D521" s="110"/>
      <c r="AG521" s="124"/>
      <c r="AH521" s="124"/>
    </row>
    <row r="522" spans="4:34" x14ac:dyDescent="0.2">
      <c r="D522" s="110"/>
      <c r="AG522" s="124"/>
      <c r="AH522" s="124"/>
    </row>
    <row r="523" spans="4:34" x14ac:dyDescent="0.2">
      <c r="D523" s="110"/>
      <c r="AG523" s="124"/>
      <c r="AH523" s="124"/>
    </row>
    <row r="524" spans="4:34" x14ac:dyDescent="0.2">
      <c r="D524" s="110"/>
      <c r="AG524" s="124"/>
      <c r="AH524" s="124"/>
    </row>
    <row r="525" spans="4:34" x14ac:dyDescent="0.2">
      <c r="D525" s="110"/>
      <c r="AG525" s="124"/>
      <c r="AH525" s="124"/>
    </row>
    <row r="526" spans="4:34" x14ac:dyDescent="0.2">
      <c r="D526" s="110"/>
      <c r="AG526" s="124"/>
      <c r="AH526" s="124"/>
    </row>
    <row r="527" spans="4:34" x14ac:dyDescent="0.2">
      <c r="D527" s="110"/>
      <c r="AG527" s="124"/>
      <c r="AH527" s="124"/>
    </row>
    <row r="528" spans="4:34" x14ac:dyDescent="0.2">
      <c r="D528" s="110"/>
      <c r="AG528" s="124"/>
      <c r="AH528" s="124"/>
    </row>
    <row r="529" spans="4:34" x14ac:dyDescent="0.2">
      <c r="D529" s="110"/>
      <c r="AG529" s="124"/>
      <c r="AH529" s="124"/>
    </row>
    <row r="530" spans="4:34" x14ac:dyDescent="0.2">
      <c r="D530" s="110"/>
      <c r="AG530" s="124"/>
      <c r="AH530" s="124"/>
    </row>
    <row r="531" spans="4:34" x14ac:dyDescent="0.2">
      <c r="D531" s="110"/>
      <c r="AG531" s="124"/>
      <c r="AH531" s="124"/>
    </row>
    <row r="532" spans="4:34" x14ac:dyDescent="0.2">
      <c r="D532" s="110"/>
      <c r="AG532" s="124"/>
      <c r="AH532" s="124"/>
    </row>
    <row r="533" spans="4:34" x14ac:dyDescent="0.2">
      <c r="D533" s="110"/>
      <c r="AG533" s="124"/>
      <c r="AH533" s="124"/>
    </row>
    <row r="534" spans="4:34" x14ac:dyDescent="0.2">
      <c r="D534" s="110"/>
      <c r="AG534" s="124"/>
      <c r="AH534" s="124"/>
    </row>
  </sheetData>
  <dataConsolidate/>
  <mergeCells count="7">
    <mergeCell ref="AH1:AH2"/>
    <mergeCell ref="AE1:AG1"/>
    <mergeCell ref="AI1:AN1"/>
    <mergeCell ref="A1:G1"/>
    <mergeCell ref="K1:T1"/>
    <mergeCell ref="U1:W1"/>
    <mergeCell ref="X1:AD1"/>
  </mergeCells>
  <conditionalFormatting sqref="A2:T2">
    <cfRule type="cellIs" dxfId="40" priority="7" operator="notEqual">
      <formula>#REF!</formula>
    </cfRule>
    <cfRule type="cellIs" dxfId="39" priority="8" operator="notEqual">
      <formula>#REF!+#REF!</formula>
    </cfRule>
  </conditionalFormatting>
  <conditionalFormatting sqref="X2:AG2">
    <cfRule type="cellIs" dxfId="38" priority="5" operator="notEqual">
      <formula>#REF!</formula>
    </cfRule>
    <cfRule type="cellIs" dxfId="37" priority="6" operator="notEqual">
      <formula>#REF!+#REF!</formula>
    </cfRule>
  </conditionalFormatting>
  <conditionalFormatting sqref="AH1">
    <cfRule type="cellIs" dxfId="36" priority="3" operator="notEqual">
      <formula>#REF!</formula>
    </cfRule>
    <cfRule type="cellIs" dxfId="35" priority="4" operator="notEqual">
      <formula>#REF!+#REF!</formula>
    </cfRule>
  </conditionalFormatting>
  <conditionalFormatting sqref="AL2:AV2">
    <cfRule type="cellIs" dxfId="34" priority="1" operator="notEqual">
      <formula>#REF!</formula>
    </cfRule>
    <cfRule type="cellIs" dxfId="33" priority="2" operator="notEqual">
      <formula>#REF!+#REF!</formula>
    </cfRule>
  </conditionalFormatting>
  <dataValidations count="17">
    <dataValidation type="list" allowBlank="1" showInputMessage="1" showErrorMessage="1" sqref="E3:E108 E206:E1048576" xr:uid="{23318C41-9F6B-9447-B038-4F10988B3F8C}">
      <formula1>"0=School Environment, 1=After school Program"</formula1>
    </dataValidation>
    <dataValidation type="list" allowBlank="1" showInputMessage="1" showErrorMessage="1" sqref="U3:U108 U206:U1048576" xr:uid="{05921470-C523-8947-A010-196E6A9BC91A}">
      <formula1>"BAU, AC (other area),... ,c = code-based,  m = meaning-based, cm = combined coding + meaning "</formula1>
    </dataValidation>
    <dataValidation type="list" allowBlank="1" showInputMessage="1" showErrorMessage="1" sqref="AD3:AD75 AD77:AD108 AD206:AD1048576" xr:uid="{10E71A17-83AE-9D40-BAFC-6E2B09762371}">
      <formula1>"BAU, 0 = Not reported , 1 = Reported"</formula1>
    </dataValidation>
    <dataValidation type="list" allowBlank="1" showInputMessage="1" showErrorMessage="1" sqref="X3:X45 X46:Y108 Y110 X206:X1048576" xr:uid="{14DD8782-6D25-2A49-B59E-981481D7D7D9}">
      <formula1>"BAU, 0 = No / Not reported,  1 = Yes (Including CAI)"</formula1>
    </dataValidation>
    <dataValidation type="list" allowBlank="1" showInputMessage="1" showErrorMessage="1" sqref="Z206:Z1048576" xr:uid="{5E7C646A-83E0-DA4D-82F1-ED9926A2E0DA}">
      <formula1>"BAU, NA, 0 = Research Staff,  1 = School Staff,  2 =  CAI,  3 = 50% T and 50% R"</formula1>
    </dataValidation>
    <dataValidation type="list" allowBlank="1" showInputMessage="1" showErrorMessage="1" sqref="Z44 Y94 Y1:Y45 Y107 Y105 Y103 Y58 Y66 Y71 Y81 Y83 Y85 Y87 Y89 Y110 Y206:Y1048576" xr:uid="{0EEF0723-1568-9543-B307-36AE4E39F798}">
      <formula1>"BAU, NA, 0 = classroom/ large group,  1 = small group (3–7 students),  2 = individual  (1–2 students)"</formula1>
    </dataValidation>
    <dataValidation type="list" allowBlank="1" showInputMessage="1" showErrorMessage="1" sqref="F3:F108 F206:F1048576" xr:uid="{3048FF58-9184-FE4A-8F3D-9520CAB51A49}">
      <formula1>" 0 = peer reviewed paper,   1 = disseration,   2 = report/chapter/others"</formula1>
    </dataValidation>
    <dataValidation type="list" allowBlank="1" showInputMessage="1" showErrorMessage="1" sqref="Z3:Z22" xr:uid="{4133AA3F-9C30-4E45-A6D8-91A76C5F8247}">
      <formula1>"BAU, NR = Not Reported, 0 = Research Staff,  1 = School Staff,  2 =  CAI,  3 = 50% T and 50% R"</formula1>
    </dataValidation>
    <dataValidation type="list" allowBlank="1" showInputMessage="1" showErrorMessage="1" sqref="W1:W108 W206:W1048576" xr:uid="{368A1BEE-C05F-F844-8EBC-8CE208FBF4E8}">
      <formula1>"0 = Researcher-developed curriculum,   1 = Published or Commercially available curriculum,  2 = District/State curriculum, NA (for BAU/AC Condition)"</formula1>
    </dataValidation>
    <dataValidation type="list" allowBlank="1" showInputMessage="1" showErrorMessage="1" sqref="Z23:Z43 Z45:Z89" xr:uid="{E7716E2D-73DB-D840-8EE9-6A9A95B1CE80}">
      <formula1>"BAU, NA, 0 = Research Staff, 1 = School Staff, 2 = CAI, 3 = 50% R and 50% T"</formula1>
    </dataValidation>
    <dataValidation type="list" allowBlank="1" showInputMessage="1" showErrorMessage="1" sqref="AV3:AV108 AV206:AV1048576" xr:uid="{46B2CD3D-6974-3543-B4EB-A6A99EF1446B}">
      <formula1>"0,1,2,3,4,5"</formula1>
    </dataValidation>
    <dataValidation type="list" allowBlank="1" showInputMessage="1" showErrorMessage="1" sqref="AU3:AU57 AU206:AU1048576" xr:uid="{5AD9E967-50C1-E24F-A98F-01F57B45086C}">
      <formula1>"cohen's d,  Hedges' g,  T test,  F test , z score,  Other types"</formula1>
    </dataValidation>
    <dataValidation type="list" allowBlank="1" showInputMessage="1" showErrorMessage="1" sqref="AF3:AF108 AF206:AF1048576" xr:uid="{52117751-440D-8548-BE5A-EB2B8DB6B0A4}">
      <formula1>"0 = NO - Not standardized,  1 = YES - standardized"</formula1>
    </dataValidation>
    <dataValidation type="list" allowBlank="1" showInputMessage="1" showErrorMessage="1" sqref="Y108 Y106 Y104 Y46:Y57 Y59:Y65 Y67:Y70 Y72:Y80 Y82 Y84 Y86 Y88 Y90:Y93 Y95:Y102" xr:uid="{C619DEAD-EEA7-234A-A841-FA11A87C2473}">
      <formula1>"BAU, NA, 0 = classroom setting,  1 = small group (3–7 students),  2 = individual  (1–2 students)"</formula1>
    </dataValidation>
    <dataValidation type="list" allowBlank="1" showInputMessage="1" showErrorMessage="1" sqref="Z90:Z108" xr:uid="{8DFE6D99-FD7F-FB40-A361-0E809A1FC3D9}">
      <formula1>"BAU, NA, 0 = Research Staff, 1 = School Staff, 2 = CAI, 3 = 50% R and 50% T, Other"</formula1>
    </dataValidation>
    <dataValidation type="list" allowBlank="1" showInputMessage="1" showErrorMessage="1" sqref="U189:U205 AF189:AG205 AD189:AD205 W189:X205 Z189:Z205 Y189:Y198 Y200:Y202 Y204:Y205 E189:J205" xr:uid="{36BD55D9-9118-6448-B657-32EBC08D054B}">
      <formula1>E$3:E$8</formula1>
    </dataValidation>
    <dataValidation type="list" allowBlank="1" showInputMessage="1" showErrorMessage="1" sqref="G206:J1048576 G3:J108" xr:uid="{FD4D7314-4FC2-FE4D-950D-58459A197998}">
      <formula1>" 0 = RCT,   1 = QED with matched group  "</formula1>
    </dataValidation>
  </dataValidations>
  <pageMargins left="0.7" right="0.7" top="0.75" bottom="0.75" header="0.3" footer="0.3"/>
  <ignoredErrors>
    <ignoredError sqref="M58:M108" numberStoredAsText="1"/>
  </ignoredErrors>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1327B-79B6-CF46-8649-3493A89390BF}">
  <dimension ref="A1:AN205"/>
  <sheetViews>
    <sheetView zoomScale="109" zoomScaleNormal="125" workbookViewId="0">
      <pane xSplit="9" ySplit="2" topLeftCell="J189" activePane="bottomRight" state="frozen"/>
      <selection pane="topRight" activeCell="H1" sqref="H1"/>
      <selection pane="bottomLeft" activeCell="A3" sqref="A3"/>
      <selection pane="bottomRight" activeCell="D210" sqref="D210"/>
    </sheetView>
  </sheetViews>
  <sheetFormatPr baseColWidth="10" defaultColWidth="11.5" defaultRowHeight="15" x14ac:dyDescent="0.2"/>
  <cols>
    <col min="1" max="1" width="17.83203125" style="11" customWidth="1"/>
    <col min="2" max="2" width="6.1640625" style="11" customWidth="1"/>
    <col min="3" max="4" width="6" style="11" customWidth="1"/>
    <col min="5" max="5" width="5.5" style="11" customWidth="1"/>
    <col min="6" max="6" width="4.5" style="11" customWidth="1"/>
    <col min="7" max="7" width="7.33203125" style="11" customWidth="1"/>
    <col min="8" max="8" width="9.33203125" style="11" customWidth="1"/>
    <col min="9" max="9" width="12.6640625" style="11" customWidth="1"/>
    <col min="10" max="10" width="6.5" style="11" customWidth="1"/>
    <col min="11" max="11" width="8.6640625" style="17" customWidth="1"/>
    <col min="12" max="12" width="14.33203125" style="17" customWidth="1"/>
    <col min="13" max="17" width="9.83203125" style="17" customWidth="1"/>
    <col min="18" max="18" width="15.6640625" style="11" customWidth="1"/>
    <col min="19" max="19" width="10.33203125" style="12" customWidth="1"/>
    <col min="20" max="20" width="16.33203125" style="11" customWidth="1"/>
    <col min="21" max="21" width="11.5" style="11" customWidth="1"/>
    <col min="22" max="22" width="13.83203125" style="11" customWidth="1"/>
    <col min="23" max="23" width="16.5" style="11" customWidth="1"/>
    <col min="24" max="25" width="13" style="11" customWidth="1"/>
    <col min="26" max="26" width="13.5" style="11" customWidth="1"/>
    <col min="27" max="27" width="11.5" style="11" customWidth="1"/>
    <col min="28" max="28" width="20.1640625" style="11" customWidth="1"/>
    <col min="29" max="29" width="12.5" style="11" customWidth="1"/>
    <col min="30" max="31" width="18.33203125" style="11" customWidth="1"/>
    <col min="32" max="34" width="12.33203125" style="11" customWidth="1"/>
    <col min="35" max="37" width="11.5" style="11"/>
    <col min="38" max="38" width="13.83203125" style="11" customWidth="1"/>
    <col min="39" max="39" width="20" style="11" customWidth="1"/>
    <col min="40" max="40" width="61.6640625" style="1" customWidth="1"/>
    <col min="41" max="16384" width="11.5" style="11"/>
  </cols>
  <sheetData>
    <row r="1" spans="1:40" ht="21" customHeight="1" x14ac:dyDescent="0.2">
      <c r="A1" s="309" t="s">
        <v>0</v>
      </c>
      <c r="B1" s="309"/>
      <c r="C1" s="309"/>
      <c r="D1" s="309"/>
      <c r="E1" s="309"/>
      <c r="F1" s="309"/>
      <c r="G1" s="309"/>
      <c r="H1" s="310" t="s">
        <v>1</v>
      </c>
      <c r="I1" s="310"/>
      <c r="J1" s="310"/>
      <c r="K1" s="310"/>
      <c r="L1" s="310"/>
      <c r="M1" s="310"/>
      <c r="N1" s="310"/>
      <c r="O1" s="310"/>
      <c r="P1" s="310"/>
      <c r="Q1" s="310"/>
      <c r="R1" s="311" t="s">
        <v>2</v>
      </c>
      <c r="S1" s="311"/>
      <c r="T1" s="311"/>
      <c r="U1" s="312" t="s">
        <v>3</v>
      </c>
      <c r="V1" s="312"/>
      <c r="W1" s="312"/>
      <c r="X1" s="312"/>
      <c r="Y1" s="312"/>
      <c r="Z1" s="312"/>
      <c r="AA1" s="312"/>
      <c r="AB1" s="308" t="s">
        <v>4</v>
      </c>
      <c r="AC1" s="308"/>
      <c r="AD1" s="57"/>
      <c r="AE1" s="313" t="s">
        <v>439</v>
      </c>
      <c r="AF1" s="308" t="s">
        <v>5</v>
      </c>
      <c r="AG1" s="308"/>
      <c r="AH1" s="308"/>
      <c r="AI1" s="308"/>
      <c r="AJ1" s="308"/>
      <c r="AK1" s="308"/>
      <c r="AL1" s="14" t="s">
        <v>6</v>
      </c>
      <c r="AM1" s="14" t="s">
        <v>7</v>
      </c>
      <c r="AN1" s="1" t="s">
        <v>123</v>
      </c>
    </row>
    <row r="2" spans="1:40" ht="38" customHeight="1" x14ac:dyDescent="0.2">
      <c r="A2" s="4" t="s">
        <v>10</v>
      </c>
      <c r="B2" s="4" t="s">
        <v>11</v>
      </c>
      <c r="C2" s="4" t="s">
        <v>12</v>
      </c>
      <c r="D2" s="140" t="s">
        <v>440</v>
      </c>
      <c r="E2" s="5" t="s">
        <v>13</v>
      </c>
      <c r="F2" s="5" t="s">
        <v>14</v>
      </c>
      <c r="G2" s="5" t="s">
        <v>15</v>
      </c>
      <c r="H2" s="6" t="s">
        <v>16</v>
      </c>
      <c r="I2" s="6" t="s">
        <v>17</v>
      </c>
      <c r="J2" s="6" t="s">
        <v>18</v>
      </c>
      <c r="K2" s="16" t="s">
        <v>19</v>
      </c>
      <c r="L2" s="6" t="s">
        <v>20</v>
      </c>
      <c r="M2" s="3" t="s">
        <v>21</v>
      </c>
      <c r="N2" s="3" t="s">
        <v>22</v>
      </c>
      <c r="O2" s="3" t="s">
        <v>23</v>
      </c>
      <c r="P2" s="3" t="s">
        <v>24</v>
      </c>
      <c r="Q2" s="3" t="s">
        <v>25</v>
      </c>
      <c r="R2" s="36" t="s">
        <v>26</v>
      </c>
      <c r="S2" s="37" t="s">
        <v>27</v>
      </c>
      <c r="T2" s="35" t="s">
        <v>28</v>
      </c>
      <c r="U2" s="8" t="s">
        <v>29</v>
      </c>
      <c r="V2" s="8" t="s">
        <v>30</v>
      </c>
      <c r="W2" s="8" t="s">
        <v>31</v>
      </c>
      <c r="X2" s="9" t="s">
        <v>434</v>
      </c>
      <c r="Y2" s="9" t="s">
        <v>433</v>
      </c>
      <c r="Z2" s="9" t="s">
        <v>435</v>
      </c>
      <c r="AA2" s="8" t="s">
        <v>34</v>
      </c>
      <c r="AB2" s="4" t="s">
        <v>35</v>
      </c>
      <c r="AC2" s="5" t="s">
        <v>36</v>
      </c>
      <c r="AD2" s="109" t="s">
        <v>441</v>
      </c>
      <c r="AE2" s="314"/>
      <c r="AF2" s="7" t="s">
        <v>38</v>
      </c>
      <c r="AG2" s="7" t="s">
        <v>39</v>
      </c>
      <c r="AH2" s="7" t="s">
        <v>40</v>
      </c>
      <c r="AI2" s="10" t="s">
        <v>41</v>
      </c>
      <c r="AJ2" s="10" t="s">
        <v>42</v>
      </c>
      <c r="AK2" s="10" t="s">
        <v>43</v>
      </c>
      <c r="AL2" s="15" t="s">
        <v>44</v>
      </c>
      <c r="AM2" s="15" t="s">
        <v>45</v>
      </c>
    </row>
    <row r="3" spans="1:40" s="20" customFormat="1" ht="17" hidden="1" customHeight="1" x14ac:dyDescent="0.2">
      <c r="A3" s="20">
        <f>IF(coder1_YH!D2="","",IF(coder1_YH!D2=coder2_NY_MT!A3,1,0))</f>
        <v>1</v>
      </c>
      <c r="B3" s="20" t="e">
        <f>IF(coder1_YH!#REF!="","",IF(RIGHT(coder1_YH!#REF!,2)=RIGHT(coder2_NY_MT!B3,2),1,0))</f>
        <v>#REF!</v>
      </c>
      <c r="C3" s="20">
        <f>IF(coder1_YH!F2="","",IF(coder1_YH!F2=coder2_NY_MT!C3,1,0))</f>
        <v>1</v>
      </c>
      <c r="E3" s="20">
        <f>IF(coder1_YH!H2="","",IF(coder1_YH!H2=coder2_NY_MT!E3,1,0))</f>
        <v>1</v>
      </c>
      <c r="F3" s="20">
        <f>IF(coder1_YH!I2="","",IF(coder1_YH!I2=coder2_NY_MT!F3,1,0))</f>
        <v>1</v>
      </c>
      <c r="G3" s="20">
        <f>IF(coder1_YH!J2="","",IF(coder1_YH!J2=coder2_NY_MT!G3,1,0))</f>
        <v>1</v>
      </c>
      <c r="H3" s="20">
        <f>IF(coder1_YH!O2="","",IF(RIGHT(coder1_YH!O2,3)=RIGHT(coder2_NY_MT!K3,3),1,0))</f>
        <v>0</v>
      </c>
      <c r="I3" s="20">
        <f>IF(H3="","",IF(OR(coder2_NY_MT!L3="", coder1_YH!P2 = ""),0,1))</f>
        <v>1</v>
      </c>
      <c r="J3" s="20">
        <f>IF(coder1_YH!Q2="","",IF(coder1_YH!Q2=coder2_NY_MT!M3,1,0))</f>
        <v>0</v>
      </c>
      <c r="K3" s="20">
        <f>IF(coder1_YH!R2="","",IF(coder1_YH!R2=coder2_NY_MT!N3,1,0))</f>
        <v>1</v>
      </c>
      <c r="L3" s="20">
        <f>IF(coder1_YH!S2="","",IF(coder1_YH!S2=coder2_NY_MT!O3,1,0))</f>
        <v>1</v>
      </c>
      <c r="M3" s="20">
        <f>IF(coder1_YH!T2="","",IF(coder1_YH!T2=coder2_NY_MT!P3,1,0))</f>
        <v>1</v>
      </c>
      <c r="N3" s="20">
        <f>IF(coder1_YH!U2="","",IF(coder1_YH!U2=coder2_NY_MT!Q3,1,0))</f>
        <v>1</v>
      </c>
      <c r="O3" s="20">
        <f>IF(coder1_YH!V2="","",IF(coder1_YH!V2=coder2_NY_MT!R3,1,0))</f>
        <v>1</v>
      </c>
      <c r="P3" s="20">
        <f>IF(coder1_YH!W2="","",IF(coder1_YH!W2=coder2_NY_MT!S3,1,0))</f>
        <v>1</v>
      </c>
      <c r="Q3" s="20">
        <f>IF(coder1_YH!X2="","",IF(coder1_YH!X2=coder2_NY_MT!T3,1,0))</f>
        <v>1</v>
      </c>
      <c r="R3" s="20">
        <f>IF(coder1_YH!Y2="","",IF(coder1_YH!Y2=coder2_NY_MT!U3,1,0))</f>
        <v>1</v>
      </c>
      <c r="S3" s="20">
        <f>IF(R3="","",IF(OR(coder2_NY_MT!V3="", coder1_YH!Z2 = ""),0,1))</f>
        <v>1</v>
      </c>
      <c r="T3" s="20">
        <f>IF(coder1_YH!AA2="","",IF(coder1_YH!AA2=coder2_NY_MT!W3,1,0))</f>
        <v>1</v>
      </c>
      <c r="U3" s="20">
        <f>IF(coder1_YH!AB2="","",IF(coder1_YH!AB2=coder2_NY_MT!X3,1,0))</f>
        <v>1</v>
      </c>
      <c r="V3" s="20">
        <f>IF(coder1_YH!AC2="","",IF(coder1_YH!AC2=coder2_NY_MT!Y3,1,0))</f>
        <v>1</v>
      </c>
      <c r="W3" s="20">
        <f>IF(coder1_YH!AD2="","",IF(coder1_YH!AD2=coder2_NY_MT!Z3,1,0))</f>
        <v>1</v>
      </c>
      <c r="X3" s="20">
        <f>IF(coder1_YH!AE2="","",IF(coder1_YH!AE2=coder2_NY_MT!AA3,1,0))</f>
        <v>1</v>
      </c>
      <c r="Z3" s="20">
        <f>IF(coder1_YH!AG2="","",IF(coder1_YH!AG2=coder2_NY_MT!AC3,1,0))</f>
        <v>1</v>
      </c>
      <c r="AA3" s="20">
        <f>IF(coder1_YH!AH2="","",IF(coder1_YH!AH2=coder2_NY_MT!AD3,1,0))</f>
        <v>1</v>
      </c>
      <c r="AB3" s="20">
        <f>IF(OR(coder2_NY_MT!AE3="", coder1_YH!AI2 = ""),0,1)</f>
        <v>1</v>
      </c>
      <c r="AC3" s="20">
        <f>IF(coder1_YH!AJ2="","",IF(coder1_YH!AJ2=coder2_NY_MT!AF3,1,0))</f>
        <v>1</v>
      </c>
      <c r="AD3" s="20">
        <f>IF(coder1_YH!AK2="","",IF(coder1_YH!AK2=coder2_NY_MT!AG3,1,0))</f>
        <v>0</v>
      </c>
      <c r="AF3" s="20">
        <f>IF(coder1_YH!AM2="","",IF(coder1_YH!AM2=coder2_NY_MT!AI3,1,0))</f>
        <v>1</v>
      </c>
      <c r="AG3" s="20">
        <f>IF(coder1_YH!AN2="","",IF(coder1_YH!AN2=coder2_NY_MT!AJ3,1,0))</f>
        <v>1</v>
      </c>
      <c r="AH3" s="20">
        <f>IF(coder1_YH!AO2="","",IF(coder1_YH!AO2=coder2_NY_MT!AK3,1,0))</f>
        <v>1</v>
      </c>
      <c r="AI3" s="20">
        <f>IF(coder1_YH!AP2="","",IF(coder1_YH!AP2=coder2_NY_MT!AL3,1,0))</f>
        <v>1</v>
      </c>
      <c r="AJ3" s="20">
        <f>IF(coder1_YH!AQ2="","",IF(coder1_YH!AQ2=coder2_NY_MT!AM3,1,0))</f>
        <v>1</v>
      </c>
      <c r="AK3" s="20">
        <f>IF(coder1_YH!AR2="","",IF(coder1_YH!AR2=coder2_NY_MT!AN3,1,0))</f>
        <v>1</v>
      </c>
      <c r="AL3" s="20">
        <f>IF(coder1_YH!AY2=coder2_NY_MT!AU3, 1, 0)</f>
        <v>1</v>
      </c>
      <c r="AM3" s="20">
        <f>IF(coder1_YH!AZ2=coder2_NY_MT!AV3, 1, 0)</f>
        <v>1</v>
      </c>
      <c r="AN3" s="2"/>
    </row>
    <row r="4" spans="1:40" s="21" customFormat="1" ht="17" hidden="1" customHeight="1" x14ac:dyDescent="0.2">
      <c r="A4" s="20" t="str">
        <f>IF(coder1_YH!D3="","",IF(coder1_YH!D3=coder2_NY_MT!A4,1,0))</f>
        <v/>
      </c>
      <c r="B4" s="20" t="e">
        <f>IF(coder1_YH!#REF!="","",IF(RIGHT(coder1_YH!#REF!,2)=RIGHT(coder2_NY_MT!B4,2),1,0))</f>
        <v>#REF!</v>
      </c>
      <c r="C4" s="20" t="str">
        <f>IF(coder1_YH!F3="","",IF(coder1_YH!F3=coder2_NY_MT!C4,1,0))</f>
        <v/>
      </c>
      <c r="D4" s="20"/>
      <c r="E4" s="20" t="str">
        <f>IF(coder1_YH!H3="","",IF(coder1_YH!H3=coder2_NY_MT!E4,1,0))</f>
        <v/>
      </c>
      <c r="F4" s="20" t="str">
        <f>IF(coder1_YH!I3="","",IF(coder1_YH!I3=coder2_NY_MT!F4,1,0))</f>
        <v/>
      </c>
      <c r="G4" s="20" t="str">
        <f>IF(coder1_YH!J3="","",IF(coder1_YH!J3=coder2_NY_MT!G4,1,0))</f>
        <v/>
      </c>
      <c r="H4" s="20">
        <f>IF(coder1_YH!O3="","",IF(RIGHT(coder1_YH!O3,3)=RIGHT(coder2_NY_MT!K4,3),1,0))</f>
        <v>0</v>
      </c>
      <c r="I4" s="20">
        <f>IF(H4="","",IF(OR(coder2_NY_MT!L4="", coder1_YH!P3 = ""),0,1))</f>
        <v>1</v>
      </c>
      <c r="J4" s="20">
        <f>IF(coder1_YH!Q3="","",IF(coder1_YH!Q3=coder2_NY_MT!M4,1,0))</f>
        <v>1</v>
      </c>
      <c r="K4" s="20">
        <f>IF(coder1_YH!R3="","",IF(coder1_YH!R3=coder2_NY_MT!N4,1,0))</f>
        <v>1</v>
      </c>
      <c r="L4" s="20">
        <f>IF(coder1_YH!S3="","",IF(coder1_YH!S3=coder2_NY_MT!O4,1,0))</f>
        <v>1</v>
      </c>
      <c r="M4" s="20">
        <f>IF(coder1_YH!T3="","",IF(coder1_YH!T3=coder2_NY_MT!P4,1,0))</f>
        <v>1</v>
      </c>
      <c r="N4" s="20">
        <f>IF(coder1_YH!U3="","",IF(coder1_YH!U3=coder2_NY_MT!Q4,1,0))</f>
        <v>1</v>
      </c>
      <c r="O4" s="20">
        <f>IF(coder1_YH!V3="","",IF(coder1_YH!V3=coder2_NY_MT!R4,1,0))</f>
        <v>1</v>
      </c>
      <c r="P4" s="20">
        <f>IF(coder1_YH!W3="","",IF(coder1_YH!W3=coder2_NY_MT!S4,1,0))</f>
        <v>1</v>
      </c>
      <c r="Q4" s="20">
        <f>IF(coder1_YH!X3="","",IF(coder1_YH!X3=coder2_NY_MT!T4,1,0))</f>
        <v>1</v>
      </c>
      <c r="R4" s="20">
        <f>IF(coder1_YH!Y3="","",IF(coder1_YH!Y3=coder2_NY_MT!U4,1,0))</f>
        <v>1</v>
      </c>
      <c r="S4" s="20">
        <f>IF(R4="","",IF(OR(coder2_NY_MT!V4="", coder1_YH!Z3 = ""),0,1))</f>
        <v>1</v>
      </c>
      <c r="T4" s="20">
        <f>IF(coder1_YH!AA3="","",IF(coder1_YH!AA3=coder2_NY_MT!W4,1,0))</f>
        <v>1</v>
      </c>
      <c r="U4" s="20">
        <f>IF(coder1_YH!AB3="","",IF(coder1_YH!AB3=coder2_NY_MT!X4,1,0))</f>
        <v>1</v>
      </c>
      <c r="V4" s="20">
        <f>IF(coder1_YH!AC3="","",IF(coder1_YH!AC3=coder2_NY_MT!Y4,1,0))</f>
        <v>1</v>
      </c>
      <c r="W4" s="20">
        <f>IF(coder1_YH!AD3="","",IF(coder1_YH!AD3=coder2_NY_MT!Z4,1,0))</f>
        <v>1</v>
      </c>
      <c r="X4" s="20">
        <f>IF(coder1_YH!AE3="","",IF(coder1_YH!AE3=coder2_NY_MT!AA4,1,0))</f>
        <v>1</v>
      </c>
      <c r="Y4" s="20"/>
      <c r="Z4" s="20">
        <f>IF(coder1_YH!AG3="","",IF(coder1_YH!AG3=coder2_NY_MT!AC4,1,0))</f>
        <v>1</v>
      </c>
      <c r="AA4" s="20">
        <f>IF(coder1_YH!AH3="","",IF(coder1_YH!AH3=coder2_NY_MT!AD4,1,0))</f>
        <v>1</v>
      </c>
      <c r="AB4" s="20">
        <f>IF(OR(coder2_NY_MT!AE4="", coder1_YH!AI3 = ""),0,1)</f>
        <v>1</v>
      </c>
      <c r="AC4" s="20">
        <f>IF(coder1_YH!AJ3="","",IF(coder1_YH!AJ3=coder2_NY_MT!AF4,1,0))</f>
        <v>1</v>
      </c>
      <c r="AD4" s="20">
        <f>IF(coder1_YH!AK3="","",IF(coder1_YH!AK3=coder2_NY_MT!AG4,1,0))</f>
        <v>0</v>
      </c>
      <c r="AE4" s="20"/>
      <c r="AF4" s="20">
        <f>IF(coder1_YH!AM3="","",IF(coder1_YH!AM3=coder2_NY_MT!AI4,1,0))</f>
        <v>1</v>
      </c>
      <c r="AG4" s="20">
        <f>IF(coder1_YH!AN3="","",IF(coder1_YH!AN3=coder2_NY_MT!AJ4,1,0))</f>
        <v>1</v>
      </c>
      <c r="AH4" s="20">
        <f>IF(coder1_YH!AO3="","",IF(coder1_YH!AO3=coder2_NY_MT!AK4,1,0))</f>
        <v>1</v>
      </c>
      <c r="AI4" s="20">
        <f>IF(coder1_YH!AP3="","",IF(coder1_YH!AP3=coder2_NY_MT!AL4,1,0))</f>
        <v>1</v>
      </c>
      <c r="AJ4" s="20">
        <f>IF(coder1_YH!AQ3="","",IF(coder1_YH!AQ3=coder2_NY_MT!AM4,1,0))</f>
        <v>1</v>
      </c>
      <c r="AK4" s="20">
        <f>IF(coder1_YH!AR3="","",IF(coder1_YH!AR3=coder2_NY_MT!AN4,1,0))</f>
        <v>1</v>
      </c>
      <c r="AL4" s="20">
        <f>IF(coder1_YH!AY3=coder2_NY_MT!AU4, 1, 0)</f>
        <v>1</v>
      </c>
      <c r="AM4" s="20">
        <f>IF(coder1_YH!AZ3=coder2_NY_MT!AV4, 1, 0)</f>
        <v>1</v>
      </c>
      <c r="AN4" s="28"/>
    </row>
    <row r="5" spans="1:40" s="20" customFormat="1" ht="17" hidden="1" customHeight="1" x14ac:dyDescent="0.2">
      <c r="A5" s="20">
        <f>IF(coder1_YH!D4="","",IF(coder1_YH!D4=coder2_NY_MT!A5,1,0))</f>
        <v>1</v>
      </c>
      <c r="B5" s="20" t="e">
        <f>IF(coder1_YH!#REF!="","",IF(RIGHT(coder1_YH!#REF!,2)=RIGHT(coder2_NY_MT!B5,2),1,0))</f>
        <v>#REF!</v>
      </c>
      <c r="C5" s="20">
        <f>IF(coder1_YH!F4="","",IF(coder1_YH!F4=coder2_NY_MT!C5,1,0))</f>
        <v>1</v>
      </c>
      <c r="E5" s="20">
        <f>IF(coder1_YH!H4="","",IF(coder1_YH!H4=coder2_NY_MT!E5,1,0))</f>
        <v>1</v>
      </c>
      <c r="F5" s="20">
        <f>IF(coder1_YH!I4="","",IF(coder1_YH!I4=coder2_NY_MT!F5,1,0))</f>
        <v>1</v>
      </c>
      <c r="G5" s="20">
        <f>IF(coder1_YH!J4="","",IF(coder1_YH!J4=coder2_NY_MT!G5,1,0))</f>
        <v>1</v>
      </c>
      <c r="H5" s="20">
        <f>IF(coder1_YH!O4="","",IF(RIGHT(coder1_YH!O4,3)=RIGHT(coder2_NY_MT!K5,3),1,0))</f>
        <v>0</v>
      </c>
      <c r="I5" s="20">
        <f>IF(H5="","",IF(OR(coder2_NY_MT!L5="", coder1_YH!P4 = ""),0,1))</f>
        <v>1</v>
      </c>
      <c r="J5" s="20">
        <f>IF(coder1_YH!Q4="","",IF(coder1_YH!Q4=coder2_NY_MT!M5,1,0))</f>
        <v>1</v>
      </c>
      <c r="K5" s="20">
        <f>IF(coder1_YH!R4="","",IF(coder1_YH!R4=coder2_NY_MT!N5,1,0))</f>
        <v>1</v>
      </c>
      <c r="L5" s="20">
        <f>IF(coder1_YH!S4="","",IF(coder1_YH!S4=coder2_NY_MT!O5,1,0))</f>
        <v>1</v>
      </c>
      <c r="M5" s="20">
        <f>IF(coder1_YH!T4="","",IF(coder1_YH!T4=coder2_NY_MT!P5,1,0))</f>
        <v>1</v>
      </c>
      <c r="N5" s="20">
        <f>IF(coder1_YH!U4="","",IF(coder1_YH!U4=coder2_NY_MT!Q5,1,0))</f>
        <v>1</v>
      </c>
      <c r="O5" s="20">
        <f>IF(coder1_YH!V4="","",IF(coder1_YH!V4=coder2_NY_MT!R5,1,0))</f>
        <v>1</v>
      </c>
      <c r="P5" s="20">
        <f>IF(coder1_YH!W4="","",IF(coder1_YH!W4=coder2_NY_MT!S5,1,0))</f>
        <v>1</v>
      </c>
      <c r="Q5" s="20">
        <f>IF(coder1_YH!X4="","",IF(coder1_YH!X4=coder2_NY_MT!T5,1,0))</f>
        <v>1</v>
      </c>
      <c r="R5" s="20">
        <f>IF(coder1_YH!Y4="","",IF(coder1_YH!Y4=coder2_NY_MT!U5,1,0))</f>
        <v>1</v>
      </c>
      <c r="S5" s="20">
        <f>IF(R5="","",IF(OR(coder2_NY_MT!V5="", coder1_YH!Z4 = ""),0,1))</f>
        <v>1</v>
      </c>
      <c r="T5" s="20">
        <f>IF(coder1_YH!AA4="","",IF(coder1_YH!AA4=coder2_NY_MT!W5,1,0))</f>
        <v>1</v>
      </c>
      <c r="U5" s="20">
        <f>IF(coder1_YH!AB4="","",IF(coder1_YH!AB4=coder2_NY_MT!X5,1,0))</f>
        <v>1</v>
      </c>
      <c r="V5" s="20">
        <f>IF(coder1_YH!AC4="","",IF(coder1_YH!AC4=coder2_NY_MT!Y5,1,0))</f>
        <v>1</v>
      </c>
      <c r="W5" s="20">
        <f>IF(coder1_YH!AD4="","",IF(coder1_YH!AD4=coder2_NY_MT!Z5,1,0))</f>
        <v>1</v>
      </c>
      <c r="X5" s="20">
        <f>IF(coder1_YH!AE4="","",IF(coder1_YH!AE4=coder2_NY_MT!AA5,1,0))</f>
        <v>1</v>
      </c>
      <c r="Z5" s="20">
        <f>IF(coder1_YH!AG4="","",IF(coder1_YH!AG4=coder2_NY_MT!AC5,1,0))</f>
        <v>1</v>
      </c>
      <c r="AA5" s="20">
        <f>IF(coder1_YH!AH4="","",IF(coder1_YH!AH4=coder2_NY_MT!AD5,1,0))</f>
        <v>1</v>
      </c>
      <c r="AB5" s="20">
        <f>IF(OR(coder2_NY_MT!AE5="", coder1_YH!AI4 = ""),0,1)</f>
        <v>1</v>
      </c>
      <c r="AC5" s="20">
        <f>IF(coder1_YH!AJ4="","",IF(coder1_YH!AJ4=coder2_NY_MT!AF5,1,0))</f>
        <v>1</v>
      </c>
      <c r="AD5" s="20">
        <f>IF(coder1_YH!AK4="","",IF(coder1_YH!AK4=coder2_NY_MT!AG5,1,0))</f>
        <v>0</v>
      </c>
      <c r="AF5" s="20">
        <f>IF(coder1_YH!AM4="","",IF(coder1_YH!AM4=coder2_NY_MT!AI5,1,0))</f>
        <v>1</v>
      </c>
      <c r="AG5" s="20">
        <f>IF(coder1_YH!AN4="","",IF(coder1_YH!AN4=coder2_NY_MT!AJ5,1,0))</f>
        <v>1</v>
      </c>
      <c r="AH5" s="20">
        <f>IF(coder1_YH!AO4="","",IF(coder1_YH!AO4=coder2_NY_MT!AK5,1,0))</f>
        <v>1</v>
      </c>
      <c r="AI5" s="20">
        <f>IF(coder1_YH!AP4="","",IF(coder1_YH!AP4=coder2_NY_MT!AL5,1,0))</f>
        <v>1</v>
      </c>
      <c r="AJ5" s="20">
        <f>IF(coder1_YH!AQ4="","",IF(coder1_YH!AQ4=coder2_NY_MT!AM5,1,0))</f>
        <v>1</v>
      </c>
      <c r="AK5" s="20">
        <f>IF(coder1_YH!AR4="","",IF(coder1_YH!AR4=coder2_NY_MT!AN5,1,0))</f>
        <v>1</v>
      </c>
      <c r="AL5" s="20">
        <f>IF(coder1_YH!AY4=coder2_NY_MT!AU5, 1, 0)</f>
        <v>1</v>
      </c>
      <c r="AM5" s="20">
        <f>IF(coder1_YH!AZ4=coder2_NY_MT!AV5, 1, 0)</f>
        <v>1</v>
      </c>
      <c r="AN5" s="2"/>
    </row>
    <row r="6" spans="1:40" s="20" customFormat="1" ht="17" hidden="1" customHeight="1" x14ac:dyDescent="0.2">
      <c r="A6" s="20" t="str">
        <f>IF(coder1_YH!D5="","",IF(coder1_YH!D5=coder2_NY_MT!A6,1,0))</f>
        <v/>
      </c>
      <c r="B6" s="20" t="e">
        <f>IF(coder1_YH!#REF!="","",IF(RIGHT(coder1_YH!#REF!,2)=RIGHT(coder2_NY_MT!B6,2),1,0))</f>
        <v>#REF!</v>
      </c>
      <c r="C6" s="20" t="str">
        <f>IF(coder1_YH!F5="","",IF(coder1_YH!F5=coder2_NY_MT!C6,1,0))</f>
        <v/>
      </c>
      <c r="E6" s="20" t="str">
        <f>IF(coder1_YH!H5="","",IF(coder1_YH!H5=coder2_NY_MT!E6,1,0))</f>
        <v/>
      </c>
      <c r="F6" s="20" t="str">
        <f>IF(coder1_YH!I5="","",IF(coder1_YH!I5=coder2_NY_MT!F6,1,0))</f>
        <v/>
      </c>
      <c r="G6" s="20" t="str">
        <f>IF(coder1_YH!J5="","",IF(coder1_YH!J5=coder2_NY_MT!G6,1,0))</f>
        <v/>
      </c>
      <c r="H6" s="20" t="str">
        <f>IF(coder1_YH!O5="","",IF(RIGHT(coder1_YH!O5,3)=RIGHT(coder2_NY_MT!K6,3),1,0))</f>
        <v/>
      </c>
      <c r="I6" s="20" t="str">
        <f>IF(H6="","",IF(OR(coder2_NY_MT!L6="", coder1_YH!P5 = ""),0,1))</f>
        <v/>
      </c>
      <c r="J6" s="20" t="str">
        <f>IF(coder1_YH!Q5="","",IF(coder1_YH!Q5=coder2_NY_MT!M6,1,0))</f>
        <v/>
      </c>
      <c r="K6" s="20" t="str">
        <f>IF(coder1_YH!R5="","",IF(coder1_YH!R5=coder2_NY_MT!N6,1,0))</f>
        <v/>
      </c>
      <c r="L6" s="20" t="str">
        <f>IF(coder1_YH!S5="","",IF(coder1_YH!S5=coder2_NY_MT!O6,1,0))</f>
        <v/>
      </c>
      <c r="M6" s="20" t="str">
        <f>IF(coder1_YH!T5="","",IF(coder1_YH!T5=coder2_NY_MT!P6,1,0))</f>
        <v/>
      </c>
      <c r="N6" s="20" t="str">
        <f>IF(coder1_YH!U5="","",IF(coder1_YH!U5=coder2_NY_MT!Q6,1,0))</f>
        <v/>
      </c>
      <c r="O6" s="20" t="str">
        <f>IF(coder1_YH!V5="","",IF(coder1_YH!V5=coder2_NY_MT!R6,1,0))</f>
        <v/>
      </c>
      <c r="P6" s="20" t="str">
        <f>IF(coder1_YH!W5="","",IF(coder1_YH!W5=coder2_NY_MT!S6,1,0))</f>
        <v/>
      </c>
      <c r="Q6" s="20" t="str">
        <f>IF(coder1_YH!X5="","",IF(coder1_YH!X5=coder2_NY_MT!T6,1,0))</f>
        <v/>
      </c>
      <c r="R6" s="20" t="str">
        <f>IF(coder1_YH!Y5="","",IF(coder1_YH!Y5=coder2_NY_MT!U6,1,0))</f>
        <v/>
      </c>
      <c r="S6" s="20" t="str">
        <f>IF(R6="","",IF(OR(coder2_NY_MT!V6="", coder1_YH!Z5 = ""),0,1))</f>
        <v/>
      </c>
      <c r="T6" s="20" t="str">
        <f>IF(coder1_YH!AA5="","",IF(coder1_YH!AA5=coder2_NY_MT!W6,1,0))</f>
        <v/>
      </c>
      <c r="U6" s="20" t="str">
        <f>IF(coder1_YH!AB5="","",IF(coder1_YH!AB5=coder2_NY_MT!X6,1,0))</f>
        <v/>
      </c>
      <c r="V6" s="20" t="str">
        <f>IF(coder1_YH!AC5="","",IF(coder1_YH!AC5=coder2_NY_MT!Y6,1,0))</f>
        <v/>
      </c>
      <c r="W6" s="20" t="str">
        <f>IF(coder1_YH!AD5="","",IF(coder1_YH!AD5=coder2_NY_MT!Z6,1,0))</f>
        <v/>
      </c>
      <c r="X6" s="20" t="str">
        <f>IF(coder1_YH!AE5="","",IF(coder1_YH!AE5=coder2_NY_MT!AA6,1,0))</f>
        <v/>
      </c>
      <c r="Z6" s="20" t="str">
        <f>IF(coder1_YH!AG5="","",IF(coder1_YH!AG5=coder2_NY_MT!AC6,1,0))</f>
        <v/>
      </c>
      <c r="AA6" s="20" t="str">
        <f>IF(coder1_YH!AH5="","",IF(coder1_YH!AH5=coder2_NY_MT!AD6,1,0))</f>
        <v/>
      </c>
      <c r="AB6" s="20">
        <f>IF(OR(coder2_NY_MT!AE6="", coder1_YH!AI5 = ""),0,1)</f>
        <v>1</v>
      </c>
      <c r="AC6" s="20">
        <f>IF(coder1_YH!AJ5="","",IF(coder1_YH!AJ5=coder2_NY_MT!AF6,1,0))</f>
        <v>1</v>
      </c>
      <c r="AD6" s="20">
        <f>IF(coder1_YH!AK5="","",IF(coder1_YH!AK5=coder2_NY_MT!AG6,1,0))</f>
        <v>0</v>
      </c>
      <c r="AF6" s="20">
        <f>IF(coder1_YH!AM5="","",IF(coder1_YH!AM5=coder2_NY_MT!AI6,1,0))</f>
        <v>1</v>
      </c>
      <c r="AG6" s="20">
        <f>IF(coder1_YH!AN5="","",IF(coder1_YH!AN5=coder2_NY_MT!AJ6,1,0))</f>
        <v>1</v>
      </c>
      <c r="AH6" s="20">
        <f>IF(coder1_YH!AO5="","",IF(coder1_YH!AO5=coder2_NY_MT!AK6,1,0))</f>
        <v>1</v>
      </c>
      <c r="AI6" s="20">
        <f>IF(coder1_YH!AP5="","",IF(coder1_YH!AP5=coder2_NY_MT!AL6,1,0))</f>
        <v>1</v>
      </c>
      <c r="AJ6" s="20">
        <f>IF(coder1_YH!AQ5="","",IF(coder1_YH!AQ5=coder2_NY_MT!AM6,1,0))</f>
        <v>1</v>
      </c>
      <c r="AK6" s="20">
        <f>IF(coder1_YH!AR5="","",IF(coder1_YH!AR5=coder2_NY_MT!AN6,1,0))</f>
        <v>1</v>
      </c>
      <c r="AL6" s="20">
        <f>IF(coder1_YH!AY5=coder2_NY_MT!AU6, 1, 0)</f>
        <v>1</v>
      </c>
      <c r="AM6" s="20">
        <f>IF(coder1_YH!AZ5=coder2_NY_MT!AV6, 1, 0)</f>
        <v>1</v>
      </c>
      <c r="AN6" s="2"/>
    </row>
    <row r="7" spans="1:40" s="20" customFormat="1" ht="17" hidden="1" customHeight="1" x14ac:dyDescent="0.2">
      <c r="A7" s="20" t="str">
        <f>IF(coder1_YH!D6="","",IF(coder1_YH!D6=coder2_NY_MT!A7,1,0))</f>
        <v/>
      </c>
      <c r="B7" s="20" t="e">
        <f>IF(coder1_YH!#REF!="","",IF(RIGHT(coder1_YH!#REF!,2)=RIGHT(coder2_NY_MT!B7,2),1,0))</f>
        <v>#REF!</v>
      </c>
      <c r="C7" s="20" t="str">
        <f>IF(coder1_YH!F6="","",IF(coder1_YH!F6=coder2_NY_MT!C7,1,0))</f>
        <v/>
      </c>
      <c r="E7" s="20" t="str">
        <f>IF(coder1_YH!H6="","",IF(coder1_YH!H6=coder2_NY_MT!E7,1,0))</f>
        <v/>
      </c>
      <c r="F7" s="20" t="str">
        <f>IF(coder1_YH!I6="","",IF(coder1_YH!I6=coder2_NY_MT!F7,1,0))</f>
        <v/>
      </c>
      <c r="G7" s="20" t="str">
        <f>IF(coder1_YH!J6="","",IF(coder1_YH!J6=coder2_NY_MT!G7,1,0))</f>
        <v/>
      </c>
      <c r="H7" s="20">
        <f>IF(coder1_YH!O6="","",IF(RIGHT(coder1_YH!O6,3)=RIGHT(coder2_NY_MT!K7,3),1,0))</f>
        <v>0</v>
      </c>
      <c r="I7" s="20">
        <f>IF(H7="","",IF(OR(coder2_NY_MT!L7="", coder1_YH!P6 = ""),0,1))</f>
        <v>1</v>
      </c>
      <c r="J7" s="20">
        <f>IF(coder1_YH!Q6="","",IF(coder1_YH!Q6=coder2_NY_MT!M7,1,0))</f>
        <v>0</v>
      </c>
      <c r="K7" s="20">
        <f>IF(coder1_YH!R6="","",IF(coder1_YH!R6=coder2_NY_MT!N7,1,0))</f>
        <v>1</v>
      </c>
      <c r="L7" s="20">
        <f>IF(coder1_YH!S6="","",IF(coder1_YH!S6=coder2_NY_MT!O7,1,0))</f>
        <v>1</v>
      </c>
      <c r="M7" s="20">
        <f>IF(coder1_YH!T6="","",IF(coder1_YH!T6=coder2_NY_MT!P7,1,0))</f>
        <v>1</v>
      </c>
      <c r="N7" s="20">
        <f>IF(coder1_YH!U6="","",IF(coder1_YH!U6=coder2_NY_MT!Q7,1,0))</f>
        <v>1</v>
      </c>
      <c r="O7" s="20">
        <f>IF(coder1_YH!V6="","",IF(coder1_YH!V6=coder2_NY_MT!R7,1,0))</f>
        <v>1</v>
      </c>
      <c r="P7" s="20">
        <f>IF(coder1_YH!W6="","",IF(coder1_YH!W6=coder2_NY_MT!S7,1,0))</f>
        <v>1</v>
      </c>
      <c r="Q7" s="20">
        <f>IF(coder1_YH!X6="","",IF(coder1_YH!X6=coder2_NY_MT!T7,1,0))</f>
        <v>1</v>
      </c>
      <c r="R7" s="20">
        <f>IF(coder1_YH!Y6="","",IF(coder1_YH!Y6=coder2_NY_MT!U7,1,0))</f>
        <v>1</v>
      </c>
      <c r="S7" s="20">
        <f>IF(R7="","",IF(OR(coder2_NY_MT!V7="", coder1_YH!Z6 = ""),0,1))</f>
        <v>1</v>
      </c>
      <c r="T7" s="20">
        <f>IF(coder1_YH!AA6="","",IF(coder1_YH!AA6=coder2_NY_MT!W7,1,0))</f>
        <v>1</v>
      </c>
      <c r="U7" s="20">
        <f>IF(coder1_YH!AB6="","",IF(coder1_YH!AB6=coder2_NY_MT!X7,1,0))</f>
        <v>1</v>
      </c>
      <c r="V7" s="20">
        <f>IF(coder1_YH!AC6="","",IF(coder1_YH!AC6=coder2_NY_MT!Y7,1,0))</f>
        <v>1</v>
      </c>
      <c r="W7" s="20">
        <f>IF(coder1_YH!AD6="","",IF(coder1_YH!AD6=coder2_NY_MT!Z7,1,0))</f>
        <v>1</v>
      </c>
      <c r="X7" s="20">
        <f>IF(coder1_YH!AE6="","",IF(coder1_YH!AE6=coder2_NY_MT!AA7,1,0))</f>
        <v>1</v>
      </c>
      <c r="Z7" s="20">
        <f>IF(coder1_YH!AG6="","",IF(coder1_YH!AG6=coder2_NY_MT!AC7,1,0))</f>
        <v>1</v>
      </c>
      <c r="AA7" s="20">
        <f>IF(coder1_YH!AH6="","",IF(coder1_YH!AH6=coder2_NY_MT!AD7,1,0))</f>
        <v>1</v>
      </c>
      <c r="AB7" s="20">
        <f>IF(OR(coder2_NY_MT!AE7="", coder1_YH!AI6 = ""),0,1)</f>
        <v>1</v>
      </c>
      <c r="AC7" s="20">
        <f>IF(coder1_YH!AJ6="","",IF(coder1_YH!AJ6=coder2_NY_MT!AF7,1,0))</f>
        <v>1</v>
      </c>
      <c r="AD7" s="20">
        <f>IF(coder1_YH!AK6="","",IF(coder1_YH!AK6=coder2_NY_MT!AG7,1,0))</f>
        <v>0</v>
      </c>
      <c r="AF7" s="20">
        <f>IF(coder1_YH!AM6="","",IF(coder1_YH!AM6=coder2_NY_MT!AI7,1,0))</f>
        <v>1</v>
      </c>
      <c r="AG7" s="20">
        <f>IF(coder1_YH!AN6="","",IF(coder1_YH!AN6=coder2_NY_MT!AJ7,1,0))</f>
        <v>1</v>
      </c>
      <c r="AH7" s="20">
        <f>IF(coder1_YH!AO6="","",IF(coder1_YH!AO6=coder2_NY_MT!AK7,1,0))</f>
        <v>1</v>
      </c>
      <c r="AI7" s="20">
        <f>IF(coder1_YH!AP6="","",IF(coder1_YH!AP6=coder2_NY_MT!AL7,1,0))</f>
        <v>1</v>
      </c>
      <c r="AJ7" s="20">
        <f>IF(coder1_YH!AQ6="","",IF(coder1_YH!AQ6=coder2_NY_MT!AM7,1,0))</f>
        <v>1</v>
      </c>
      <c r="AK7" s="20">
        <f>IF(coder1_YH!AR6="","",IF(coder1_YH!AR6=coder2_NY_MT!AN7,1,0))</f>
        <v>1</v>
      </c>
      <c r="AL7" s="20">
        <f>IF(coder1_YH!AY6=coder2_NY_MT!AU7, 1, 0)</f>
        <v>1</v>
      </c>
      <c r="AM7" s="20">
        <f>IF(coder1_YH!AZ6=coder2_NY_MT!AV7, 1, 0)</f>
        <v>1</v>
      </c>
      <c r="AN7" s="2"/>
    </row>
    <row r="8" spans="1:40" s="20" customFormat="1" ht="17" hidden="1" customHeight="1" x14ac:dyDescent="0.2">
      <c r="A8" s="20" t="str">
        <f>IF(coder1_YH!D7="","",IF(coder1_YH!D7=coder2_NY_MT!A8,1,0))</f>
        <v/>
      </c>
      <c r="B8" s="20" t="e">
        <f>IF(coder1_YH!#REF!="","",IF(RIGHT(coder1_YH!#REF!,2)=RIGHT(coder2_NY_MT!B8,2),1,0))</f>
        <v>#REF!</v>
      </c>
      <c r="C8" s="20" t="str">
        <f>IF(coder1_YH!F7="","",IF(coder1_YH!F7=coder2_NY_MT!C8,1,0))</f>
        <v/>
      </c>
      <c r="E8" s="20" t="str">
        <f>IF(coder1_YH!H7="","",IF(coder1_YH!H7=coder2_NY_MT!E8,1,0))</f>
        <v/>
      </c>
      <c r="F8" s="20" t="str">
        <f>IF(coder1_YH!I7="","",IF(coder1_YH!I7=coder2_NY_MT!F8,1,0))</f>
        <v/>
      </c>
      <c r="G8" s="20" t="str">
        <f>IF(coder1_YH!J7="","",IF(coder1_YH!J7=coder2_NY_MT!G8,1,0))</f>
        <v/>
      </c>
      <c r="H8" s="20" t="str">
        <f>IF(coder1_YH!O7="","",IF(RIGHT(coder1_YH!O7,3)=RIGHT(coder2_NY_MT!K8,3),1,0))</f>
        <v/>
      </c>
      <c r="I8" s="20" t="str">
        <f>IF(H8="","",IF(OR(coder2_NY_MT!L8="", coder1_YH!P7 = ""),0,1))</f>
        <v/>
      </c>
      <c r="J8" s="20" t="str">
        <f>IF(coder1_YH!Q7="","",IF(coder1_YH!Q7=coder2_NY_MT!M8,1,0))</f>
        <v/>
      </c>
      <c r="K8" s="20" t="str">
        <f>IF(coder1_YH!R7="","",IF(coder1_YH!R7=coder2_NY_MT!N8,1,0))</f>
        <v/>
      </c>
      <c r="L8" s="20" t="str">
        <f>IF(coder1_YH!S7="","",IF(coder1_YH!S7=coder2_NY_MT!O8,1,0))</f>
        <v/>
      </c>
      <c r="M8" s="20" t="str">
        <f>IF(coder1_YH!T7="","",IF(coder1_YH!T7=coder2_NY_MT!P8,1,0))</f>
        <v/>
      </c>
      <c r="N8" s="20" t="str">
        <f>IF(coder1_YH!U7="","",IF(coder1_YH!U7=coder2_NY_MT!Q8,1,0))</f>
        <v/>
      </c>
      <c r="O8" s="20" t="str">
        <f>IF(coder1_YH!V7="","",IF(coder1_YH!V7=coder2_NY_MT!R8,1,0))</f>
        <v/>
      </c>
      <c r="P8" s="20" t="str">
        <f>IF(coder1_YH!W7="","",IF(coder1_YH!W7=coder2_NY_MT!S8,1,0))</f>
        <v/>
      </c>
      <c r="Q8" s="20" t="str">
        <f>IF(coder1_YH!X7="","",IF(coder1_YH!X7=coder2_NY_MT!T8,1,0))</f>
        <v/>
      </c>
      <c r="R8" s="20" t="str">
        <f>IF(coder1_YH!Y7="","",IF(coder1_YH!Y7=coder2_NY_MT!U8,1,0))</f>
        <v/>
      </c>
      <c r="S8" s="20" t="str">
        <f>IF(R8="","",IF(OR(coder2_NY_MT!V8="", coder1_YH!Z7 = ""),0,1))</f>
        <v/>
      </c>
      <c r="T8" s="20" t="str">
        <f>IF(coder1_YH!AA7="","",IF(coder1_YH!AA7=coder2_NY_MT!W8,1,0))</f>
        <v/>
      </c>
      <c r="U8" s="20" t="str">
        <f>IF(coder1_YH!AB7="","",IF(coder1_YH!AB7=coder2_NY_MT!X8,1,0))</f>
        <v/>
      </c>
      <c r="V8" s="20" t="str">
        <f>IF(coder1_YH!AC7="","",IF(coder1_YH!AC7=coder2_NY_MT!Y8,1,0))</f>
        <v/>
      </c>
      <c r="W8" s="20" t="str">
        <f>IF(coder1_YH!AD7="","",IF(coder1_YH!AD7=coder2_NY_MT!Z8,1,0))</f>
        <v/>
      </c>
      <c r="X8" s="20" t="str">
        <f>IF(coder1_YH!AE7="","",IF(coder1_YH!AE7=coder2_NY_MT!AA8,1,0))</f>
        <v/>
      </c>
      <c r="Z8" s="20" t="str">
        <f>IF(coder1_YH!AG7="","",IF(coder1_YH!AG7=coder2_NY_MT!AC8,1,0))</f>
        <v/>
      </c>
      <c r="AA8" s="20" t="str">
        <f>IF(coder1_YH!AH7="","",IF(coder1_YH!AH7=coder2_NY_MT!AD8,1,0))</f>
        <v/>
      </c>
      <c r="AB8" s="20">
        <f>IF(OR(coder2_NY_MT!AE8="", coder1_YH!AI7 = ""),0,1)</f>
        <v>1</v>
      </c>
      <c r="AC8" s="20">
        <f>IF(coder1_YH!AJ7="","",IF(coder1_YH!AJ7=coder2_NY_MT!AF8,1,0))</f>
        <v>1</v>
      </c>
      <c r="AD8" s="20">
        <f>IF(coder1_YH!AK7="","",IF(coder1_YH!AK7=coder2_NY_MT!AG8,1,0))</f>
        <v>0</v>
      </c>
      <c r="AF8" s="20">
        <f>IF(coder1_YH!AM7="","",IF(coder1_YH!AM7=coder2_NY_MT!AI8,1,0))</f>
        <v>1</v>
      </c>
      <c r="AG8" s="20">
        <f>IF(coder1_YH!AN7="","",IF(coder1_YH!AN7=coder2_NY_MT!AJ8,1,0))</f>
        <v>1</v>
      </c>
      <c r="AH8" s="20">
        <f>IF(coder1_YH!AO7="","",IF(coder1_YH!AO7=coder2_NY_MT!AK8,1,0))</f>
        <v>1</v>
      </c>
      <c r="AI8" s="20">
        <f>IF(coder1_YH!AP7="","",IF(coder1_YH!AP7=coder2_NY_MT!AL8,1,0))</f>
        <v>1</v>
      </c>
      <c r="AJ8" s="20">
        <f>IF(coder1_YH!AQ7="","",IF(coder1_YH!AQ7=coder2_NY_MT!AM8,1,0))</f>
        <v>1</v>
      </c>
      <c r="AK8" s="20">
        <f>IF(coder1_YH!AR7="","",IF(coder1_YH!AR7=coder2_NY_MT!AN8,1,0))</f>
        <v>1</v>
      </c>
      <c r="AL8" s="20">
        <f>IF(coder1_YH!AY7=coder2_NY_MT!AU8, 1, 0)</f>
        <v>1</v>
      </c>
      <c r="AM8" s="20">
        <f>IF(coder1_YH!AZ7=coder2_NY_MT!AV8, 1, 0)</f>
        <v>1</v>
      </c>
      <c r="AN8" s="2"/>
    </row>
    <row r="9" spans="1:40" s="20" customFormat="1" ht="17" hidden="1" customHeight="1" x14ac:dyDescent="0.2">
      <c r="A9" s="20" t="str">
        <f>IF(coder1_YH!D8="","",IF(coder1_YH!D8=coder2_NY_MT!A9,1,0))</f>
        <v/>
      </c>
      <c r="B9" s="20" t="e">
        <f>IF(coder1_YH!#REF!="","",IF(RIGHT(coder1_YH!#REF!,2)=RIGHT(coder2_NY_MT!B9,2),1,0))</f>
        <v>#REF!</v>
      </c>
      <c r="C9" s="20" t="str">
        <f>IF(coder1_YH!F8="","",IF(coder1_YH!F8=coder2_NY_MT!C9,1,0))</f>
        <v/>
      </c>
      <c r="E9" s="20" t="str">
        <f>IF(coder1_YH!H8="","",IF(coder1_YH!H8=coder2_NY_MT!E9,1,0))</f>
        <v/>
      </c>
      <c r="F9" s="20" t="str">
        <f>IF(coder1_YH!I8="","",IF(coder1_YH!I8=coder2_NY_MT!F9,1,0))</f>
        <v/>
      </c>
      <c r="G9" s="20" t="str">
        <f>IF(coder1_YH!J8="","",IF(coder1_YH!J8=coder2_NY_MT!G9,1,0))</f>
        <v/>
      </c>
      <c r="H9" s="20">
        <f>IF(coder1_YH!O8="","",IF(RIGHT(coder1_YH!O8,3)=RIGHT(coder2_NY_MT!K9,3),1,0))</f>
        <v>0</v>
      </c>
      <c r="I9" s="20">
        <f>IF(H9="","",IF(OR(coder2_NY_MT!L9="", coder1_YH!P8 = ""),0,1))</f>
        <v>1</v>
      </c>
      <c r="J9" s="20">
        <f>IF(coder1_YH!Q8="","",IF(coder1_YH!Q8=coder2_NY_MT!M9,1,0))</f>
        <v>0</v>
      </c>
      <c r="K9" s="20">
        <f>IF(coder1_YH!R8="","",IF(coder1_YH!R8=coder2_NY_MT!N9,1,0))</f>
        <v>1</v>
      </c>
      <c r="L9" s="20">
        <f>IF(coder1_YH!S8="","",IF(coder1_YH!S8=coder2_NY_MT!O9,1,0))</f>
        <v>1</v>
      </c>
      <c r="M9" s="20">
        <f>IF(coder1_YH!T8="","",IF(coder1_YH!T8=coder2_NY_MT!P9,1,0))</f>
        <v>1</v>
      </c>
      <c r="N9" s="20">
        <f>IF(coder1_YH!U8="","",IF(coder1_YH!U8=coder2_NY_MT!Q9,1,0))</f>
        <v>1</v>
      </c>
      <c r="O9" s="20">
        <f>IF(coder1_YH!V8="","",IF(coder1_YH!V8=coder2_NY_MT!R9,1,0))</f>
        <v>1</v>
      </c>
      <c r="P9" s="20">
        <f>IF(coder1_YH!W8="","",IF(coder1_YH!W8=coder2_NY_MT!S9,1,0))</f>
        <v>1</v>
      </c>
      <c r="Q9" s="20">
        <f>IF(coder1_YH!X8="","",IF(coder1_YH!X8=coder2_NY_MT!T9,1,0))</f>
        <v>1</v>
      </c>
      <c r="R9" s="20">
        <f>IF(coder1_YH!Y8="","",IF(coder1_YH!Y8=coder2_NY_MT!U9,1,0))</f>
        <v>0</v>
      </c>
      <c r="S9" s="20">
        <f>IF(R9="","",IF(OR(coder2_NY_MT!V9="", coder1_YH!Z8 = ""),0,1))</f>
        <v>1</v>
      </c>
      <c r="T9" s="20">
        <f>IF(coder1_YH!AA8="","",IF(coder1_YH!AA8=coder2_NY_MT!W9,1,0))</f>
        <v>1</v>
      </c>
      <c r="U9" s="20">
        <f>IF(coder1_YH!AB8="","",IF(coder1_YH!AB8=coder2_NY_MT!X9,1,0))</f>
        <v>0</v>
      </c>
      <c r="V9" s="20">
        <f>IF(coder1_YH!AC8="","",IF(coder1_YH!AC8=coder2_NY_MT!Y9,1,0))</f>
        <v>0</v>
      </c>
      <c r="W9" s="20">
        <f>IF(coder1_YH!AD8="","",IF(coder1_YH!AD8=coder2_NY_MT!Z9,1,0))</f>
        <v>0</v>
      </c>
      <c r="X9" s="20">
        <f>IF(coder1_YH!AE8="","",IF(coder1_YH!AE8=coder2_NY_MT!AA9,1,0))</f>
        <v>0</v>
      </c>
      <c r="Z9" s="20">
        <f>IF(coder1_YH!AG8="","",IF(coder1_YH!AG8=coder2_NY_MT!AC9,1,0))</f>
        <v>0</v>
      </c>
      <c r="AA9" s="20">
        <f>IF(coder1_YH!AH8="","",IF(coder1_YH!AH8=coder2_NY_MT!AD9,1,0))</f>
        <v>0</v>
      </c>
      <c r="AB9" s="20">
        <f>IF(OR(coder2_NY_MT!AE9="", coder1_YH!AI8 = ""),0,1)</f>
        <v>1</v>
      </c>
      <c r="AC9" s="20">
        <f>IF(coder1_YH!AJ8="","",IF(coder1_YH!AJ8=coder2_NY_MT!AF9,1,0))</f>
        <v>1</v>
      </c>
      <c r="AD9" s="20">
        <f>IF(coder1_YH!AK8="","",IF(coder1_YH!AK8=coder2_NY_MT!AG9,1,0))</f>
        <v>0</v>
      </c>
      <c r="AF9" s="20">
        <f>IF(coder1_YH!AM8="","",IF(coder1_YH!AM8=coder2_NY_MT!AI9,1,0))</f>
        <v>1</v>
      </c>
      <c r="AG9" s="20">
        <f>IF(coder1_YH!AN8="","",IF(coder1_YH!AN8=coder2_NY_MT!AJ9,1,0))</f>
        <v>1</v>
      </c>
      <c r="AH9" s="20">
        <f>IF(coder1_YH!AO8="","",IF(coder1_YH!AO8=coder2_NY_MT!AK9,1,0))</f>
        <v>1</v>
      </c>
      <c r="AI9" s="20">
        <f>IF(coder1_YH!AP8="","",IF(coder1_YH!AP8=coder2_NY_MT!AL9,1,0))</f>
        <v>1</v>
      </c>
      <c r="AJ9" s="20">
        <f>IF(coder1_YH!AQ8="","",IF(coder1_YH!AQ8=coder2_NY_MT!AM9,1,0))</f>
        <v>1</v>
      </c>
      <c r="AK9" s="20">
        <f>IF(coder1_YH!AR8="","",IF(coder1_YH!AR8=coder2_NY_MT!AN9,1,0))</f>
        <v>1</v>
      </c>
      <c r="AL9" s="20">
        <f>IF(coder1_YH!AY8=coder2_NY_MT!AU9, 1, 0)</f>
        <v>1</v>
      </c>
      <c r="AM9" s="20">
        <f>IF(coder1_YH!AZ8=coder2_NY_MT!AV9, 1, 0)</f>
        <v>1</v>
      </c>
      <c r="AN9" s="2"/>
    </row>
    <row r="10" spans="1:40" s="21" customFormat="1" ht="17" hidden="1" customHeight="1" x14ac:dyDescent="0.2">
      <c r="A10" s="20" t="str">
        <f>IF(coder1_YH!D9="","",IF(coder1_YH!D9=coder2_NY_MT!A10,1,0))</f>
        <v/>
      </c>
      <c r="B10" s="20" t="e">
        <f>IF(coder1_YH!#REF!="","",IF(RIGHT(coder1_YH!#REF!,2)=RIGHT(coder2_NY_MT!B10,2),1,0))</f>
        <v>#REF!</v>
      </c>
      <c r="C10" s="20" t="str">
        <f>IF(coder1_YH!F9="","",IF(coder1_YH!F9=coder2_NY_MT!C10,1,0))</f>
        <v/>
      </c>
      <c r="D10" s="20"/>
      <c r="E10" s="20" t="str">
        <f>IF(coder1_YH!H9="","",IF(coder1_YH!H9=coder2_NY_MT!E10,1,0))</f>
        <v/>
      </c>
      <c r="F10" s="20" t="str">
        <f>IF(coder1_YH!I9="","",IF(coder1_YH!I9=coder2_NY_MT!F10,1,0))</f>
        <v/>
      </c>
      <c r="G10" s="20" t="str">
        <f>IF(coder1_YH!J9="","",IF(coder1_YH!J9=coder2_NY_MT!G10,1,0))</f>
        <v/>
      </c>
      <c r="H10" s="20" t="str">
        <f>IF(coder1_YH!O9="","",IF(RIGHT(coder1_YH!O9,3)=RIGHT(coder2_NY_MT!K10,3),1,0))</f>
        <v/>
      </c>
      <c r="I10" s="20" t="str">
        <f>IF(H10="","",IF(OR(coder2_NY_MT!L10="", coder1_YH!P9 = ""),0,1))</f>
        <v/>
      </c>
      <c r="J10" s="20" t="str">
        <f>IF(coder1_YH!Q9="","",IF(coder1_YH!Q9=coder2_NY_MT!M10,1,0))</f>
        <v/>
      </c>
      <c r="K10" s="20" t="str">
        <f>IF(coder1_YH!R9="","",IF(coder1_YH!R9=coder2_NY_MT!N10,1,0))</f>
        <v/>
      </c>
      <c r="L10" s="20" t="str">
        <f>IF(coder1_YH!S9="","",IF(coder1_YH!S9=coder2_NY_MT!O10,1,0))</f>
        <v/>
      </c>
      <c r="M10" s="20" t="str">
        <f>IF(coder1_YH!T9="","",IF(coder1_YH!T9=coder2_NY_MT!P10,1,0))</f>
        <v/>
      </c>
      <c r="N10" s="20" t="str">
        <f>IF(coder1_YH!U9="","",IF(coder1_YH!U9=coder2_NY_MT!Q10,1,0))</f>
        <v/>
      </c>
      <c r="O10" s="20" t="str">
        <f>IF(coder1_YH!V9="","",IF(coder1_YH!V9=coder2_NY_MT!R10,1,0))</f>
        <v/>
      </c>
      <c r="P10" s="20" t="str">
        <f>IF(coder1_YH!W9="","",IF(coder1_YH!W9=coder2_NY_MT!S10,1,0))</f>
        <v/>
      </c>
      <c r="Q10" s="20" t="str">
        <f>IF(coder1_YH!X9="","",IF(coder1_YH!X9=coder2_NY_MT!T10,1,0))</f>
        <v/>
      </c>
      <c r="R10" s="20" t="str">
        <f>IF(coder1_YH!Y9="","",IF(coder1_YH!Y9=coder2_NY_MT!U10,1,0))</f>
        <v/>
      </c>
      <c r="S10" s="20" t="str">
        <f>IF(R10="","",IF(OR(coder2_NY_MT!V10="", coder1_YH!Z9 = ""),0,1))</f>
        <v/>
      </c>
      <c r="T10" s="20" t="str">
        <f>IF(coder1_YH!AA9="","",IF(coder1_YH!AA9=coder2_NY_MT!W10,1,0))</f>
        <v/>
      </c>
      <c r="U10" s="20" t="str">
        <f>IF(coder1_YH!AB9="","",IF(coder1_YH!AB9=coder2_NY_MT!X10,1,0))</f>
        <v/>
      </c>
      <c r="V10" s="20" t="str">
        <f>IF(coder1_YH!AC9="","",IF(coder1_YH!AC9=coder2_NY_MT!Y10,1,0))</f>
        <v/>
      </c>
      <c r="W10" s="20" t="str">
        <f>IF(coder1_YH!AD9="","",IF(coder1_YH!AD9=coder2_NY_MT!Z10,1,0))</f>
        <v/>
      </c>
      <c r="X10" s="20" t="str">
        <f>IF(coder1_YH!AE9="","",IF(coder1_YH!AE9=coder2_NY_MT!AA10,1,0))</f>
        <v/>
      </c>
      <c r="Y10" s="20"/>
      <c r="Z10" s="20" t="str">
        <f>IF(coder1_YH!AG9="","",IF(coder1_YH!AG9=coder2_NY_MT!AC10,1,0))</f>
        <v/>
      </c>
      <c r="AA10" s="20" t="str">
        <f>IF(coder1_YH!AH9="","",IF(coder1_YH!AH9=coder2_NY_MT!AD10,1,0))</f>
        <v/>
      </c>
      <c r="AB10" s="20">
        <f>IF(OR(coder2_NY_MT!AE10="", coder1_YH!AI9 = ""),0,1)</f>
        <v>1</v>
      </c>
      <c r="AC10" s="20">
        <f>IF(coder1_YH!AJ9="","",IF(coder1_YH!AJ9=coder2_NY_MT!AF10,1,0))</f>
        <v>1</v>
      </c>
      <c r="AD10" s="20">
        <f>IF(coder1_YH!AK9="","",IF(coder1_YH!AK9=coder2_NY_MT!AG10,1,0))</f>
        <v>0</v>
      </c>
      <c r="AE10" s="20"/>
      <c r="AF10" s="20">
        <f>IF(coder1_YH!AM9="","",IF(coder1_YH!AM9=coder2_NY_MT!AI10,1,0))</f>
        <v>1</v>
      </c>
      <c r="AG10" s="20">
        <f>IF(coder1_YH!AN9="","",IF(coder1_YH!AN9=coder2_NY_MT!AJ10,1,0))</f>
        <v>1</v>
      </c>
      <c r="AH10" s="20">
        <f>IF(coder1_YH!AO9="","",IF(coder1_YH!AO9=coder2_NY_MT!AK10,1,0))</f>
        <v>1</v>
      </c>
      <c r="AI10" s="20">
        <f>IF(coder1_YH!AP9="","",IF(coder1_YH!AP9=coder2_NY_MT!AL10,1,0))</f>
        <v>1</v>
      </c>
      <c r="AJ10" s="20">
        <f>IF(coder1_YH!AQ9="","",IF(coder1_YH!AQ9=coder2_NY_MT!AM10,1,0))</f>
        <v>1</v>
      </c>
      <c r="AK10" s="20">
        <f>IF(coder1_YH!AR9="","",IF(coder1_YH!AR9=coder2_NY_MT!AN10,1,0))</f>
        <v>1</v>
      </c>
      <c r="AL10" s="20">
        <f>IF(coder1_YH!AY9=coder2_NY_MT!AU10, 1, 0)</f>
        <v>1</v>
      </c>
      <c r="AM10" s="20">
        <f>IF(coder1_YH!AZ9=coder2_NY_MT!AV10, 1, 0)</f>
        <v>1</v>
      </c>
      <c r="AN10" s="28"/>
    </row>
    <row r="11" spans="1:40" s="20" customFormat="1" ht="17" hidden="1" customHeight="1" x14ac:dyDescent="0.2">
      <c r="A11" s="20">
        <f>IF(coder1_YH!D10="","",IF(coder1_YH!D10=coder2_NY_MT!A11,1,0))</f>
        <v>1</v>
      </c>
      <c r="B11" s="20" t="e">
        <f>IF(coder1_YH!#REF!="","",IF(RIGHT(coder1_YH!#REF!,2)=RIGHT(coder2_NY_MT!B11,2),1,0))</f>
        <v>#REF!</v>
      </c>
      <c r="C11" s="20">
        <f>IF(coder1_YH!F10="","",IF(coder1_YH!F10=coder2_NY_MT!C11,1,0))</f>
        <v>1</v>
      </c>
      <c r="E11" s="20">
        <f>IF(coder1_YH!H10="","",IF(coder1_YH!H10=coder2_NY_MT!E11,1,0))</f>
        <v>1</v>
      </c>
      <c r="F11" s="20">
        <f>IF(coder1_YH!I10="","",IF(coder1_YH!I10=coder2_NY_MT!F11,1,0))</f>
        <v>1</v>
      </c>
      <c r="G11" s="20">
        <f>IF(coder1_YH!J10="","",IF(coder1_YH!J10=coder2_NY_MT!G11,1,0))</f>
        <v>1</v>
      </c>
      <c r="H11" s="20">
        <f>IF(coder1_YH!O10="","",IF(RIGHT(coder1_YH!O10,3)=RIGHT(coder2_NY_MT!K11,3),1,0))</f>
        <v>0</v>
      </c>
      <c r="I11" s="20">
        <f>IF(H11="","",IF(OR(coder2_NY_MT!L11="", coder1_YH!P10 = ""),0,1))</f>
        <v>1</v>
      </c>
      <c r="J11" s="20">
        <f>IF(coder1_YH!Q10="","",IF(coder1_YH!Q10=coder2_NY_MT!M11,1,0))</f>
        <v>1</v>
      </c>
      <c r="K11" s="20">
        <f>IF(coder1_YH!R10="","",IF(coder1_YH!R10=coder2_NY_MT!N11,1,0))</f>
        <v>1</v>
      </c>
      <c r="L11" s="20">
        <f>IF(coder1_YH!S10="","",IF(coder1_YH!S10=coder2_NY_MT!O11,1,0))</f>
        <v>1</v>
      </c>
      <c r="M11" s="20">
        <f>IF(coder1_YH!T10="","",IF(coder1_YH!T10=coder2_NY_MT!P11,1,0))</f>
        <v>1</v>
      </c>
      <c r="N11" s="20">
        <f>IF(coder1_YH!U10="","",IF(coder1_YH!U10=coder2_NY_MT!Q11,1,0))</f>
        <v>1</v>
      </c>
      <c r="O11" s="20">
        <f>IF(coder1_YH!V10="","",IF(coder1_YH!V10=coder2_NY_MT!R11,1,0))</f>
        <v>1</v>
      </c>
      <c r="P11" s="20">
        <f>IF(coder1_YH!W10="","",IF(coder1_YH!W10=coder2_NY_MT!S11,1,0))</f>
        <v>1</v>
      </c>
      <c r="Q11" s="20">
        <f>IF(coder1_YH!X10="","",IF(coder1_YH!X10=coder2_NY_MT!T11,1,0))</f>
        <v>1</v>
      </c>
      <c r="R11" s="20">
        <f>IF(coder1_YH!Y10="","",IF(coder1_YH!Y10=coder2_NY_MT!U11,1,0))</f>
        <v>1</v>
      </c>
      <c r="S11" s="20">
        <f>IF(R11="","",IF(OR(coder2_NY_MT!V11="", coder1_YH!Z10 = ""),0,1))</f>
        <v>1</v>
      </c>
      <c r="T11" s="20">
        <f>IF(coder1_YH!AA10="","",IF(coder1_YH!AA10=coder2_NY_MT!W11,1,0))</f>
        <v>1</v>
      </c>
      <c r="U11" s="20">
        <f>IF(coder1_YH!AB10="","",IF(coder1_YH!AB10=coder2_NY_MT!X11,1,0))</f>
        <v>1</v>
      </c>
      <c r="V11" s="20">
        <f>IF(coder1_YH!AC10="","",IF(coder1_YH!AC10=coder2_NY_MT!Y11,1,0))</f>
        <v>1</v>
      </c>
      <c r="W11" s="20">
        <f>IF(coder1_YH!AD10="","",IF(coder1_YH!AD10=coder2_NY_MT!Z11,1,0))</f>
        <v>1</v>
      </c>
      <c r="X11" s="20">
        <f>IF(coder1_YH!AE10="","",IF(coder1_YH!AE10=coder2_NY_MT!AA11,1,0))</f>
        <v>1</v>
      </c>
      <c r="Z11" s="20">
        <f>IF(coder1_YH!AG10="","",IF(coder1_YH!AG10=coder2_NY_MT!AC11,1,0))</f>
        <v>1</v>
      </c>
      <c r="AA11" s="20">
        <f>IF(coder1_YH!AH10="","",IF(coder1_YH!AH10=coder2_NY_MT!AD11,1,0))</f>
        <v>1</v>
      </c>
      <c r="AB11" s="20">
        <f>IF(OR(coder2_NY_MT!AE11="", coder1_YH!AI10 = ""),0,1)</f>
        <v>1</v>
      </c>
      <c r="AC11" s="20">
        <f>IF(coder1_YH!AJ10="","",IF(coder1_YH!AJ10=coder2_NY_MT!AF11,1,0))</f>
        <v>1</v>
      </c>
      <c r="AD11" s="20">
        <f>IF(coder1_YH!AK10="","",IF(coder1_YH!AK10=coder2_NY_MT!AG11,1,0))</f>
        <v>0</v>
      </c>
      <c r="AF11" s="20">
        <f>IF(coder1_YH!AM10="","",IF(coder1_YH!AM10=coder2_NY_MT!AI11,1,0))</f>
        <v>1</v>
      </c>
      <c r="AG11" s="20">
        <f>IF(coder1_YH!AN10="","",IF(coder1_YH!AN10=coder2_NY_MT!AJ11,1,0))</f>
        <v>1</v>
      </c>
      <c r="AH11" s="20">
        <f>IF(coder1_YH!AO10="","",IF(coder1_YH!AO10=coder2_NY_MT!AK11,1,0))</f>
        <v>1</v>
      </c>
      <c r="AI11" s="20">
        <f>IF(coder1_YH!AP10="","",IF(coder1_YH!AP10=coder2_NY_MT!AL11,1,0))</f>
        <v>1</v>
      </c>
      <c r="AJ11" s="20">
        <f>IF(coder1_YH!AQ10="","",IF(coder1_YH!AQ10=coder2_NY_MT!AM11,1,0))</f>
        <v>1</v>
      </c>
      <c r="AK11" s="20">
        <f>IF(coder1_YH!AR10="","",IF(coder1_YH!AR10=coder2_NY_MT!AN11,1,0))</f>
        <v>1</v>
      </c>
      <c r="AL11" s="20">
        <f>IF(coder1_YH!AY10=coder2_NY_MT!AU11, 1, 0)</f>
        <v>1</v>
      </c>
      <c r="AM11" s="20">
        <f>IF(coder1_YH!AZ10=coder2_NY_MT!AV11, 1, 0)</f>
        <v>1</v>
      </c>
      <c r="AN11" s="2"/>
    </row>
    <row r="12" spans="1:40" s="20" customFormat="1" ht="17" hidden="1" customHeight="1" x14ac:dyDescent="0.2">
      <c r="A12" s="20" t="str">
        <f>IF(coder1_YH!D11="","",IF(coder1_YH!D11=coder2_NY_MT!A12,1,0))</f>
        <v/>
      </c>
      <c r="B12" s="20" t="e">
        <f>IF(coder1_YH!#REF!="","",IF(RIGHT(coder1_YH!#REF!,2)=RIGHT(coder2_NY_MT!B12,2),1,0))</f>
        <v>#REF!</v>
      </c>
      <c r="C12" s="20" t="str">
        <f>IF(coder1_YH!F11="","",IF(coder1_YH!F11=coder2_NY_MT!C12,1,0))</f>
        <v/>
      </c>
      <c r="E12" s="20" t="str">
        <f>IF(coder1_YH!H11="","",IF(coder1_YH!H11=coder2_NY_MT!E12,1,0))</f>
        <v/>
      </c>
      <c r="F12" s="20" t="str">
        <f>IF(coder1_YH!I11="","",IF(coder1_YH!I11=coder2_NY_MT!F12,1,0))</f>
        <v/>
      </c>
      <c r="G12" s="20" t="str">
        <f>IF(coder1_YH!J11="","",IF(coder1_YH!J11=coder2_NY_MT!G12,1,0))</f>
        <v/>
      </c>
      <c r="H12" s="20">
        <f>IF(coder1_YH!O11="","",IF(RIGHT(coder1_YH!O11,3)=RIGHT(coder2_NY_MT!K12,3),1,0))</f>
        <v>0</v>
      </c>
      <c r="I12" s="20">
        <f>IF(H12="","",IF(OR(coder2_NY_MT!L12="", coder1_YH!P11 = ""),0,1))</f>
        <v>1</v>
      </c>
      <c r="J12" s="20">
        <f>IF(coder1_YH!Q11="","",IF(coder1_YH!Q11=coder2_NY_MT!M12,1,0))</f>
        <v>1</v>
      </c>
      <c r="K12" s="20">
        <f>IF(coder1_YH!R11="","",IF(coder1_YH!R11=coder2_NY_MT!N12,1,0))</f>
        <v>1</v>
      </c>
      <c r="L12" s="20">
        <f>IF(coder1_YH!S11="","",IF(coder1_YH!S11=coder2_NY_MT!O12,1,0))</f>
        <v>1</v>
      </c>
      <c r="M12" s="20">
        <f>IF(coder1_YH!T11="","",IF(coder1_YH!T11=coder2_NY_MT!P12,1,0))</f>
        <v>1</v>
      </c>
      <c r="N12" s="20">
        <f>IF(coder1_YH!U11="","",IF(coder1_YH!U11=coder2_NY_MT!Q12,1,0))</f>
        <v>1</v>
      </c>
      <c r="O12" s="20">
        <f>IF(coder1_YH!V11="","",IF(coder1_YH!V11=coder2_NY_MT!R12,1,0))</f>
        <v>1</v>
      </c>
      <c r="P12" s="20">
        <f>IF(coder1_YH!W11="","",IF(coder1_YH!W11=coder2_NY_MT!S12,1,0))</f>
        <v>1</v>
      </c>
      <c r="Q12" s="20">
        <f>IF(coder1_YH!X11="","",IF(coder1_YH!X11=coder2_NY_MT!T12,1,0))</f>
        <v>1</v>
      </c>
      <c r="R12" s="20">
        <f>IF(coder1_YH!Y11="","",IF(coder1_YH!Y11=coder2_NY_MT!U12,1,0))</f>
        <v>1</v>
      </c>
      <c r="S12" s="20">
        <f>IF(R12="","",IF(OR(coder2_NY_MT!V12="", coder1_YH!Z11 = ""),0,1))</f>
        <v>1</v>
      </c>
      <c r="T12" s="20">
        <f>IF(coder1_YH!AA11="","",IF(coder1_YH!AA11=coder2_NY_MT!W12,1,0))</f>
        <v>1</v>
      </c>
      <c r="U12" s="20">
        <f>IF(coder1_YH!AB11="","",IF(coder1_YH!AB11=coder2_NY_MT!X12,1,0))</f>
        <v>1</v>
      </c>
      <c r="V12" s="20">
        <f>IF(coder1_YH!AC11="","",IF(coder1_YH!AC11=coder2_NY_MT!Y12,1,0))</f>
        <v>1</v>
      </c>
      <c r="W12" s="20">
        <f>IF(coder1_YH!AD11="","",IF(coder1_YH!AD11=coder2_NY_MT!Z12,1,0))</f>
        <v>1</v>
      </c>
      <c r="X12" s="20">
        <f>IF(coder1_YH!AE11="","",IF(coder1_YH!AE11=coder2_NY_MT!AA12,1,0))</f>
        <v>1</v>
      </c>
      <c r="Z12" s="20">
        <f>IF(coder1_YH!AG11="","",IF(coder1_YH!AG11=coder2_NY_MT!AC12,1,0))</f>
        <v>1</v>
      </c>
      <c r="AA12" s="20">
        <f>IF(coder1_YH!AH11="","",IF(coder1_YH!AH11=coder2_NY_MT!AD12,1,0))</f>
        <v>1</v>
      </c>
      <c r="AB12" s="20">
        <f>IF(OR(coder2_NY_MT!AE12="", coder1_YH!AI11 = ""),0,1)</f>
        <v>1</v>
      </c>
      <c r="AC12" s="20">
        <f>IF(coder1_YH!AJ11="","",IF(coder1_YH!AJ11=coder2_NY_MT!AF12,1,0))</f>
        <v>1</v>
      </c>
      <c r="AD12" s="20">
        <f>IF(coder1_YH!AK11="","",IF(coder1_YH!AK11=coder2_NY_MT!AG12,1,0))</f>
        <v>0</v>
      </c>
      <c r="AF12" s="20">
        <f>IF(coder1_YH!AM11="","",IF(coder1_YH!AM11=coder2_NY_MT!AI12,1,0))</f>
        <v>1</v>
      </c>
      <c r="AG12" s="20">
        <f>IF(coder1_YH!AN11="","",IF(coder1_YH!AN11=coder2_NY_MT!AJ12,1,0))</f>
        <v>1</v>
      </c>
      <c r="AH12" s="20">
        <f>IF(coder1_YH!AO11="","",IF(coder1_YH!AO11=coder2_NY_MT!AK12,1,0))</f>
        <v>1</v>
      </c>
      <c r="AI12" s="20">
        <f>IF(coder1_YH!AP11="","",IF(coder1_YH!AP11=coder2_NY_MT!AL12,1,0))</f>
        <v>1</v>
      </c>
      <c r="AJ12" s="20">
        <f>IF(coder1_YH!AQ11="","",IF(coder1_YH!AQ11=coder2_NY_MT!AM12,1,0))</f>
        <v>1</v>
      </c>
      <c r="AK12" s="20">
        <f>IF(coder1_YH!AR11="","",IF(coder1_YH!AR11=coder2_NY_MT!AN12,1,0))</f>
        <v>1</v>
      </c>
      <c r="AL12" s="20">
        <f>IF(coder1_YH!AY11=coder2_NY_MT!AU12, 1, 0)</f>
        <v>1</v>
      </c>
      <c r="AM12" s="20">
        <f>IF(coder1_YH!AZ11=coder2_NY_MT!AV12, 1, 0)</f>
        <v>1</v>
      </c>
      <c r="AN12" s="2"/>
    </row>
    <row r="13" spans="1:40" s="21" customFormat="1" ht="17" hidden="1" customHeight="1" x14ac:dyDescent="0.2">
      <c r="A13" s="20" t="str">
        <f>IF(coder1_YH!D12="","",IF(coder1_YH!D12=coder2_NY_MT!A13,1,0))</f>
        <v/>
      </c>
      <c r="B13" s="20" t="e">
        <f>IF(coder1_YH!#REF!="","",IF(RIGHT(coder1_YH!#REF!,2)=RIGHT(coder2_NY_MT!B13,2),1,0))</f>
        <v>#REF!</v>
      </c>
      <c r="C13" s="20" t="str">
        <f>IF(coder1_YH!F12="","",IF(coder1_YH!F12=coder2_NY_MT!C13,1,0))</f>
        <v/>
      </c>
      <c r="D13" s="20"/>
      <c r="E13" s="20" t="str">
        <f>IF(coder1_YH!H12="","",IF(coder1_YH!H12=coder2_NY_MT!E13,1,0))</f>
        <v/>
      </c>
      <c r="F13" s="20" t="str">
        <f>IF(coder1_YH!I12="","",IF(coder1_YH!I12=coder2_NY_MT!F13,1,0))</f>
        <v/>
      </c>
      <c r="G13" s="20" t="str">
        <f>IF(coder1_YH!J12="","",IF(coder1_YH!J12=coder2_NY_MT!G13,1,0))</f>
        <v/>
      </c>
      <c r="H13" s="20">
        <f>IF(coder1_YH!O12="","",IF(RIGHT(coder1_YH!O12,3)=RIGHT(coder2_NY_MT!K13,3),1,0))</f>
        <v>0</v>
      </c>
      <c r="I13" s="20">
        <f>IF(H13="","",IF(OR(coder2_NY_MT!L13="", coder1_YH!P12 = ""),0,1))</f>
        <v>1</v>
      </c>
      <c r="J13" s="20">
        <f>IF(coder1_YH!Q12="","",IF(coder1_YH!Q12=coder2_NY_MT!M13,1,0))</f>
        <v>1</v>
      </c>
      <c r="K13" s="20">
        <f>IF(coder1_YH!R12="","",IF(coder1_YH!R12=coder2_NY_MT!N13,1,0))</f>
        <v>1</v>
      </c>
      <c r="L13" s="20">
        <f>IF(coder1_YH!S12="","",IF(coder1_YH!S12=coder2_NY_MT!O13,1,0))</f>
        <v>1</v>
      </c>
      <c r="M13" s="20">
        <f>IF(coder1_YH!T12="","",IF(coder1_YH!T12=coder2_NY_MT!P13,1,0))</f>
        <v>1</v>
      </c>
      <c r="N13" s="20">
        <f>IF(coder1_YH!U12="","",IF(coder1_YH!U12=coder2_NY_MT!Q13,1,0))</f>
        <v>1</v>
      </c>
      <c r="O13" s="20">
        <f>IF(coder1_YH!V12="","",IF(coder1_YH!V12=coder2_NY_MT!R13,1,0))</f>
        <v>1</v>
      </c>
      <c r="P13" s="20">
        <f>IF(coder1_YH!W12="","",IF(coder1_YH!W12=coder2_NY_MT!S13,1,0))</f>
        <v>1</v>
      </c>
      <c r="Q13" s="20">
        <f>IF(coder1_YH!X12="","",IF(coder1_YH!X12=coder2_NY_MT!T13,1,0))</f>
        <v>1</v>
      </c>
      <c r="R13" s="20">
        <f>IF(coder1_YH!Y12="","",IF(coder1_YH!Y12=coder2_NY_MT!U13,1,0))</f>
        <v>0</v>
      </c>
      <c r="S13" s="20">
        <f>IF(R13="","",IF(OR(coder2_NY_MT!V13="", coder1_YH!Z12 = ""),0,1))</f>
        <v>1</v>
      </c>
      <c r="T13" s="20">
        <f>IF(coder1_YH!AA12="","",IF(coder1_YH!AA12=coder2_NY_MT!W13,1,0))</f>
        <v>1</v>
      </c>
      <c r="U13" s="20">
        <f>IF(coder1_YH!AB12="","",IF(coder1_YH!AB12=coder2_NY_MT!X13,1,0))</f>
        <v>0</v>
      </c>
      <c r="V13" s="20">
        <f>IF(coder1_YH!AC12="","",IF(coder1_YH!AC12=coder2_NY_MT!Y13,1,0))</f>
        <v>0</v>
      </c>
      <c r="W13" s="20">
        <f>IF(coder1_YH!AD12="","",IF(coder1_YH!AD12=coder2_NY_MT!Z13,1,0))</f>
        <v>0</v>
      </c>
      <c r="X13" s="20">
        <f>IF(coder1_YH!AE12="","",IF(coder1_YH!AE12=coder2_NY_MT!AA13,1,0))</f>
        <v>0</v>
      </c>
      <c r="Y13" s="20"/>
      <c r="Z13" s="20">
        <f>IF(coder1_YH!AG12="","",IF(coder1_YH!AG12=coder2_NY_MT!AC13,1,0))</f>
        <v>0</v>
      </c>
      <c r="AA13" s="20">
        <f>IF(coder1_YH!AH12="","",IF(coder1_YH!AH12=coder2_NY_MT!AD13,1,0))</f>
        <v>0</v>
      </c>
      <c r="AB13" s="20">
        <f>IF(OR(coder2_NY_MT!AE13="", coder1_YH!AI12 = ""),0,1)</f>
        <v>1</v>
      </c>
      <c r="AC13" s="20">
        <f>IF(coder1_YH!AJ12="","",IF(coder1_YH!AJ12=coder2_NY_MT!AF13,1,0))</f>
        <v>1</v>
      </c>
      <c r="AD13" s="20">
        <f>IF(coder1_YH!AK12="","",IF(coder1_YH!AK12=coder2_NY_MT!AG13,1,0))</f>
        <v>0</v>
      </c>
      <c r="AE13" s="20"/>
      <c r="AF13" s="20">
        <f>IF(coder1_YH!AM12="","",IF(coder1_YH!AM12=coder2_NY_MT!AI13,1,0))</f>
        <v>1</v>
      </c>
      <c r="AG13" s="20">
        <f>IF(coder1_YH!AN12="","",IF(coder1_YH!AN12=coder2_NY_MT!AJ13,1,0))</f>
        <v>1</v>
      </c>
      <c r="AH13" s="20">
        <f>IF(coder1_YH!AO12="","",IF(coder1_YH!AO12=coder2_NY_MT!AK13,1,0))</f>
        <v>1</v>
      </c>
      <c r="AI13" s="20">
        <f>IF(coder1_YH!AP12="","",IF(coder1_YH!AP12=coder2_NY_MT!AL13,1,0))</f>
        <v>1</v>
      </c>
      <c r="AJ13" s="20">
        <f>IF(coder1_YH!AQ12="","",IF(coder1_YH!AQ12=coder2_NY_MT!AM13,1,0))</f>
        <v>1</v>
      </c>
      <c r="AK13" s="20">
        <f>IF(coder1_YH!AR12="","",IF(coder1_YH!AR12=coder2_NY_MT!AN13,1,0))</f>
        <v>1</v>
      </c>
      <c r="AL13" s="20">
        <f>IF(coder1_YH!AY12=coder2_NY_MT!AU13, 1, 0)</f>
        <v>1</v>
      </c>
      <c r="AM13" s="20">
        <f>IF(coder1_YH!AZ12=coder2_NY_MT!AV13, 1, 0)</f>
        <v>1</v>
      </c>
      <c r="AN13" s="28"/>
    </row>
    <row r="14" spans="1:40" s="20" customFormat="1" ht="17" hidden="1" customHeight="1" x14ac:dyDescent="0.2">
      <c r="A14" s="20">
        <f>IF(coder1_YH!D13="","",IF(coder1_YH!D13=coder2_NY_MT!A14,1,0))</f>
        <v>1</v>
      </c>
      <c r="B14" s="20" t="e">
        <f>IF(coder1_YH!#REF!="","",IF(RIGHT(coder1_YH!#REF!,2)=RIGHT(coder2_NY_MT!B14,2),1,0))</f>
        <v>#REF!</v>
      </c>
      <c r="C14" s="20">
        <f>IF(coder1_YH!F13="","",IF(coder1_YH!F13=coder2_NY_MT!C14,1,0))</f>
        <v>1</v>
      </c>
      <c r="E14" s="20">
        <f>IF(coder1_YH!H13="","",IF(coder1_YH!H13=coder2_NY_MT!E14,1,0))</f>
        <v>1</v>
      </c>
      <c r="F14" s="20">
        <f>IF(coder1_YH!I13="","",IF(coder1_YH!I13=coder2_NY_MT!F14,1,0))</f>
        <v>1</v>
      </c>
      <c r="G14" s="20">
        <f>IF(coder1_YH!J13="","",IF(coder1_YH!J13=coder2_NY_MT!G14,1,0))</f>
        <v>1</v>
      </c>
      <c r="H14" s="20">
        <f>IF(coder1_YH!O13="","",IF(RIGHT(coder1_YH!O13,3)=RIGHT(coder2_NY_MT!K14,3),1,0))</f>
        <v>0</v>
      </c>
      <c r="I14" s="20">
        <f>IF(H14="","",IF(OR(coder2_NY_MT!L14="", coder1_YH!P13 = ""),0,1))</f>
        <v>1</v>
      </c>
      <c r="J14" s="20">
        <f>IF(coder1_YH!Q13="","",IF(coder1_YH!Q13=coder2_NY_MT!M14,1,0))</f>
        <v>1</v>
      </c>
      <c r="K14" s="20">
        <f>IF(coder1_YH!R13="","",IF(coder1_YH!R13=coder2_NY_MT!N14,1,0))</f>
        <v>1</v>
      </c>
      <c r="L14" s="20">
        <f>IF(coder1_YH!S13="","",IF(coder1_YH!S13=coder2_NY_MT!O14,1,0))</f>
        <v>1</v>
      </c>
      <c r="M14" s="20">
        <f>IF(coder1_YH!T13="","",IF(coder1_YH!T13=coder2_NY_MT!P14,1,0))</f>
        <v>1</v>
      </c>
      <c r="N14" s="20">
        <f>IF(coder1_YH!U13="","",IF(coder1_YH!U13=coder2_NY_MT!Q14,1,0))</f>
        <v>1</v>
      </c>
      <c r="O14" s="20">
        <f>IF(coder1_YH!V13="","",IF(coder1_YH!V13=coder2_NY_MT!R14,1,0))</f>
        <v>1</v>
      </c>
      <c r="P14" s="20">
        <f>IF(coder1_YH!W13="","",IF(coder1_YH!W13=coder2_NY_MT!S14,1,0))</f>
        <v>1</v>
      </c>
      <c r="Q14" s="20">
        <f>IF(coder1_YH!X13="","",IF(coder1_YH!X13=coder2_NY_MT!T14,1,0))</f>
        <v>1</v>
      </c>
      <c r="R14" s="20">
        <f>IF(coder1_YH!Y13="","",IF(coder1_YH!Y13=coder2_NY_MT!U14,1,0))</f>
        <v>1</v>
      </c>
      <c r="S14" s="20">
        <f>IF(R14="","",IF(OR(coder2_NY_MT!V14="", coder1_YH!Z13 = ""),0,1))</f>
        <v>1</v>
      </c>
      <c r="T14" s="20">
        <f>IF(coder1_YH!AA13="","",IF(coder1_YH!AA13=coder2_NY_MT!W14,1,0))</f>
        <v>1</v>
      </c>
      <c r="U14" s="20">
        <f>IF(coder1_YH!AB13="","",IF(coder1_YH!AB13=coder2_NY_MT!X14,1,0))</f>
        <v>1</v>
      </c>
      <c r="V14" s="20">
        <f>IF(coder1_YH!AC13="","",IF(coder1_YH!AC13=coder2_NY_MT!Y14,1,0))</f>
        <v>1</v>
      </c>
      <c r="W14" s="20">
        <f>IF(coder1_YH!AD13="","",IF(coder1_YH!AD13=coder2_NY_MT!Z14,1,0))</f>
        <v>1</v>
      </c>
      <c r="X14" s="20">
        <f>IF(coder1_YH!AE13="","",IF(coder1_YH!AE13=coder2_NY_MT!AA14,1,0))</f>
        <v>1</v>
      </c>
      <c r="Z14" s="20">
        <f>IF(coder1_YH!AG13="","",IF(coder1_YH!AG13=coder2_NY_MT!AC14,1,0))</f>
        <v>1</v>
      </c>
      <c r="AA14" s="20">
        <f>IF(coder1_YH!AH13="","",IF(coder1_YH!AH13=coder2_NY_MT!AD14,1,0))</f>
        <v>1</v>
      </c>
      <c r="AB14" s="20">
        <f>IF(OR(coder2_NY_MT!AE14="", coder1_YH!AI13 = ""),0,1)</f>
        <v>1</v>
      </c>
      <c r="AC14" s="20">
        <f>IF(coder1_YH!AJ13="","",IF(coder1_YH!AJ13=coder2_NY_MT!AF14,1,0))</f>
        <v>1</v>
      </c>
      <c r="AD14" s="20">
        <f>IF(coder1_YH!AK13="","",IF(coder1_YH!AK13=coder2_NY_MT!AG14,1,0))</f>
        <v>1</v>
      </c>
      <c r="AF14" s="20">
        <f>IF(coder1_YH!AM13="","",IF(coder1_YH!AM13=coder2_NY_MT!AI14,1,0))</f>
        <v>1</v>
      </c>
      <c r="AG14" s="20">
        <f>IF(coder1_YH!AN13="","",IF(coder1_YH!AN13=coder2_NY_MT!AJ14,1,0))</f>
        <v>1</v>
      </c>
      <c r="AH14" s="20">
        <f>IF(coder1_YH!AO13="","",IF(coder1_YH!AO13=coder2_NY_MT!AK14,1,0))</f>
        <v>1</v>
      </c>
      <c r="AI14" s="20">
        <f>IF(coder1_YH!AP13="","",IF(coder1_YH!AP13=coder2_NY_MT!AL14,1,0))</f>
        <v>1</v>
      </c>
      <c r="AJ14" s="20">
        <f>IF(coder1_YH!AQ13="","",IF(coder1_YH!AQ13=coder2_NY_MT!AM14,1,0))</f>
        <v>1</v>
      </c>
      <c r="AK14" s="20">
        <f>IF(coder1_YH!AR13="","",IF(coder1_YH!AR13=coder2_NY_MT!AN14,1,0))</f>
        <v>1</v>
      </c>
      <c r="AL14" s="20">
        <f>IF(coder1_YH!AY13=coder2_NY_MT!AU14, 1, 0)</f>
        <v>1</v>
      </c>
      <c r="AM14" s="20">
        <f>IF(coder1_YH!AZ13=coder2_NY_MT!AV14, 1, 0)</f>
        <v>1</v>
      </c>
      <c r="AN14" s="2"/>
    </row>
    <row r="15" spans="1:40" s="20" customFormat="1" ht="17" hidden="1" customHeight="1" x14ac:dyDescent="0.2">
      <c r="A15" s="20" t="str">
        <f>IF(coder1_YH!D14="","",IF(coder1_YH!D14=coder2_NY_MT!A15,1,0))</f>
        <v/>
      </c>
      <c r="B15" s="20" t="e">
        <f>IF(coder1_YH!#REF!="","",IF(RIGHT(coder1_YH!#REF!,2)=RIGHT(coder2_NY_MT!B15,2),1,0))</f>
        <v>#REF!</v>
      </c>
      <c r="C15" s="20" t="str">
        <f>IF(coder1_YH!F14="","",IF(coder1_YH!F14=coder2_NY_MT!C15,1,0))</f>
        <v/>
      </c>
      <c r="E15" s="20" t="str">
        <f>IF(coder1_YH!H14="","",IF(coder1_YH!H14=coder2_NY_MT!E15,1,0))</f>
        <v/>
      </c>
      <c r="F15" s="20" t="str">
        <f>IF(coder1_YH!I14="","",IF(coder1_YH!I14=coder2_NY_MT!F15,1,0))</f>
        <v/>
      </c>
      <c r="G15" s="20" t="str">
        <f>IF(coder1_YH!J14="","",IF(coder1_YH!J14=coder2_NY_MT!G15,1,0))</f>
        <v/>
      </c>
      <c r="H15" s="20" t="str">
        <f>IF(coder1_YH!O14="","",IF(RIGHT(coder1_YH!O14,3)=RIGHT(coder2_NY_MT!K15,3),1,0))</f>
        <v/>
      </c>
      <c r="I15" s="20" t="str">
        <f>IF(H15="","",IF(OR(coder2_NY_MT!L15="", coder1_YH!P14 = ""),0,1))</f>
        <v/>
      </c>
      <c r="J15" s="20" t="str">
        <f>IF(coder1_YH!Q14="","",IF(coder1_YH!Q14=coder2_NY_MT!M15,1,0))</f>
        <v/>
      </c>
      <c r="K15" s="20" t="str">
        <f>IF(coder1_YH!R14="","",IF(coder1_YH!R14=coder2_NY_MT!N15,1,0))</f>
        <v/>
      </c>
      <c r="L15" s="20" t="str">
        <f>IF(coder1_YH!S14="","",IF(coder1_YH!S14=coder2_NY_MT!O15,1,0))</f>
        <v/>
      </c>
      <c r="M15" s="20" t="str">
        <f>IF(coder1_YH!T14="","",IF(coder1_YH!T14=coder2_NY_MT!P15,1,0))</f>
        <v/>
      </c>
      <c r="N15" s="20" t="str">
        <f>IF(coder1_YH!U14="","",IF(coder1_YH!U14=coder2_NY_MT!Q15,1,0))</f>
        <v/>
      </c>
      <c r="O15" s="20" t="str">
        <f>IF(coder1_YH!V14="","",IF(coder1_YH!V14=coder2_NY_MT!R15,1,0))</f>
        <v/>
      </c>
      <c r="P15" s="20" t="str">
        <f>IF(coder1_YH!W14="","",IF(coder1_YH!W14=coder2_NY_MT!S15,1,0))</f>
        <v/>
      </c>
      <c r="Q15" s="20" t="str">
        <f>IF(coder1_YH!X14="","",IF(coder1_YH!X14=coder2_NY_MT!T15,1,0))</f>
        <v/>
      </c>
      <c r="R15" s="20" t="str">
        <f>IF(coder1_YH!Y14="","",IF(coder1_YH!Y14=coder2_NY_MT!U15,1,0))</f>
        <v/>
      </c>
      <c r="S15" s="20" t="str">
        <f>IF(R15="","",IF(OR(coder2_NY_MT!V15="", coder1_YH!Z14 = ""),0,1))</f>
        <v/>
      </c>
      <c r="T15" s="20" t="str">
        <f>IF(coder1_YH!AA14="","",IF(coder1_YH!AA14=coder2_NY_MT!W15,1,0))</f>
        <v/>
      </c>
      <c r="U15" s="20" t="str">
        <f>IF(coder1_YH!AB14="","",IF(coder1_YH!AB14=coder2_NY_MT!X15,1,0))</f>
        <v/>
      </c>
      <c r="V15" s="20" t="str">
        <f>IF(coder1_YH!AC14="","",IF(coder1_YH!AC14=coder2_NY_MT!Y15,1,0))</f>
        <v/>
      </c>
      <c r="W15" s="20" t="str">
        <f>IF(coder1_YH!AD14="","",IF(coder1_YH!AD14=coder2_NY_MT!Z15,1,0))</f>
        <v/>
      </c>
      <c r="X15" s="20" t="str">
        <f>IF(coder1_YH!AE14="","",IF(coder1_YH!AE14=coder2_NY_MT!AA15,1,0))</f>
        <v/>
      </c>
      <c r="Z15" s="20" t="str">
        <f>IF(coder1_YH!AG14="","",IF(coder1_YH!AG14=coder2_NY_MT!AC15,1,0))</f>
        <v/>
      </c>
      <c r="AA15" s="20" t="str">
        <f>IF(coder1_YH!AH14="","",IF(coder1_YH!AH14=coder2_NY_MT!AD15,1,0))</f>
        <v/>
      </c>
      <c r="AB15" s="20">
        <f>IF(OR(coder2_NY_MT!AE15="", coder1_YH!AI14 = ""),0,1)</f>
        <v>1</v>
      </c>
      <c r="AC15" s="20">
        <f>IF(coder1_YH!AJ14="","",IF(coder1_YH!AJ14=coder2_NY_MT!AF15,1,0))</f>
        <v>1</v>
      </c>
      <c r="AD15" s="20">
        <f>IF(coder1_YH!AK14="","",IF(coder1_YH!AK14=coder2_NY_MT!AG15,1,0))</f>
        <v>1</v>
      </c>
      <c r="AF15" s="20">
        <f>IF(coder1_YH!AM14="","",IF(coder1_YH!AM14=coder2_NY_MT!AI15,1,0))</f>
        <v>1</v>
      </c>
      <c r="AG15" s="20">
        <f>IF(coder1_YH!AN14="","",IF(coder1_YH!AN14=coder2_NY_MT!AJ15,1,0))</f>
        <v>1</v>
      </c>
      <c r="AH15" s="20">
        <f>IF(coder1_YH!AO14="","",IF(coder1_YH!AO14=coder2_NY_MT!AK15,1,0))</f>
        <v>1</v>
      </c>
      <c r="AI15" s="20">
        <f>IF(coder1_YH!AP14="","",IF(coder1_YH!AP14=coder2_NY_MT!AL15,1,0))</f>
        <v>1</v>
      </c>
      <c r="AJ15" s="20">
        <f>IF(coder1_YH!AQ14="","",IF(coder1_YH!AQ14=coder2_NY_MT!AM15,1,0))</f>
        <v>1</v>
      </c>
      <c r="AK15" s="20">
        <f>IF(coder1_YH!AR14="","",IF(coder1_YH!AR14=coder2_NY_MT!AN15,1,0))</f>
        <v>1</v>
      </c>
      <c r="AL15" s="20">
        <f>IF(coder1_YH!AY14=coder2_NY_MT!AU15, 1, 0)</f>
        <v>1</v>
      </c>
      <c r="AM15" s="20">
        <f>IF(coder1_YH!AZ14=coder2_NY_MT!AV15, 1, 0)</f>
        <v>1</v>
      </c>
      <c r="AN15" s="2"/>
    </row>
    <row r="16" spans="1:40" s="20" customFormat="1" ht="17" hidden="1" customHeight="1" x14ac:dyDescent="0.2">
      <c r="A16" s="20" t="str">
        <f>IF(coder1_YH!D15="","",IF(coder1_YH!D15=coder2_NY_MT!A16,1,0))</f>
        <v/>
      </c>
      <c r="B16" s="20" t="e">
        <f>IF(coder1_YH!#REF!="","",IF(RIGHT(coder1_YH!#REF!,2)=RIGHT(coder2_NY_MT!B16,2),1,0))</f>
        <v>#REF!</v>
      </c>
      <c r="C16" s="20" t="str">
        <f>IF(coder1_YH!F15="","",IF(coder1_YH!F15=coder2_NY_MT!C16,1,0))</f>
        <v/>
      </c>
      <c r="E16" s="20" t="str">
        <f>IF(coder1_YH!H15="","",IF(coder1_YH!H15=coder2_NY_MT!E16,1,0))</f>
        <v/>
      </c>
      <c r="F16" s="20" t="str">
        <f>IF(coder1_YH!I15="","",IF(coder1_YH!I15=coder2_NY_MT!F16,1,0))</f>
        <v/>
      </c>
      <c r="G16" s="20" t="str">
        <f>IF(coder1_YH!J15="","",IF(coder1_YH!J15=coder2_NY_MT!G16,1,0))</f>
        <v/>
      </c>
      <c r="H16" s="20">
        <f>IF(coder1_YH!O15="","",IF(RIGHT(coder1_YH!O15,3)=RIGHT(coder2_NY_MT!K16,3),1,0))</f>
        <v>0</v>
      </c>
      <c r="I16" s="20">
        <f>IF(H16="","",IF(OR(coder2_NY_MT!L16="", coder1_YH!P15 = ""),0,1))</f>
        <v>1</v>
      </c>
      <c r="J16" s="20">
        <f>IF(coder1_YH!Q15="","",IF(coder1_YH!Q15=coder2_NY_MT!M16,1,0))</f>
        <v>1</v>
      </c>
      <c r="K16" s="20">
        <f>IF(coder1_YH!R15="","",IF(coder1_YH!R15=coder2_NY_MT!N16,1,0))</f>
        <v>1</v>
      </c>
      <c r="L16" s="20">
        <f>IF(coder1_YH!S15="","",IF(coder1_YH!S15=coder2_NY_MT!O16,1,0))</f>
        <v>1</v>
      </c>
      <c r="M16" s="20">
        <f>IF(coder1_YH!T15="","",IF(coder1_YH!T15=coder2_NY_MT!P16,1,0))</f>
        <v>1</v>
      </c>
      <c r="N16" s="20">
        <f>IF(coder1_YH!U15="","",IF(coder1_YH!U15=coder2_NY_MT!Q16,1,0))</f>
        <v>1</v>
      </c>
      <c r="O16" s="20">
        <f>IF(coder1_YH!V15="","",IF(coder1_YH!V15=coder2_NY_MT!R16,1,0))</f>
        <v>1</v>
      </c>
      <c r="P16" s="20">
        <f>IF(coder1_YH!W15="","",IF(coder1_YH!W15=coder2_NY_MT!S16,1,0))</f>
        <v>1</v>
      </c>
      <c r="Q16" s="20">
        <f>IF(coder1_YH!X15="","",IF(coder1_YH!X15=coder2_NY_MT!T16,1,0))</f>
        <v>1</v>
      </c>
      <c r="R16" s="20">
        <f>IF(coder1_YH!Y15="","",IF(coder1_YH!Y15=coder2_NY_MT!U16,1,0))</f>
        <v>1</v>
      </c>
      <c r="S16" s="20">
        <f>IF(R16="","",IF(OR(coder2_NY_MT!V16="", coder1_YH!Z15 = ""),0,1))</f>
        <v>1</v>
      </c>
      <c r="T16" s="20">
        <f>IF(coder1_YH!AA15="","",IF(coder1_YH!AA15=coder2_NY_MT!W16,1,0))</f>
        <v>1</v>
      </c>
      <c r="U16" s="20">
        <f>IF(coder1_YH!AB15="","",IF(coder1_YH!AB15=coder2_NY_MT!X16,1,0))</f>
        <v>1</v>
      </c>
      <c r="V16" s="20">
        <f>IF(coder1_YH!AC15="","",IF(coder1_YH!AC15=coder2_NY_MT!Y16,1,0))</f>
        <v>1</v>
      </c>
      <c r="W16" s="20">
        <f>IF(coder1_YH!AD15="","",IF(coder1_YH!AD15=coder2_NY_MT!Z16,1,0))</f>
        <v>1</v>
      </c>
      <c r="X16" s="20">
        <f>IF(coder1_YH!AE15="","",IF(coder1_YH!AE15=coder2_NY_MT!AA16,1,0))</f>
        <v>1</v>
      </c>
      <c r="Z16" s="20">
        <f>IF(coder1_YH!AG15="","",IF(coder1_YH!AG15=coder2_NY_MT!AC16,1,0))</f>
        <v>1</v>
      </c>
      <c r="AA16" s="20">
        <f>IF(coder1_YH!AH15="","",IF(coder1_YH!AH15=coder2_NY_MT!AD16,1,0))</f>
        <v>1</v>
      </c>
      <c r="AB16" s="20">
        <f>IF(OR(coder2_NY_MT!AE16="", coder1_YH!AI15 = ""),0,1)</f>
        <v>1</v>
      </c>
      <c r="AC16" s="20">
        <f>IF(coder1_YH!AJ15="","",IF(coder1_YH!AJ15=coder2_NY_MT!AF16,1,0))</f>
        <v>1</v>
      </c>
      <c r="AD16" s="20">
        <f>IF(coder1_YH!AK15="","",IF(coder1_YH!AK15=coder2_NY_MT!AG16,1,0))</f>
        <v>0</v>
      </c>
      <c r="AF16" s="20">
        <f>IF(coder1_YH!AM15="","",IF(coder1_YH!AM15=coder2_NY_MT!AI16,1,0))</f>
        <v>1</v>
      </c>
      <c r="AG16" s="20">
        <f>IF(coder1_YH!AN15="","",IF(coder1_YH!AN15=coder2_NY_MT!AJ16,1,0))</f>
        <v>1</v>
      </c>
      <c r="AH16" s="20">
        <f>IF(coder1_YH!AO15="","",IF(coder1_YH!AO15=coder2_NY_MT!AK16,1,0))</f>
        <v>1</v>
      </c>
      <c r="AI16" s="20">
        <f>IF(coder1_YH!AP15="","",IF(coder1_YH!AP15=coder2_NY_MT!AL16,1,0))</f>
        <v>1</v>
      </c>
      <c r="AJ16" s="20">
        <f>IF(coder1_YH!AQ15="","",IF(coder1_YH!AQ15=coder2_NY_MT!AM16,1,0))</f>
        <v>1</v>
      </c>
      <c r="AK16" s="20">
        <f>IF(coder1_YH!AR15="","",IF(coder1_YH!AR15=coder2_NY_MT!AN16,1,0))</f>
        <v>1</v>
      </c>
      <c r="AL16" s="20">
        <f>IF(coder1_YH!AY15=coder2_NY_MT!AU16, 1, 0)</f>
        <v>1</v>
      </c>
      <c r="AM16" s="20">
        <f>IF(coder1_YH!AZ15=coder2_NY_MT!AV16, 1, 0)</f>
        <v>1</v>
      </c>
      <c r="AN16" s="2"/>
    </row>
    <row r="17" spans="1:40" s="20" customFormat="1" ht="17" hidden="1" customHeight="1" x14ac:dyDescent="0.2">
      <c r="A17" s="20" t="str">
        <f>IF(coder1_YH!D16="","",IF(coder1_YH!D16=coder2_NY_MT!A17,1,0))</f>
        <v/>
      </c>
      <c r="B17" s="20" t="e">
        <f>IF(coder1_YH!#REF!="","",IF(RIGHT(coder1_YH!#REF!,2)=RIGHT(coder2_NY_MT!B17,2),1,0))</f>
        <v>#REF!</v>
      </c>
      <c r="C17" s="20" t="str">
        <f>IF(coder1_YH!F16="","",IF(coder1_YH!F16=coder2_NY_MT!C17,1,0))</f>
        <v/>
      </c>
      <c r="E17" s="20" t="str">
        <f>IF(coder1_YH!H16="","",IF(coder1_YH!H16=coder2_NY_MT!E17,1,0))</f>
        <v/>
      </c>
      <c r="F17" s="20" t="str">
        <f>IF(coder1_YH!I16="","",IF(coder1_YH!I16=coder2_NY_MT!F17,1,0))</f>
        <v/>
      </c>
      <c r="G17" s="20" t="str">
        <f>IF(coder1_YH!J16="","",IF(coder1_YH!J16=coder2_NY_MT!G17,1,0))</f>
        <v/>
      </c>
      <c r="H17" s="20" t="str">
        <f>IF(coder1_YH!O16="","",IF(RIGHT(coder1_YH!O16,3)=RIGHT(coder2_NY_MT!K17,3),1,0))</f>
        <v/>
      </c>
      <c r="I17" s="20" t="str">
        <f>IF(H17="","",IF(OR(coder2_NY_MT!L17="", coder1_YH!P16 = ""),0,1))</f>
        <v/>
      </c>
      <c r="J17" s="20" t="str">
        <f>IF(coder1_YH!Q16="","",IF(coder1_YH!Q16=coder2_NY_MT!M17,1,0))</f>
        <v/>
      </c>
      <c r="K17" s="20" t="str">
        <f>IF(coder1_YH!R16="","",IF(coder1_YH!R16=coder2_NY_MT!N17,1,0))</f>
        <v/>
      </c>
      <c r="L17" s="20" t="str">
        <f>IF(coder1_YH!S16="","",IF(coder1_YH!S16=coder2_NY_MT!O17,1,0))</f>
        <v/>
      </c>
      <c r="M17" s="20" t="str">
        <f>IF(coder1_YH!T16="","",IF(coder1_YH!T16=coder2_NY_MT!P17,1,0))</f>
        <v/>
      </c>
      <c r="N17" s="20" t="str">
        <f>IF(coder1_YH!U16="","",IF(coder1_YH!U16=coder2_NY_MT!Q17,1,0))</f>
        <v/>
      </c>
      <c r="O17" s="20" t="str">
        <f>IF(coder1_YH!V16="","",IF(coder1_YH!V16=coder2_NY_MT!R17,1,0))</f>
        <v/>
      </c>
      <c r="P17" s="20" t="str">
        <f>IF(coder1_YH!W16="","",IF(coder1_YH!W16=coder2_NY_MT!S17,1,0))</f>
        <v/>
      </c>
      <c r="Q17" s="20" t="str">
        <f>IF(coder1_YH!X16="","",IF(coder1_YH!X16=coder2_NY_MT!T17,1,0))</f>
        <v/>
      </c>
      <c r="R17" s="20" t="str">
        <f>IF(coder1_YH!Y16="","",IF(coder1_YH!Y16=coder2_NY_MT!U17,1,0))</f>
        <v/>
      </c>
      <c r="S17" s="20" t="str">
        <f>IF(R17="","",IF(OR(coder2_NY_MT!V17="", coder1_YH!Z16 = ""),0,1))</f>
        <v/>
      </c>
      <c r="T17" s="20" t="str">
        <f>IF(coder1_YH!AA16="","",IF(coder1_YH!AA16=coder2_NY_MT!W17,1,0))</f>
        <v/>
      </c>
      <c r="U17" s="20" t="str">
        <f>IF(coder1_YH!AB16="","",IF(coder1_YH!AB16=coder2_NY_MT!X17,1,0))</f>
        <v/>
      </c>
      <c r="V17" s="20" t="str">
        <f>IF(coder1_YH!AC16="","",IF(coder1_YH!AC16=coder2_NY_MT!Y17,1,0))</f>
        <v/>
      </c>
      <c r="W17" s="20" t="str">
        <f>IF(coder1_YH!AD16="","",IF(coder1_YH!AD16=coder2_NY_MT!Z17,1,0))</f>
        <v/>
      </c>
      <c r="X17" s="20" t="str">
        <f>IF(coder1_YH!AE16="","",IF(coder1_YH!AE16=coder2_NY_MT!AA17,1,0))</f>
        <v/>
      </c>
      <c r="Z17" s="20" t="str">
        <f>IF(coder1_YH!AG16="","",IF(coder1_YH!AG16=coder2_NY_MT!AC17,1,0))</f>
        <v/>
      </c>
      <c r="AA17" s="20" t="str">
        <f>IF(coder1_YH!AH16="","",IF(coder1_YH!AH16=coder2_NY_MT!AD17,1,0))</f>
        <v/>
      </c>
      <c r="AB17" s="20">
        <f>IF(OR(coder2_NY_MT!AE17="", coder1_YH!AI16 = ""),0,1)</f>
        <v>1</v>
      </c>
      <c r="AC17" s="20">
        <f>IF(coder1_YH!AJ16="","",IF(coder1_YH!AJ16=coder2_NY_MT!AF17,1,0))</f>
        <v>1</v>
      </c>
      <c r="AD17" s="20">
        <f>IF(coder1_YH!AK16="","",IF(coder1_YH!AK16=coder2_NY_MT!AG17,1,0))</f>
        <v>0</v>
      </c>
      <c r="AF17" s="20">
        <f>IF(coder1_YH!AM16="","",IF(coder1_YH!AM16=coder2_NY_MT!AI17,1,0))</f>
        <v>1</v>
      </c>
      <c r="AG17" s="20">
        <f>IF(coder1_YH!AN16="","",IF(coder1_YH!AN16=coder2_NY_MT!AJ17,1,0))</f>
        <v>1</v>
      </c>
      <c r="AH17" s="20">
        <f>IF(coder1_YH!AO16="","",IF(coder1_YH!AO16=coder2_NY_MT!AK17,1,0))</f>
        <v>1</v>
      </c>
      <c r="AI17" s="20">
        <f>IF(coder1_YH!AP16="","",IF(coder1_YH!AP16=coder2_NY_MT!AL17,1,0))</f>
        <v>1</v>
      </c>
      <c r="AJ17" s="20">
        <f>IF(coder1_YH!AQ16="","",IF(coder1_YH!AQ16=coder2_NY_MT!AM17,1,0))</f>
        <v>1</v>
      </c>
      <c r="AK17" s="20">
        <f>IF(coder1_YH!AR16="","",IF(coder1_YH!AR16=coder2_NY_MT!AN17,1,0))</f>
        <v>1</v>
      </c>
      <c r="AL17" s="20">
        <f>IF(coder1_YH!AY16=coder2_NY_MT!AU17, 1, 0)</f>
        <v>1</v>
      </c>
      <c r="AM17" s="20">
        <f>IF(coder1_YH!AZ16=coder2_NY_MT!AV17, 1, 0)</f>
        <v>1</v>
      </c>
      <c r="AN17" s="2"/>
    </row>
    <row r="18" spans="1:40" s="20" customFormat="1" ht="17" hidden="1" customHeight="1" x14ac:dyDescent="0.2">
      <c r="A18" s="20" t="str">
        <f>IF(coder1_YH!D17="","",IF(coder1_YH!D17=coder2_NY_MT!A18,1,0))</f>
        <v/>
      </c>
      <c r="B18" s="20" t="e">
        <f>IF(coder1_YH!#REF!="","",IF(RIGHT(coder1_YH!#REF!,2)=RIGHT(coder2_NY_MT!B18,2),1,0))</f>
        <v>#REF!</v>
      </c>
      <c r="C18" s="20" t="str">
        <f>IF(coder1_YH!F17="","",IF(coder1_YH!F17=coder2_NY_MT!C18,1,0))</f>
        <v/>
      </c>
      <c r="E18" s="20" t="str">
        <f>IF(coder1_YH!H17="","",IF(coder1_YH!H17=coder2_NY_MT!E18,1,0))</f>
        <v/>
      </c>
      <c r="F18" s="20" t="str">
        <f>IF(coder1_YH!I17="","",IF(coder1_YH!I17=coder2_NY_MT!F18,1,0))</f>
        <v/>
      </c>
      <c r="G18" s="20" t="str">
        <f>IF(coder1_YH!J17="","",IF(coder1_YH!J17=coder2_NY_MT!G18,1,0))</f>
        <v/>
      </c>
      <c r="H18" s="20">
        <f>IF(coder1_YH!O17="","",IF(RIGHT(coder1_YH!O17,3)=RIGHT(coder2_NY_MT!K18,3),1,0))</f>
        <v>0</v>
      </c>
      <c r="I18" s="20">
        <f>IF(H18="","",IF(OR(coder2_NY_MT!L18="", coder1_YH!P17 = ""),0,1))</f>
        <v>1</v>
      </c>
      <c r="J18" s="20">
        <f>IF(coder1_YH!Q17="","",IF(coder1_YH!Q17=coder2_NY_MT!M18,1,0))</f>
        <v>1</v>
      </c>
      <c r="K18" s="20">
        <f>IF(coder1_YH!R17="","",IF(coder1_YH!R17=coder2_NY_MT!N18,1,0))</f>
        <v>1</v>
      </c>
      <c r="L18" s="20">
        <f>IF(coder1_YH!S17="","",IF(coder1_YH!S17=coder2_NY_MT!O18,1,0))</f>
        <v>1</v>
      </c>
      <c r="M18" s="20">
        <f>IF(coder1_YH!T17="","",IF(coder1_YH!T17=coder2_NY_MT!P18,1,0))</f>
        <v>1</v>
      </c>
      <c r="N18" s="20">
        <f>IF(coder1_YH!U17="","",IF(coder1_YH!U17=coder2_NY_MT!Q18,1,0))</f>
        <v>1</v>
      </c>
      <c r="O18" s="20">
        <f>IF(coder1_YH!V17="","",IF(coder1_YH!V17=coder2_NY_MT!R18,1,0))</f>
        <v>1</v>
      </c>
      <c r="P18" s="20">
        <f>IF(coder1_YH!W17="","",IF(coder1_YH!W17=coder2_NY_MT!S18,1,0))</f>
        <v>1</v>
      </c>
      <c r="Q18" s="20">
        <f>IF(coder1_YH!X17="","",IF(coder1_YH!X17=coder2_NY_MT!T18,1,0))</f>
        <v>1</v>
      </c>
      <c r="R18" s="20">
        <f>IF(coder1_YH!Y17="","",IF(coder1_YH!Y17=coder2_NY_MT!U18,1,0))</f>
        <v>1</v>
      </c>
      <c r="S18" s="20">
        <f>IF(R18="","",IF(OR(coder2_NY_MT!V18="", coder1_YH!Z17 = ""),0,1))</f>
        <v>1</v>
      </c>
      <c r="T18" s="20">
        <f>IF(coder1_YH!AA17="","",IF(coder1_YH!AA17=coder2_NY_MT!W18,1,0))</f>
        <v>1</v>
      </c>
      <c r="U18" s="20">
        <f>IF(coder1_YH!AB17="","",IF(coder1_YH!AB17=coder2_NY_MT!X18,1,0))</f>
        <v>1</v>
      </c>
      <c r="V18" s="20">
        <f>IF(coder1_YH!AC17="","",IF(coder1_YH!AC17=coder2_NY_MT!Y18,1,0))</f>
        <v>1</v>
      </c>
      <c r="W18" s="20">
        <f>IF(coder1_YH!AD17="","",IF(coder1_YH!AD17=coder2_NY_MT!Z18,1,0))</f>
        <v>1</v>
      </c>
      <c r="X18" s="20">
        <f>IF(coder1_YH!AE17="","",IF(coder1_YH!AE17=coder2_NY_MT!AA18,1,0))</f>
        <v>1</v>
      </c>
      <c r="Z18" s="20">
        <f>IF(coder1_YH!AG17="","",IF(coder1_YH!AG17=coder2_NY_MT!AC18,1,0))</f>
        <v>1</v>
      </c>
      <c r="AA18" s="20">
        <f>IF(coder1_YH!AH17="","",IF(coder1_YH!AH17=coder2_NY_MT!AD18,1,0))</f>
        <v>1</v>
      </c>
      <c r="AB18" s="20">
        <f>IF(OR(coder2_NY_MT!AE18="", coder1_YH!AI17 = ""),0,1)</f>
        <v>1</v>
      </c>
      <c r="AC18" s="20">
        <f>IF(coder1_YH!AJ17="","",IF(coder1_YH!AJ17=coder2_NY_MT!AF18,1,0))</f>
        <v>1</v>
      </c>
      <c r="AD18" s="20">
        <f>IF(coder1_YH!AK17="","",IF(coder1_YH!AK17=coder2_NY_MT!AG18,1,0))</f>
        <v>0</v>
      </c>
      <c r="AF18" s="20">
        <f>IF(coder1_YH!AM17="","",IF(coder1_YH!AM17=coder2_NY_MT!AI18,1,0))</f>
        <v>1</v>
      </c>
      <c r="AG18" s="20">
        <f>IF(coder1_YH!AN17="","",IF(coder1_YH!AN17=coder2_NY_MT!AJ18,1,0))</f>
        <v>1</v>
      </c>
      <c r="AH18" s="20">
        <f>IF(coder1_YH!AO17="","",IF(coder1_YH!AO17=coder2_NY_MT!AK18,1,0))</f>
        <v>1</v>
      </c>
      <c r="AI18" s="20">
        <f>IF(coder1_YH!AP17="","",IF(coder1_YH!AP17=coder2_NY_MT!AL18,1,0))</f>
        <v>1</v>
      </c>
      <c r="AJ18" s="20">
        <f>IF(coder1_YH!AQ17="","",IF(coder1_YH!AQ17=coder2_NY_MT!AM18,1,0))</f>
        <v>1</v>
      </c>
      <c r="AK18" s="20">
        <f>IF(coder1_YH!AR17="","",IF(coder1_YH!AR17=coder2_NY_MT!AN18,1,0))</f>
        <v>1</v>
      </c>
      <c r="AL18" s="20">
        <f>IF(coder1_YH!AY17=coder2_NY_MT!AU18, 1, 0)</f>
        <v>1</v>
      </c>
      <c r="AM18" s="20">
        <f>IF(coder1_YH!AZ17=coder2_NY_MT!AV18, 1, 0)</f>
        <v>1</v>
      </c>
      <c r="AN18" s="2"/>
    </row>
    <row r="19" spans="1:40" s="21" customFormat="1" ht="17" hidden="1" customHeight="1" x14ac:dyDescent="0.2">
      <c r="A19" s="20" t="str">
        <f>IF(coder1_YH!D18="","",IF(coder1_YH!D18=coder2_NY_MT!A19,1,0))</f>
        <v/>
      </c>
      <c r="B19" s="20" t="e">
        <f>IF(coder1_YH!#REF!="","",IF(RIGHT(coder1_YH!#REF!,2)=RIGHT(coder2_NY_MT!B19,2),1,0))</f>
        <v>#REF!</v>
      </c>
      <c r="C19" s="20" t="str">
        <f>IF(coder1_YH!F18="","",IF(coder1_YH!F18=coder2_NY_MT!C19,1,0))</f>
        <v/>
      </c>
      <c r="D19" s="20"/>
      <c r="E19" s="20" t="str">
        <f>IF(coder1_YH!H18="","",IF(coder1_YH!H18=coder2_NY_MT!E19,1,0))</f>
        <v/>
      </c>
      <c r="F19" s="20" t="str">
        <f>IF(coder1_YH!I18="","",IF(coder1_YH!I18=coder2_NY_MT!F19,1,0))</f>
        <v/>
      </c>
      <c r="G19" s="20" t="str">
        <f>IF(coder1_YH!J18="","",IF(coder1_YH!J18=coder2_NY_MT!G19,1,0))</f>
        <v/>
      </c>
      <c r="H19" s="20" t="str">
        <f>IF(coder1_YH!O18="","",IF(RIGHT(coder1_YH!O18,3)=RIGHT(coder2_NY_MT!K19,3),1,0))</f>
        <v/>
      </c>
      <c r="I19" s="20" t="str">
        <f>IF(H19="","",IF(OR(coder2_NY_MT!L19="", coder1_YH!P18 = ""),0,1))</f>
        <v/>
      </c>
      <c r="J19" s="20" t="str">
        <f>IF(coder1_YH!Q18="","",IF(coder1_YH!Q18=coder2_NY_MT!M19,1,0))</f>
        <v/>
      </c>
      <c r="K19" s="20" t="str">
        <f>IF(coder1_YH!R18="","",IF(coder1_YH!R18=coder2_NY_MT!N19,1,0))</f>
        <v/>
      </c>
      <c r="L19" s="20" t="str">
        <f>IF(coder1_YH!S18="","",IF(coder1_YH!S18=coder2_NY_MT!O19,1,0))</f>
        <v/>
      </c>
      <c r="M19" s="20" t="str">
        <f>IF(coder1_YH!T18="","",IF(coder1_YH!T18=coder2_NY_MT!P19,1,0))</f>
        <v/>
      </c>
      <c r="N19" s="20" t="str">
        <f>IF(coder1_YH!U18="","",IF(coder1_YH!U18=coder2_NY_MT!Q19,1,0))</f>
        <v/>
      </c>
      <c r="O19" s="20" t="str">
        <f>IF(coder1_YH!V18="","",IF(coder1_YH!V18=coder2_NY_MT!R19,1,0))</f>
        <v/>
      </c>
      <c r="P19" s="20" t="str">
        <f>IF(coder1_YH!W18="","",IF(coder1_YH!W18=coder2_NY_MT!S19,1,0))</f>
        <v/>
      </c>
      <c r="Q19" s="20" t="str">
        <f>IF(coder1_YH!X18="","",IF(coder1_YH!X18=coder2_NY_MT!T19,1,0))</f>
        <v/>
      </c>
      <c r="R19" s="20" t="str">
        <f>IF(coder1_YH!Y18="","",IF(coder1_YH!Y18=coder2_NY_MT!U19,1,0))</f>
        <v/>
      </c>
      <c r="S19" s="20" t="str">
        <f>IF(R19="","",IF(OR(coder2_NY_MT!V19="", coder1_YH!Z18 = ""),0,1))</f>
        <v/>
      </c>
      <c r="T19" s="20" t="str">
        <f>IF(coder1_YH!AA18="","",IF(coder1_YH!AA18=coder2_NY_MT!W19,1,0))</f>
        <v/>
      </c>
      <c r="U19" s="20" t="str">
        <f>IF(coder1_YH!AB18="","",IF(coder1_YH!AB18=coder2_NY_MT!X19,1,0))</f>
        <v/>
      </c>
      <c r="V19" s="20" t="str">
        <f>IF(coder1_YH!AC18="","",IF(coder1_YH!AC18=coder2_NY_MT!Y19,1,0))</f>
        <v/>
      </c>
      <c r="W19" s="20" t="str">
        <f>IF(coder1_YH!AD18="","",IF(coder1_YH!AD18=coder2_NY_MT!Z19,1,0))</f>
        <v/>
      </c>
      <c r="X19" s="20" t="str">
        <f>IF(coder1_YH!AE18="","",IF(coder1_YH!AE18=coder2_NY_MT!AA19,1,0))</f>
        <v/>
      </c>
      <c r="Y19" s="20"/>
      <c r="Z19" s="20" t="str">
        <f>IF(coder1_YH!AG18="","",IF(coder1_YH!AG18=coder2_NY_MT!AC19,1,0))</f>
        <v/>
      </c>
      <c r="AA19" s="20" t="str">
        <f>IF(coder1_YH!AH18="","",IF(coder1_YH!AH18=coder2_NY_MT!AD19,1,0))</f>
        <v/>
      </c>
      <c r="AB19" s="20">
        <f>IF(OR(coder2_NY_MT!AE19="", coder1_YH!AI18 = ""),0,1)</f>
        <v>1</v>
      </c>
      <c r="AC19" s="20">
        <f>IF(coder1_YH!AJ18="","",IF(coder1_YH!AJ18=coder2_NY_MT!AF19,1,0))</f>
        <v>1</v>
      </c>
      <c r="AD19" s="20">
        <f>IF(coder1_YH!AK18="","",IF(coder1_YH!AK18=coder2_NY_MT!AG19,1,0))</f>
        <v>0</v>
      </c>
      <c r="AE19" s="20"/>
      <c r="AF19" s="20">
        <f>IF(coder1_YH!AM18="","",IF(coder1_YH!AM18=coder2_NY_MT!AI19,1,0))</f>
        <v>1</v>
      </c>
      <c r="AG19" s="20">
        <f>IF(coder1_YH!AN18="","",IF(coder1_YH!AN18=coder2_NY_MT!AJ19,1,0))</f>
        <v>1</v>
      </c>
      <c r="AH19" s="20">
        <f>IF(coder1_YH!AO18="","",IF(coder1_YH!AO18=coder2_NY_MT!AK19,1,0))</f>
        <v>1</v>
      </c>
      <c r="AI19" s="20">
        <f>IF(coder1_YH!AP18="","",IF(coder1_YH!AP18=coder2_NY_MT!AL19,1,0))</f>
        <v>1</v>
      </c>
      <c r="AJ19" s="20">
        <f>IF(coder1_YH!AQ18="","",IF(coder1_YH!AQ18=coder2_NY_MT!AM19,1,0))</f>
        <v>1</v>
      </c>
      <c r="AK19" s="20">
        <f>IF(coder1_YH!AR18="","",IF(coder1_YH!AR18=coder2_NY_MT!AN19,1,0))</f>
        <v>1</v>
      </c>
      <c r="AL19" s="20">
        <f>IF(coder1_YH!AY18=coder2_NY_MT!AU19, 1, 0)</f>
        <v>1</v>
      </c>
      <c r="AM19" s="20">
        <f>IF(coder1_YH!AZ18=coder2_NY_MT!AV19, 1, 0)</f>
        <v>1</v>
      </c>
      <c r="AN19" s="28"/>
    </row>
    <row r="20" spans="1:40" s="20" customFormat="1" ht="17" hidden="1" customHeight="1" x14ac:dyDescent="0.2">
      <c r="A20" s="20">
        <f>IF(coder1_YH!D19="","",IF(coder1_YH!D19=coder2_NY_MT!A20,1,0))</f>
        <v>1</v>
      </c>
      <c r="B20" s="20" t="e">
        <f>IF(coder1_YH!#REF!="","",IF(RIGHT(coder1_YH!#REF!,2)=RIGHT(coder2_NY_MT!B20,2),1,0))</f>
        <v>#REF!</v>
      </c>
      <c r="C20" s="20">
        <f>IF(coder1_YH!F19="","",IF(coder1_YH!F19=coder2_NY_MT!C20,1,0))</f>
        <v>1</v>
      </c>
      <c r="E20" s="20">
        <f>IF(coder1_YH!H19="","",IF(coder1_YH!H19=coder2_NY_MT!E20,1,0))</f>
        <v>1</v>
      </c>
      <c r="F20" s="20">
        <f>IF(coder1_YH!I19="","",IF(coder1_YH!I19=coder2_NY_MT!F20,1,0))</f>
        <v>1</v>
      </c>
      <c r="G20" s="20">
        <f>IF(coder1_YH!J19="","",IF(coder1_YH!J19=coder2_NY_MT!G20,1,0))</f>
        <v>1</v>
      </c>
      <c r="H20" s="20">
        <f>IF(coder1_YH!O19="","",IF(RIGHT(coder1_YH!O19,3)=RIGHT(coder2_NY_MT!K20,3),1,0))</f>
        <v>0</v>
      </c>
      <c r="I20" s="20">
        <f>IF(H20="","",IF(OR(coder2_NY_MT!L20="", coder1_YH!P19 = ""),0,1))</f>
        <v>1</v>
      </c>
      <c r="J20" s="20">
        <f>IF(coder1_YH!Q19="","",IF(coder1_YH!Q19=coder2_NY_MT!M20,1,0))</f>
        <v>1</v>
      </c>
      <c r="K20" s="20">
        <f>IF(coder1_YH!R19="","",IF(coder1_YH!R19=coder2_NY_MT!N20,1,0))</f>
        <v>1</v>
      </c>
      <c r="L20" s="20">
        <f>IF(coder1_YH!S19="","",IF(coder1_YH!S19=coder2_NY_MT!O20,1,0))</f>
        <v>1</v>
      </c>
      <c r="M20" s="20">
        <f>IF(coder1_YH!T19="","",IF(coder1_YH!T19=coder2_NY_MT!P20,1,0))</f>
        <v>1</v>
      </c>
      <c r="N20" s="20">
        <f>IF(coder1_YH!U19="","",IF(coder1_YH!U19=coder2_NY_MT!Q20,1,0))</f>
        <v>1</v>
      </c>
      <c r="O20" s="20">
        <f>IF(coder1_YH!V19="","",IF(coder1_YH!V19=coder2_NY_MT!R20,1,0))</f>
        <v>1</v>
      </c>
      <c r="P20" s="20">
        <f>IF(coder1_YH!W19="","",IF(coder1_YH!W19=coder2_NY_MT!S20,1,0))</f>
        <v>1</v>
      </c>
      <c r="Q20" s="20">
        <f>IF(coder1_YH!X19="","",IF(coder1_YH!X19=coder2_NY_MT!T20,1,0))</f>
        <v>1</v>
      </c>
      <c r="R20" s="20">
        <f>IF(coder1_YH!Y19="","",IF(coder1_YH!Y19=coder2_NY_MT!U20,1,0))</f>
        <v>1</v>
      </c>
      <c r="S20" s="20">
        <f>IF(R20="","",IF(OR(coder2_NY_MT!V20="", coder1_YH!Z19 = ""),0,1))</f>
        <v>1</v>
      </c>
      <c r="T20" s="20">
        <f>IF(coder1_YH!AA19="","",IF(coder1_YH!AA19=coder2_NY_MT!W20,1,0))</f>
        <v>1</v>
      </c>
      <c r="U20" s="20">
        <f>IF(coder1_YH!AB19="","",IF(coder1_YH!AB19=coder2_NY_MT!X20,1,0))</f>
        <v>1</v>
      </c>
      <c r="V20" s="20">
        <f>IF(coder1_YH!AC19="","",IF(coder1_YH!AC19=coder2_NY_MT!Y20,1,0))</f>
        <v>1</v>
      </c>
      <c r="W20" s="20">
        <f>IF(coder1_YH!AD19="","",IF(coder1_YH!AD19=coder2_NY_MT!Z20,1,0))</f>
        <v>1</v>
      </c>
      <c r="X20" s="20">
        <f>IF(coder1_YH!AE19="","",IF(coder1_YH!AE19=coder2_NY_MT!AA20,1,0))</f>
        <v>1</v>
      </c>
      <c r="Z20" s="20">
        <f>IF(coder1_YH!AG19="","",IF(coder1_YH!AG19=coder2_NY_MT!AC20,1,0))</f>
        <v>1</v>
      </c>
      <c r="AA20" s="20">
        <f>IF(coder1_YH!AH19="","",IF(coder1_YH!AH19=coder2_NY_MT!AD20,1,0))</f>
        <v>1</v>
      </c>
      <c r="AB20" s="20">
        <f>IF(OR(coder2_NY_MT!AE20="", coder1_YH!AI19 = ""),0,1)</f>
        <v>1</v>
      </c>
      <c r="AC20" s="20">
        <f>IF(coder1_YH!AJ19="","",IF(coder1_YH!AJ19=coder2_NY_MT!AF20,1,0))</f>
        <v>1</v>
      </c>
      <c r="AD20" s="20">
        <f>IF(coder1_YH!AK19="","",IF(coder1_YH!AK19=coder2_NY_MT!AG20,1,0))</f>
        <v>1</v>
      </c>
      <c r="AF20" s="20">
        <f>IF(coder1_YH!AM19="","",IF(coder1_YH!AM19=coder2_NY_MT!AI20,1,0))</f>
        <v>1</v>
      </c>
      <c r="AG20" s="20">
        <f>IF(coder1_YH!AN19="","",IF(coder1_YH!AN19=coder2_NY_MT!AJ20,1,0))</f>
        <v>1</v>
      </c>
      <c r="AH20" s="20">
        <f>IF(coder1_YH!AO19="","",IF(coder1_YH!AO19=coder2_NY_MT!AK20,1,0))</f>
        <v>1</v>
      </c>
      <c r="AI20" s="20">
        <f>IF(coder1_YH!AP19="","",IF(coder1_YH!AP19=coder2_NY_MT!AL20,1,0))</f>
        <v>1</v>
      </c>
      <c r="AJ20" s="20">
        <f>IF(coder1_YH!AQ19="","",IF(coder1_YH!AQ19=coder2_NY_MT!AM20,1,0))</f>
        <v>1</v>
      </c>
      <c r="AK20" s="20">
        <f>IF(coder1_YH!AR19="","",IF(coder1_YH!AR19=coder2_NY_MT!AN20,1,0))</f>
        <v>1</v>
      </c>
      <c r="AL20" s="20">
        <f>IF(coder1_YH!AY19=coder2_NY_MT!AU20, 1, 0)</f>
        <v>1</v>
      </c>
      <c r="AM20" s="20">
        <f>IF(coder1_YH!AZ19=coder2_NY_MT!AV20, 1, 0)</f>
        <v>1</v>
      </c>
      <c r="AN20" s="2"/>
    </row>
    <row r="21" spans="1:40" s="20" customFormat="1" ht="17" hidden="1" customHeight="1" x14ac:dyDescent="0.2">
      <c r="A21" s="20" t="str">
        <f>IF(coder1_YH!D20="","",IF(coder1_YH!D20=coder2_NY_MT!A21,1,0))</f>
        <v/>
      </c>
      <c r="B21" s="20" t="e">
        <f>IF(coder1_YH!#REF!="","",IF(RIGHT(coder1_YH!#REF!,2)=RIGHT(coder2_NY_MT!B21,2),1,0))</f>
        <v>#REF!</v>
      </c>
      <c r="C21" s="20" t="str">
        <f>IF(coder1_YH!F20="","",IF(coder1_YH!F20=coder2_NY_MT!C21,1,0))</f>
        <v/>
      </c>
      <c r="E21" s="20" t="str">
        <f>IF(coder1_YH!H20="","",IF(coder1_YH!H20=coder2_NY_MT!E21,1,0))</f>
        <v/>
      </c>
      <c r="F21" s="20" t="str">
        <f>IF(coder1_YH!I20="","",IF(coder1_YH!I20=coder2_NY_MT!F21,1,0))</f>
        <v/>
      </c>
      <c r="G21" s="20" t="str">
        <f>IF(coder1_YH!J20="","",IF(coder1_YH!J20=coder2_NY_MT!G21,1,0))</f>
        <v/>
      </c>
      <c r="H21" s="20">
        <f>IF(coder1_YH!O20="","",IF(RIGHT(coder1_YH!O20,3)=RIGHT(coder2_NY_MT!K21,3),1,0))</f>
        <v>0</v>
      </c>
      <c r="I21" s="20">
        <f>IF(H21="","",IF(OR(coder2_NY_MT!L21="", coder1_YH!P20 = ""),0,1))</f>
        <v>1</v>
      </c>
      <c r="J21" s="20">
        <f>IF(coder1_YH!Q20="","",IF(coder1_YH!Q20=coder2_NY_MT!M21,1,0))</f>
        <v>1</v>
      </c>
      <c r="K21" s="20">
        <f>IF(coder1_YH!R20="","",IF(coder1_YH!R20=coder2_NY_MT!N21,1,0))</f>
        <v>1</v>
      </c>
      <c r="L21" s="20">
        <f>IF(coder1_YH!S20="","",IF(coder1_YH!S20=coder2_NY_MT!O21,1,0))</f>
        <v>1</v>
      </c>
      <c r="M21" s="20">
        <f>IF(coder1_YH!T20="","",IF(coder1_YH!T20=coder2_NY_MT!P21,1,0))</f>
        <v>1</v>
      </c>
      <c r="N21" s="20">
        <f>IF(coder1_YH!U20="","",IF(coder1_YH!U20=coder2_NY_MT!Q21,1,0))</f>
        <v>1</v>
      </c>
      <c r="O21" s="20">
        <f>IF(coder1_YH!V20="","",IF(coder1_YH!V20=coder2_NY_MT!R21,1,0))</f>
        <v>1</v>
      </c>
      <c r="P21" s="20">
        <f>IF(coder1_YH!W20="","",IF(coder1_YH!W20=coder2_NY_MT!S21,1,0))</f>
        <v>1</v>
      </c>
      <c r="Q21" s="20">
        <f>IF(coder1_YH!X20="","",IF(coder1_YH!X20=coder2_NY_MT!T21,1,0))</f>
        <v>1</v>
      </c>
      <c r="R21" s="20">
        <f>IF(coder1_YH!Y20="","",IF(coder1_YH!Y20=coder2_NY_MT!U21,1,0))</f>
        <v>1</v>
      </c>
      <c r="S21" s="20">
        <f>IF(R21="","",IF(OR(coder2_NY_MT!V21="", coder1_YH!Z20 = ""),0,1))</f>
        <v>1</v>
      </c>
      <c r="T21" s="20">
        <f>IF(coder1_YH!AA20="","",IF(coder1_YH!AA20=coder2_NY_MT!W21,1,0))</f>
        <v>1</v>
      </c>
      <c r="U21" s="20">
        <f>IF(coder1_YH!AB20="","",IF(coder1_YH!AB20=coder2_NY_MT!X21,1,0))</f>
        <v>1</v>
      </c>
      <c r="V21" s="20">
        <f>IF(coder1_YH!AC20="","",IF(coder1_YH!AC20=coder2_NY_MT!Y21,1,0))</f>
        <v>1</v>
      </c>
      <c r="W21" s="20">
        <f>IF(coder1_YH!AD20="","",IF(coder1_YH!AD20=coder2_NY_MT!Z21,1,0))</f>
        <v>1</v>
      </c>
      <c r="X21" s="20">
        <f>IF(coder1_YH!AE20="","",IF(coder1_YH!AE20=coder2_NY_MT!AA21,1,0))</f>
        <v>1</v>
      </c>
      <c r="Z21" s="20">
        <f>IF(coder1_YH!AG20="","",IF(coder1_YH!AG20=coder2_NY_MT!AC21,1,0))</f>
        <v>1</v>
      </c>
      <c r="AA21" s="20">
        <f>IF(coder1_YH!AH20="","",IF(coder1_YH!AH20=coder2_NY_MT!AD21,1,0))</f>
        <v>1</v>
      </c>
      <c r="AB21" s="20">
        <f>IF(OR(coder2_NY_MT!AE21="", coder1_YH!AI20 = ""),0,1)</f>
        <v>1</v>
      </c>
      <c r="AC21" s="20">
        <f>IF(coder1_YH!AJ20="","",IF(coder1_YH!AJ20=coder2_NY_MT!AF21,1,0))</f>
        <v>1</v>
      </c>
      <c r="AD21" s="20">
        <f>IF(coder1_YH!AK20="","",IF(coder1_YH!AK20=coder2_NY_MT!AG21,1,0))</f>
        <v>0</v>
      </c>
      <c r="AF21" s="20">
        <f>IF(coder1_YH!AM20="","",IF(coder1_YH!AM20=coder2_NY_MT!AI21,1,0))</f>
        <v>1</v>
      </c>
      <c r="AG21" s="20">
        <f>IF(coder1_YH!AN20="","",IF(coder1_YH!AN20=coder2_NY_MT!AJ21,1,0))</f>
        <v>1</v>
      </c>
      <c r="AH21" s="20">
        <f>IF(coder1_YH!AO20="","",IF(coder1_YH!AO20=coder2_NY_MT!AK21,1,0))</f>
        <v>1</v>
      </c>
      <c r="AI21" s="20">
        <f>IF(coder1_YH!AP20="","",IF(coder1_YH!AP20=coder2_NY_MT!AL21,1,0))</f>
        <v>1</v>
      </c>
      <c r="AJ21" s="20">
        <f>IF(coder1_YH!AQ20="","",IF(coder1_YH!AQ20=coder2_NY_MT!AM21,1,0))</f>
        <v>1</v>
      </c>
      <c r="AK21" s="20">
        <f>IF(coder1_YH!AR20="","",IF(coder1_YH!AR20=coder2_NY_MT!AN21,1,0))</f>
        <v>1</v>
      </c>
      <c r="AL21" s="20">
        <f>IF(coder1_YH!AY20=coder2_NY_MT!AU21, 1, 0)</f>
        <v>1</v>
      </c>
      <c r="AM21" s="20">
        <f>IF(coder1_YH!AZ20=coder2_NY_MT!AV21, 1, 0)</f>
        <v>1</v>
      </c>
      <c r="AN21" s="2"/>
    </row>
    <row r="22" spans="1:40" s="20" customFormat="1" ht="17" hidden="1" customHeight="1" x14ac:dyDescent="0.2">
      <c r="A22" s="20" t="str">
        <f>IF(coder1_YH!D21="","",IF(coder1_YH!D21=coder2_NY_MT!A22,1,0))</f>
        <v/>
      </c>
      <c r="B22" s="20" t="e">
        <f>IF(coder1_YH!#REF!="","",IF(RIGHT(coder1_YH!#REF!,2)=RIGHT(coder2_NY_MT!B22,2),1,0))</f>
        <v>#REF!</v>
      </c>
      <c r="C22" s="20" t="str">
        <f>IF(coder1_YH!F21="","",IF(coder1_YH!F21=coder2_NY_MT!C22,1,0))</f>
        <v/>
      </c>
      <c r="E22" s="20" t="str">
        <f>IF(coder1_YH!H21="","",IF(coder1_YH!H21=coder2_NY_MT!E22,1,0))</f>
        <v/>
      </c>
      <c r="F22" s="20" t="str">
        <f>IF(coder1_YH!I21="","",IF(coder1_YH!I21=coder2_NY_MT!F22,1,0))</f>
        <v/>
      </c>
      <c r="G22" s="20" t="str">
        <f>IF(coder1_YH!J21="","",IF(coder1_YH!J21=coder2_NY_MT!G22,1,0))</f>
        <v/>
      </c>
      <c r="H22" s="20">
        <f>IF(coder1_YH!O21="","",IF(RIGHT(coder1_YH!O21,3)=RIGHT(coder2_NY_MT!K22,3),1,0))</f>
        <v>0</v>
      </c>
      <c r="I22" s="20">
        <f>IF(H22="","",IF(OR(coder2_NY_MT!L22="", coder1_YH!P21 = ""),0,1))</f>
        <v>1</v>
      </c>
      <c r="J22" s="20">
        <f>IF(coder1_YH!Q21="","",IF(coder1_YH!Q21=coder2_NY_MT!M22,1,0))</f>
        <v>1</v>
      </c>
      <c r="K22" s="20">
        <f>IF(coder1_YH!R21="","",IF(coder1_YH!R21=coder2_NY_MT!N22,1,0))</f>
        <v>1</v>
      </c>
      <c r="L22" s="20">
        <f>IF(coder1_YH!S21="","",IF(coder1_YH!S21=coder2_NY_MT!O22,1,0))</f>
        <v>1</v>
      </c>
      <c r="M22" s="20">
        <f>IF(coder1_YH!T21="","",IF(coder1_YH!T21=coder2_NY_MT!P22,1,0))</f>
        <v>1</v>
      </c>
      <c r="N22" s="20">
        <f>IF(coder1_YH!U21="","",IF(coder1_YH!U21=coder2_NY_MT!Q22,1,0))</f>
        <v>1</v>
      </c>
      <c r="O22" s="20">
        <f>IF(coder1_YH!V21="","",IF(coder1_YH!V21=coder2_NY_MT!R22,1,0))</f>
        <v>1</v>
      </c>
      <c r="P22" s="20">
        <f>IF(coder1_YH!W21="","",IF(coder1_YH!W21=coder2_NY_MT!S22,1,0))</f>
        <v>1</v>
      </c>
      <c r="Q22" s="20">
        <f>IF(coder1_YH!X21="","",IF(coder1_YH!X21=coder2_NY_MT!T22,1,0))</f>
        <v>1</v>
      </c>
      <c r="R22" s="20">
        <f>IF(coder1_YH!Y21="","",IF(coder1_YH!Y21=coder2_NY_MT!U22,1,0))</f>
        <v>1</v>
      </c>
      <c r="S22" s="20">
        <f>IF(R22="","",IF(OR(coder2_NY_MT!V22="", coder1_YH!Z21 = ""),0,1))</f>
        <v>1</v>
      </c>
      <c r="T22" s="20">
        <f>IF(coder1_YH!AA21="","",IF(coder1_YH!AA21=coder2_NY_MT!W22,1,0))</f>
        <v>1</v>
      </c>
      <c r="U22" s="20">
        <f>IF(coder1_YH!AB21="","",IF(coder1_YH!AB21=coder2_NY_MT!X22,1,0))</f>
        <v>1</v>
      </c>
      <c r="V22" s="20">
        <f>IF(coder1_YH!AC21="","",IF(coder1_YH!AC21=coder2_NY_MT!Y22,1,0))</f>
        <v>1</v>
      </c>
      <c r="W22" s="20">
        <f>IF(coder1_YH!AD21="","",IF(coder1_YH!AD21=coder2_NY_MT!Z22,1,0))</f>
        <v>1</v>
      </c>
      <c r="X22" s="20">
        <f>IF(coder1_YH!AE21="","",IF(coder1_YH!AE21=coder2_NY_MT!AA22,1,0))</f>
        <v>1</v>
      </c>
      <c r="Z22" s="20">
        <f>IF(coder1_YH!AG21="","",IF(coder1_YH!AG21=coder2_NY_MT!AC22,1,0))</f>
        <v>1</v>
      </c>
      <c r="AA22" s="20">
        <f>IF(coder1_YH!AH21="","",IF(coder1_YH!AH21=coder2_NY_MT!AD22,1,0))</f>
        <v>1</v>
      </c>
      <c r="AB22" s="20">
        <f>IF(OR(coder2_NY_MT!AE22="", coder1_YH!AI21 = ""),0,1)</f>
        <v>1</v>
      </c>
      <c r="AC22" s="20">
        <f>IF(coder1_YH!AJ21="","",IF(coder1_YH!AJ21=coder2_NY_MT!AF22,1,0))</f>
        <v>1</v>
      </c>
      <c r="AD22" s="20">
        <f>IF(coder1_YH!AK21="","",IF(coder1_YH!AK21=coder2_NY_MT!AG22,1,0))</f>
        <v>0</v>
      </c>
      <c r="AF22" s="20">
        <f>IF(coder1_YH!AM21="","",IF(coder1_YH!AM21=coder2_NY_MT!AI22,1,0))</f>
        <v>1</v>
      </c>
      <c r="AG22" s="20">
        <f>IF(coder1_YH!AN21="","",IF(coder1_YH!AN21=coder2_NY_MT!AJ22,1,0))</f>
        <v>1</v>
      </c>
      <c r="AH22" s="20">
        <f>IF(coder1_YH!AO21="","",IF(coder1_YH!AO21=coder2_NY_MT!AK22,1,0))</f>
        <v>1</v>
      </c>
      <c r="AI22" s="20">
        <f>IF(coder1_YH!AP21="","",IF(coder1_YH!AP21=coder2_NY_MT!AL22,1,0))</f>
        <v>1</v>
      </c>
      <c r="AJ22" s="20">
        <f>IF(coder1_YH!AQ21="","",IF(coder1_YH!AQ21=coder2_NY_MT!AM22,1,0))</f>
        <v>1</v>
      </c>
      <c r="AK22" s="20">
        <f>IF(coder1_YH!AR21="","",IF(coder1_YH!AR21=coder2_NY_MT!AN22,1,0))</f>
        <v>1</v>
      </c>
      <c r="AL22" s="20">
        <f>IF(coder1_YH!AY21=coder2_NY_MT!AU22, 1, 0)</f>
        <v>1</v>
      </c>
      <c r="AM22" s="20">
        <f>IF(coder1_YH!AZ21=coder2_NY_MT!AV22, 1, 0)</f>
        <v>1</v>
      </c>
      <c r="AN22" s="2"/>
    </row>
    <row r="23" spans="1:40" s="20" customFormat="1" ht="17" hidden="1" customHeight="1" x14ac:dyDescent="0.2">
      <c r="A23" s="20">
        <f>IF(coder1_YH!D22="","",IF(coder1_YH!D22=coder2_NY_MT!A23,1,0))</f>
        <v>1</v>
      </c>
      <c r="B23" s="20" t="e">
        <f>IF(coder1_YH!#REF!="","",IF(RIGHT(coder1_YH!#REF!,2)=RIGHT(coder2_NY_MT!B23,2),1,0))</f>
        <v>#REF!</v>
      </c>
      <c r="C23" s="20">
        <f>IF(coder1_YH!F22="","",IF(coder1_YH!F22=coder2_NY_MT!C23,1,0))</f>
        <v>1</v>
      </c>
      <c r="E23" s="20">
        <f>IF(coder1_YH!H22="","",IF(coder1_YH!H22=coder2_NY_MT!E23,1,0))</f>
        <v>1</v>
      </c>
      <c r="F23" s="20">
        <f>IF(coder1_YH!I22="","",IF(coder1_YH!I22=coder2_NY_MT!F23,1,0))</f>
        <v>1</v>
      </c>
      <c r="G23" s="20">
        <f>IF(coder1_YH!J22="","",IF(coder1_YH!J22=coder2_NY_MT!G23,1,0))</f>
        <v>1</v>
      </c>
      <c r="H23" s="20">
        <f>IF(coder1_YH!O22="","",IF(RIGHT(coder1_YH!O22,3)=RIGHT(coder2_NY_MT!K23,3),1,0))</f>
        <v>0</v>
      </c>
      <c r="I23" s="20">
        <f>IF(H23="","",IF(OR(coder2_NY_MT!L23="", coder1_YH!P22 = ""),0,1))</f>
        <v>1</v>
      </c>
      <c r="J23" s="20">
        <f>IF(coder1_YH!Q22="","",IF(coder1_YH!Q22=coder2_NY_MT!M23,1,0))</f>
        <v>1</v>
      </c>
      <c r="K23" s="20">
        <f>IF(coder1_YH!R22="","",IF(coder1_YH!R22=coder2_NY_MT!N23,1,0))</f>
        <v>1</v>
      </c>
      <c r="L23" s="20">
        <f>IF(coder1_YH!S22="","",IF(coder1_YH!S22=coder2_NY_MT!O23,1,0))</f>
        <v>1</v>
      </c>
      <c r="M23" s="20">
        <f>IF(coder1_YH!T22="","",IF(coder1_YH!T22=coder2_NY_MT!P23,1,0))</f>
        <v>1</v>
      </c>
      <c r="N23" s="20">
        <f>IF(coder1_YH!U22="","",IF(coder1_YH!U22=coder2_NY_MT!Q23,1,0))</f>
        <v>1</v>
      </c>
      <c r="O23" s="20">
        <f>IF(coder1_YH!V22="","",IF(coder1_YH!V22=coder2_NY_MT!R23,1,0))</f>
        <v>1</v>
      </c>
      <c r="P23" s="20">
        <f>IF(coder1_YH!W22="","",IF(coder1_YH!W22=coder2_NY_MT!S23,1,0))</f>
        <v>1</v>
      </c>
      <c r="Q23" s="20">
        <f>IF(coder1_YH!X22="","",IF(coder1_YH!X22=coder2_NY_MT!T23,1,0))</f>
        <v>1</v>
      </c>
      <c r="R23" s="20">
        <f>IF(coder1_YH!Y22="","",IF(coder1_YH!Y22=coder2_NY_MT!U23,1,0))</f>
        <v>1</v>
      </c>
      <c r="S23" s="20">
        <f>IF(R23="","",IF(OR(coder2_NY_MT!V23="", coder1_YH!Z22 = ""),0,1))</f>
        <v>1</v>
      </c>
      <c r="T23" s="20">
        <f>IF(coder1_YH!AA22="","",IF(coder1_YH!AA22=coder2_NY_MT!W23,1,0))</f>
        <v>1</v>
      </c>
      <c r="U23" s="20">
        <f>IF(coder1_YH!AB22="","",IF(coder1_YH!AB22=coder2_NY_MT!X23,1,0))</f>
        <v>1</v>
      </c>
      <c r="V23" s="20">
        <f>IF(coder1_YH!AC22="","",IF(coder1_YH!AC22=coder2_NY_MT!Y23,1,0))</f>
        <v>1</v>
      </c>
      <c r="W23" s="20">
        <f>IF(coder1_YH!AD22="","",IF(coder1_YH!AD22=coder2_NY_MT!Z23,1,0))</f>
        <v>1</v>
      </c>
      <c r="X23" s="20">
        <f>IF(coder1_YH!AE22="","",IF(coder1_YH!AE22=coder2_NY_MT!AA23,1,0))</f>
        <v>1</v>
      </c>
      <c r="Z23" s="20">
        <f>IF(coder1_YH!AG22="","",IF(coder1_YH!AG22=coder2_NY_MT!AC23,1,0))</f>
        <v>1</v>
      </c>
      <c r="AA23" s="20">
        <f>IF(coder1_YH!AH22="","",IF(coder1_YH!AH22=coder2_NY_MT!AD23,1,0))</f>
        <v>1</v>
      </c>
      <c r="AB23" s="20">
        <f>IF(OR(coder2_NY_MT!AE23="", coder1_YH!AI22 = ""),0,1)</f>
        <v>1</v>
      </c>
      <c r="AC23" s="20">
        <f>IF(coder1_YH!AJ22="","",IF(coder1_YH!AJ22=coder2_NY_MT!AF23,1,0))</f>
        <v>1</v>
      </c>
      <c r="AD23" s="20">
        <f>IF(coder1_YH!AK22="","",IF(coder1_YH!AK22=coder2_NY_MT!AG23,1,0))</f>
        <v>1</v>
      </c>
      <c r="AF23" s="20">
        <f>IF(coder1_YH!AM22="","",IF(coder1_YH!AM22=coder2_NY_MT!AI23,1,0))</f>
        <v>1</v>
      </c>
      <c r="AG23" s="20">
        <f>IF(coder1_YH!AN22="","",IF(coder1_YH!AN22=coder2_NY_MT!AJ23,1,0))</f>
        <v>1</v>
      </c>
      <c r="AH23" s="20">
        <f>IF(coder1_YH!AO22="","",IF(coder1_YH!AO22=coder2_NY_MT!AK23,1,0))</f>
        <v>1</v>
      </c>
      <c r="AI23" s="20">
        <f>IF(coder1_YH!AP22="","",IF(coder1_YH!AP22=coder2_NY_MT!AL23,1,0))</f>
        <v>1</v>
      </c>
      <c r="AJ23" s="20">
        <f>IF(coder1_YH!AQ22="","",IF(coder1_YH!AQ22=coder2_NY_MT!AM23,1,0))</f>
        <v>1</v>
      </c>
      <c r="AK23" s="20">
        <f>IF(coder1_YH!AR22="","",IF(coder1_YH!AR22=coder2_NY_MT!AN23,1,0))</f>
        <v>1</v>
      </c>
      <c r="AL23" s="20">
        <f>IF(coder1_YH!AY22=coder2_NY_MT!AU23, 1, 0)</f>
        <v>1</v>
      </c>
      <c r="AM23" s="20">
        <f>IF(coder1_YH!AZ22=coder2_NY_MT!AV23, 1, 0)</f>
        <v>1</v>
      </c>
      <c r="AN23" s="2"/>
    </row>
    <row r="24" spans="1:40" s="20" customFormat="1" ht="17" hidden="1" customHeight="1" x14ac:dyDescent="0.2">
      <c r="A24" s="20" t="str">
        <f>IF(coder1_YH!D23="","",IF(coder1_YH!D23=coder2_NY_MT!A24,1,0))</f>
        <v/>
      </c>
      <c r="B24" s="20" t="e">
        <f>IF(coder1_YH!#REF!="","",IF(RIGHT(coder1_YH!#REF!,2)=RIGHT(coder2_NY_MT!B24,2),1,0))</f>
        <v>#REF!</v>
      </c>
      <c r="C24" s="20" t="str">
        <f>IF(coder1_YH!F23="","",IF(coder1_YH!F23=coder2_NY_MT!C24,1,0))</f>
        <v/>
      </c>
      <c r="E24" s="20" t="str">
        <f>IF(coder1_YH!H23="","",IF(coder1_YH!H23=coder2_NY_MT!E24,1,0))</f>
        <v/>
      </c>
      <c r="F24" s="20" t="str">
        <f>IF(coder1_YH!I23="","",IF(coder1_YH!I23=coder2_NY_MT!F24,1,0))</f>
        <v/>
      </c>
      <c r="G24" s="20" t="str">
        <f>IF(coder1_YH!J23="","",IF(coder1_YH!J23=coder2_NY_MT!G24,1,0))</f>
        <v/>
      </c>
      <c r="H24" s="20">
        <f>IF(coder1_YH!O23="","",IF(RIGHT(coder1_YH!O23,3)=RIGHT(coder2_NY_MT!K24,3),1,0))</f>
        <v>0</v>
      </c>
      <c r="I24" s="20">
        <f>IF(H24="","",IF(OR(coder2_NY_MT!L24="", coder1_YH!P23 = ""),0,1))</f>
        <v>1</v>
      </c>
      <c r="J24" s="20">
        <f>IF(coder1_YH!Q23="","",IF(coder1_YH!Q23=coder2_NY_MT!M24,1,0))</f>
        <v>1</v>
      </c>
      <c r="K24" s="20">
        <f>IF(coder1_YH!R23="","",IF(coder1_YH!R23=coder2_NY_MT!N24,1,0))</f>
        <v>1</v>
      </c>
      <c r="L24" s="20">
        <f>IF(coder1_YH!S23="","",IF(coder1_YH!S23=coder2_NY_MT!O24,1,0))</f>
        <v>1</v>
      </c>
      <c r="M24" s="20">
        <f>IF(coder1_YH!T23="","",IF(coder1_YH!T23=coder2_NY_MT!P24,1,0))</f>
        <v>1</v>
      </c>
      <c r="N24" s="20">
        <f>IF(coder1_YH!U23="","",IF(coder1_YH!U23=coder2_NY_MT!Q24,1,0))</f>
        <v>1</v>
      </c>
      <c r="O24" s="20">
        <f>IF(coder1_YH!V23="","",IF(coder1_YH!V23=coder2_NY_MT!R24,1,0))</f>
        <v>1</v>
      </c>
      <c r="P24" s="20">
        <f>IF(coder1_YH!W23="","",IF(coder1_YH!W23=coder2_NY_MT!S24,1,0))</f>
        <v>1</v>
      </c>
      <c r="Q24" s="20">
        <f>IF(coder1_YH!X23="","",IF(coder1_YH!X23=coder2_NY_MT!T24,1,0))</f>
        <v>1</v>
      </c>
      <c r="R24" s="20">
        <f>IF(coder1_YH!Y23="","",IF(coder1_YH!Y23=coder2_NY_MT!U24,1,0))</f>
        <v>1</v>
      </c>
      <c r="S24" s="20">
        <f>IF(R24="","",IF(OR(coder2_NY_MT!V24="", coder1_YH!Z23 = ""),0,1))</f>
        <v>1</v>
      </c>
      <c r="T24" s="20">
        <f>IF(coder1_YH!AA23="","",IF(coder1_YH!AA23=coder2_NY_MT!W24,1,0))</f>
        <v>1</v>
      </c>
      <c r="U24" s="20">
        <f>IF(coder1_YH!AB23="","",IF(coder1_YH!AB23=coder2_NY_MT!X24,1,0))</f>
        <v>1</v>
      </c>
      <c r="V24" s="20">
        <f>IF(coder1_YH!AC23="","",IF(coder1_YH!AC23=coder2_NY_MT!Y24,1,0))</f>
        <v>1</v>
      </c>
      <c r="W24" s="20">
        <f>IF(coder1_YH!AD23="","",IF(coder1_YH!AD23=coder2_NY_MT!Z24,1,0))</f>
        <v>1</v>
      </c>
      <c r="X24" s="20">
        <f>IF(coder1_YH!AE23="","",IF(coder1_YH!AE23=coder2_NY_MT!AA24,1,0))</f>
        <v>1</v>
      </c>
      <c r="Z24" s="20">
        <f>IF(coder1_YH!AG23="","",IF(coder1_YH!AG23=coder2_NY_MT!AC24,1,0))</f>
        <v>1</v>
      </c>
      <c r="AA24" s="20">
        <f>IF(coder1_YH!AH23="","",IF(coder1_YH!AH23=coder2_NY_MT!AD24,1,0))</f>
        <v>1</v>
      </c>
      <c r="AB24" s="20">
        <f>IF(OR(coder2_NY_MT!AE24="", coder1_YH!AI23 = ""),0,1)</f>
        <v>1</v>
      </c>
      <c r="AC24" s="20">
        <f>IF(coder1_YH!AJ23="","",IF(coder1_YH!AJ23=coder2_NY_MT!AF24,1,0))</f>
        <v>1</v>
      </c>
      <c r="AD24" s="20">
        <f>IF(coder1_YH!AK23="","",IF(coder1_YH!AK23=coder2_NY_MT!AG24,1,0))</f>
        <v>0</v>
      </c>
      <c r="AF24" s="20">
        <f>IF(coder1_YH!AM23="","",IF(coder1_YH!AM23=coder2_NY_MT!AI24,1,0))</f>
        <v>1</v>
      </c>
      <c r="AG24" s="20">
        <f>IF(coder1_YH!AN23="","",IF(coder1_YH!AN23=coder2_NY_MT!AJ24,1,0))</f>
        <v>1</v>
      </c>
      <c r="AH24" s="20">
        <f>IF(coder1_YH!AO23="","",IF(coder1_YH!AO23=coder2_NY_MT!AK24,1,0))</f>
        <v>1</v>
      </c>
      <c r="AI24" s="20">
        <f>IF(coder1_YH!AP23="","",IF(coder1_YH!AP23=coder2_NY_MT!AL24,1,0))</f>
        <v>1</v>
      </c>
      <c r="AJ24" s="20">
        <f>IF(coder1_YH!AQ23="","",IF(coder1_YH!AQ23=coder2_NY_MT!AM24,1,0))</f>
        <v>1</v>
      </c>
      <c r="AK24" s="20">
        <f>IF(coder1_YH!AR23="","",IF(coder1_YH!AR23=coder2_NY_MT!AN24,1,0))</f>
        <v>1</v>
      </c>
      <c r="AL24" s="20">
        <f>IF(coder1_YH!AY23=coder2_NY_MT!AU24, 1, 0)</f>
        <v>1</v>
      </c>
      <c r="AM24" s="20">
        <f>IF(coder1_YH!AZ23=coder2_NY_MT!AV24, 1, 0)</f>
        <v>1</v>
      </c>
      <c r="AN24" s="2"/>
    </row>
    <row r="25" spans="1:40" s="20" customFormat="1" ht="17" hidden="1" customHeight="1" x14ac:dyDescent="0.2">
      <c r="A25" s="20" t="str">
        <f>IF(coder1_YH!D24="","",IF(coder1_YH!D24=coder2_NY_MT!A25,1,0))</f>
        <v/>
      </c>
      <c r="B25" s="20" t="e">
        <f>IF(coder1_YH!#REF!="","",IF(RIGHT(coder1_YH!#REF!,2)=RIGHT(coder2_NY_MT!B25,2),1,0))</f>
        <v>#REF!</v>
      </c>
      <c r="C25" s="20" t="str">
        <f>IF(coder1_YH!F24="","",IF(coder1_YH!F24=coder2_NY_MT!C25,1,0))</f>
        <v/>
      </c>
      <c r="E25" s="20" t="str">
        <f>IF(coder1_YH!H24="","",IF(coder1_YH!H24=coder2_NY_MT!E25,1,0))</f>
        <v/>
      </c>
      <c r="F25" s="20" t="str">
        <f>IF(coder1_YH!I24="","",IF(coder1_YH!I24=coder2_NY_MT!F25,1,0))</f>
        <v/>
      </c>
      <c r="G25" s="20" t="str">
        <f>IF(coder1_YH!J24="","",IF(coder1_YH!J24=coder2_NY_MT!G25,1,0))</f>
        <v/>
      </c>
      <c r="H25" s="20">
        <f>IF(coder1_YH!O24="","",IF(RIGHT(coder1_YH!O24,3)=RIGHT(coder2_NY_MT!K25,3),1,0))</f>
        <v>0</v>
      </c>
      <c r="I25" s="20">
        <f>IF(H25="","",IF(OR(coder2_NY_MT!L25="", coder1_YH!P24 = ""),0,1))</f>
        <v>1</v>
      </c>
      <c r="J25" s="20">
        <f>IF(coder1_YH!Q24="","",IF(coder1_YH!Q24=coder2_NY_MT!M25,1,0))</f>
        <v>1</v>
      </c>
      <c r="K25" s="20">
        <f>IF(coder1_YH!R24="","",IF(coder1_YH!R24=coder2_NY_MT!N25,1,0))</f>
        <v>1</v>
      </c>
      <c r="L25" s="20">
        <f>IF(coder1_YH!S24="","",IF(coder1_YH!S24=coder2_NY_MT!O25,1,0))</f>
        <v>1</v>
      </c>
      <c r="M25" s="20">
        <f>IF(coder1_YH!T24="","",IF(coder1_YH!T24=coder2_NY_MT!P25,1,0))</f>
        <v>1</v>
      </c>
      <c r="N25" s="20">
        <f>IF(coder1_YH!U24="","",IF(coder1_YH!U24=coder2_NY_MT!Q25,1,0))</f>
        <v>1</v>
      </c>
      <c r="O25" s="20">
        <f>IF(coder1_YH!V24="","",IF(coder1_YH!V24=coder2_NY_MT!R25,1,0))</f>
        <v>1</v>
      </c>
      <c r="P25" s="20">
        <f>IF(coder1_YH!W24="","",IF(coder1_YH!W24=coder2_NY_MT!S25,1,0))</f>
        <v>1</v>
      </c>
      <c r="Q25" s="20">
        <f>IF(coder1_YH!X24="","",IF(coder1_YH!X24=coder2_NY_MT!T25,1,0))</f>
        <v>1</v>
      </c>
      <c r="R25" s="20">
        <f>IF(coder1_YH!Y24="","",IF(coder1_YH!Y24=coder2_NY_MT!U25,1,0))</f>
        <v>1</v>
      </c>
      <c r="S25" s="20">
        <f>IF(R25="","",IF(OR(coder2_NY_MT!V25="", coder1_YH!Z24 = ""),0,1))</f>
        <v>1</v>
      </c>
      <c r="T25" s="20">
        <f>IF(coder1_YH!AA24="","",IF(coder1_YH!AA24=coder2_NY_MT!W25,1,0))</f>
        <v>1</v>
      </c>
      <c r="U25" s="20">
        <f>IF(coder1_YH!AB24="","",IF(coder1_YH!AB24=coder2_NY_MT!X25,1,0))</f>
        <v>1</v>
      </c>
      <c r="V25" s="20">
        <f>IF(coder1_YH!AC24="","",IF(coder1_YH!AC24=coder2_NY_MT!Y25,1,0))</f>
        <v>1</v>
      </c>
      <c r="W25" s="20">
        <f>IF(coder1_YH!AD24="","",IF(coder1_YH!AD24=coder2_NY_MT!Z25,1,0))</f>
        <v>1</v>
      </c>
      <c r="X25" s="20">
        <f>IF(coder1_YH!AE24="","",IF(coder1_YH!AE24=coder2_NY_MT!AA25,1,0))</f>
        <v>1</v>
      </c>
      <c r="Z25" s="20">
        <f>IF(coder1_YH!AG24="","",IF(coder1_YH!AG24=coder2_NY_MT!AC25,1,0))</f>
        <v>1</v>
      </c>
      <c r="AA25" s="20">
        <f>IF(coder1_YH!AH24="","",IF(coder1_YH!AH24=coder2_NY_MT!AD25,1,0))</f>
        <v>1</v>
      </c>
      <c r="AB25" s="20">
        <f>IF(OR(coder2_NY_MT!AE25="", coder1_YH!AI24 = ""),0,1)</f>
        <v>1</v>
      </c>
      <c r="AC25" s="20">
        <f>IF(coder1_YH!AJ24="","",IF(coder1_YH!AJ24=coder2_NY_MT!AF25,1,0))</f>
        <v>1</v>
      </c>
      <c r="AD25" s="20">
        <f>IF(coder1_YH!AK24="","",IF(coder1_YH!AK24=coder2_NY_MT!AG25,1,0))</f>
        <v>0</v>
      </c>
      <c r="AF25" s="20">
        <f>IF(coder1_YH!AM24="","",IF(coder1_YH!AM24=coder2_NY_MT!AI25,1,0))</f>
        <v>1</v>
      </c>
      <c r="AG25" s="20">
        <f>IF(coder1_YH!AN24="","",IF(coder1_YH!AN24=coder2_NY_MT!AJ25,1,0))</f>
        <v>1</v>
      </c>
      <c r="AH25" s="20">
        <f>IF(coder1_YH!AO24="","",IF(coder1_YH!AO24=coder2_NY_MT!AK25,1,0))</f>
        <v>1</v>
      </c>
      <c r="AI25" s="20">
        <f>IF(coder1_YH!AP24="","",IF(coder1_YH!AP24=coder2_NY_MT!AL25,1,0))</f>
        <v>1</v>
      </c>
      <c r="AJ25" s="20">
        <f>IF(coder1_YH!AQ24="","",IF(coder1_YH!AQ24=coder2_NY_MT!AM25,1,0))</f>
        <v>1</v>
      </c>
      <c r="AK25" s="20">
        <f>IF(coder1_YH!AR24="","",IF(coder1_YH!AR24=coder2_NY_MT!AN25,1,0))</f>
        <v>1</v>
      </c>
      <c r="AL25" s="20">
        <f>IF(coder1_YH!AY24=coder2_NY_MT!AU25, 1, 0)</f>
        <v>1</v>
      </c>
      <c r="AM25" s="20">
        <f>IF(coder1_YH!AZ24=coder2_NY_MT!AV25, 1, 0)</f>
        <v>1</v>
      </c>
      <c r="AN25" s="2"/>
    </row>
    <row r="26" spans="1:40" s="20" customFormat="1" ht="17" hidden="1" customHeight="1" x14ac:dyDescent="0.2">
      <c r="A26" s="20">
        <f>IF(coder1_YH!D25="","",IF(coder1_YH!D25=coder2_NY_MT!A26,1,0))</f>
        <v>1</v>
      </c>
      <c r="B26" s="20" t="e">
        <f>IF(coder1_YH!#REF!="","",IF(RIGHT(coder1_YH!#REF!,2)=RIGHT(coder2_NY_MT!B26,2),1,0))</f>
        <v>#REF!</v>
      </c>
      <c r="C26" s="20">
        <f>IF(coder1_YH!F25="","",IF(coder1_YH!F25=coder2_NY_MT!C26,1,0))</f>
        <v>1</v>
      </c>
      <c r="E26" s="20">
        <f>IF(coder1_YH!H25="","",IF(coder1_YH!H25=coder2_NY_MT!E26,1,0))</f>
        <v>1</v>
      </c>
      <c r="F26" s="20">
        <f>IF(coder1_YH!I25="","",IF(coder1_YH!I25=coder2_NY_MT!F26,1,0))</f>
        <v>1</v>
      </c>
      <c r="G26" s="20">
        <f>IF(coder1_YH!J25="","",IF(coder1_YH!J25=coder2_NY_MT!G26,1,0))</f>
        <v>1</v>
      </c>
      <c r="H26" s="20">
        <f>IF(coder1_YH!O25="","",IF(RIGHT(coder1_YH!O25,3)=RIGHT(coder2_NY_MT!K26,3),1,0))</f>
        <v>0</v>
      </c>
      <c r="I26" s="20">
        <f>IF(H26="","",IF(OR(coder2_NY_MT!L26="", coder1_YH!P25 = ""),0,1))</f>
        <v>1</v>
      </c>
      <c r="J26" s="20">
        <f>IF(coder1_YH!Q25="","",IF(coder1_YH!Q25=coder2_NY_MT!M26,1,0))</f>
        <v>1</v>
      </c>
      <c r="K26" s="20">
        <f>IF(coder1_YH!R25="","",IF(coder1_YH!R25=coder2_NY_MT!N26,1,0))</f>
        <v>1</v>
      </c>
      <c r="L26" s="20">
        <f>IF(coder1_YH!S25="","",IF(coder1_YH!S25=coder2_NY_MT!O26,1,0))</f>
        <v>1</v>
      </c>
      <c r="M26" s="20">
        <f>IF(coder1_YH!T25="","",IF(coder1_YH!T25=coder2_NY_MT!P26,1,0))</f>
        <v>1</v>
      </c>
      <c r="N26" s="20">
        <f>IF(coder1_YH!U25="","",IF(coder1_YH!U25=coder2_NY_MT!Q26,1,0))</f>
        <v>1</v>
      </c>
      <c r="O26" s="20">
        <f>IF(coder1_YH!V25="","",IF(coder1_YH!V25=coder2_NY_MT!R26,1,0))</f>
        <v>1</v>
      </c>
      <c r="P26" s="20">
        <f>IF(coder1_YH!W25="","",IF(coder1_YH!W25=coder2_NY_MT!S26,1,0))</f>
        <v>1</v>
      </c>
      <c r="Q26" s="20">
        <f>IF(coder1_YH!X25="","",IF(coder1_YH!X25=coder2_NY_MT!T26,1,0))</f>
        <v>1</v>
      </c>
      <c r="R26" s="20">
        <f>IF(coder1_YH!Y25="","",IF(coder1_YH!Y25=coder2_NY_MT!U26,1,0))</f>
        <v>1</v>
      </c>
      <c r="S26" s="20">
        <f>IF(R26="","",IF(OR(coder2_NY_MT!V26="", coder1_YH!Z25 = ""),0,1))</f>
        <v>1</v>
      </c>
      <c r="T26" s="20">
        <f>IF(coder1_YH!AA25="","",IF(coder1_YH!AA25=coder2_NY_MT!W26,1,0))</f>
        <v>1</v>
      </c>
      <c r="U26" s="20">
        <f>IF(coder1_YH!AB25="","",IF(coder1_YH!AB25=coder2_NY_MT!X26,1,0))</f>
        <v>1</v>
      </c>
      <c r="V26" s="20">
        <f>IF(coder1_YH!AC25="","",IF(coder1_YH!AC25=coder2_NY_MT!Y26,1,0))</f>
        <v>1</v>
      </c>
      <c r="W26" s="20">
        <f>IF(coder1_YH!AD25="","",IF(coder1_YH!AD25=coder2_NY_MT!Z26,1,0))</f>
        <v>1</v>
      </c>
      <c r="X26" s="62">
        <v>1</v>
      </c>
      <c r="Y26" s="62"/>
      <c r="Z26" s="20">
        <f>IF(coder1_YH!AG25="","",IF(coder1_YH!AG25=coder2_NY_MT!AC26,1,0))</f>
        <v>1</v>
      </c>
      <c r="AA26" s="20">
        <f>IF(coder1_YH!AH25="","",IF(coder1_YH!AH25=coder2_NY_MT!AD26,1,0))</f>
        <v>1</v>
      </c>
      <c r="AB26" s="20">
        <f>IF(OR(coder2_NY_MT!AE26="", coder1_YH!AI25 = ""),0,1)</f>
        <v>1</v>
      </c>
      <c r="AC26" s="20">
        <f>IF(coder1_YH!AJ25="","",IF(coder1_YH!AJ25=coder2_NY_MT!AF26,1,0))</f>
        <v>1</v>
      </c>
      <c r="AD26" s="20">
        <f>IF(coder1_YH!AK25="","",IF(coder1_YH!AK25=coder2_NY_MT!AG26,1,0))</f>
        <v>1</v>
      </c>
      <c r="AF26" s="20">
        <f>IF(coder1_YH!AM25="","",IF(coder1_YH!AM25=coder2_NY_MT!AI26,1,0))</f>
        <v>1</v>
      </c>
      <c r="AG26" s="20">
        <f>IF(coder1_YH!AN25="","",IF(coder1_YH!AN25=coder2_NY_MT!AJ26,1,0))</f>
        <v>1</v>
      </c>
      <c r="AH26" s="20">
        <f>IF(coder1_YH!AO25="","",IF(coder1_YH!AO25=coder2_NY_MT!AK26,1,0))</f>
        <v>1</v>
      </c>
      <c r="AI26" s="20">
        <f>IF(coder1_YH!AP25="","",IF(coder1_YH!AP25=coder2_NY_MT!AL26,1,0))</f>
        <v>1</v>
      </c>
      <c r="AJ26" s="20">
        <f>IF(coder1_YH!AQ25="","",IF(coder1_YH!AQ25=coder2_NY_MT!AM26,1,0))</f>
        <v>1</v>
      </c>
      <c r="AK26" s="20">
        <f>IF(coder1_YH!AR25="","",IF(coder1_YH!AR25=coder2_NY_MT!AN26,1,0))</f>
        <v>1</v>
      </c>
      <c r="AL26" s="20">
        <f>IF(coder1_YH!AY25=coder2_NY_MT!AU26, 1, 0)</f>
        <v>1</v>
      </c>
      <c r="AM26" s="20">
        <f>IF(coder1_YH!AZ25=coder2_NY_MT!AV26, 1, 0)</f>
        <v>1</v>
      </c>
      <c r="AN26" s="2"/>
    </row>
    <row r="27" spans="1:40" s="20" customFormat="1" ht="17" hidden="1" customHeight="1" x14ac:dyDescent="0.2">
      <c r="A27" s="20" t="str">
        <f>IF(coder1_YH!D26="","",IF(coder1_YH!D26=coder2_NY_MT!A27,1,0))</f>
        <v/>
      </c>
      <c r="B27" s="20" t="e">
        <f>IF(coder1_YH!#REF!="","",IF(RIGHT(coder1_YH!#REF!,2)=RIGHT(coder2_NY_MT!B27,2),1,0))</f>
        <v>#REF!</v>
      </c>
      <c r="C27" s="20" t="str">
        <f>IF(coder1_YH!F26="","",IF(coder1_YH!F26=coder2_NY_MT!C27,1,0))</f>
        <v/>
      </c>
      <c r="E27" s="20" t="str">
        <f>IF(coder1_YH!H26="","",IF(coder1_YH!H26=coder2_NY_MT!E27,1,0))</f>
        <v/>
      </c>
      <c r="F27" s="20" t="str">
        <f>IF(coder1_YH!I26="","",IF(coder1_YH!I26=coder2_NY_MT!F27,1,0))</f>
        <v/>
      </c>
      <c r="G27" s="20" t="str">
        <f>IF(coder1_YH!J26="","",IF(coder1_YH!J26=coder2_NY_MT!G27,1,0))</f>
        <v/>
      </c>
      <c r="H27" s="20" t="str">
        <f>IF(coder1_YH!O26="","",IF(RIGHT(coder1_YH!O26,3)=RIGHT(coder2_NY_MT!K27,3),1,0))</f>
        <v/>
      </c>
      <c r="I27" s="20" t="str">
        <f>IF(H27="","",IF(OR(coder2_NY_MT!L27="", coder1_YH!P26 = ""),0,1))</f>
        <v/>
      </c>
      <c r="J27" s="20" t="str">
        <f>IF(coder1_YH!Q26="","",IF(coder1_YH!Q26=coder2_NY_MT!M27,1,0))</f>
        <v/>
      </c>
      <c r="K27" s="20" t="str">
        <f>IF(coder1_YH!R26="","",IF(coder1_YH!R26=coder2_NY_MT!N27,1,0))</f>
        <v/>
      </c>
      <c r="L27" s="20" t="str">
        <f>IF(coder1_YH!S26="","",IF(coder1_YH!S26=coder2_NY_MT!O27,1,0))</f>
        <v/>
      </c>
      <c r="M27" s="20" t="str">
        <f>IF(coder1_YH!T26="","",IF(coder1_YH!T26=coder2_NY_MT!P27,1,0))</f>
        <v/>
      </c>
      <c r="N27" s="20" t="str">
        <f>IF(coder1_YH!U26="","",IF(coder1_YH!U26=coder2_NY_MT!Q27,1,0))</f>
        <v/>
      </c>
      <c r="O27" s="20" t="str">
        <f>IF(coder1_YH!V26="","",IF(coder1_YH!V26=coder2_NY_MT!R27,1,0))</f>
        <v/>
      </c>
      <c r="P27" s="20" t="str">
        <f>IF(coder1_YH!W26="","",IF(coder1_YH!W26=coder2_NY_MT!S27,1,0))</f>
        <v/>
      </c>
      <c r="Q27" s="20" t="str">
        <f>IF(coder1_YH!X26="","",IF(coder1_YH!X26=coder2_NY_MT!T27,1,0))</f>
        <v/>
      </c>
      <c r="R27" s="20" t="str">
        <f>IF(coder1_YH!Y26="","",IF(coder1_YH!Y26=coder2_NY_MT!U27,1,0))</f>
        <v/>
      </c>
      <c r="S27" s="20" t="str">
        <f>IF(R27="","",IF(OR(coder2_NY_MT!V27="", coder1_YH!Z26 = ""),0,1))</f>
        <v/>
      </c>
      <c r="T27" s="20" t="str">
        <f>IF(coder1_YH!AA26="","",IF(coder1_YH!AA26=coder2_NY_MT!W27,1,0))</f>
        <v/>
      </c>
      <c r="U27" s="20" t="str">
        <f>IF(coder1_YH!AB26="","",IF(coder1_YH!AB26=coder2_NY_MT!X27,1,0))</f>
        <v/>
      </c>
      <c r="V27" s="20" t="str">
        <f>IF(coder1_YH!AC26="","",IF(coder1_YH!AC26=coder2_NY_MT!Y27,1,0))</f>
        <v/>
      </c>
      <c r="W27" s="20" t="str">
        <f>IF(coder1_YH!AD26="","",IF(coder1_YH!AD26=coder2_NY_MT!Z27,1,0))</f>
        <v/>
      </c>
      <c r="X27" s="20" t="str">
        <f>IF(coder1_YH!AE26="","",IF(coder1_YH!AE26=coder2_NY_MT!AA27,1,0))</f>
        <v/>
      </c>
      <c r="Z27" s="20" t="str">
        <f>IF(coder1_YH!AG26="","",IF(coder1_YH!AG26=coder2_NY_MT!AC27,1,0))</f>
        <v/>
      </c>
      <c r="AA27" s="20" t="str">
        <f>IF(coder1_YH!AH26="","",IF(coder1_YH!AH26=coder2_NY_MT!AD27,1,0))</f>
        <v/>
      </c>
      <c r="AB27" s="20">
        <f>IF(OR(coder2_NY_MT!AE27="", coder1_YH!AI26 = ""),0,1)</f>
        <v>1</v>
      </c>
      <c r="AC27" s="20">
        <f>IF(coder1_YH!AJ26="","",IF(coder1_YH!AJ26=coder2_NY_MT!AF27,1,0))</f>
        <v>1</v>
      </c>
      <c r="AD27" s="20">
        <f>IF(coder1_YH!AK26="","",IF(coder1_YH!AK26=coder2_NY_MT!AG27,1,0))</f>
        <v>0</v>
      </c>
      <c r="AF27" s="62">
        <v>1</v>
      </c>
      <c r="AG27" s="62">
        <v>1</v>
      </c>
      <c r="AH27" s="62">
        <v>1</v>
      </c>
      <c r="AI27" s="20">
        <f>IF(coder1_YH!AP26="","",IF(coder1_YH!AP26=coder2_NY_MT!AL27,1,0))</f>
        <v>1</v>
      </c>
      <c r="AJ27" s="20">
        <f>IF(coder1_YH!AQ26="","",IF(coder1_YH!AQ26=coder2_NY_MT!AM27,1,0))</f>
        <v>1</v>
      </c>
      <c r="AK27" s="20">
        <f>IF(coder1_YH!AR26="","",IF(coder1_YH!AR26=coder2_NY_MT!AN27,1,0))</f>
        <v>1</v>
      </c>
      <c r="AL27" s="20">
        <f>IF(coder1_YH!AY26=coder2_NY_MT!AU27, 1, 0)</f>
        <v>1</v>
      </c>
      <c r="AM27" s="20">
        <f>IF(coder1_YH!AZ26=coder2_NY_MT!AV27, 1, 0)</f>
        <v>1</v>
      </c>
      <c r="AN27" s="2"/>
    </row>
    <row r="28" spans="1:40" s="20" customFormat="1" ht="17" hidden="1" customHeight="1" x14ac:dyDescent="0.2">
      <c r="A28" s="20" t="str">
        <f>IF(coder1_YH!D27="","",IF(coder1_YH!D27=coder2_NY_MT!A28,1,0))</f>
        <v/>
      </c>
      <c r="B28" s="20" t="e">
        <f>IF(coder1_YH!#REF!="","",IF(RIGHT(coder1_YH!#REF!,2)=RIGHT(coder2_NY_MT!B28,2),1,0))</f>
        <v>#REF!</v>
      </c>
      <c r="C28" s="20" t="str">
        <f>IF(coder1_YH!F27="","",IF(coder1_YH!F27=coder2_NY_MT!C28,1,0))</f>
        <v/>
      </c>
      <c r="E28" s="20" t="str">
        <f>IF(coder1_YH!H27="","",IF(coder1_YH!H27=coder2_NY_MT!E28,1,0))</f>
        <v/>
      </c>
      <c r="F28" s="20" t="str">
        <f>IF(coder1_YH!I27="","",IF(coder1_YH!I27=coder2_NY_MT!F28,1,0))</f>
        <v/>
      </c>
      <c r="G28" s="20" t="str">
        <f>IF(coder1_YH!J27="","",IF(coder1_YH!J27=coder2_NY_MT!G28,1,0))</f>
        <v/>
      </c>
      <c r="H28" s="20">
        <f>IF(coder1_YH!O27="","",IF(RIGHT(coder1_YH!O27,3)=RIGHT(coder2_NY_MT!K28,3),1,0))</f>
        <v>0</v>
      </c>
      <c r="I28" s="20">
        <f>IF(H28="","",IF(OR(coder2_NY_MT!L28="", coder1_YH!P27 = ""),0,1))</f>
        <v>1</v>
      </c>
      <c r="J28" s="20">
        <f>IF(coder1_YH!Q27="","",IF(coder1_YH!Q27=coder2_NY_MT!M28,1,0))</f>
        <v>1</v>
      </c>
      <c r="K28" s="20">
        <f>IF(coder1_YH!R27="","",IF(coder1_YH!R27=coder2_NY_MT!N28,1,0))</f>
        <v>1</v>
      </c>
      <c r="L28" s="20">
        <f>IF(coder1_YH!S27="","",IF(coder1_YH!S27=coder2_NY_MT!O28,1,0))</f>
        <v>1</v>
      </c>
      <c r="M28" s="20">
        <f>IF(coder1_YH!T27="","",IF(coder1_YH!T27=coder2_NY_MT!P28,1,0))</f>
        <v>1</v>
      </c>
      <c r="N28" s="20">
        <f>IF(coder1_YH!U27="","",IF(coder1_YH!U27=coder2_NY_MT!Q28,1,0))</f>
        <v>1</v>
      </c>
      <c r="O28" s="20">
        <f>IF(coder1_YH!V27="","",IF(coder1_YH!V27=coder2_NY_MT!R28,1,0))</f>
        <v>1</v>
      </c>
      <c r="P28" s="20">
        <f>IF(coder1_YH!W27="","",IF(coder1_YH!W27=coder2_NY_MT!S28,1,0))</f>
        <v>1</v>
      </c>
      <c r="Q28" s="20">
        <f>IF(coder1_YH!X27="","",IF(coder1_YH!X27=coder2_NY_MT!T28,1,0))</f>
        <v>1</v>
      </c>
      <c r="R28" s="20">
        <f>IF(coder1_YH!Y27="","",IF(coder1_YH!Y27=coder2_NY_MT!U28,1,0))</f>
        <v>1</v>
      </c>
      <c r="S28" s="20">
        <f>IF(R28="","",IF(OR(coder2_NY_MT!V28="", coder1_YH!Z27 = ""),0,1))</f>
        <v>1</v>
      </c>
      <c r="T28" s="20">
        <f>IF(coder1_YH!AA27="","",IF(coder1_YH!AA27=coder2_NY_MT!W28,1,0))</f>
        <v>1</v>
      </c>
      <c r="U28" s="20">
        <f>IF(coder1_YH!AB27="","",IF(coder1_YH!AB27=coder2_NY_MT!X28,1,0))</f>
        <v>1</v>
      </c>
      <c r="V28" s="20">
        <f>IF(coder1_YH!AC27="","",IF(coder1_YH!AC27=coder2_NY_MT!Y28,1,0))</f>
        <v>1</v>
      </c>
      <c r="W28" s="20">
        <f>IF(coder1_YH!AD27="","",IF(coder1_YH!AD27=coder2_NY_MT!Z28,1,0))</f>
        <v>1</v>
      </c>
      <c r="X28" s="62">
        <v>1</v>
      </c>
      <c r="Y28" s="62"/>
      <c r="Z28" s="20">
        <f>IF(coder1_YH!AG27="","",IF(coder1_YH!AG27=coder2_NY_MT!AC28,1,0))</f>
        <v>1</v>
      </c>
      <c r="AA28" s="20">
        <f>IF(coder1_YH!AH27="","",IF(coder1_YH!AH27=coder2_NY_MT!AD28,1,0))</f>
        <v>1</v>
      </c>
      <c r="AB28" s="20">
        <f>IF(OR(coder2_NY_MT!AE28="", coder1_YH!AI27 = ""),0,1)</f>
        <v>1</v>
      </c>
      <c r="AC28" s="20">
        <f>IF(coder1_YH!AJ27="","",IF(coder1_YH!AJ27=coder2_NY_MT!AF28,1,0))</f>
        <v>1</v>
      </c>
      <c r="AD28" s="20">
        <f>IF(coder1_YH!AK27="","",IF(coder1_YH!AK27=coder2_NY_MT!AG28,1,0))</f>
        <v>0</v>
      </c>
      <c r="AF28" s="20">
        <f>IF(coder1_YH!AM27="","",IF(coder1_YH!AM27=coder2_NY_MT!AI28,1,0))</f>
        <v>1</v>
      </c>
      <c r="AG28" s="20">
        <f>IF(coder1_YH!AN27="","",IF(coder1_YH!AN27=coder2_NY_MT!AJ28,1,0))</f>
        <v>1</v>
      </c>
      <c r="AH28" s="20">
        <f>IF(coder1_YH!AO27="","",IF(coder1_YH!AO27=coder2_NY_MT!AK28,1,0))</f>
        <v>1</v>
      </c>
      <c r="AI28" s="20">
        <f>IF(coder1_YH!AP27="","",IF(coder1_YH!AP27=coder2_NY_MT!AL28,1,0))</f>
        <v>1</v>
      </c>
      <c r="AJ28" s="20">
        <f>IF(coder1_YH!AQ27="","",IF(coder1_YH!AQ27=coder2_NY_MT!AM28,1,0))</f>
        <v>1</v>
      </c>
      <c r="AK28" s="20">
        <f>IF(coder1_YH!AR27="","",IF(coder1_YH!AR27=coder2_NY_MT!AN28,1,0))</f>
        <v>1</v>
      </c>
      <c r="AL28" s="20">
        <f>IF(coder1_YH!AY27=coder2_NY_MT!AU28, 1, 0)</f>
        <v>1</v>
      </c>
      <c r="AM28" s="20">
        <f>IF(coder1_YH!AZ27=coder2_NY_MT!AV28, 1, 0)</f>
        <v>1</v>
      </c>
      <c r="AN28" s="2"/>
    </row>
    <row r="29" spans="1:40" s="20" customFormat="1" ht="17" hidden="1" customHeight="1" x14ac:dyDescent="0.2">
      <c r="A29" s="20" t="str">
        <f>IF(coder1_YH!D28="","",IF(coder1_YH!D28=coder2_NY_MT!A29,1,0))</f>
        <v/>
      </c>
      <c r="B29" s="20" t="e">
        <f>IF(coder1_YH!#REF!="","",IF(RIGHT(coder1_YH!#REF!,2)=RIGHT(coder2_NY_MT!B29,2),1,0))</f>
        <v>#REF!</v>
      </c>
      <c r="C29" s="20" t="str">
        <f>IF(coder1_YH!F28="","",IF(coder1_YH!F28=coder2_NY_MT!C29,1,0))</f>
        <v/>
      </c>
      <c r="E29" s="20" t="str">
        <f>IF(coder1_YH!H28="","",IF(coder1_YH!H28=coder2_NY_MT!E29,1,0))</f>
        <v/>
      </c>
      <c r="F29" s="20" t="str">
        <f>IF(coder1_YH!I28="","",IF(coder1_YH!I28=coder2_NY_MT!F29,1,0))</f>
        <v/>
      </c>
      <c r="G29" s="20" t="str">
        <f>IF(coder1_YH!J28="","",IF(coder1_YH!J28=coder2_NY_MT!G29,1,0))</f>
        <v/>
      </c>
      <c r="H29" s="20" t="str">
        <f>IF(coder1_YH!O28="","",IF(RIGHT(coder1_YH!O28,3)=RIGHT(coder2_NY_MT!K29,3),1,0))</f>
        <v/>
      </c>
      <c r="I29" s="20" t="str">
        <f>IF(H29="","",IF(OR(coder2_NY_MT!L29="", coder1_YH!P28 = ""),0,1))</f>
        <v/>
      </c>
      <c r="J29" s="20" t="str">
        <f>IF(coder1_YH!Q28="","",IF(coder1_YH!Q28=coder2_NY_MT!M29,1,0))</f>
        <v/>
      </c>
      <c r="K29" s="20" t="str">
        <f>IF(coder1_YH!R28="","",IF(coder1_YH!R28=coder2_NY_MT!N29,1,0))</f>
        <v/>
      </c>
      <c r="L29" s="20" t="str">
        <f>IF(coder1_YH!S28="","",IF(coder1_YH!S28=coder2_NY_MT!O29,1,0))</f>
        <v/>
      </c>
      <c r="M29" s="20" t="str">
        <f>IF(coder1_YH!T28="","",IF(coder1_YH!T28=coder2_NY_MT!P29,1,0))</f>
        <v/>
      </c>
      <c r="N29" s="20" t="str">
        <f>IF(coder1_YH!U28="","",IF(coder1_YH!U28=coder2_NY_MT!Q29,1,0))</f>
        <v/>
      </c>
      <c r="O29" s="20" t="str">
        <f>IF(coder1_YH!V28="","",IF(coder1_YH!V28=coder2_NY_MT!R29,1,0))</f>
        <v/>
      </c>
      <c r="P29" s="20" t="str">
        <f>IF(coder1_YH!W28="","",IF(coder1_YH!W28=coder2_NY_MT!S29,1,0))</f>
        <v/>
      </c>
      <c r="Q29" s="20" t="str">
        <f>IF(coder1_YH!X28="","",IF(coder1_YH!X28=coder2_NY_MT!T29,1,0))</f>
        <v/>
      </c>
      <c r="R29" s="20" t="str">
        <f>IF(coder1_YH!Y28="","",IF(coder1_YH!Y28=coder2_NY_MT!U29,1,0))</f>
        <v/>
      </c>
      <c r="S29" s="20" t="str">
        <f>IF(R29="","",IF(OR(coder2_NY_MT!V29="", coder1_YH!Z28 = ""),0,1))</f>
        <v/>
      </c>
      <c r="T29" s="20" t="str">
        <f>IF(coder1_YH!AA28="","",IF(coder1_YH!AA28=coder2_NY_MT!W29,1,0))</f>
        <v/>
      </c>
      <c r="U29" s="20" t="str">
        <f>IF(coder1_YH!AB28="","",IF(coder1_YH!AB28=coder2_NY_MT!X29,1,0))</f>
        <v/>
      </c>
      <c r="V29" s="20" t="str">
        <f>IF(coder1_YH!AC28="","",IF(coder1_YH!AC28=coder2_NY_MT!Y29,1,0))</f>
        <v/>
      </c>
      <c r="W29" s="20" t="str">
        <f>IF(coder1_YH!AD28="","",IF(coder1_YH!AD28=coder2_NY_MT!Z29,1,0))</f>
        <v/>
      </c>
      <c r="X29" s="20" t="str">
        <f>IF(coder1_YH!AE28="","",IF(coder1_YH!AE28=coder2_NY_MT!AA29,1,0))</f>
        <v/>
      </c>
      <c r="Z29" s="20" t="str">
        <f>IF(coder1_YH!AG28="","",IF(coder1_YH!AG28=coder2_NY_MT!AC29,1,0))</f>
        <v/>
      </c>
      <c r="AA29" s="20" t="str">
        <f>IF(coder1_YH!AH28="","",IF(coder1_YH!AH28=coder2_NY_MT!AD29,1,0))</f>
        <v/>
      </c>
      <c r="AB29" s="20">
        <f>IF(OR(coder2_NY_MT!AE29="", coder1_YH!AI28 = ""),0,1)</f>
        <v>1</v>
      </c>
      <c r="AC29" s="20">
        <f>IF(coder1_YH!AJ28="","",IF(coder1_YH!AJ28=coder2_NY_MT!AF29,1,0))</f>
        <v>1</v>
      </c>
      <c r="AD29" s="20">
        <f>IF(coder1_YH!AK28="","",IF(coder1_YH!AK28=coder2_NY_MT!AG29,1,0))</f>
        <v>0</v>
      </c>
      <c r="AF29" s="62">
        <v>1</v>
      </c>
      <c r="AG29" s="62">
        <v>1</v>
      </c>
      <c r="AH29" s="62">
        <v>1</v>
      </c>
      <c r="AI29" s="20">
        <f>IF(coder1_YH!AP28="","",IF(coder1_YH!AP28=coder2_NY_MT!AL29,1,0))</f>
        <v>1</v>
      </c>
      <c r="AJ29" s="20">
        <f>IF(coder1_YH!AQ28="","",IF(coder1_YH!AQ28=coder2_NY_MT!AM29,1,0))</f>
        <v>1</v>
      </c>
      <c r="AK29" s="20">
        <f>IF(coder1_YH!AR28="","",IF(coder1_YH!AR28=coder2_NY_MT!AN29,1,0))</f>
        <v>1</v>
      </c>
      <c r="AL29" s="20">
        <f>IF(coder1_YH!AY28=coder2_NY_MT!AU29, 1, 0)</f>
        <v>1</v>
      </c>
      <c r="AM29" s="20">
        <f>IF(coder1_YH!AZ28=coder2_NY_MT!AV29, 1, 0)</f>
        <v>1</v>
      </c>
      <c r="AN29" s="2"/>
    </row>
    <row r="30" spans="1:40" s="20" customFormat="1" ht="17" hidden="1" customHeight="1" x14ac:dyDescent="0.2">
      <c r="A30" s="20" t="str">
        <f>IF(coder1_YH!D29="","",IF(coder1_YH!D29=coder2_NY_MT!A30,1,0))</f>
        <v/>
      </c>
      <c r="B30" s="20" t="e">
        <f>IF(coder1_YH!#REF!="","",IF(RIGHT(coder1_YH!#REF!,2)=RIGHT(coder2_NY_MT!B30,2),1,0))</f>
        <v>#REF!</v>
      </c>
      <c r="C30" s="20" t="str">
        <f>IF(coder1_YH!F29="","",IF(coder1_YH!F29=coder2_NY_MT!C30,1,0))</f>
        <v/>
      </c>
      <c r="E30" s="20" t="str">
        <f>IF(coder1_YH!H29="","",IF(coder1_YH!H29=coder2_NY_MT!E30,1,0))</f>
        <v/>
      </c>
      <c r="F30" s="20" t="str">
        <f>IF(coder1_YH!I29="","",IF(coder1_YH!I29=coder2_NY_MT!F30,1,0))</f>
        <v/>
      </c>
      <c r="G30" s="20" t="str">
        <f>IF(coder1_YH!J29="","",IF(coder1_YH!J29=coder2_NY_MT!G30,1,0))</f>
        <v/>
      </c>
      <c r="H30" s="20">
        <f>IF(coder1_YH!O29="","",IF(RIGHT(coder1_YH!O29,3)=RIGHT(coder2_NY_MT!K30,3),1,0))</f>
        <v>0</v>
      </c>
      <c r="I30" s="20">
        <f>IF(H30="","",IF(OR(coder2_NY_MT!L30="", coder1_YH!P29 = ""),0,1))</f>
        <v>1</v>
      </c>
      <c r="J30" s="20">
        <f>IF(coder1_YH!Q29="","",IF(coder1_YH!Q29=coder2_NY_MT!M30,1,0))</f>
        <v>1</v>
      </c>
      <c r="K30" s="20">
        <f>IF(coder1_YH!R29="","",IF(coder1_YH!R29=coder2_NY_MT!N30,1,0))</f>
        <v>1</v>
      </c>
      <c r="L30" s="20">
        <f>IF(coder1_YH!S29="","",IF(coder1_YH!S29=coder2_NY_MT!O30,1,0))</f>
        <v>1</v>
      </c>
      <c r="M30" s="20">
        <f>IF(coder1_YH!T29="","",IF(coder1_YH!T29=coder2_NY_MT!P30,1,0))</f>
        <v>1</v>
      </c>
      <c r="N30" s="20">
        <f>IF(coder1_YH!U29="","",IF(coder1_YH!U29=coder2_NY_MT!Q30,1,0))</f>
        <v>1</v>
      </c>
      <c r="O30" s="20">
        <f>IF(coder1_YH!V29="","",IF(coder1_YH!V29=coder2_NY_MT!R30,1,0))</f>
        <v>1</v>
      </c>
      <c r="P30" s="20">
        <f>IF(coder1_YH!W29="","",IF(coder1_YH!W29=coder2_NY_MT!S30,1,0))</f>
        <v>1</v>
      </c>
      <c r="Q30" s="20">
        <f>IF(coder1_YH!X29="","",IF(coder1_YH!X29=coder2_NY_MT!T30,1,0))</f>
        <v>1</v>
      </c>
      <c r="R30" s="20">
        <f>IF(coder1_YH!Y29="","",IF(coder1_YH!Y29=coder2_NY_MT!U30,1,0))</f>
        <v>1</v>
      </c>
      <c r="S30" s="20">
        <f>IF(R30="","",IF(OR(coder2_NY_MT!V30="", coder1_YH!Z29 = ""),0,1))</f>
        <v>1</v>
      </c>
      <c r="T30" s="20">
        <f>IF(coder1_YH!AA29="","",IF(coder1_YH!AA29=coder2_NY_MT!W30,1,0))</f>
        <v>1</v>
      </c>
      <c r="U30" s="20">
        <f>IF(coder1_YH!AB29="","",IF(coder1_YH!AB29=coder2_NY_MT!X30,1,0))</f>
        <v>1</v>
      </c>
      <c r="V30" s="20">
        <f>IF(coder1_YH!AC29="","",IF(coder1_YH!AC29=coder2_NY_MT!Y30,1,0))</f>
        <v>1</v>
      </c>
      <c r="W30" s="20">
        <f>IF(coder1_YH!AD29="","",IF(coder1_YH!AD29=coder2_NY_MT!Z30,1,0))</f>
        <v>1</v>
      </c>
      <c r="X30" s="62">
        <v>1</v>
      </c>
      <c r="Y30" s="62"/>
      <c r="Z30" s="20">
        <f>IF(coder1_YH!AG29="","",IF(coder1_YH!AG29=coder2_NY_MT!AC30,1,0))</f>
        <v>1</v>
      </c>
      <c r="AA30" s="20">
        <f>IF(coder1_YH!AH29="","",IF(coder1_YH!AH29=coder2_NY_MT!AD30,1,0))</f>
        <v>1</v>
      </c>
      <c r="AB30" s="20">
        <f>IF(OR(coder2_NY_MT!AE30="", coder1_YH!AI29 = ""),0,1)</f>
        <v>1</v>
      </c>
      <c r="AC30" s="20">
        <f>IF(coder1_YH!AJ29="","",IF(coder1_YH!AJ29=coder2_NY_MT!AF30,1,0))</f>
        <v>1</v>
      </c>
      <c r="AD30" s="20">
        <f>IF(coder1_YH!AK29="","",IF(coder1_YH!AK29=coder2_NY_MT!AG30,1,0))</f>
        <v>0</v>
      </c>
      <c r="AF30" s="20">
        <f>IF(coder1_YH!AM29="","",IF(coder1_YH!AM29=coder2_NY_MT!AI30,1,0))</f>
        <v>1</v>
      </c>
      <c r="AG30" s="20">
        <f>IF(coder1_YH!AN29="","",IF(coder1_YH!AN29=coder2_NY_MT!AJ30,1,0))</f>
        <v>1</v>
      </c>
      <c r="AH30" s="20">
        <f>IF(coder1_YH!AO29="","",IF(coder1_YH!AO29=coder2_NY_MT!AK30,1,0))</f>
        <v>1</v>
      </c>
      <c r="AI30" s="20">
        <f>IF(coder1_YH!AP29="","",IF(coder1_YH!AP29=coder2_NY_MT!AL30,1,0))</f>
        <v>1</v>
      </c>
      <c r="AJ30" s="20">
        <f>IF(coder1_YH!AQ29="","",IF(coder1_YH!AQ29=coder2_NY_MT!AM30,1,0))</f>
        <v>1</v>
      </c>
      <c r="AK30" s="20">
        <f>IF(coder1_YH!AR29="","",IF(coder1_YH!AR29=coder2_NY_MT!AN30,1,0))</f>
        <v>1</v>
      </c>
      <c r="AL30" s="20">
        <f>IF(coder1_YH!AY29=coder2_NY_MT!AU30, 1, 0)</f>
        <v>1</v>
      </c>
      <c r="AM30" s="20">
        <f>IF(coder1_YH!AZ29=coder2_NY_MT!AV30, 1, 0)</f>
        <v>1</v>
      </c>
      <c r="AN30" s="2"/>
    </row>
    <row r="31" spans="1:40" s="20" customFormat="1" ht="17" hidden="1" customHeight="1" x14ac:dyDescent="0.2">
      <c r="A31" s="20" t="str">
        <f>IF(coder1_YH!D30="","",IF(coder1_YH!D30=coder2_NY_MT!A31,1,0))</f>
        <v/>
      </c>
      <c r="B31" s="20" t="e">
        <f>IF(coder1_YH!#REF!="","",IF(RIGHT(coder1_YH!#REF!,2)=RIGHT(coder2_NY_MT!B31,2),1,0))</f>
        <v>#REF!</v>
      </c>
      <c r="C31" s="20" t="str">
        <f>IF(coder1_YH!F30="","",IF(coder1_YH!F30=coder2_NY_MT!C31,1,0))</f>
        <v/>
      </c>
      <c r="E31" s="20" t="str">
        <f>IF(coder1_YH!H30="","",IF(coder1_YH!H30=coder2_NY_MT!E31,1,0))</f>
        <v/>
      </c>
      <c r="F31" s="20" t="str">
        <f>IF(coder1_YH!I30="","",IF(coder1_YH!I30=coder2_NY_MT!F31,1,0))</f>
        <v/>
      </c>
      <c r="G31" s="20" t="str">
        <f>IF(coder1_YH!J30="","",IF(coder1_YH!J30=coder2_NY_MT!G31,1,0))</f>
        <v/>
      </c>
      <c r="H31" s="20" t="str">
        <f>IF(coder1_YH!O30="","",IF(RIGHT(coder1_YH!O30,3)=RIGHT(coder2_NY_MT!K31,3),1,0))</f>
        <v/>
      </c>
      <c r="I31" s="20" t="str">
        <f>IF(H31="","",IF(OR(coder2_NY_MT!L31="", coder1_YH!P30 = ""),0,1))</f>
        <v/>
      </c>
      <c r="J31" s="20" t="str">
        <f>IF(coder1_YH!Q30="","",IF(coder1_YH!Q30=coder2_NY_MT!M31,1,0))</f>
        <v/>
      </c>
      <c r="K31" s="20" t="str">
        <f>IF(coder1_YH!R30="","",IF(coder1_YH!R30=coder2_NY_MT!N31,1,0))</f>
        <v/>
      </c>
      <c r="L31" s="20" t="str">
        <f>IF(coder1_YH!S30="","",IF(coder1_YH!S30=coder2_NY_MT!O31,1,0))</f>
        <v/>
      </c>
      <c r="M31" s="20" t="str">
        <f>IF(coder1_YH!T30="","",IF(coder1_YH!T30=coder2_NY_MT!P31,1,0))</f>
        <v/>
      </c>
      <c r="N31" s="20" t="str">
        <f>IF(coder1_YH!U30="","",IF(coder1_YH!U30=coder2_NY_MT!Q31,1,0))</f>
        <v/>
      </c>
      <c r="O31" s="20" t="str">
        <f>IF(coder1_YH!V30="","",IF(coder1_YH!V30=coder2_NY_MT!R31,1,0))</f>
        <v/>
      </c>
      <c r="P31" s="20" t="str">
        <f>IF(coder1_YH!W30="","",IF(coder1_YH!W30=coder2_NY_MT!S31,1,0))</f>
        <v/>
      </c>
      <c r="Q31" s="20" t="str">
        <f>IF(coder1_YH!X30="","",IF(coder1_YH!X30=coder2_NY_MT!T31,1,0))</f>
        <v/>
      </c>
      <c r="R31" s="20" t="str">
        <f>IF(coder1_YH!Y30="","",IF(coder1_YH!Y30=coder2_NY_MT!U31,1,0))</f>
        <v/>
      </c>
      <c r="S31" s="20" t="str">
        <f>IF(R31="","",IF(OR(coder2_NY_MT!V31="", coder1_YH!Z30 = ""),0,1))</f>
        <v/>
      </c>
      <c r="T31" s="20" t="str">
        <f>IF(coder1_YH!AA30="","",IF(coder1_YH!AA30=coder2_NY_MT!W31,1,0))</f>
        <v/>
      </c>
      <c r="U31" s="20" t="str">
        <f>IF(coder1_YH!AB30="","",IF(coder1_YH!AB30=coder2_NY_MT!X31,1,0))</f>
        <v/>
      </c>
      <c r="V31" s="20" t="str">
        <f>IF(coder1_YH!AC30="","",IF(coder1_YH!AC30=coder2_NY_MT!Y31,1,0))</f>
        <v/>
      </c>
      <c r="W31" s="20" t="str">
        <f>IF(coder1_YH!AD30="","",IF(coder1_YH!AD30=coder2_NY_MT!Z31,1,0))</f>
        <v/>
      </c>
      <c r="X31" s="20" t="str">
        <f>IF(coder1_YH!AE30="","",IF(coder1_YH!AE30=coder2_NY_MT!AA31,1,0))</f>
        <v/>
      </c>
      <c r="Z31" s="20" t="str">
        <f>IF(coder1_YH!AG30="","",IF(coder1_YH!AG30=coder2_NY_MT!AC31,1,0))</f>
        <v/>
      </c>
      <c r="AA31" s="20" t="str">
        <f>IF(coder1_YH!AH30="","",IF(coder1_YH!AH30=coder2_NY_MT!AD31,1,0))</f>
        <v/>
      </c>
      <c r="AB31" s="20">
        <f>IF(OR(coder2_NY_MT!AE31="", coder1_YH!AI30 = ""),0,1)</f>
        <v>1</v>
      </c>
      <c r="AC31" s="20">
        <f>IF(coder1_YH!AJ30="","",IF(coder1_YH!AJ30=coder2_NY_MT!AF31,1,0))</f>
        <v>1</v>
      </c>
      <c r="AD31" s="20">
        <f>IF(coder1_YH!AK30="","",IF(coder1_YH!AK30=coder2_NY_MT!AG31,1,0))</f>
        <v>0</v>
      </c>
      <c r="AF31" s="62">
        <v>1</v>
      </c>
      <c r="AG31" s="62">
        <v>1</v>
      </c>
      <c r="AH31" s="62">
        <v>1</v>
      </c>
      <c r="AI31" s="20">
        <f>IF(coder1_YH!AP30="","",IF(coder1_YH!AP30=coder2_NY_MT!AL31,1,0))</f>
        <v>1</v>
      </c>
      <c r="AJ31" s="20">
        <f>IF(coder1_YH!AQ30="","",IF(coder1_YH!AQ30=coder2_NY_MT!AM31,1,0))</f>
        <v>1</v>
      </c>
      <c r="AK31" s="20">
        <f>IF(coder1_YH!AR30="","",IF(coder1_YH!AR30=coder2_NY_MT!AN31,1,0))</f>
        <v>1</v>
      </c>
      <c r="AL31" s="20">
        <f>IF(coder1_YH!AY30=coder2_NY_MT!AU31, 1, 0)</f>
        <v>1</v>
      </c>
      <c r="AM31" s="20">
        <f>IF(coder1_YH!AZ30=coder2_NY_MT!AV31, 1, 0)</f>
        <v>1</v>
      </c>
      <c r="AN31" s="2"/>
    </row>
    <row r="32" spans="1:40" s="20" customFormat="1" ht="17" hidden="1" customHeight="1" x14ac:dyDescent="0.2">
      <c r="A32" s="20" t="str">
        <f>IF(coder1_YH!D31="","",IF(coder1_YH!D31=coder2_NY_MT!A32,1,0))</f>
        <v/>
      </c>
      <c r="B32" s="20" t="e">
        <f>IF(coder1_YH!#REF!="","",IF(RIGHT(coder1_YH!#REF!,2)=RIGHT(coder2_NY_MT!B32,2),1,0))</f>
        <v>#REF!</v>
      </c>
      <c r="C32" s="20" t="str">
        <f>IF(coder1_YH!F31="","",IF(coder1_YH!F31=coder2_NY_MT!C32,1,0))</f>
        <v/>
      </c>
      <c r="E32" s="20" t="str">
        <f>IF(coder1_YH!H31="","",IF(coder1_YH!H31=coder2_NY_MT!E32,1,0))</f>
        <v/>
      </c>
      <c r="F32" s="20" t="str">
        <f>IF(coder1_YH!I31="","",IF(coder1_YH!I31=coder2_NY_MT!F32,1,0))</f>
        <v/>
      </c>
      <c r="G32" s="20" t="str">
        <f>IF(coder1_YH!J31="","",IF(coder1_YH!J31=coder2_NY_MT!G32,1,0))</f>
        <v/>
      </c>
      <c r="H32" s="20">
        <f>IF(coder1_YH!O31="","",IF(RIGHT(coder1_YH!O31,3)=RIGHT(coder2_NY_MT!K32,3),1,0))</f>
        <v>0</v>
      </c>
      <c r="I32" s="20">
        <f>IF(H32="","",IF(OR(coder2_NY_MT!L32="", coder1_YH!P31 = ""),0,1))</f>
        <v>1</v>
      </c>
      <c r="J32" s="20">
        <f>IF(coder1_YH!Q31="","",IF(coder1_YH!Q31=coder2_NY_MT!M32,1,0))</f>
        <v>1</v>
      </c>
      <c r="K32" s="20">
        <f>IF(coder1_YH!R31="","",IF(coder1_YH!R31=coder2_NY_MT!N32,1,0))</f>
        <v>1</v>
      </c>
      <c r="L32" s="20">
        <f>IF(coder1_YH!S31="","",IF(coder1_YH!S31=coder2_NY_MT!O32,1,0))</f>
        <v>1</v>
      </c>
      <c r="M32" s="20">
        <f>IF(coder1_YH!T31="","",IF(coder1_YH!T31=coder2_NY_MT!P32,1,0))</f>
        <v>1</v>
      </c>
      <c r="N32" s="20">
        <f>IF(coder1_YH!U31="","",IF(coder1_YH!U31=coder2_NY_MT!Q32,1,0))</f>
        <v>1</v>
      </c>
      <c r="O32" s="20">
        <f>IF(coder1_YH!V31="","",IF(coder1_YH!V31=coder2_NY_MT!R32,1,0))</f>
        <v>1</v>
      </c>
      <c r="P32" s="20">
        <f>IF(coder1_YH!W31="","",IF(coder1_YH!W31=coder2_NY_MT!S32,1,0))</f>
        <v>1</v>
      </c>
      <c r="Q32" s="20">
        <f>IF(coder1_YH!X31="","",IF(coder1_YH!X31=coder2_NY_MT!T32,1,0))</f>
        <v>1</v>
      </c>
      <c r="R32" s="20">
        <f>IF(coder1_YH!Y31="","",IF(coder1_YH!Y31=coder2_NY_MT!U32,1,0))</f>
        <v>0</v>
      </c>
      <c r="S32" s="20">
        <f>IF(R32="","",IF(OR(coder2_NY_MT!V32="", coder1_YH!Z31 = ""),0,1))</f>
        <v>1</v>
      </c>
      <c r="T32" s="20">
        <f>IF(coder1_YH!AA31="","",IF(coder1_YH!AA31=coder2_NY_MT!W32,1,0))</f>
        <v>1</v>
      </c>
      <c r="U32" s="20">
        <f>IF(coder1_YH!AB31="","",IF(coder1_YH!AB31=coder2_NY_MT!X32,1,0))</f>
        <v>1</v>
      </c>
      <c r="V32" s="20">
        <f>IF(coder1_YH!AC31="","",IF(coder1_YH!AC31=coder2_NY_MT!Y32,1,0))</f>
        <v>1</v>
      </c>
      <c r="W32" s="20">
        <f>IF(coder1_YH!AD31="","",IF(coder1_YH!AD31=coder2_NY_MT!Z32,1,0))</f>
        <v>1</v>
      </c>
      <c r="X32" s="62">
        <v>1</v>
      </c>
      <c r="Y32" s="62"/>
      <c r="Z32" s="20">
        <f>IF(coder1_YH!AG31="","",IF(coder1_YH!AG31=coder2_NY_MT!AC32,1,0))</f>
        <v>1</v>
      </c>
      <c r="AA32" s="20">
        <f>IF(coder1_YH!AH31="","",IF(coder1_YH!AH31=coder2_NY_MT!AD32,1,0))</f>
        <v>1</v>
      </c>
      <c r="AB32" s="20">
        <f>IF(OR(coder2_NY_MT!AE32="", coder1_YH!AI31 = ""),0,1)</f>
        <v>1</v>
      </c>
      <c r="AC32" s="20">
        <f>IF(coder1_YH!AJ31="","",IF(coder1_YH!AJ31=coder2_NY_MT!AF32,1,0))</f>
        <v>1</v>
      </c>
      <c r="AD32" s="20">
        <f>IF(coder1_YH!AK31="","",IF(coder1_YH!AK31=coder2_NY_MT!AG32,1,0))</f>
        <v>0</v>
      </c>
      <c r="AF32" s="20">
        <f>IF(coder1_YH!AM31="","",IF(coder1_YH!AM31=coder2_NY_MT!AI32,1,0))</f>
        <v>1</v>
      </c>
      <c r="AG32" s="20">
        <f>IF(coder1_YH!AN31="","",IF(coder1_YH!AN31=coder2_NY_MT!AJ32,1,0))</f>
        <v>1</v>
      </c>
      <c r="AH32" s="20">
        <f>IF(coder1_YH!AO31="","",IF(coder1_YH!AO31=coder2_NY_MT!AK32,1,0))</f>
        <v>1</v>
      </c>
      <c r="AI32" s="20">
        <f>IF(coder1_YH!AP31="","",IF(coder1_YH!AP31=coder2_NY_MT!AL32,1,0))</f>
        <v>1</v>
      </c>
      <c r="AJ32" s="20">
        <f>IF(coder1_YH!AQ31="","",IF(coder1_YH!AQ31=coder2_NY_MT!AM32,1,0))</f>
        <v>1</v>
      </c>
      <c r="AK32" s="20">
        <f>IF(coder1_YH!AR31="","",IF(coder1_YH!AR31=coder2_NY_MT!AN32,1,0))</f>
        <v>1</v>
      </c>
      <c r="AL32" s="20">
        <f>IF(coder1_YH!AY31=coder2_NY_MT!AU32, 1, 0)</f>
        <v>1</v>
      </c>
      <c r="AM32" s="20">
        <f>IF(coder1_YH!AZ31=coder2_NY_MT!AV32, 1, 0)</f>
        <v>1</v>
      </c>
      <c r="AN32" s="2"/>
    </row>
    <row r="33" spans="1:40" s="20" customFormat="1" ht="17" hidden="1" customHeight="1" x14ac:dyDescent="0.2">
      <c r="A33" s="20" t="str">
        <f>IF(coder1_YH!D32="","",IF(coder1_YH!D32=coder2_NY_MT!A33,1,0))</f>
        <v/>
      </c>
      <c r="B33" s="20" t="e">
        <f>IF(coder1_YH!#REF!="","",IF(RIGHT(coder1_YH!#REF!,2)=RIGHT(coder2_NY_MT!B33,2),1,0))</f>
        <v>#REF!</v>
      </c>
      <c r="C33" s="20" t="str">
        <f>IF(coder1_YH!F32="","",IF(coder1_YH!F32=coder2_NY_MT!C33,1,0))</f>
        <v/>
      </c>
      <c r="E33" s="20" t="str">
        <f>IF(coder1_YH!H32="","",IF(coder1_YH!H32=coder2_NY_MT!E33,1,0))</f>
        <v/>
      </c>
      <c r="F33" s="20" t="str">
        <f>IF(coder1_YH!I32="","",IF(coder1_YH!I32=coder2_NY_MT!F33,1,0))</f>
        <v/>
      </c>
      <c r="G33" s="20" t="str">
        <f>IF(coder1_YH!J32="","",IF(coder1_YH!J32=coder2_NY_MT!G33,1,0))</f>
        <v/>
      </c>
      <c r="H33" s="20" t="str">
        <f>IF(coder1_YH!O32="","",IF(RIGHT(coder1_YH!O32,3)=RIGHT(coder2_NY_MT!K33,3),1,0))</f>
        <v/>
      </c>
      <c r="I33" s="20" t="str">
        <f>IF(H33="","",IF(OR(coder2_NY_MT!L33="", coder1_YH!P32 = ""),0,1))</f>
        <v/>
      </c>
      <c r="J33" s="20" t="str">
        <f>IF(coder1_YH!Q32="","",IF(coder1_YH!Q32=coder2_NY_MT!M33,1,0))</f>
        <v/>
      </c>
      <c r="K33" s="20" t="str">
        <f>IF(coder1_YH!R32="","",IF(coder1_YH!R32=coder2_NY_MT!N33,1,0))</f>
        <v/>
      </c>
      <c r="L33" s="20" t="str">
        <f>IF(coder1_YH!S32="","",IF(coder1_YH!S32=coder2_NY_MT!O33,1,0))</f>
        <v/>
      </c>
      <c r="M33" s="20" t="str">
        <f>IF(coder1_YH!T32="","",IF(coder1_YH!T32=coder2_NY_MT!P33,1,0))</f>
        <v/>
      </c>
      <c r="N33" s="20" t="str">
        <f>IF(coder1_YH!U32="","",IF(coder1_YH!U32=coder2_NY_MT!Q33,1,0))</f>
        <v/>
      </c>
      <c r="O33" s="20" t="str">
        <f>IF(coder1_YH!V32="","",IF(coder1_YH!V32=coder2_NY_MT!R33,1,0))</f>
        <v/>
      </c>
      <c r="P33" s="20" t="str">
        <f>IF(coder1_YH!W32="","",IF(coder1_YH!W32=coder2_NY_MT!S33,1,0))</f>
        <v/>
      </c>
      <c r="Q33" s="20" t="str">
        <f>IF(coder1_YH!X32="","",IF(coder1_YH!X32=coder2_NY_MT!T33,1,0))</f>
        <v/>
      </c>
      <c r="R33" s="20" t="str">
        <f>IF(coder1_YH!Y32="","",IF(coder1_YH!Y32=coder2_NY_MT!U33,1,0))</f>
        <v/>
      </c>
      <c r="S33" s="20" t="str">
        <f>IF(R33="","",IF(OR(coder2_NY_MT!V33="", coder1_YH!Z32 = ""),0,1))</f>
        <v/>
      </c>
      <c r="T33" s="20" t="str">
        <f>IF(coder1_YH!AA32="","",IF(coder1_YH!AA32=coder2_NY_MT!W33,1,0))</f>
        <v/>
      </c>
      <c r="U33" s="20" t="str">
        <f>IF(coder1_YH!AB32="","",IF(coder1_YH!AB32=coder2_NY_MT!X33,1,0))</f>
        <v/>
      </c>
      <c r="V33" s="20" t="str">
        <f>IF(coder1_YH!AC32="","",IF(coder1_YH!AC32=coder2_NY_MT!Y33,1,0))</f>
        <v/>
      </c>
      <c r="W33" s="20" t="str">
        <f>IF(coder1_YH!AD32="","",IF(coder1_YH!AD32=coder2_NY_MT!Z33,1,0))</f>
        <v/>
      </c>
      <c r="X33" s="20" t="str">
        <f>IF(coder1_YH!AE32="","",IF(coder1_YH!AE32=coder2_NY_MT!AA33,1,0))</f>
        <v/>
      </c>
      <c r="Z33" s="20" t="str">
        <f>IF(coder1_YH!AG32="","",IF(coder1_YH!AG32=coder2_NY_MT!AC33,1,0))</f>
        <v/>
      </c>
      <c r="AA33" s="20" t="str">
        <f>IF(coder1_YH!AH32="","",IF(coder1_YH!AH32=coder2_NY_MT!AD33,1,0))</f>
        <v/>
      </c>
      <c r="AB33" s="20">
        <f>IF(OR(coder2_NY_MT!AE33="", coder1_YH!AI32 = ""),0,1)</f>
        <v>1</v>
      </c>
      <c r="AC33" s="20">
        <f>IF(coder1_YH!AJ32="","",IF(coder1_YH!AJ32=coder2_NY_MT!AF33,1,0))</f>
        <v>1</v>
      </c>
      <c r="AD33" s="20">
        <f>IF(coder1_YH!AK32="","",IF(coder1_YH!AK32=coder2_NY_MT!AG33,1,0))</f>
        <v>0</v>
      </c>
      <c r="AF33" s="62">
        <v>1</v>
      </c>
      <c r="AG33" s="62">
        <v>1</v>
      </c>
      <c r="AH33" s="62">
        <v>1</v>
      </c>
      <c r="AI33" s="20">
        <f>IF(coder1_YH!AP32="","",IF(coder1_YH!AP32=coder2_NY_MT!AL33,1,0))</f>
        <v>1</v>
      </c>
      <c r="AJ33" s="20">
        <f>IF(coder1_YH!AQ32="","",IF(coder1_YH!AQ32=coder2_NY_MT!AM33,1,0))</f>
        <v>1</v>
      </c>
      <c r="AK33" s="20">
        <f>IF(coder1_YH!AR32="","",IF(coder1_YH!AR32=coder2_NY_MT!AN33,1,0))</f>
        <v>1</v>
      </c>
      <c r="AL33" s="20">
        <f>IF(coder1_YH!AY32=coder2_NY_MT!AU33, 1, 0)</f>
        <v>1</v>
      </c>
      <c r="AM33" s="20">
        <f>IF(coder1_YH!AZ32=coder2_NY_MT!AV33, 1, 0)</f>
        <v>1</v>
      </c>
      <c r="AN33" s="2"/>
    </row>
    <row r="34" spans="1:40" s="20" customFormat="1" ht="17" hidden="1" customHeight="1" x14ac:dyDescent="0.2">
      <c r="A34" s="20">
        <f>IF(coder1_YH!D33="","",IF(coder1_YH!D33=coder2_NY_MT!A34,1,0))</f>
        <v>1</v>
      </c>
      <c r="B34" s="20" t="e">
        <f>IF(coder1_YH!#REF!="","",IF(RIGHT(coder1_YH!#REF!,2)=RIGHT(coder2_NY_MT!B34,2),1,0))</f>
        <v>#REF!</v>
      </c>
      <c r="C34" s="20">
        <f>IF(coder1_YH!F33="","",IF(coder1_YH!F33=coder2_NY_MT!C34,1,0))</f>
        <v>1</v>
      </c>
      <c r="E34" s="20">
        <f>IF(coder1_YH!H33="","",IF(coder1_YH!H33=coder2_NY_MT!E34,1,0))</f>
        <v>1</v>
      </c>
      <c r="F34" s="20">
        <f>IF(coder1_YH!I33="","",IF(coder1_YH!I33=coder2_NY_MT!F34,1,0))</f>
        <v>1</v>
      </c>
      <c r="G34" s="20">
        <f>IF(coder1_YH!J33="","",IF(coder1_YH!J33=coder2_NY_MT!G34,1,0))</f>
        <v>1</v>
      </c>
      <c r="H34" s="20">
        <f>IF(coder1_YH!O33="","",IF(RIGHT(coder1_YH!O33,3)=RIGHT(coder2_NY_MT!K34,3),1,0))</f>
        <v>0</v>
      </c>
      <c r="I34" s="20">
        <f>IF(H34="","",IF(OR(coder2_NY_MT!L34="", coder1_YH!P33 = ""),0,1))</f>
        <v>1</v>
      </c>
      <c r="J34" s="20">
        <f>IF(coder1_YH!Q33="","",IF(coder1_YH!Q33=coder2_NY_MT!M34,1,0))</f>
        <v>1</v>
      </c>
      <c r="K34" s="20">
        <f>IF(coder1_YH!R33="","",IF(coder1_YH!R33=coder2_NY_MT!N34,1,0))</f>
        <v>1</v>
      </c>
      <c r="L34" s="20">
        <f>IF(coder1_YH!S33="","",IF(coder1_YH!S33=coder2_NY_MT!O34,1,0))</f>
        <v>1</v>
      </c>
      <c r="M34" s="20">
        <f>IF(coder1_YH!T33="","",IF(coder1_YH!T33=coder2_NY_MT!P34,1,0))</f>
        <v>1</v>
      </c>
      <c r="N34" s="20">
        <f>IF(coder1_YH!U33="","",IF(coder1_YH!U33=coder2_NY_MT!Q34,1,0))</f>
        <v>1</v>
      </c>
      <c r="O34" s="20">
        <f>IF(coder1_YH!V33="","",IF(coder1_YH!V33=coder2_NY_MT!R34,1,0))</f>
        <v>1</v>
      </c>
      <c r="P34" s="20">
        <f>IF(coder1_YH!W33="","",IF(coder1_YH!W33=coder2_NY_MT!S34,1,0))</f>
        <v>1</v>
      </c>
      <c r="Q34" s="20">
        <f>IF(coder1_YH!X33="","",IF(coder1_YH!X33=coder2_NY_MT!T34,1,0))</f>
        <v>1</v>
      </c>
      <c r="R34" s="20">
        <f>IF(coder1_YH!Y33="","",IF(coder1_YH!Y33=coder2_NY_MT!U34,1,0))</f>
        <v>1</v>
      </c>
      <c r="S34" s="20">
        <f>IF(R34="","",IF(OR(coder2_NY_MT!V34="", coder1_YH!Z33 = ""),0,1))</f>
        <v>1</v>
      </c>
      <c r="T34" s="20">
        <f>IF(coder1_YH!AA33="","",IF(coder1_YH!AA33=coder2_NY_MT!W34,1,0))</f>
        <v>1</v>
      </c>
      <c r="U34" s="20">
        <f>IF(coder1_YH!AB33="","",IF(coder1_YH!AB33=coder2_NY_MT!X34,1,0))</f>
        <v>1</v>
      </c>
      <c r="V34" s="20">
        <f>IF(coder1_YH!AC33="","",IF(coder1_YH!AC33=coder2_NY_MT!Y34,1,0))</f>
        <v>1</v>
      </c>
      <c r="W34" s="20">
        <f>IF(coder1_YH!AD33="","",IF(coder1_YH!AD33=coder2_NY_MT!Z34,1,0))</f>
        <v>1</v>
      </c>
      <c r="X34" s="20">
        <f>IF(coder1_YH!AE33="","",IF(coder1_YH!AE33=coder2_NY_MT!AA34,1,0))</f>
        <v>1</v>
      </c>
      <c r="Z34" s="20">
        <f>IF(coder1_YH!AG33="","",IF(coder1_YH!AG33=coder2_NY_MT!AC34,1,0))</f>
        <v>1</v>
      </c>
      <c r="AA34" s="20">
        <f>IF(coder1_YH!AH33="","",IF(coder1_YH!AH33=coder2_NY_MT!AD34,1,0))</f>
        <v>1</v>
      </c>
      <c r="AB34" s="20">
        <f>IF(OR(coder2_NY_MT!AE34="", coder1_YH!AI33 = ""),0,1)</f>
        <v>1</v>
      </c>
      <c r="AC34" s="20">
        <f>IF(coder1_YH!AJ33="","",IF(coder1_YH!AJ33=coder2_NY_MT!AF34,1,0))</f>
        <v>1</v>
      </c>
      <c r="AD34" s="62">
        <v>1</v>
      </c>
      <c r="AE34" s="62"/>
      <c r="AF34" s="20">
        <f>IF(coder1_YH!AM33="","",IF(coder1_YH!AM33=coder2_NY_MT!AI34,1,0))</f>
        <v>1</v>
      </c>
      <c r="AG34" s="20">
        <f>IF(coder1_YH!AN33="","",IF(coder1_YH!AN33=coder2_NY_MT!AJ34,1,0))</f>
        <v>1</v>
      </c>
      <c r="AH34" s="20">
        <f>IF(coder1_YH!AO33="","",IF(coder1_YH!AO33=coder2_NY_MT!AK34,1,0))</f>
        <v>1</v>
      </c>
      <c r="AI34" s="20">
        <f>IF(coder1_YH!AP33="","",IF(coder1_YH!AP33=coder2_NY_MT!AL34,1,0))</f>
        <v>1</v>
      </c>
      <c r="AJ34" s="20">
        <f>IF(coder1_YH!AQ33="","",IF(coder1_YH!AQ33=coder2_NY_MT!AM34,1,0))</f>
        <v>1</v>
      </c>
      <c r="AK34" s="20">
        <f>IF(coder1_YH!AR33="","",IF(coder1_YH!AR33=coder2_NY_MT!AN34,1,0))</f>
        <v>1</v>
      </c>
      <c r="AL34" s="20">
        <f>IF(coder1_YH!AY33=coder2_NY_MT!AU34, 1, 0)</f>
        <v>1</v>
      </c>
      <c r="AM34" s="20">
        <f>IF(coder1_YH!AZ33=coder2_NY_MT!AV34, 1, 0)</f>
        <v>1</v>
      </c>
      <c r="AN34" s="2"/>
    </row>
    <row r="35" spans="1:40" s="20" customFormat="1" ht="17" hidden="1" customHeight="1" x14ac:dyDescent="0.2">
      <c r="A35" s="20" t="str">
        <f>IF(coder1_YH!D34="","",IF(coder1_YH!D34=coder2_NY_MT!A35,1,0))</f>
        <v/>
      </c>
      <c r="B35" s="20" t="e">
        <f>IF(coder1_YH!#REF!="","",IF(RIGHT(coder1_YH!#REF!,2)=RIGHT(coder2_NY_MT!B35,2),1,0))</f>
        <v>#REF!</v>
      </c>
      <c r="C35" s="20" t="str">
        <f>IF(coder1_YH!F34="","",IF(coder1_YH!F34=coder2_NY_MT!C35,1,0))</f>
        <v/>
      </c>
      <c r="E35" s="20" t="str">
        <f>IF(coder1_YH!H34="","",IF(coder1_YH!H34=coder2_NY_MT!E35,1,0))</f>
        <v/>
      </c>
      <c r="F35" s="20" t="str">
        <f>IF(coder1_YH!I34="","",IF(coder1_YH!I34=coder2_NY_MT!F35,1,0))</f>
        <v/>
      </c>
      <c r="G35" s="20" t="str">
        <f>IF(coder1_YH!J34="","",IF(coder1_YH!J34=coder2_NY_MT!G35,1,0))</f>
        <v/>
      </c>
      <c r="H35" s="20">
        <f>IF(coder1_YH!O34="","",IF(RIGHT(coder1_YH!O34,3)=RIGHT(coder2_NY_MT!K35,3),1,0))</f>
        <v>0</v>
      </c>
      <c r="I35" s="20">
        <f>IF(H35="","",IF(OR(coder2_NY_MT!L35="", coder1_YH!P34 = ""),0,1))</f>
        <v>1</v>
      </c>
      <c r="J35" s="20">
        <f>IF(coder1_YH!Q34="","",IF(coder1_YH!Q34=coder2_NY_MT!M35,1,0))</f>
        <v>1</v>
      </c>
      <c r="K35" s="20">
        <f>IF(coder1_YH!R34="","",IF(coder1_YH!R34=coder2_NY_MT!N35,1,0))</f>
        <v>1</v>
      </c>
      <c r="L35" s="20">
        <f>IF(coder1_YH!S34="","",IF(coder1_YH!S34=coder2_NY_MT!O35,1,0))</f>
        <v>1</v>
      </c>
      <c r="M35" s="20">
        <f>IF(coder1_YH!T34="","",IF(coder1_YH!T34=coder2_NY_MT!P35,1,0))</f>
        <v>1</v>
      </c>
      <c r="N35" s="20">
        <f>IF(coder1_YH!U34="","",IF(coder1_YH!U34=coder2_NY_MT!Q35,1,0))</f>
        <v>1</v>
      </c>
      <c r="O35" s="20">
        <f>IF(coder1_YH!V34="","",IF(coder1_YH!V34=coder2_NY_MT!R35,1,0))</f>
        <v>1</v>
      </c>
      <c r="P35" s="20">
        <f>IF(coder1_YH!W34="","",IF(coder1_YH!W34=coder2_NY_MT!S35,1,0))</f>
        <v>1</v>
      </c>
      <c r="Q35" s="20">
        <f>IF(coder1_YH!X34="","",IF(coder1_YH!X34=coder2_NY_MT!T35,1,0))</f>
        <v>1</v>
      </c>
      <c r="R35" s="20">
        <f>IF(coder1_YH!Y34="","",IF(coder1_YH!Y34=coder2_NY_MT!U35,1,0))</f>
        <v>0</v>
      </c>
      <c r="S35" s="20">
        <f>IF(R35="","",IF(OR(coder2_NY_MT!V35="", coder1_YH!Z34 = ""),0,1))</f>
        <v>1</v>
      </c>
      <c r="T35" s="20">
        <f>IF(coder1_YH!AA34="","",IF(coder1_YH!AA34=coder2_NY_MT!W35,1,0))</f>
        <v>1</v>
      </c>
      <c r="U35" s="20">
        <f>IF(coder1_YH!AB34="","",IF(coder1_YH!AB34=coder2_NY_MT!X35,1,0))</f>
        <v>0</v>
      </c>
      <c r="V35" s="20">
        <f>IF(coder1_YH!AC34="","",IF(coder1_YH!AC34=coder2_NY_MT!Y35,1,0))</f>
        <v>0</v>
      </c>
      <c r="W35" s="20">
        <f>IF(coder1_YH!AD34="","",IF(coder1_YH!AD34=coder2_NY_MT!Z35,1,0))</f>
        <v>0</v>
      </c>
      <c r="X35" s="20">
        <f>IF(coder1_YH!AE34="","",IF(coder1_YH!AE34=coder2_NY_MT!AA35,1,0))</f>
        <v>0</v>
      </c>
      <c r="Z35" s="20">
        <f>IF(coder1_YH!AG34="","",IF(coder1_YH!AG34=coder2_NY_MT!AC35,1,0))</f>
        <v>0</v>
      </c>
      <c r="AA35" s="20">
        <f>IF(coder1_YH!AH34="","",IF(coder1_YH!AH34=coder2_NY_MT!AD35,1,0))</f>
        <v>0</v>
      </c>
      <c r="AB35" s="20">
        <f>IF(OR(coder2_NY_MT!AE35="", coder1_YH!AI34 = ""),0,1)</f>
        <v>1</v>
      </c>
      <c r="AC35" s="20">
        <f>IF(coder1_YH!AJ34="","",IF(coder1_YH!AJ34=coder2_NY_MT!AF35,1,0))</f>
        <v>1</v>
      </c>
      <c r="AD35" s="62">
        <v>1</v>
      </c>
      <c r="AE35" s="62"/>
      <c r="AF35" s="20">
        <f>IF(coder1_YH!AM34="","",IF(coder1_YH!AM34=coder2_NY_MT!AI35,1,0))</f>
        <v>1</v>
      </c>
      <c r="AG35" s="20">
        <f>IF(coder1_YH!AN34="","",IF(coder1_YH!AN34=coder2_NY_MT!AJ35,1,0))</f>
        <v>1</v>
      </c>
      <c r="AH35" s="20">
        <f>IF(coder1_YH!AO34="","",IF(coder1_YH!AO34=coder2_NY_MT!AK35,1,0))</f>
        <v>1</v>
      </c>
      <c r="AI35" s="20">
        <f>IF(coder1_YH!AP34="","",IF(coder1_YH!AP34=coder2_NY_MT!AL35,1,0))</f>
        <v>1</v>
      </c>
      <c r="AJ35" s="20">
        <f>IF(coder1_YH!AQ34="","",IF(coder1_YH!AQ34=coder2_NY_MT!AM35,1,0))</f>
        <v>1</v>
      </c>
      <c r="AK35" s="20">
        <f>IF(coder1_YH!AR34="","",IF(coder1_YH!AR34=coder2_NY_MT!AN35,1,0))</f>
        <v>1</v>
      </c>
      <c r="AL35" s="20">
        <f>IF(coder1_YH!AY34=coder2_NY_MT!AU35, 1, 0)</f>
        <v>1</v>
      </c>
      <c r="AM35" s="20">
        <f>IF(coder1_YH!AZ34=coder2_NY_MT!AV35, 1, 0)</f>
        <v>1</v>
      </c>
      <c r="AN35" s="2"/>
    </row>
    <row r="36" spans="1:40" s="20" customFormat="1" ht="17" hidden="1" customHeight="1" x14ac:dyDescent="0.2">
      <c r="A36" s="20">
        <f>IF(coder1_YH!D35="","",IF(coder1_YH!D35=coder2_NY_MT!A36,1,0))</f>
        <v>1</v>
      </c>
      <c r="B36" s="20" t="e">
        <f>IF(coder1_YH!#REF!="","",IF(RIGHT(coder1_YH!#REF!,2)=RIGHT(coder2_NY_MT!B36,2),1,0))</f>
        <v>#REF!</v>
      </c>
      <c r="C36" s="20">
        <f>IF(coder1_YH!F35="","",IF(coder1_YH!F35=coder2_NY_MT!C36,1,0))</f>
        <v>1</v>
      </c>
      <c r="E36" s="20">
        <f>IF(coder1_YH!H35="","",IF(coder1_YH!H35=coder2_NY_MT!E36,1,0))</f>
        <v>1</v>
      </c>
      <c r="F36" s="20">
        <f>IF(coder1_YH!I35="","",IF(coder1_YH!I35=coder2_NY_MT!F36,1,0))</f>
        <v>1</v>
      </c>
      <c r="G36" s="20">
        <f>IF(coder1_YH!J35="","",IF(coder1_YH!J35=coder2_NY_MT!G36,1,0))</f>
        <v>1</v>
      </c>
      <c r="H36" s="20">
        <f>IF(coder1_YH!O35="","",IF(RIGHT(coder1_YH!O35,3)=RIGHT(coder2_NY_MT!K36,3),1,0))</f>
        <v>0</v>
      </c>
      <c r="I36" s="20">
        <f>IF(H36="","",IF(OR(coder2_NY_MT!L36="", coder1_YH!P35 = ""),0,1))</f>
        <v>1</v>
      </c>
      <c r="J36" s="20">
        <f>IF(coder1_YH!Q35="","",IF(coder1_YH!Q35=coder2_NY_MT!M36,1,0))</f>
        <v>1</v>
      </c>
      <c r="K36" s="20">
        <f>IF(coder1_YH!R35="","",IF(coder1_YH!R35=coder2_NY_MT!N36,1,0))</f>
        <v>1</v>
      </c>
      <c r="L36" s="20">
        <f>IF(coder1_YH!S35="","",IF(coder1_YH!S35=coder2_NY_MT!O36,1,0))</f>
        <v>1</v>
      </c>
      <c r="M36" s="20">
        <f>IF(coder1_YH!T35="","",IF(coder1_YH!T35=coder2_NY_MT!P36,1,0))</f>
        <v>1</v>
      </c>
      <c r="N36" s="20">
        <f>IF(coder1_YH!U35="","",IF(coder1_YH!U35=coder2_NY_MT!Q36,1,0))</f>
        <v>1</v>
      </c>
      <c r="O36" s="20">
        <f>IF(coder1_YH!V35="","",IF(coder1_YH!V35=coder2_NY_MT!R36,1,0))</f>
        <v>1</v>
      </c>
      <c r="P36" s="20">
        <f>IF(coder1_YH!W35="","",IF(coder1_YH!W35=coder2_NY_MT!S36,1,0))</f>
        <v>1</v>
      </c>
      <c r="Q36" s="20">
        <f>IF(coder1_YH!X35="","",IF(coder1_YH!X35=coder2_NY_MT!T36,1,0))</f>
        <v>1</v>
      </c>
      <c r="R36" s="20">
        <f>IF(coder1_YH!Y35="","",IF(coder1_YH!Y35=coder2_NY_MT!U36,1,0))</f>
        <v>1</v>
      </c>
      <c r="S36" s="20">
        <f>IF(R36="","",IF(OR(coder2_NY_MT!V36="", coder1_YH!Z35 = ""),0,1))</f>
        <v>1</v>
      </c>
      <c r="T36" s="20">
        <f>IF(coder1_YH!AA35="","",IF(coder1_YH!AA35=coder2_NY_MT!W36,1,0))</f>
        <v>1</v>
      </c>
      <c r="U36" s="20">
        <f>IF(coder1_YH!AB35="","",IF(coder1_YH!AB35=coder2_NY_MT!X36,1,0))</f>
        <v>1</v>
      </c>
      <c r="V36" s="20">
        <f>IF(coder1_YH!AC35="","",IF(coder1_YH!AC35=coder2_NY_MT!Y36,1,0))</f>
        <v>1</v>
      </c>
      <c r="W36" s="20">
        <f>IF(coder1_YH!AD35="","",IF(coder1_YH!AD35=coder2_NY_MT!Z36,1,0))</f>
        <v>1</v>
      </c>
      <c r="X36" s="20">
        <f>IF(coder1_YH!AE35="","",IF(coder1_YH!AE35=coder2_NY_MT!AA36,1,0))</f>
        <v>1</v>
      </c>
      <c r="Z36" s="20">
        <f>IF(coder1_YH!AG35="","",IF(coder1_YH!AG35=coder2_NY_MT!AC36,1,0))</f>
        <v>1</v>
      </c>
      <c r="AA36" s="20">
        <f>IF(coder1_YH!AH35="","",IF(coder1_YH!AH35=coder2_NY_MT!AD36,1,0))</f>
        <v>1</v>
      </c>
      <c r="AB36" s="20">
        <f>IF(OR(coder2_NY_MT!AE36="", coder1_YH!AI35 = ""),0,1)</f>
        <v>1</v>
      </c>
      <c r="AC36" s="20">
        <f>IF(coder1_YH!AJ35="","",IF(coder1_YH!AJ35=coder2_NY_MT!AF36,1,0))</f>
        <v>1</v>
      </c>
      <c r="AD36" s="20">
        <f>IF(coder1_YH!AK35="","",IF(coder1_YH!AK35=coder2_NY_MT!AG36,1,0))</f>
        <v>0</v>
      </c>
      <c r="AF36" s="20">
        <f>IF(coder1_YH!AM35="","",IF(coder1_YH!AM35=coder2_NY_MT!AI36,1,0))</f>
        <v>1</v>
      </c>
      <c r="AG36" s="20">
        <f>IF(coder1_YH!AN35="","",IF(coder1_YH!AN35=coder2_NY_MT!AJ36,1,0))</f>
        <v>1</v>
      </c>
      <c r="AH36" s="20">
        <f>IF(coder1_YH!AO35="","",IF(coder1_YH!AO35=coder2_NY_MT!AK36,1,0))</f>
        <v>1</v>
      </c>
      <c r="AI36" s="20">
        <f>IF(coder1_YH!AP35="","",IF(coder1_YH!AP35=coder2_NY_MT!AL36,1,0))</f>
        <v>1</v>
      </c>
      <c r="AJ36" s="20">
        <f>IF(coder1_YH!AQ35="","",IF(coder1_YH!AQ35=coder2_NY_MT!AM36,1,0))</f>
        <v>1</v>
      </c>
      <c r="AK36" s="20">
        <f>IF(coder1_YH!AR35="","",IF(coder1_YH!AR35=coder2_NY_MT!AN36,1,0))</f>
        <v>1</v>
      </c>
      <c r="AL36" s="20">
        <f>IF(coder1_YH!AY35=coder2_NY_MT!AU36, 1, 0)</f>
        <v>1</v>
      </c>
      <c r="AM36" s="20">
        <f>IF(coder1_YH!AZ35=coder2_NY_MT!AV36, 1, 0)</f>
        <v>0</v>
      </c>
      <c r="AN36" s="2"/>
    </row>
    <row r="37" spans="1:40" s="20" customFormat="1" ht="17" hidden="1" customHeight="1" x14ac:dyDescent="0.2">
      <c r="A37" s="20" t="str">
        <f>IF(coder1_YH!D36="","",IF(coder1_YH!D36=coder2_NY_MT!A37,1,0))</f>
        <v/>
      </c>
      <c r="B37" s="20" t="e">
        <f>IF(coder1_YH!#REF!="","",IF(RIGHT(coder1_YH!#REF!,2)=RIGHT(coder2_NY_MT!B37,2),1,0))</f>
        <v>#REF!</v>
      </c>
      <c r="C37" s="20" t="str">
        <f>IF(coder1_YH!F36="","",IF(coder1_YH!F36=coder2_NY_MT!C37,1,0))</f>
        <v/>
      </c>
      <c r="E37" s="20" t="str">
        <f>IF(coder1_YH!H36="","",IF(coder1_YH!H36=coder2_NY_MT!E37,1,0))</f>
        <v/>
      </c>
      <c r="F37" s="20" t="str">
        <f>IF(coder1_YH!I36="","",IF(coder1_YH!I36=coder2_NY_MT!F37,1,0))</f>
        <v/>
      </c>
      <c r="G37" s="20" t="str">
        <f>IF(coder1_YH!J36="","",IF(coder1_YH!J36=coder2_NY_MT!G37,1,0))</f>
        <v/>
      </c>
      <c r="H37" s="20">
        <f>IF(coder1_YH!O36="","",IF(RIGHT(coder1_YH!O36,3)=RIGHT(coder2_NY_MT!K37,3),1,0))</f>
        <v>0</v>
      </c>
      <c r="I37" s="20">
        <f>IF(H37="","",IF(OR(coder2_NY_MT!L37="", coder1_YH!P36 = ""),0,1))</f>
        <v>1</v>
      </c>
      <c r="J37" s="20">
        <f>IF(coder1_YH!Q36="","",IF(coder1_YH!Q36=coder2_NY_MT!M37,1,0))</f>
        <v>1</v>
      </c>
      <c r="K37" s="20">
        <f>IF(coder1_YH!R36="","",IF(coder1_YH!R36=coder2_NY_MT!N37,1,0))</f>
        <v>1</v>
      </c>
      <c r="L37" s="20">
        <f>IF(coder1_YH!S36="","",IF(coder1_YH!S36=coder2_NY_MT!O37,1,0))</f>
        <v>1</v>
      </c>
      <c r="M37" s="20">
        <f>IF(coder1_YH!T36="","",IF(coder1_YH!T36=coder2_NY_MT!P37,1,0))</f>
        <v>1</v>
      </c>
      <c r="N37" s="20">
        <f>IF(coder1_YH!U36="","",IF(coder1_YH!U36=coder2_NY_MT!Q37,1,0))</f>
        <v>1</v>
      </c>
      <c r="O37" s="20">
        <f>IF(coder1_YH!V36="","",IF(coder1_YH!V36=coder2_NY_MT!R37,1,0))</f>
        <v>1</v>
      </c>
      <c r="P37" s="20">
        <f>IF(coder1_YH!W36="","",IF(coder1_YH!W36=coder2_NY_MT!S37,1,0))</f>
        <v>1</v>
      </c>
      <c r="Q37" s="20">
        <f>IF(coder1_YH!X36="","",IF(coder1_YH!X36=coder2_NY_MT!T37,1,0))</f>
        <v>1</v>
      </c>
      <c r="R37" s="20">
        <f>IF(coder1_YH!Y36="","",IF(coder1_YH!Y36=coder2_NY_MT!U37,1,0))</f>
        <v>0</v>
      </c>
      <c r="S37" s="20">
        <f>IF(R37="","",IF(OR(coder2_NY_MT!V37="", coder1_YH!Z36 = ""),0,1))</f>
        <v>1</v>
      </c>
      <c r="T37" s="20">
        <f>IF(coder1_YH!AA36="","",IF(coder1_YH!AA36=coder2_NY_MT!W37,1,0))</f>
        <v>1</v>
      </c>
      <c r="U37" s="20">
        <f>IF(coder1_YH!AB36="","",IF(coder1_YH!AB36=coder2_NY_MT!X37,1,0))</f>
        <v>0</v>
      </c>
      <c r="V37" s="20">
        <f>IF(coder1_YH!AC36="","",IF(coder1_YH!AC36=coder2_NY_MT!Y37,1,0))</f>
        <v>0</v>
      </c>
      <c r="W37" s="20">
        <f>IF(coder1_YH!AD36="","",IF(coder1_YH!AD36=coder2_NY_MT!Z37,1,0))</f>
        <v>0</v>
      </c>
      <c r="X37" s="20">
        <f>IF(coder1_YH!AE36="","",IF(coder1_YH!AE36=coder2_NY_MT!AA37,1,0))</f>
        <v>0</v>
      </c>
      <c r="Z37" s="20">
        <f>IF(coder1_YH!AG36="","",IF(coder1_YH!AG36=coder2_NY_MT!AC37,1,0))</f>
        <v>0</v>
      </c>
      <c r="AA37" s="20">
        <f>IF(coder1_YH!AH36="","",IF(coder1_YH!AH36=coder2_NY_MT!AD37,1,0))</f>
        <v>0</v>
      </c>
      <c r="AB37" s="20">
        <f>IF(OR(coder2_NY_MT!AE37="", coder1_YH!AI36 = ""),0,1)</f>
        <v>1</v>
      </c>
      <c r="AC37" s="20">
        <f>IF(coder1_YH!AJ36="","",IF(coder1_YH!AJ36=coder2_NY_MT!AF37,1,0))</f>
        <v>1</v>
      </c>
      <c r="AD37" s="20">
        <f>IF(coder1_YH!AK36="","",IF(coder1_YH!AK36=coder2_NY_MT!AG37,1,0))</f>
        <v>0</v>
      </c>
      <c r="AF37" s="20">
        <f>IF(coder1_YH!AM36="","",IF(coder1_YH!AM36=coder2_NY_MT!AI37,1,0))</f>
        <v>1</v>
      </c>
      <c r="AG37" s="20">
        <f>IF(coder1_YH!AN36="","",IF(coder1_YH!AN36=coder2_NY_MT!AJ37,1,0))</f>
        <v>1</v>
      </c>
      <c r="AH37" s="20">
        <f>IF(coder1_YH!AO36="","",IF(coder1_YH!AO36=coder2_NY_MT!AK37,1,0))</f>
        <v>1</v>
      </c>
      <c r="AI37" s="20">
        <f>IF(coder1_YH!AP36="","",IF(coder1_YH!AP36=coder2_NY_MT!AL37,1,0))</f>
        <v>1</v>
      </c>
      <c r="AJ37" s="20">
        <f>IF(coder1_YH!AQ36="","",IF(coder1_YH!AQ36=coder2_NY_MT!AM37,1,0))</f>
        <v>1</v>
      </c>
      <c r="AK37" s="20">
        <f>IF(coder1_YH!AR36="","",IF(coder1_YH!AR36=coder2_NY_MT!AN37,1,0))</f>
        <v>1</v>
      </c>
      <c r="AL37" s="20">
        <f>IF(coder1_YH!AY36=coder2_NY_MT!AU37, 1, 0)</f>
        <v>1</v>
      </c>
      <c r="AM37" s="20">
        <f>IF(coder1_YH!AZ36=coder2_NY_MT!AV37, 1, 0)</f>
        <v>0</v>
      </c>
      <c r="AN37" s="2"/>
    </row>
    <row r="38" spans="1:40" s="20" customFormat="1" ht="17" hidden="1" customHeight="1" x14ac:dyDescent="0.2">
      <c r="A38" s="20">
        <f>IF(coder1_YH!D37="","",IF(coder1_YH!D37=coder2_NY_MT!A38,1,0))</f>
        <v>0</v>
      </c>
      <c r="B38" s="20" t="e">
        <f>IF(coder1_YH!#REF!="","",IF(RIGHT(coder1_YH!#REF!,2)=RIGHT(coder2_NY_MT!B38,2),1,0))</f>
        <v>#REF!</v>
      </c>
      <c r="C38" s="20">
        <f>IF(coder1_YH!F37="","",IF(coder1_YH!F37=coder2_NY_MT!C38,1,0))</f>
        <v>0</v>
      </c>
      <c r="E38" s="20">
        <f>IF(coder1_YH!H37="","",IF(coder1_YH!H37=coder2_NY_MT!E38,1,0))</f>
        <v>0</v>
      </c>
      <c r="F38" s="20">
        <f>IF(coder1_YH!I37="","",IF(coder1_YH!I37=coder2_NY_MT!F38,1,0))</f>
        <v>0</v>
      </c>
      <c r="G38" s="20">
        <f>IF(coder1_YH!J37="","",IF(coder1_YH!J37=coder2_NY_MT!G38,1,0))</f>
        <v>0</v>
      </c>
      <c r="H38" s="20">
        <f>IF(coder1_YH!O37="","",IF(RIGHT(coder1_YH!O37,3)=RIGHT(coder2_NY_MT!K38,3),1,0))</f>
        <v>0</v>
      </c>
      <c r="I38" s="20">
        <f>IF(H38="","",IF(OR(coder2_NY_MT!L38="", coder1_YH!P37 = ""),0,1))</f>
        <v>1</v>
      </c>
      <c r="J38" s="20">
        <f>IF(coder1_YH!Q37="","",IF(coder1_YH!Q37=coder2_NY_MT!M38,1,0))</f>
        <v>1</v>
      </c>
      <c r="K38" s="20">
        <f>IF(coder1_YH!R37="","",IF(coder1_YH!R37=coder2_NY_MT!N38,1,0))</f>
        <v>1</v>
      </c>
      <c r="L38" s="20">
        <f>IF(coder1_YH!S37="","",IF(coder1_YH!S37=coder2_NY_MT!O38,1,0))</f>
        <v>1</v>
      </c>
      <c r="M38" s="20">
        <f>IF(coder1_YH!T37="","",IF(coder1_YH!T37=coder2_NY_MT!P38,1,0))</f>
        <v>1</v>
      </c>
      <c r="N38" s="20">
        <f>IF(coder1_YH!U37="","",IF(coder1_YH!U37=coder2_NY_MT!Q38,1,0))</f>
        <v>1</v>
      </c>
      <c r="O38" s="20">
        <f>IF(coder1_YH!V37="","",IF(coder1_YH!V37=coder2_NY_MT!R38,1,0))</f>
        <v>1</v>
      </c>
      <c r="P38" s="20">
        <f>IF(coder1_YH!W37="","",IF(coder1_YH!W37=coder2_NY_MT!S38,1,0))</f>
        <v>1</v>
      </c>
      <c r="Q38" s="20">
        <f>IF(coder1_YH!X37="","",IF(coder1_YH!X37=coder2_NY_MT!T38,1,0))</f>
        <v>1</v>
      </c>
      <c r="R38" s="20">
        <f>IF(coder1_YH!Y37="","",IF(coder1_YH!Y37=coder2_NY_MT!U38,1,0))</f>
        <v>1</v>
      </c>
      <c r="S38" s="20">
        <f>IF(R38="","",IF(OR(coder2_NY_MT!V38="", coder1_YH!Z37 = ""),0,1))</f>
        <v>1</v>
      </c>
      <c r="T38" s="20">
        <f>IF(coder1_YH!AA37="","",IF(coder1_YH!AA37=coder2_NY_MT!W38,1,0))</f>
        <v>1</v>
      </c>
      <c r="U38" s="20">
        <f>IF(coder1_YH!AB37="","",IF(coder1_YH!AB37=coder2_NY_MT!X38,1,0))</f>
        <v>1</v>
      </c>
      <c r="V38" s="20">
        <f>IF(coder1_YH!AC37="","",IF(coder1_YH!AC37=coder2_NY_MT!Y38,1,0))</f>
        <v>1</v>
      </c>
      <c r="W38" s="20">
        <f>IF(coder1_YH!AD37="","",IF(coder1_YH!AD37=coder2_NY_MT!Z38,1,0))</f>
        <v>1</v>
      </c>
      <c r="X38" s="20">
        <f>IF(coder1_YH!AE37="","",IF(coder1_YH!AE37=coder2_NY_MT!AA38,1,0))</f>
        <v>1</v>
      </c>
      <c r="Z38" s="20">
        <f>IF(coder1_YH!AG37="","",IF(coder1_YH!AG37=coder2_NY_MT!AC38,1,0))</f>
        <v>1</v>
      </c>
      <c r="AA38" s="20">
        <f>IF(coder1_YH!AH37="","",IF(coder1_YH!AH37=coder2_NY_MT!AD38,1,0))</f>
        <v>1</v>
      </c>
      <c r="AB38" s="20">
        <f>IF(OR(coder2_NY_MT!AE38="", coder1_YH!AI37 = ""),0,1)</f>
        <v>1</v>
      </c>
      <c r="AC38" s="20">
        <f>IF(coder1_YH!AJ37="","",IF(coder1_YH!AJ37=coder2_NY_MT!AF38,1,0))</f>
        <v>1</v>
      </c>
      <c r="AD38" s="20">
        <f>IF(coder1_YH!AK37="","",IF(coder1_YH!AK37=coder2_NY_MT!AG38,1,0))</f>
        <v>0</v>
      </c>
      <c r="AF38" s="20">
        <f>IF(coder1_YH!AM37="","",IF(coder1_YH!AM37=coder2_NY_MT!AI38,1,0))</f>
        <v>1</v>
      </c>
      <c r="AG38" s="20">
        <f>IF(coder1_YH!AN37="","",IF(coder1_YH!AN37=coder2_NY_MT!AJ38,1,0))</f>
        <v>1</v>
      </c>
      <c r="AH38" s="20">
        <f>IF(coder1_YH!AO37="","",IF(coder1_YH!AO37=coder2_NY_MT!AK38,1,0))</f>
        <v>1</v>
      </c>
      <c r="AI38" s="20">
        <f>IF(coder1_YH!AP37="","",IF(coder1_YH!AP37=coder2_NY_MT!AL38,1,0))</f>
        <v>1</v>
      </c>
      <c r="AJ38" s="20">
        <f>IF(coder1_YH!AQ37="","",IF(coder1_YH!AQ37=coder2_NY_MT!AM38,1,0))</f>
        <v>1</v>
      </c>
      <c r="AK38" s="20">
        <f>IF(coder1_YH!AR37="","",IF(coder1_YH!AR37=coder2_NY_MT!AN38,1,0))</f>
        <v>1</v>
      </c>
      <c r="AL38" s="20">
        <f>IF(coder1_YH!AY37=coder2_NY_MT!AU38, 1, 0)</f>
        <v>1</v>
      </c>
      <c r="AM38" s="20">
        <f>IF(coder1_YH!AZ37=coder2_NY_MT!AV38, 1, 0)</f>
        <v>1</v>
      </c>
      <c r="AN38" s="2"/>
    </row>
    <row r="39" spans="1:40" s="20" customFormat="1" ht="17" hidden="1" customHeight="1" x14ac:dyDescent="0.2">
      <c r="A39" s="20" t="str">
        <f>IF(coder1_YH!D38="","",IF(coder1_YH!D38=coder2_NY_MT!A39,1,0))</f>
        <v/>
      </c>
      <c r="B39" s="20" t="e">
        <f>IF(coder1_YH!#REF!="","",IF(RIGHT(coder1_YH!#REF!,2)=RIGHT(coder2_NY_MT!B39,2),1,0))</f>
        <v>#REF!</v>
      </c>
      <c r="C39" s="20" t="str">
        <f>IF(coder1_YH!F38="","",IF(coder1_YH!F38=coder2_NY_MT!C39,1,0))</f>
        <v/>
      </c>
      <c r="E39" s="20" t="str">
        <f>IF(coder1_YH!H38="","",IF(coder1_YH!H38=coder2_NY_MT!E39,1,0))</f>
        <v/>
      </c>
      <c r="F39" s="20" t="str">
        <f>IF(coder1_YH!I38="","",IF(coder1_YH!I38=coder2_NY_MT!F39,1,0))</f>
        <v/>
      </c>
      <c r="G39" s="20" t="str">
        <f>IF(coder1_YH!J38="","",IF(coder1_YH!J38=coder2_NY_MT!G39,1,0))</f>
        <v/>
      </c>
      <c r="H39" s="20">
        <f>IF(coder1_YH!O38="","",IF(RIGHT(coder1_YH!O38,3)=RIGHT(coder2_NY_MT!K39,3),1,0))</f>
        <v>0</v>
      </c>
      <c r="I39" s="20">
        <f>IF(H39="","",IF(OR(coder2_NY_MT!L39="", coder1_YH!P38 = ""),0,1))</f>
        <v>1</v>
      </c>
      <c r="J39" s="20">
        <f>IF(coder1_YH!Q38="","",IF(coder1_YH!Q38=coder2_NY_MT!M39,1,0))</f>
        <v>1</v>
      </c>
      <c r="K39" s="20">
        <f>IF(coder1_YH!R38="","",IF(coder1_YH!R38=coder2_NY_MT!N39,1,0))</f>
        <v>1</v>
      </c>
      <c r="L39" s="20">
        <f>IF(coder1_YH!S38="","",IF(coder1_YH!S38=coder2_NY_MT!O39,1,0))</f>
        <v>1</v>
      </c>
      <c r="M39" s="20">
        <f>IF(coder1_YH!T38="","",IF(coder1_YH!T38=coder2_NY_MT!P39,1,0))</f>
        <v>1</v>
      </c>
      <c r="N39" s="20">
        <f>IF(coder1_YH!U38="","",IF(coder1_YH!U38=coder2_NY_MT!Q39,1,0))</f>
        <v>1</v>
      </c>
      <c r="O39" s="20">
        <f>IF(coder1_YH!V38="","",IF(coder1_YH!V38=coder2_NY_MT!R39,1,0))</f>
        <v>1</v>
      </c>
      <c r="P39" s="20">
        <f>IF(coder1_YH!W38="","",IF(coder1_YH!W38=coder2_NY_MT!S39,1,0))</f>
        <v>1</v>
      </c>
      <c r="Q39" s="20">
        <f>IF(coder1_YH!X38="","",IF(coder1_YH!X38=coder2_NY_MT!T39,1,0))</f>
        <v>1</v>
      </c>
      <c r="R39" s="20">
        <f>IF(coder1_YH!Y38="","",IF(coder1_YH!Y38=coder2_NY_MT!U39,1,0))</f>
        <v>0</v>
      </c>
      <c r="S39" s="20">
        <f>IF(R39="","",IF(OR(coder2_NY_MT!V39="", coder1_YH!Z38 = ""),0,1))</f>
        <v>1</v>
      </c>
      <c r="T39" s="20">
        <f>IF(coder1_YH!AA38="","",IF(coder1_YH!AA38=coder2_NY_MT!W39,1,0))</f>
        <v>1</v>
      </c>
      <c r="U39" s="20">
        <f>IF(coder1_YH!AB38="","",IF(coder1_YH!AB38=coder2_NY_MT!X39,1,0))</f>
        <v>0</v>
      </c>
      <c r="V39" s="20">
        <f>IF(coder1_YH!AC38="","",IF(coder1_YH!AC38=coder2_NY_MT!Y39,1,0))</f>
        <v>0</v>
      </c>
      <c r="W39" s="20">
        <f>IF(coder1_YH!AD38="","",IF(coder1_YH!AD38=coder2_NY_MT!Z39,1,0))</f>
        <v>0</v>
      </c>
      <c r="X39" s="20">
        <f>IF(coder1_YH!AE38="","",IF(coder1_YH!AE38=coder2_NY_MT!AA39,1,0))</f>
        <v>0</v>
      </c>
      <c r="Z39" s="20">
        <f>IF(coder1_YH!AG38="","",IF(coder1_YH!AG38=coder2_NY_MT!AC39,1,0))</f>
        <v>0</v>
      </c>
      <c r="AA39" s="20">
        <f>IF(coder1_YH!AH38="","",IF(coder1_YH!AH38=coder2_NY_MT!AD39,1,0))</f>
        <v>0</v>
      </c>
      <c r="AB39" s="20">
        <f>IF(OR(coder2_NY_MT!AE39="", coder1_YH!AI38 = ""),0,1)</f>
        <v>1</v>
      </c>
      <c r="AC39" s="20">
        <f>IF(coder1_YH!AJ38="","",IF(coder1_YH!AJ38=coder2_NY_MT!AF39,1,0))</f>
        <v>1</v>
      </c>
      <c r="AD39" s="20">
        <f>IF(coder1_YH!AK38="","",IF(coder1_YH!AK38=coder2_NY_MT!AG39,1,0))</f>
        <v>0</v>
      </c>
      <c r="AF39" s="20">
        <f>IF(coder1_YH!AM38="","",IF(coder1_YH!AM38=coder2_NY_MT!AI39,1,0))</f>
        <v>1</v>
      </c>
      <c r="AG39" s="20">
        <f>IF(coder1_YH!AN38="","",IF(coder1_YH!AN38=coder2_NY_MT!AJ39,1,0))</f>
        <v>1</v>
      </c>
      <c r="AH39" s="20">
        <f>IF(coder1_YH!AO38="","",IF(coder1_YH!AO38=coder2_NY_MT!AK39,1,0))</f>
        <v>1</v>
      </c>
      <c r="AI39" s="20">
        <f>IF(coder1_YH!AP38="","",IF(coder1_YH!AP38=coder2_NY_MT!AL39,1,0))</f>
        <v>1</v>
      </c>
      <c r="AJ39" s="20">
        <f>IF(coder1_YH!AQ38="","",IF(coder1_YH!AQ38=coder2_NY_MT!AM39,1,0))</f>
        <v>1</v>
      </c>
      <c r="AK39" s="20">
        <f>IF(coder1_YH!AR38="","",IF(coder1_YH!AR38=coder2_NY_MT!AN39,1,0))</f>
        <v>1</v>
      </c>
      <c r="AL39" s="20">
        <f>IF(coder1_YH!AY38=coder2_NY_MT!AU39, 1, 0)</f>
        <v>1</v>
      </c>
      <c r="AM39" s="20">
        <f>IF(coder1_YH!AZ38=coder2_NY_MT!AV39, 1, 0)</f>
        <v>1</v>
      </c>
      <c r="AN39" s="2"/>
    </row>
    <row r="40" spans="1:40" s="20" customFormat="1" ht="17" hidden="1" customHeight="1" x14ac:dyDescent="0.2">
      <c r="A40" s="20">
        <f>IF(coder1_YH!D39="","",IF(coder1_YH!D39=coder2_NY_MT!A40,1,0))</f>
        <v>1</v>
      </c>
      <c r="B40" s="20" t="e">
        <f>IF(coder1_YH!#REF!="","",IF(RIGHT(coder1_YH!#REF!,2)=RIGHT(coder2_NY_MT!B40,2),1,0))</f>
        <v>#REF!</v>
      </c>
      <c r="C40" s="20">
        <f>IF(coder1_YH!F39="","",IF(coder1_YH!F39=coder2_NY_MT!C40,1,0))</f>
        <v>1</v>
      </c>
      <c r="E40" s="20">
        <f>IF(coder1_YH!H39="","",IF(coder1_YH!H39=coder2_NY_MT!E40,1,0))</f>
        <v>1</v>
      </c>
      <c r="F40" s="20">
        <f>IF(coder1_YH!I39="","",IF(coder1_YH!I39=coder2_NY_MT!F40,1,0))</f>
        <v>1</v>
      </c>
      <c r="G40" s="20">
        <f>IF(coder1_YH!J39="","",IF(coder1_YH!J39=coder2_NY_MT!G40,1,0))</f>
        <v>1</v>
      </c>
      <c r="H40" s="20">
        <f>IF(coder1_YH!O39="","",IF(RIGHT(coder1_YH!O39,3)=RIGHT(coder2_NY_MT!K40,3),1,0))</f>
        <v>0</v>
      </c>
      <c r="I40" s="20">
        <f>IF(H40="","",IF(OR(coder2_NY_MT!L40="", coder1_YH!P39 = ""),0,1))</f>
        <v>1</v>
      </c>
      <c r="J40" s="20">
        <f>IF(coder1_YH!Q39="","",IF(coder1_YH!Q39=coder2_NY_MT!M40,1,0))</f>
        <v>1</v>
      </c>
      <c r="K40" s="20">
        <f>IF(coder1_YH!R39="","",IF(coder1_YH!R39=coder2_NY_MT!N40,1,0))</f>
        <v>1</v>
      </c>
      <c r="L40" s="20">
        <f>IF(coder1_YH!S39="","",IF(coder1_YH!S39=coder2_NY_MT!O40,1,0))</f>
        <v>1</v>
      </c>
      <c r="M40" s="20">
        <f>IF(coder1_YH!T39="","",IF(coder1_YH!T39=coder2_NY_MT!P40,1,0))</f>
        <v>1</v>
      </c>
      <c r="N40" s="20">
        <f>IF(coder1_YH!U39="","",IF(coder1_YH!U39=coder2_NY_MT!Q40,1,0))</f>
        <v>1</v>
      </c>
      <c r="O40" s="20">
        <f>IF(coder1_YH!V39="","",IF(coder1_YH!V39=coder2_NY_MT!R40,1,0))</f>
        <v>1</v>
      </c>
      <c r="P40" s="20">
        <f>IF(coder1_YH!W39="","",IF(coder1_YH!W39=coder2_NY_MT!S40,1,0))</f>
        <v>1</v>
      </c>
      <c r="Q40" s="20">
        <f>IF(coder1_YH!X39="","",IF(coder1_YH!X39=coder2_NY_MT!T40,1,0))</f>
        <v>1</v>
      </c>
      <c r="R40" s="20">
        <f>IF(coder1_YH!Y39="","",IF(coder1_YH!Y39=coder2_NY_MT!U40,1,0))</f>
        <v>1</v>
      </c>
      <c r="S40" s="20">
        <f>IF(R40="","",IF(OR(coder2_NY_MT!V40="", coder1_YH!Z39 = ""),0,1))</f>
        <v>1</v>
      </c>
      <c r="T40" s="20">
        <f>IF(coder1_YH!AA39="","",IF(coder1_YH!AA39=coder2_NY_MT!W40,1,0))</f>
        <v>1</v>
      </c>
      <c r="U40" s="20">
        <f>IF(coder1_YH!AB39="","",IF(coder1_YH!AB39=coder2_NY_MT!X40,1,0))</f>
        <v>1</v>
      </c>
      <c r="V40" s="20">
        <f>IF(coder1_YH!AC39="","",IF(coder1_YH!AC39=coder2_NY_MT!Y40,1,0))</f>
        <v>1</v>
      </c>
      <c r="W40" s="20">
        <f>IF(coder1_YH!AD39="","",IF(coder1_YH!AD39=coder2_NY_MT!Z40,1,0))</f>
        <v>1</v>
      </c>
      <c r="X40" s="20">
        <f>IF(coder1_YH!AE39="","",IF(coder1_YH!AE39=coder2_NY_MT!AA40,1,0))</f>
        <v>1</v>
      </c>
      <c r="Z40" s="20">
        <f>IF(coder1_YH!AG39="","",IF(coder1_YH!AG39=coder2_NY_MT!AC40,1,0))</f>
        <v>1</v>
      </c>
      <c r="AA40" s="20">
        <f>IF(coder1_YH!AH39="","",IF(coder1_YH!AH39=coder2_NY_MT!AD40,1,0))</f>
        <v>1</v>
      </c>
      <c r="AB40" s="20">
        <f>IF(OR(coder2_NY_MT!AE41="", coder1_YH!AI39 = ""),0,1)</f>
        <v>1</v>
      </c>
      <c r="AC40" s="20">
        <f>IF(coder1_YH!AJ39="","",IF(coder1_YH!AJ39=coder2_NY_MT!AF40,1,0))</f>
        <v>1</v>
      </c>
      <c r="AD40" s="20">
        <f>IF(coder1_YH!AK39="","",IF(coder1_YH!AK39=coder2_NY_MT!AG40,1,0))</f>
        <v>0</v>
      </c>
      <c r="AF40" s="20">
        <f>IF(coder1_YH!AM39="","",IF(coder1_YH!AM39=coder2_NY_MT!AI40,1,0))</f>
        <v>1</v>
      </c>
      <c r="AG40" s="20">
        <f>IF(coder1_YH!AN39="","",IF(coder1_YH!AN39=coder2_NY_MT!AJ40,1,0))</f>
        <v>1</v>
      </c>
      <c r="AH40" s="62">
        <v>1</v>
      </c>
      <c r="AI40" s="20">
        <f>IF(coder1_YH!AP39="","",IF(coder1_YH!AP39=coder2_NY_MT!AL40,1,0))</f>
        <v>1</v>
      </c>
      <c r="AJ40" s="20">
        <f>IF(coder1_YH!AQ39="","",IF(coder1_YH!AQ39=coder2_NY_MT!AM40,1,0))</f>
        <v>1</v>
      </c>
      <c r="AK40" s="62">
        <v>1</v>
      </c>
      <c r="AL40" s="20">
        <f>IF(coder1_YH!AY39=coder2_NY_MT!AU40, 1, 0)</f>
        <v>1</v>
      </c>
      <c r="AM40" s="20">
        <f>IF(coder1_YH!AZ39=coder2_NY_MT!AV41, 1, 0)</f>
        <v>1</v>
      </c>
      <c r="AN40" s="2"/>
    </row>
    <row r="41" spans="1:40" s="20" customFormat="1" ht="17" hidden="1" customHeight="1" x14ac:dyDescent="0.2">
      <c r="A41" s="20" t="str">
        <f>IF(coder1_YH!D40="","",IF(coder1_YH!D40=coder2_NY_MT!A41,1,0))</f>
        <v/>
      </c>
      <c r="B41" s="20" t="e">
        <f>IF(coder1_YH!#REF!="","",IF(RIGHT(coder1_YH!#REF!,2)=RIGHT(coder2_NY_MT!B41,2),1,0))</f>
        <v>#REF!</v>
      </c>
      <c r="C41" s="20" t="str">
        <f>IF(coder1_YH!F40="","",IF(coder1_YH!F40=coder2_NY_MT!C41,1,0))</f>
        <v/>
      </c>
      <c r="E41" s="20" t="str">
        <f>IF(coder1_YH!H40="","",IF(coder1_YH!H40=coder2_NY_MT!E41,1,0))</f>
        <v/>
      </c>
      <c r="F41" s="20" t="str">
        <f>IF(coder1_YH!I40="","",IF(coder1_YH!I40=coder2_NY_MT!F41,1,0))</f>
        <v/>
      </c>
      <c r="G41" s="20" t="str">
        <f>IF(coder1_YH!J40="","",IF(coder1_YH!J40=coder2_NY_MT!G41,1,0))</f>
        <v/>
      </c>
      <c r="H41" s="20" t="str">
        <f>IF(coder1_YH!O40="","",IF(RIGHT(coder1_YH!O40,3)=RIGHT(coder2_NY_MT!K41,3),1,0))</f>
        <v/>
      </c>
      <c r="I41" s="20" t="str">
        <f>IF(H41="","",IF(OR(coder2_NY_MT!L41="", coder1_YH!P40 = ""),0,1))</f>
        <v/>
      </c>
      <c r="J41" s="20" t="str">
        <f>IF(coder1_YH!Q40="","",IF(coder1_YH!Q40=coder2_NY_MT!M41,1,0))</f>
        <v/>
      </c>
      <c r="K41" s="20" t="str">
        <f>IF(coder1_YH!R40="","",IF(coder1_YH!R40=coder2_NY_MT!N41,1,0))</f>
        <v/>
      </c>
      <c r="L41" s="20" t="str">
        <f>IF(coder1_YH!S40="","",IF(coder1_YH!S40=coder2_NY_MT!O41,1,0))</f>
        <v/>
      </c>
      <c r="M41" s="20" t="str">
        <f>IF(coder1_YH!T40="","",IF(coder1_YH!T40=coder2_NY_MT!P41,1,0))</f>
        <v/>
      </c>
      <c r="N41" s="20" t="str">
        <f>IF(coder1_YH!U40="","",IF(coder1_YH!U40=coder2_NY_MT!Q41,1,0))</f>
        <v/>
      </c>
      <c r="O41" s="20" t="str">
        <f>IF(coder1_YH!V40="","",IF(coder1_YH!V40=coder2_NY_MT!R41,1,0))</f>
        <v/>
      </c>
      <c r="P41" s="20" t="str">
        <f>IF(coder1_YH!W40="","",IF(coder1_YH!W40=coder2_NY_MT!S41,1,0))</f>
        <v/>
      </c>
      <c r="Q41" s="20" t="str">
        <f>IF(coder1_YH!X40="","",IF(coder1_YH!X40=coder2_NY_MT!T41,1,0))</f>
        <v/>
      </c>
      <c r="R41" s="20" t="str">
        <f>IF(coder1_YH!Y40="","",IF(coder1_YH!Y40=coder2_NY_MT!U41,1,0))</f>
        <v/>
      </c>
      <c r="S41" s="20" t="str">
        <f>IF(R41="","",IF(OR(coder2_NY_MT!V41="", coder1_YH!Z40 = ""),0,1))</f>
        <v/>
      </c>
      <c r="T41" s="20" t="str">
        <f>IF(coder1_YH!AA40="","",IF(coder1_YH!AA40=coder2_NY_MT!W41,1,0))</f>
        <v/>
      </c>
      <c r="U41" s="20" t="str">
        <f>IF(coder1_YH!AB40="","",IF(coder1_YH!AB40=coder2_NY_MT!X41,1,0))</f>
        <v/>
      </c>
      <c r="V41" s="20" t="str">
        <f>IF(coder1_YH!AC40="","",IF(coder1_YH!AC40=coder2_NY_MT!Y41,1,0))</f>
        <v/>
      </c>
      <c r="W41" s="20" t="str">
        <f>IF(coder1_YH!AD40="","",IF(coder1_YH!AD40=coder2_NY_MT!Z41,1,0))</f>
        <v/>
      </c>
      <c r="X41" s="20" t="str">
        <f>IF(coder1_YH!AE40="","",IF(coder1_YH!AE40=coder2_NY_MT!AA41,1,0))</f>
        <v/>
      </c>
      <c r="Z41" s="20" t="str">
        <f>IF(coder1_YH!AG40="","",IF(coder1_YH!AG40=coder2_NY_MT!AC41,1,0))</f>
        <v/>
      </c>
      <c r="AA41" s="20" t="str">
        <f>IF(coder1_YH!AH40="","",IF(coder1_YH!AH40=coder2_NY_MT!AD41,1,0))</f>
        <v/>
      </c>
      <c r="AB41" s="20">
        <f>IF(OR(coder2_NY_MT!AE40="", coder1_YH!AI40 = ""),0,1)</f>
        <v>1</v>
      </c>
      <c r="AC41" s="20">
        <f>IF(coder1_YH!AJ40="","",IF(coder1_YH!AJ40=coder2_NY_MT!AF41,1,0))</f>
        <v>1</v>
      </c>
      <c r="AD41" s="62">
        <v>1</v>
      </c>
      <c r="AE41" s="62"/>
      <c r="AF41" s="20">
        <f>IF(coder1_YH!AM40="","",IF(coder1_YH!AM40=coder2_NY_MT!AI41,1,0))</f>
        <v>1</v>
      </c>
      <c r="AG41" s="20">
        <f>IF(coder1_YH!AN40="","",IF(coder1_YH!AN40=coder2_NY_MT!AJ41,1,0))</f>
        <v>1</v>
      </c>
      <c r="AH41" s="62">
        <v>1</v>
      </c>
      <c r="AI41" s="20">
        <f>IF(coder1_YH!AP40="","",IF(coder1_YH!AP40=coder2_NY_MT!AL41,1,0))</f>
        <v>1</v>
      </c>
      <c r="AJ41" s="20">
        <f>IF(coder1_YH!AQ40="","",IF(coder1_YH!AQ40=coder2_NY_MT!AM41,1,0))</f>
        <v>1</v>
      </c>
      <c r="AK41" s="62">
        <v>1</v>
      </c>
      <c r="AL41" s="20">
        <f>IF(coder1_YH!AY40=coder2_NY_MT!AU41, 1, 0)</f>
        <v>1</v>
      </c>
      <c r="AM41" s="20">
        <f>IF(coder1_YH!AZ40=coder2_NY_MT!AV40, 1, 0)</f>
        <v>1</v>
      </c>
      <c r="AN41" s="2"/>
    </row>
    <row r="42" spans="1:40" s="20" customFormat="1" ht="17" hidden="1" customHeight="1" x14ac:dyDescent="0.2">
      <c r="A42" s="20" t="str">
        <f>IF(coder1_YH!D41="","",IF(coder1_YH!D41=coder2_NY_MT!A42,1,0))</f>
        <v/>
      </c>
      <c r="B42" s="20" t="e">
        <f>IF(coder1_YH!#REF!="","",IF(RIGHT(coder1_YH!#REF!,2)=RIGHT(coder2_NY_MT!B42,2),1,0))</f>
        <v>#REF!</v>
      </c>
      <c r="C42" s="20" t="str">
        <f>IF(coder1_YH!F41="","",IF(coder1_YH!F41=coder2_NY_MT!C42,1,0))</f>
        <v/>
      </c>
      <c r="E42" s="20" t="str">
        <f>IF(coder1_YH!H41="","",IF(coder1_YH!H41=coder2_NY_MT!E42,1,0))</f>
        <v/>
      </c>
      <c r="F42" s="20" t="str">
        <f>IF(coder1_YH!I41="","",IF(coder1_YH!I41=coder2_NY_MT!F42,1,0))</f>
        <v/>
      </c>
      <c r="G42" s="20" t="str">
        <f>IF(coder1_YH!J41="","",IF(coder1_YH!J41=coder2_NY_MT!G42,1,0))</f>
        <v/>
      </c>
      <c r="H42" s="20">
        <f>IF(coder1_YH!O41="","",IF(RIGHT(coder1_YH!O41,3)=RIGHT(coder2_NY_MT!K42,3),1,0))</f>
        <v>0</v>
      </c>
      <c r="I42" s="20">
        <f>IF(H42="","",IF(OR(coder2_NY_MT!L42="", coder1_YH!P41 = ""),0,1))</f>
        <v>1</v>
      </c>
      <c r="J42" s="20">
        <f>IF(coder1_YH!Q41="","",IF(coder1_YH!Q41=coder2_NY_MT!M42,1,0))</f>
        <v>1</v>
      </c>
      <c r="K42" s="20">
        <f>IF(coder1_YH!R41="","",IF(coder1_YH!R41=coder2_NY_MT!N42,1,0))</f>
        <v>1</v>
      </c>
      <c r="L42" s="20">
        <f>IF(coder1_YH!S41="","",IF(coder1_YH!S41=coder2_NY_MT!O42,1,0))</f>
        <v>1</v>
      </c>
      <c r="M42" s="20">
        <f>IF(coder1_YH!T41="","",IF(coder1_YH!T41=coder2_NY_MT!P42,1,0))</f>
        <v>1</v>
      </c>
      <c r="N42" s="20">
        <f>IF(coder1_YH!U41="","",IF(coder1_YH!U41=coder2_NY_MT!Q42,1,0))</f>
        <v>1</v>
      </c>
      <c r="O42" s="20">
        <f>IF(coder1_YH!V41="","",IF(coder1_YH!V41=coder2_NY_MT!R42,1,0))</f>
        <v>1</v>
      </c>
      <c r="P42" s="20">
        <f>IF(coder1_YH!W41="","",IF(coder1_YH!W41=coder2_NY_MT!S42,1,0))</f>
        <v>1</v>
      </c>
      <c r="Q42" s="20">
        <f>IF(coder1_YH!X41="","",IF(coder1_YH!X41=coder2_NY_MT!T42,1,0))</f>
        <v>1</v>
      </c>
      <c r="R42" s="20">
        <f>IF(coder1_YH!Y41="","",IF(coder1_YH!Y41=coder2_NY_MT!U42,1,0))</f>
        <v>1</v>
      </c>
      <c r="S42" s="20">
        <f>IF(R42="","",IF(OR(coder2_NY_MT!V42="", coder1_YH!Z41 = ""),0,1))</f>
        <v>1</v>
      </c>
      <c r="T42" s="20">
        <f>IF(coder1_YH!AA41="","",IF(coder1_YH!AA41=coder2_NY_MT!W42,1,0))</f>
        <v>1</v>
      </c>
      <c r="U42" s="20">
        <f>IF(coder1_YH!AB41="","",IF(coder1_YH!AB41=coder2_NY_MT!X42,1,0))</f>
        <v>1</v>
      </c>
      <c r="V42" s="20">
        <f>IF(coder1_YH!AC41="","",IF(coder1_YH!AC41=coder2_NY_MT!Y42,1,0))</f>
        <v>1</v>
      </c>
      <c r="W42" s="20">
        <f>IF(coder1_YH!AD41="","",IF(coder1_YH!AD41=coder2_NY_MT!Z42,1,0))</f>
        <v>1</v>
      </c>
      <c r="X42" s="20">
        <f>IF(coder1_YH!AE41="","",IF(coder1_YH!AE41=coder2_NY_MT!AA42,1,0))</f>
        <v>1</v>
      </c>
      <c r="Z42" s="20">
        <f>IF(coder1_YH!AG41="","",IF(coder1_YH!AG41=coder2_NY_MT!AC42,1,0))</f>
        <v>1</v>
      </c>
      <c r="AA42" s="20">
        <f>IF(coder1_YH!AH41="","",IF(coder1_YH!AH41=coder2_NY_MT!AD42,1,0))</f>
        <v>1</v>
      </c>
      <c r="AB42" s="20">
        <f>IF(OR(coder2_NY_MT!AE43="", coder1_YH!AI41 = ""),0,1)</f>
        <v>1</v>
      </c>
      <c r="AC42" s="20">
        <f>IF(coder1_YH!AJ41="","",IF(coder1_YH!AJ41=coder2_NY_MT!AF42,1,0))</f>
        <v>1</v>
      </c>
      <c r="AD42" s="20">
        <f>IF(coder1_YH!AK41="","",IF(coder1_YH!AK41=coder2_NY_MT!AG42,1,0))</f>
        <v>0</v>
      </c>
      <c r="AF42" s="20">
        <f>IF(coder1_YH!AM41="","",IF(coder1_YH!AM41=coder2_NY_MT!AI42,1,0))</f>
        <v>1</v>
      </c>
      <c r="AG42" s="20">
        <f>IF(coder1_YH!AN41="","",IF(coder1_YH!AN41=coder2_NY_MT!AJ42,1,0))</f>
        <v>1</v>
      </c>
      <c r="AH42" s="62">
        <v>1</v>
      </c>
      <c r="AI42" s="20">
        <f>IF(coder1_YH!AP41="","",IF(coder1_YH!AP41=coder2_NY_MT!AL42,1,0))</f>
        <v>1</v>
      </c>
      <c r="AJ42" s="20">
        <f>IF(coder1_YH!AQ41="","",IF(coder1_YH!AQ41=coder2_NY_MT!AM42,1,0))</f>
        <v>1</v>
      </c>
      <c r="AK42" s="62">
        <v>1</v>
      </c>
      <c r="AL42" s="20">
        <f>IF(coder1_YH!AY41=coder2_NY_MT!AU42, 1, 0)</f>
        <v>1</v>
      </c>
      <c r="AM42" s="20">
        <f>IF(coder1_YH!AZ41=coder2_NY_MT!AV43, 1, 0)</f>
        <v>1</v>
      </c>
      <c r="AN42" s="2"/>
    </row>
    <row r="43" spans="1:40" s="20" customFormat="1" ht="17" hidden="1" customHeight="1" x14ac:dyDescent="0.2">
      <c r="A43" s="20" t="str">
        <f>IF(coder1_YH!D42="","",IF(coder1_YH!D42=coder2_NY_MT!A43,1,0))</f>
        <v/>
      </c>
      <c r="B43" s="20" t="e">
        <f>IF(coder1_YH!#REF!="","",IF(RIGHT(coder1_YH!#REF!,2)=RIGHT(coder2_NY_MT!B43,2),1,0))</f>
        <v>#REF!</v>
      </c>
      <c r="C43" s="20" t="str">
        <f>IF(coder1_YH!F42="","",IF(coder1_YH!F42=coder2_NY_MT!C43,1,0))</f>
        <v/>
      </c>
      <c r="E43" s="20" t="str">
        <f>IF(coder1_YH!H42="","",IF(coder1_YH!H42=coder2_NY_MT!E43,1,0))</f>
        <v/>
      </c>
      <c r="F43" s="20" t="str">
        <f>IF(coder1_YH!I42="","",IF(coder1_YH!I42=coder2_NY_MT!F43,1,0))</f>
        <v/>
      </c>
      <c r="G43" s="20" t="str">
        <f>IF(coder1_YH!J42="","",IF(coder1_YH!J42=coder2_NY_MT!G43,1,0))</f>
        <v/>
      </c>
      <c r="H43" s="20" t="str">
        <f>IF(coder1_YH!O42="","",IF(RIGHT(coder1_YH!O42,3)=RIGHT(coder2_NY_MT!K43,3),1,0))</f>
        <v/>
      </c>
      <c r="I43" s="20" t="str">
        <f>IF(H43="","",IF(OR(coder2_NY_MT!L43="", coder1_YH!P42 = ""),0,1))</f>
        <v/>
      </c>
      <c r="J43" s="20" t="str">
        <f>IF(coder1_YH!Q42="","",IF(coder1_YH!Q42=coder2_NY_MT!M43,1,0))</f>
        <v/>
      </c>
      <c r="K43" s="20" t="str">
        <f>IF(coder1_YH!R42="","",IF(coder1_YH!R42=coder2_NY_MT!N43,1,0))</f>
        <v/>
      </c>
      <c r="L43" s="20" t="str">
        <f>IF(coder1_YH!S42="","",IF(coder1_YH!S42=coder2_NY_MT!O43,1,0))</f>
        <v/>
      </c>
      <c r="M43" s="20" t="str">
        <f>IF(coder1_YH!T42="","",IF(coder1_YH!T42=coder2_NY_MT!P43,1,0))</f>
        <v/>
      </c>
      <c r="N43" s="20" t="str">
        <f>IF(coder1_YH!U42="","",IF(coder1_YH!U42=coder2_NY_MT!Q43,1,0))</f>
        <v/>
      </c>
      <c r="O43" s="20" t="str">
        <f>IF(coder1_YH!V42="","",IF(coder1_YH!V42=coder2_NY_MT!R43,1,0))</f>
        <v/>
      </c>
      <c r="P43" s="20" t="str">
        <f>IF(coder1_YH!W42="","",IF(coder1_YH!W42=coder2_NY_MT!S43,1,0))</f>
        <v/>
      </c>
      <c r="Q43" s="20" t="str">
        <f>IF(coder1_YH!X42="","",IF(coder1_YH!X42=coder2_NY_MT!T43,1,0))</f>
        <v/>
      </c>
      <c r="R43" s="20" t="str">
        <f>IF(coder1_YH!Y42="","",IF(coder1_YH!Y42=coder2_NY_MT!U43,1,0))</f>
        <v/>
      </c>
      <c r="S43" s="20" t="str">
        <f>IF(R43="","",IF(OR(coder2_NY_MT!V43="", coder1_YH!Z42 = ""),0,1))</f>
        <v/>
      </c>
      <c r="T43" s="20" t="str">
        <f>IF(coder1_YH!AA42="","",IF(coder1_YH!AA42=coder2_NY_MT!W43,1,0))</f>
        <v/>
      </c>
      <c r="U43" s="20" t="str">
        <f>IF(coder1_YH!AB42="","",IF(coder1_YH!AB42=coder2_NY_MT!X43,1,0))</f>
        <v/>
      </c>
      <c r="V43" s="20" t="str">
        <f>IF(coder1_YH!AC42="","",IF(coder1_YH!AC42=coder2_NY_MT!Y43,1,0))</f>
        <v/>
      </c>
      <c r="W43" s="20" t="str">
        <f>IF(coder1_YH!AD42="","",IF(coder1_YH!AD42=coder2_NY_MT!Z43,1,0))</f>
        <v/>
      </c>
      <c r="X43" s="20" t="str">
        <f>IF(coder1_YH!AE42="","",IF(coder1_YH!AE42=coder2_NY_MT!AA43,1,0))</f>
        <v/>
      </c>
      <c r="Z43" s="20" t="str">
        <f>IF(coder1_YH!AG42="","",IF(coder1_YH!AG42=coder2_NY_MT!AC43,1,0))</f>
        <v/>
      </c>
      <c r="AA43" s="20" t="str">
        <f>IF(coder1_YH!AH42="","",IF(coder1_YH!AH42=coder2_NY_MT!AD43,1,0))</f>
        <v/>
      </c>
      <c r="AB43" s="20">
        <f>IF(OR(coder2_NY_MT!AE42="", coder1_YH!AI42 = ""),0,1)</f>
        <v>1</v>
      </c>
      <c r="AC43" s="20">
        <f>IF(coder1_YH!AJ42="","",IF(coder1_YH!AJ42=coder2_NY_MT!AF43,1,0))</f>
        <v>1</v>
      </c>
      <c r="AD43" s="62">
        <v>1</v>
      </c>
      <c r="AE43" s="62"/>
      <c r="AF43" s="20">
        <f>IF(coder1_YH!AM42="","",IF(coder1_YH!AM42=coder2_NY_MT!AI43,1,0))</f>
        <v>1</v>
      </c>
      <c r="AG43" s="20">
        <f>IF(coder1_YH!AN42="","",IF(coder1_YH!AN42=coder2_NY_MT!AJ43,1,0))</f>
        <v>1</v>
      </c>
      <c r="AH43" s="62">
        <v>1</v>
      </c>
      <c r="AI43" s="20">
        <f>IF(coder1_YH!AP42="","",IF(coder1_YH!AP42=coder2_NY_MT!AL43,1,0))</f>
        <v>1</v>
      </c>
      <c r="AJ43" s="20">
        <f>IF(coder1_YH!AQ42="","",IF(coder1_YH!AQ42=coder2_NY_MT!AM43,1,0))</f>
        <v>1</v>
      </c>
      <c r="AK43" s="62">
        <v>1</v>
      </c>
      <c r="AL43" s="20">
        <f>IF(coder1_YH!AY42=coder2_NY_MT!AU43, 1, 0)</f>
        <v>1</v>
      </c>
      <c r="AM43" s="20">
        <f>IF(coder1_YH!AZ42=coder2_NY_MT!AV42, 1, 0)</f>
        <v>1</v>
      </c>
      <c r="AN43" s="2"/>
    </row>
    <row r="44" spans="1:40" s="20" customFormat="1" ht="17" hidden="1" customHeight="1" x14ac:dyDescent="0.2">
      <c r="A44" s="20" t="str">
        <f>IF(coder1_YH!D43="","",IF(coder1_YH!D43=coder2_NY_MT!A44,1,0))</f>
        <v/>
      </c>
      <c r="B44" s="20" t="e">
        <f>IF(coder1_YH!#REF!="","",IF(RIGHT(coder1_YH!#REF!,2)=RIGHT(coder2_NY_MT!B44,2),1,0))</f>
        <v>#REF!</v>
      </c>
      <c r="C44" s="20" t="str">
        <f>IF(coder1_YH!F43="","",IF(coder1_YH!F43=coder2_NY_MT!C44,1,0))</f>
        <v/>
      </c>
      <c r="E44" s="20" t="str">
        <f>IF(coder1_YH!H43="","",IF(coder1_YH!H43=coder2_NY_MT!E44,1,0))</f>
        <v/>
      </c>
      <c r="F44" s="20" t="str">
        <f>IF(coder1_YH!I43="","",IF(coder1_YH!I43=coder2_NY_MT!F44,1,0))</f>
        <v/>
      </c>
      <c r="G44" s="20" t="str">
        <f>IF(coder1_YH!J43="","",IF(coder1_YH!J43=coder2_NY_MT!G44,1,0))</f>
        <v/>
      </c>
      <c r="H44" s="20">
        <f>IF(coder1_YH!O43="","",IF(RIGHT(coder1_YH!O43,3)=RIGHT(coder2_NY_MT!K44,3),1,0))</f>
        <v>0</v>
      </c>
      <c r="I44" s="20">
        <f>IF(H44="","",IF(OR(coder2_NY_MT!L44="", coder1_YH!P43 = ""),0,1))</f>
        <v>1</v>
      </c>
      <c r="J44" s="20">
        <f>IF(coder1_YH!Q43="","",IF(coder1_YH!Q43=coder2_NY_MT!M44,1,0))</f>
        <v>1</v>
      </c>
      <c r="K44" s="20">
        <f>IF(coder1_YH!R43="","",IF(coder1_YH!R43=coder2_NY_MT!N44,1,0))</f>
        <v>1</v>
      </c>
      <c r="L44" s="20">
        <f>IF(coder1_YH!S43="","",IF(coder1_YH!S43=coder2_NY_MT!O44,1,0))</f>
        <v>1</v>
      </c>
      <c r="M44" s="20">
        <f>IF(coder1_YH!T43="","",IF(coder1_YH!T43=coder2_NY_MT!P44,1,0))</f>
        <v>1</v>
      </c>
      <c r="N44" s="20">
        <f>IF(coder1_YH!U43="","",IF(coder1_YH!U43=coder2_NY_MT!Q44,1,0))</f>
        <v>1</v>
      </c>
      <c r="O44" s="20">
        <f>IF(coder1_YH!V43="","",IF(coder1_YH!V43=coder2_NY_MT!R44,1,0))</f>
        <v>1</v>
      </c>
      <c r="P44" s="20">
        <f>IF(coder1_YH!W43="","",IF(coder1_YH!W43=coder2_NY_MT!S44,1,0))</f>
        <v>1</v>
      </c>
      <c r="Q44" s="20">
        <f>IF(coder1_YH!X43="","",IF(coder1_YH!X43=coder2_NY_MT!T44,1,0))</f>
        <v>1</v>
      </c>
      <c r="R44" s="20">
        <f>IF(coder1_YH!Y43="","",IF(coder1_YH!Y43=coder2_NY_MT!U44,1,0))</f>
        <v>0</v>
      </c>
      <c r="S44" s="20">
        <f>IF(R44="","",IF(OR(coder2_NY_MT!V44="", coder1_YH!Z43 = ""),0,1))</f>
        <v>1</v>
      </c>
      <c r="T44" s="20">
        <f>IF(coder1_YH!AA43="","",IF(coder1_YH!AA43=coder2_NY_MT!W44,1,0))</f>
        <v>1</v>
      </c>
      <c r="U44" s="20">
        <f>IF(coder1_YH!AB43="","",IF(coder1_YH!AB43=coder2_NY_MT!X44,1,0))</f>
        <v>0</v>
      </c>
      <c r="V44" s="20">
        <f>IF(coder1_YH!AC43="","",IF(coder1_YH!AC43=coder2_NY_MT!Y44,1,0))</f>
        <v>0</v>
      </c>
      <c r="W44" s="20">
        <f>IF(coder1_YH!AD43="","",IF(coder1_YH!AD43=coder2_NY_MT!Z44,1,0))</f>
        <v>0</v>
      </c>
      <c r="X44" s="20">
        <f>IF(coder1_YH!AE43="","",IF(coder1_YH!AE43=coder2_NY_MT!AA44,1,0))</f>
        <v>0</v>
      </c>
      <c r="Z44" s="20">
        <f>IF(coder1_YH!AG43="","",IF(coder1_YH!AG43=coder2_NY_MT!AC44,1,0))</f>
        <v>0</v>
      </c>
      <c r="AA44" s="20">
        <f>IF(coder1_YH!AH43="","",IF(coder1_YH!AH43=coder2_NY_MT!AD44,1,0))</f>
        <v>0</v>
      </c>
      <c r="AB44" s="20">
        <f>IF(OR(coder2_NY_MT!AE45="", coder1_YH!AI43 = ""),0,1)</f>
        <v>1</v>
      </c>
      <c r="AC44" s="20">
        <f>IF(coder1_YH!AJ43="","",IF(coder1_YH!AJ43=coder2_NY_MT!AF44,1,0))</f>
        <v>1</v>
      </c>
      <c r="AD44" s="20">
        <f>IF(coder1_YH!AK43="","",IF(coder1_YH!AK43=coder2_NY_MT!AG44,1,0))</f>
        <v>0</v>
      </c>
      <c r="AF44" s="20">
        <f>IF(coder1_YH!AM43="","",IF(coder1_YH!AM43=coder2_NY_MT!AI44,1,0))</f>
        <v>1</v>
      </c>
      <c r="AG44" s="20">
        <f>IF(coder1_YH!AN43="","",IF(coder1_YH!AN43=coder2_NY_MT!AJ44,1,0))</f>
        <v>1</v>
      </c>
      <c r="AH44" s="62">
        <v>1</v>
      </c>
      <c r="AI44" s="20">
        <f>IF(coder1_YH!AP43="","",IF(coder1_YH!AP43=coder2_NY_MT!AL44,1,0))</f>
        <v>1</v>
      </c>
      <c r="AJ44" s="20">
        <f>IF(coder1_YH!AQ43="","",IF(coder1_YH!AQ43=coder2_NY_MT!AM44,1,0))</f>
        <v>1</v>
      </c>
      <c r="AK44" s="62">
        <v>1</v>
      </c>
      <c r="AL44" s="20">
        <f>IF(coder1_YH!AY43=coder2_NY_MT!AU44, 1, 0)</f>
        <v>1</v>
      </c>
      <c r="AM44" s="20">
        <f>IF(coder1_YH!AZ43=coder2_NY_MT!AV45, 1, 0)</f>
        <v>1</v>
      </c>
      <c r="AN44" s="2"/>
    </row>
    <row r="45" spans="1:40" s="21" customFormat="1" ht="17" hidden="1" customHeight="1" x14ac:dyDescent="0.2">
      <c r="A45" s="21" t="str">
        <f>IF(coder1_YH!D44="","",IF(coder1_YH!D44=coder2_NY_MT!A45,1,0))</f>
        <v/>
      </c>
      <c r="B45" s="21" t="e">
        <f>IF(coder1_YH!#REF!="","",IF(RIGHT(coder1_YH!#REF!,2)=RIGHT(coder2_NY_MT!B45,2),1,0))</f>
        <v>#REF!</v>
      </c>
      <c r="C45" s="21" t="str">
        <f>IF(coder1_YH!F44="","",IF(coder1_YH!F44=coder2_NY_MT!C45,1,0))</f>
        <v/>
      </c>
      <c r="E45" s="21" t="str">
        <f>IF(coder1_YH!H44="","",IF(coder1_YH!H44=coder2_NY_MT!E45,1,0))</f>
        <v/>
      </c>
      <c r="F45" s="21" t="str">
        <f>IF(coder1_YH!I44="","",IF(coder1_YH!I44=coder2_NY_MT!F45,1,0))</f>
        <v/>
      </c>
      <c r="G45" s="21" t="str">
        <f>IF(coder1_YH!J44="","",IF(coder1_YH!J44=coder2_NY_MT!G45,1,0))</f>
        <v/>
      </c>
      <c r="H45" s="21" t="str">
        <f>IF(coder1_YH!O44="","",IF(RIGHT(coder1_YH!O44,3)=RIGHT(coder2_NY_MT!K45,3),1,0))</f>
        <v/>
      </c>
      <c r="I45" s="21" t="str">
        <f>IF(H45="","",IF(OR(coder2_NY_MT!L45="", coder1_YH!P44 = ""),0,1))</f>
        <v/>
      </c>
      <c r="J45" s="21" t="str">
        <f>IF(coder1_YH!Q44="","",IF(coder1_YH!Q44=coder2_NY_MT!M45,1,0))</f>
        <v/>
      </c>
      <c r="K45" s="21" t="str">
        <f>IF(coder1_YH!R44="","",IF(coder1_YH!R44=coder2_NY_MT!N45,1,0))</f>
        <v/>
      </c>
      <c r="L45" s="21" t="str">
        <f>IF(coder1_YH!S44="","",IF(coder1_YH!S44=coder2_NY_MT!O45,1,0))</f>
        <v/>
      </c>
      <c r="M45" s="21" t="str">
        <f>IF(coder1_YH!T44="","",IF(coder1_YH!T44=coder2_NY_MT!P45,1,0))</f>
        <v/>
      </c>
      <c r="N45" s="21" t="str">
        <f>IF(coder1_YH!U44="","",IF(coder1_YH!U44=coder2_NY_MT!Q45,1,0))</f>
        <v/>
      </c>
      <c r="O45" s="21" t="str">
        <f>IF(coder1_YH!V44="","",IF(coder1_YH!V44=coder2_NY_MT!R45,1,0))</f>
        <v/>
      </c>
      <c r="P45" s="21" t="str">
        <f>IF(coder1_YH!W44="","",IF(coder1_YH!W44=coder2_NY_MT!S45,1,0))</f>
        <v/>
      </c>
      <c r="Q45" s="21" t="str">
        <f>IF(coder1_YH!X44="","",IF(coder1_YH!X44=coder2_NY_MT!T45,1,0))</f>
        <v/>
      </c>
      <c r="R45" s="21" t="str">
        <f>IF(coder1_YH!Y44="","",IF(coder1_YH!Y44=coder2_NY_MT!U45,1,0))</f>
        <v/>
      </c>
      <c r="S45" s="21" t="str">
        <f>IF(R45="","",IF(OR(coder2_NY_MT!V45="", coder1_YH!Z44 = ""),0,1))</f>
        <v/>
      </c>
      <c r="T45" s="21" t="str">
        <f>IF(coder1_YH!AA44="","",IF(coder1_YH!AA44=coder2_NY_MT!W45,1,0))</f>
        <v/>
      </c>
      <c r="U45" s="21" t="str">
        <f>IF(coder1_YH!AB44="","",IF(coder1_YH!AB44=coder2_NY_MT!X45,1,0))</f>
        <v/>
      </c>
      <c r="V45" s="21" t="str">
        <f>IF(coder1_YH!AC44="","",IF(coder1_YH!AC44=coder2_NY_MT!Y45,1,0))</f>
        <v/>
      </c>
      <c r="W45" s="21" t="str">
        <f>IF(coder1_YH!AD44="","",IF(coder1_YH!AD44=coder2_NY_MT!Z45,1,0))</f>
        <v/>
      </c>
      <c r="X45" s="21" t="str">
        <f>IF(coder1_YH!AE44="","",IF(coder1_YH!AE44=coder2_NY_MT!AA45,1,0))</f>
        <v/>
      </c>
      <c r="Z45" s="21" t="str">
        <f>IF(coder1_YH!AG44="","",IF(coder1_YH!AG44=coder2_NY_MT!AC45,1,0))</f>
        <v/>
      </c>
      <c r="AA45" s="21" t="str">
        <f>IF(coder1_YH!AH44="","",IF(coder1_YH!AH44=coder2_NY_MT!AD45,1,0))</f>
        <v/>
      </c>
      <c r="AB45" s="21">
        <f>IF(OR(coder2_NY_MT!AE44="", coder1_YH!AI44 = ""),0,1)</f>
        <v>1</v>
      </c>
      <c r="AC45" s="21">
        <f>IF(coder1_YH!AJ44="","",IF(coder1_YH!AJ44=coder2_NY_MT!AF45,1,0))</f>
        <v>1</v>
      </c>
      <c r="AD45" s="64">
        <v>1</v>
      </c>
      <c r="AE45" s="64"/>
      <c r="AF45" s="21">
        <f>IF(coder1_YH!AM44="","",IF(coder1_YH!AM44=coder2_NY_MT!AI45,1,0))</f>
        <v>1</v>
      </c>
      <c r="AG45" s="21">
        <f>IF(coder1_YH!AN44="","",IF(coder1_YH!AN44=coder2_NY_MT!AJ45,1,0))</f>
        <v>1</v>
      </c>
      <c r="AH45" s="64">
        <v>1</v>
      </c>
      <c r="AI45" s="21">
        <f>IF(coder1_YH!AP44="","",IF(coder1_YH!AP44=coder2_NY_MT!AL45,1,0))</f>
        <v>1</v>
      </c>
      <c r="AJ45" s="21">
        <f>IF(coder1_YH!AQ44="","",IF(coder1_YH!AQ44=coder2_NY_MT!AM45,1,0))</f>
        <v>1</v>
      </c>
      <c r="AK45" s="64">
        <v>1</v>
      </c>
      <c r="AL45" s="21">
        <f>IF(coder1_YH!AY44=coder2_NY_MT!AU45, 1, 0)</f>
        <v>1</v>
      </c>
      <c r="AM45" s="21">
        <f>IF(coder1_YH!AZ44=coder2_NY_MT!AV44, 1, 0)</f>
        <v>1</v>
      </c>
      <c r="AN45" s="28"/>
    </row>
    <row r="46" spans="1:40" s="20" customFormat="1" ht="17" hidden="1" customHeight="1" x14ac:dyDescent="0.2">
      <c r="A46" s="20">
        <f>IF(coder1_YH!D45="","",IF(coder1_YH!D45=coder2_NY_MT!A46,1,0))</f>
        <v>1</v>
      </c>
      <c r="B46" s="20" t="e">
        <f>IF(coder1_YH!#REF!="","",IF(RIGHT(coder1_YH!#REF!,2)=RIGHT(coder2_NY_MT!B46,2),1,0))</f>
        <v>#REF!</v>
      </c>
      <c r="C46" s="20">
        <f>IF(coder1_YH!F45="","",IF(coder1_YH!F45=coder2_NY_MT!C46,1,0))</f>
        <v>1</v>
      </c>
      <c r="E46" s="20">
        <f>IF(coder1_YH!H45="","",IF(coder1_YH!H45=coder2_NY_MT!E46,1,0))</f>
        <v>1</v>
      </c>
      <c r="F46" s="20">
        <f>IF(coder1_YH!I45="","",IF(coder1_YH!I45=coder2_NY_MT!F46,1,0))</f>
        <v>1</v>
      </c>
      <c r="G46" s="20">
        <f>IF(coder1_YH!J45="","",IF(coder1_YH!J45=coder2_NY_MT!G46,1,0))</f>
        <v>1</v>
      </c>
      <c r="H46" s="20">
        <f>IF(coder1_YH!O45="","",IF(RIGHT(coder1_YH!O45,3)=RIGHT(coder2_NY_MT!K46,3),1,0))</f>
        <v>0</v>
      </c>
      <c r="I46" s="20">
        <f>IF(H46="","",IF(OR(coder2_NY_MT!L46="", coder1_YH!P45 = ""),0,1))</f>
        <v>1</v>
      </c>
      <c r="J46" s="20">
        <f>IF(coder1_YH!Q45="","",IF(coder1_YH!Q45=coder2_NY_MT!M46,1,0))</f>
        <v>1</v>
      </c>
      <c r="K46" s="20">
        <f>IF(coder1_YH!R45="","",IF(coder1_YH!R45=coder2_NY_MT!N46,1,0))</f>
        <v>1</v>
      </c>
      <c r="L46" s="20">
        <f>IF(coder1_YH!S45="","",IF(coder1_YH!S45=coder2_NY_MT!O46,1,0))</f>
        <v>1</v>
      </c>
      <c r="M46" s="20">
        <f>IF(coder1_YH!T45="","",IF(coder1_YH!T45=coder2_NY_MT!P46,1,0))</f>
        <v>1</v>
      </c>
      <c r="N46" s="20">
        <f>IF(coder1_YH!U45="","",IF(coder1_YH!U45=coder2_NY_MT!Q46,1,0))</f>
        <v>1</v>
      </c>
      <c r="O46" s="20">
        <f>IF(coder1_YH!V45="","",IF(coder1_YH!V45=coder2_NY_MT!R46,1,0))</f>
        <v>1</v>
      </c>
      <c r="P46" s="20">
        <f>IF(coder1_YH!W45="","",IF(coder1_YH!W45=coder2_NY_MT!S46,1,0))</f>
        <v>1</v>
      </c>
      <c r="Q46" s="20">
        <f>IF(coder1_YH!X45="","",IF(coder1_YH!X45=coder2_NY_MT!T46,1,0))</f>
        <v>1</v>
      </c>
      <c r="R46" s="20">
        <f>IF(coder1_YH!Y45="","",IF(coder1_YH!Y45=coder2_NY_MT!U46,1,0))</f>
        <v>1</v>
      </c>
      <c r="S46" s="20">
        <f>IF(R46="","",IF(OR(coder2_NY_MT!V46="", coder1_YH!Z45 = ""),0,1))</f>
        <v>1</v>
      </c>
      <c r="T46" s="20">
        <f>IF(coder1_YH!AA45="","",IF(coder1_YH!AA45=coder2_NY_MT!W46,1,0))</f>
        <v>1</v>
      </c>
      <c r="U46" s="20">
        <f>IF(coder1_YH!AB45="","",IF(coder1_YH!AB45=coder2_NY_MT!X46,1,0))</f>
        <v>1</v>
      </c>
      <c r="V46" s="20">
        <f>IF(coder1_YH!AC45="","",IF(coder1_YH!AC45=coder2_NY_MT!Y46,1,0))</f>
        <v>1</v>
      </c>
      <c r="W46" s="20">
        <f>IF(coder1_YH!AD45="","",IF(coder1_YH!AD45=coder2_NY_MT!Z46,1,0))</f>
        <v>1</v>
      </c>
      <c r="X46" s="20">
        <f>IF(coder1_YH!AE45="","",IF(coder1_YH!AE45=coder2_NY_MT!AA46,1,0))</f>
        <v>1</v>
      </c>
      <c r="Z46" s="20">
        <f>IF(coder1_YH!AG45="","",IF(coder1_YH!AG45=coder2_NY_MT!AC46,1,0))</f>
        <v>1</v>
      </c>
      <c r="AA46" s="20">
        <f>IF(coder1_YH!AH45="","",IF(coder1_YH!AH45=coder2_NY_MT!AD46,1,0))</f>
        <v>1</v>
      </c>
      <c r="AB46" s="20">
        <f>IF(OR(coder2_NY_MT!AE45="", coder1_YH!AI45 = ""),0,1)</f>
        <v>1</v>
      </c>
      <c r="AC46" s="20">
        <f>IF(coder1_YH!AJ45="","",IF(coder1_YH!AJ45=coder2_NY_MT!AF46,1,0))</f>
        <v>1</v>
      </c>
      <c r="AD46" s="20">
        <f>IF(coder1_YH!AK45="","",IF(coder1_YH!AK45=coder2_NY_MT!AG46,1,0))</f>
        <v>1</v>
      </c>
      <c r="AF46" s="20">
        <f>IF(coder1_YH!AM45="","",IF(coder1_YH!AM45=coder2_NY_MT!AI46,1,0))</f>
        <v>1</v>
      </c>
      <c r="AG46" s="20">
        <f>IF(coder1_YH!AN45="","",IF(coder1_YH!AN45=coder2_NY_MT!AJ46,1,0))</f>
        <v>1</v>
      </c>
      <c r="AH46" s="20">
        <f>IF(coder1_YH!AO45="","",IF(coder1_YH!AO45=coder2_NY_MT!AK46,1,0))</f>
        <v>1</v>
      </c>
      <c r="AI46" s="20">
        <f>IF(coder1_YH!AP45="","",IF(coder1_YH!AP45=coder2_NY_MT!AL46,1,0))</f>
        <v>1</v>
      </c>
      <c r="AJ46" s="20">
        <f>IF(coder1_YH!AQ45="","",IF(coder1_YH!AQ45=coder2_NY_MT!AM46,1,0))</f>
        <v>1</v>
      </c>
      <c r="AK46" s="20">
        <f>IF(coder1_YH!AR45="","",IF(coder1_YH!AR45=coder2_NY_MT!AN46,1,0))</f>
        <v>1</v>
      </c>
      <c r="AL46" s="20">
        <f>IF(coder1_YH!AY45=coder2_NY_MT!AU46, 1, 0)</f>
        <v>1</v>
      </c>
      <c r="AM46" s="20">
        <f>IF(coder1_YH!AZ45=coder2_NY_MT!AV45, 1, 0)</f>
        <v>1</v>
      </c>
      <c r="AN46" s="2"/>
    </row>
    <row r="47" spans="1:40" s="20" customFormat="1" ht="17" hidden="1" customHeight="1" x14ac:dyDescent="0.2">
      <c r="A47" s="20" t="str">
        <f>IF(coder1_YH!D46="","",IF(coder1_YH!D46=coder2_NY_MT!A47,1,0))</f>
        <v/>
      </c>
      <c r="B47" s="20" t="e">
        <f>IF(coder1_YH!#REF!="","",IF(RIGHT(coder1_YH!#REF!,2)=RIGHT(coder2_NY_MT!B47,2),1,0))</f>
        <v>#REF!</v>
      </c>
      <c r="C47" s="20" t="str">
        <f>IF(coder1_YH!F46="","",IF(coder1_YH!F46=coder2_NY_MT!C47,1,0))</f>
        <v/>
      </c>
      <c r="E47" s="20" t="str">
        <f>IF(coder1_YH!H46="","",IF(coder1_YH!H46=coder2_NY_MT!E47,1,0))</f>
        <v/>
      </c>
      <c r="F47" s="20" t="str">
        <f>IF(coder1_YH!I46="","",IF(coder1_YH!I46=coder2_NY_MT!F47,1,0))</f>
        <v/>
      </c>
      <c r="G47" s="20" t="str">
        <f>IF(coder1_YH!J46="","",IF(coder1_YH!J46=coder2_NY_MT!G47,1,0))</f>
        <v/>
      </c>
      <c r="H47" s="20">
        <f>IF(coder1_YH!O46="","",IF(RIGHT(coder1_YH!O46,3)=RIGHT(coder2_NY_MT!K47,3),1,0))</f>
        <v>0</v>
      </c>
      <c r="I47" s="20">
        <f>IF(H47="","",IF(OR(coder2_NY_MT!L47="", coder1_YH!P46 = ""),0,1))</f>
        <v>1</v>
      </c>
      <c r="J47" s="20">
        <f>IF(coder1_YH!Q46="","",IF(coder1_YH!Q46=coder2_NY_MT!M47,1,0))</f>
        <v>1</v>
      </c>
      <c r="K47" s="20">
        <f>IF(coder1_YH!R46="","",IF(coder1_YH!R46=coder2_NY_MT!N47,1,0))</f>
        <v>1</v>
      </c>
      <c r="L47" s="20">
        <f>IF(coder1_YH!S46="","",IF(coder1_YH!S46=coder2_NY_MT!O47,1,0))</f>
        <v>1</v>
      </c>
      <c r="M47" s="20">
        <f>IF(coder1_YH!T46="","",IF(coder1_YH!T46=coder2_NY_MT!P47,1,0))</f>
        <v>1</v>
      </c>
      <c r="N47" s="20">
        <f>IF(coder1_YH!U46="","",IF(coder1_YH!U46=coder2_NY_MT!Q47,1,0))</f>
        <v>1</v>
      </c>
      <c r="O47" s="20">
        <f>IF(coder1_YH!V46="","",IF(coder1_YH!V46=coder2_NY_MT!R47,1,0))</f>
        <v>1</v>
      </c>
      <c r="P47" s="20">
        <f>IF(coder1_YH!W46="","",IF(coder1_YH!W46=coder2_NY_MT!S47,1,0))</f>
        <v>1</v>
      </c>
      <c r="Q47" s="20">
        <f>IF(coder1_YH!X46="","",IF(coder1_YH!X46=coder2_NY_MT!T47,1,0))</f>
        <v>1</v>
      </c>
      <c r="R47" s="20">
        <f>IF(coder1_YH!Y46="","",IF(coder1_YH!Y46=coder2_NY_MT!U47,1,0))</f>
        <v>0</v>
      </c>
      <c r="S47" s="20">
        <f>IF(R47="","",IF(OR(coder2_NY_MT!V47="", coder1_YH!Z46 = ""),0,1))</f>
        <v>1</v>
      </c>
      <c r="T47" s="20">
        <f>IF(coder1_YH!AA46="","",IF(coder1_YH!AA46=coder2_NY_MT!W47,1,0))</f>
        <v>1</v>
      </c>
      <c r="U47" s="20">
        <f>IF(coder1_YH!AB46="","",IF(coder1_YH!AB46=coder2_NY_MT!X47,1,0))</f>
        <v>0</v>
      </c>
      <c r="V47" s="20">
        <f>IF(coder1_YH!AC46="","",IF(coder1_YH!AC46=coder2_NY_MT!Y47,1,0))</f>
        <v>0</v>
      </c>
      <c r="W47" s="20">
        <f>IF(coder1_YH!AD46="","",IF(coder1_YH!AD46=coder2_NY_MT!Z47,1,0))</f>
        <v>0</v>
      </c>
      <c r="X47" s="20">
        <f>IF(coder1_YH!AE46="","",IF(coder1_YH!AE46=coder2_NY_MT!AA47,1,0))</f>
        <v>0</v>
      </c>
      <c r="Z47" s="20">
        <f>IF(coder1_YH!AG46="","",IF(coder1_YH!AG46=coder2_NY_MT!AC47,1,0))</f>
        <v>0</v>
      </c>
      <c r="AA47" s="20">
        <f>IF(coder1_YH!AH46="","",IF(coder1_YH!AH46=coder2_NY_MT!AD47,1,0))</f>
        <v>0</v>
      </c>
      <c r="AB47" s="20">
        <f>IF(OR(coder2_NY_MT!AE46="", coder1_YH!AI46 = ""),0,1)</f>
        <v>1</v>
      </c>
      <c r="AC47" s="20">
        <f>IF(coder1_YH!AJ46="","",IF(coder1_YH!AJ46=coder2_NY_MT!AF47,1,0))</f>
        <v>1</v>
      </c>
      <c r="AD47" s="20">
        <f>IF(coder1_YH!AK46="","",IF(coder1_YH!AK46=coder2_NY_MT!AG47,1,0))</f>
        <v>0</v>
      </c>
      <c r="AF47" s="20">
        <f>IF(coder1_YH!AM46="","",IF(coder1_YH!AM46=coder2_NY_MT!AI47,1,0))</f>
        <v>1</v>
      </c>
      <c r="AG47" s="20">
        <f>IF(coder1_YH!AN46="","",IF(coder1_YH!AN46=coder2_NY_MT!AJ47,1,0))</f>
        <v>1</v>
      </c>
      <c r="AH47" s="20">
        <f>IF(coder1_YH!AO46="","",IF(coder1_YH!AO46=coder2_NY_MT!AK47,1,0))</f>
        <v>1</v>
      </c>
      <c r="AI47" s="20">
        <f>IF(coder1_YH!AP46="","",IF(coder1_YH!AP46=coder2_NY_MT!AL47,1,0))</f>
        <v>1</v>
      </c>
      <c r="AJ47" s="20">
        <f>IF(coder1_YH!AQ46="","",IF(coder1_YH!AQ46=coder2_NY_MT!AM47,1,0))</f>
        <v>1</v>
      </c>
      <c r="AK47" s="20">
        <f>IF(coder1_YH!AR46="","",IF(coder1_YH!AR46=coder2_NY_MT!AN47,1,0))</f>
        <v>1</v>
      </c>
      <c r="AL47" s="20">
        <f>IF(coder1_YH!AY46=coder2_NY_MT!AU47, 1, 0)</f>
        <v>1</v>
      </c>
      <c r="AM47" s="20">
        <f>IF(coder1_YH!AZ46=coder2_NY_MT!AV46, 1, 0)</f>
        <v>1</v>
      </c>
      <c r="AN47" s="2"/>
    </row>
    <row r="48" spans="1:40" s="20" customFormat="1" ht="17" hidden="1" customHeight="1" x14ac:dyDescent="0.2">
      <c r="A48" s="20">
        <f>IF(coder1_YH!D47="","",IF(coder1_YH!D47=coder2_NY_MT!A48,1,0))</f>
        <v>1</v>
      </c>
      <c r="B48" s="20" t="e">
        <f>IF(coder1_YH!#REF!="","",IF(RIGHT(coder1_YH!#REF!,2)=RIGHT(coder2_NY_MT!B48,2),1,0))</f>
        <v>#REF!</v>
      </c>
      <c r="C48" s="20">
        <f>IF(coder1_YH!F47="","",IF(coder1_YH!F47=coder2_NY_MT!C48,1,0))</f>
        <v>1</v>
      </c>
      <c r="E48" s="20">
        <f>IF(coder1_YH!H47="","",IF(coder1_YH!H47=coder2_NY_MT!E48,1,0))</f>
        <v>1</v>
      </c>
      <c r="F48" s="20">
        <f>IF(coder1_YH!I47="","",IF(coder1_YH!I47=coder2_NY_MT!F48,1,0))</f>
        <v>1</v>
      </c>
      <c r="G48" s="20">
        <f>IF(coder1_YH!J47="","",IF(coder1_YH!J47=coder2_NY_MT!G48,1,0))</f>
        <v>1</v>
      </c>
      <c r="H48" s="20">
        <f>IF(coder1_YH!O47="","",IF(RIGHT(coder1_YH!O47,3)=RIGHT(coder2_NY_MT!K48,3),1,0))</f>
        <v>0</v>
      </c>
      <c r="I48" s="20">
        <f>IF(H48="","",IF(OR(coder2_NY_MT!L48="", coder1_YH!P47 = ""),0,1))</f>
        <v>1</v>
      </c>
      <c r="J48" s="20">
        <f>IF(coder1_YH!Q47="","",IF(coder1_YH!Q47=coder2_NY_MT!M48,1,0))</f>
        <v>1</v>
      </c>
      <c r="K48" s="20">
        <f>IF(coder1_YH!R47="","",IF(coder1_YH!R47=coder2_NY_MT!N48,1,0))</f>
        <v>1</v>
      </c>
      <c r="L48" s="20">
        <f>IF(coder1_YH!S47="","",IF(coder1_YH!S47=coder2_NY_MT!O48,1,0))</f>
        <v>1</v>
      </c>
      <c r="M48" s="20">
        <f>IF(coder1_YH!T47="","",IF(coder1_YH!T47=coder2_NY_MT!P48,1,0))</f>
        <v>1</v>
      </c>
      <c r="N48" s="20">
        <f>IF(coder1_YH!U47="","",IF(coder1_YH!U47=coder2_NY_MT!Q48,1,0))</f>
        <v>1</v>
      </c>
      <c r="O48" s="20">
        <f>IF(coder1_YH!V47="","",IF(coder1_YH!V47=coder2_NY_MT!R48,1,0))</f>
        <v>1</v>
      </c>
      <c r="P48" s="20">
        <f>IF(coder1_YH!W47="","",IF(coder1_YH!W47=coder2_NY_MT!S48,1,0))</f>
        <v>1</v>
      </c>
      <c r="Q48" s="20">
        <f>IF(coder1_YH!X47="","",IF(coder1_YH!X47=coder2_NY_MT!T48,1,0))</f>
        <v>1</v>
      </c>
      <c r="R48" s="20">
        <f>IF(coder1_YH!Y47="","",IF(coder1_YH!Y47=coder2_NY_MT!U48,1,0))</f>
        <v>1</v>
      </c>
      <c r="S48" s="20">
        <f>IF(R48="","",IF(OR(coder2_NY_MT!V48="", coder1_YH!Z47 = ""),0,1))</f>
        <v>1</v>
      </c>
      <c r="T48" s="20">
        <f>IF(coder1_YH!AA47="","",IF(coder1_YH!AA47=coder2_NY_MT!W48,1,0))</f>
        <v>1</v>
      </c>
      <c r="U48" s="20">
        <f>IF(coder1_YH!AB47="","",IF(coder1_YH!AB47=coder2_NY_MT!X48,1,0))</f>
        <v>1</v>
      </c>
      <c r="V48" s="20">
        <f>IF(coder1_YH!AC47="","",IF(coder1_YH!AC47=coder2_NY_MT!Y48,1,0))</f>
        <v>1</v>
      </c>
      <c r="W48" s="20">
        <f>IF(coder1_YH!AD47="","",IF(coder1_YH!AD47=coder2_NY_MT!Z48,1,0))</f>
        <v>1</v>
      </c>
      <c r="X48" s="20">
        <f>IF(coder1_YH!AE47="","",IF(coder1_YH!AE47=coder2_NY_MT!AA48,1,0))</f>
        <v>0</v>
      </c>
      <c r="Z48" s="20">
        <f>IF(coder1_YH!AG47="","",IF(coder1_YH!AG47=coder2_NY_MT!AC48,1,0))</f>
        <v>0</v>
      </c>
      <c r="AA48" s="20">
        <f>IF(coder1_YH!AH47="","",IF(coder1_YH!AH47=coder2_NY_MT!AD48,1,0))</f>
        <v>1</v>
      </c>
      <c r="AB48" s="20">
        <f>IF(OR(coder2_NY_MT!AE47="", coder1_YH!AI47 = ""),0,1)</f>
        <v>1</v>
      </c>
      <c r="AC48" s="20">
        <f>IF(coder1_YH!AJ47="","",IF(coder1_YH!AJ47=coder2_NY_MT!AF48,1,0))</f>
        <v>1</v>
      </c>
      <c r="AD48" s="20">
        <f>IF(coder1_YH!AK47="","",IF(coder1_YH!AK47=coder2_NY_MT!AG48,1,0))</f>
        <v>0</v>
      </c>
      <c r="AF48" s="20">
        <f>IF(coder1_YH!AM47="","",IF(coder1_YH!AM47=coder2_NY_MT!AI48,1,0))</f>
        <v>1</v>
      </c>
      <c r="AG48" s="20">
        <f>IF(coder1_YH!AN47="","",IF(coder1_YH!AN47=coder2_NY_MT!AJ48,1,0))</f>
        <v>1</v>
      </c>
      <c r="AH48" s="20">
        <f>IF(coder1_YH!AO47="","",IF(coder1_YH!AO47=coder2_NY_MT!AK48,1,0))</f>
        <v>1</v>
      </c>
      <c r="AI48" s="20">
        <f>IF(coder1_YH!AP47="","",IF(coder1_YH!AP47=coder2_NY_MT!AL48,1,0))</f>
        <v>1</v>
      </c>
      <c r="AJ48" s="20">
        <f>IF(coder1_YH!AQ47="","",IF(coder1_YH!AQ47=coder2_NY_MT!AM48,1,0))</f>
        <v>1</v>
      </c>
      <c r="AK48" s="20">
        <f>IF(coder1_YH!AR47="","",IF(coder1_YH!AR47=coder2_NY_MT!AN48,1,0))</f>
        <v>1</v>
      </c>
      <c r="AL48" s="20">
        <f>IF(coder1_YH!AY47=coder2_NY_MT!AU48, 1, 0)</f>
        <v>1</v>
      </c>
      <c r="AM48" s="20">
        <f>IF(coder1_YH!AZ47=coder2_NY_MT!AV47, 1, 0)</f>
        <v>1</v>
      </c>
      <c r="AN48" s="2"/>
    </row>
    <row r="49" spans="1:40" s="20" customFormat="1" ht="17" hidden="1" customHeight="1" x14ac:dyDescent="0.2">
      <c r="A49" s="20" t="str">
        <f>IF(coder1_YH!D48="","",IF(coder1_YH!D48=coder2_NY_MT!A49,1,0))</f>
        <v/>
      </c>
      <c r="B49" s="20" t="e">
        <f>IF(coder1_YH!#REF!="","",IF(RIGHT(coder1_YH!#REF!,2)=RIGHT(coder2_NY_MT!B49,2),1,0))</f>
        <v>#REF!</v>
      </c>
      <c r="C49" s="20" t="str">
        <f>IF(coder1_YH!F48="","",IF(coder1_YH!F48=coder2_NY_MT!C49,1,0))</f>
        <v/>
      </c>
      <c r="E49" s="20" t="str">
        <f>IF(coder1_YH!H48="","",IF(coder1_YH!H48=coder2_NY_MT!E49,1,0))</f>
        <v/>
      </c>
      <c r="F49" s="20" t="str">
        <f>IF(coder1_YH!I48="","",IF(coder1_YH!I48=coder2_NY_MT!F49,1,0))</f>
        <v/>
      </c>
      <c r="G49" s="20" t="str">
        <f>IF(coder1_YH!J48="","",IF(coder1_YH!J48=coder2_NY_MT!G49,1,0))</f>
        <v/>
      </c>
      <c r="H49" s="20">
        <f>IF(coder1_YH!O48="","",IF(RIGHT(coder1_YH!O48,3)=RIGHT(coder2_NY_MT!K49,3),1,0))</f>
        <v>0</v>
      </c>
      <c r="I49" s="20">
        <f>IF(H49="","",IF(OR(coder2_NY_MT!L49="", coder1_YH!P48 = ""),0,1))</f>
        <v>1</v>
      </c>
      <c r="J49" s="20">
        <f>IF(coder1_YH!Q48="","",IF(coder1_YH!Q48=coder2_NY_MT!M49,1,0))</f>
        <v>1</v>
      </c>
      <c r="K49" s="20">
        <f>IF(coder1_YH!R48="","",IF(coder1_YH!R48=coder2_NY_MT!N49,1,0))</f>
        <v>1</v>
      </c>
      <c r="L49" s="20">
        <f>IF(coder1_YH!S48="","",IF(coder1_YH!S48=coder2_NY_MT!O49,1,0))</f>
        <v>1</v>
      </c>
      <c r="M49" s="20">
        <f>IF(coder1_YH!T48="","",IF(coder1_YH!T48=coder2_NY_MT!P49,1,0))</f>
        <v>1</v>
      </c>
      <c r="N49" s="20">
        <f>IF(coder1_YH!U48="","",IF(coder1_YH!U48=coder2_NY_MT!Q49,1,0))</f>
        <v>1</v>
      </c>
      <c r="O49" s="20">
        <f>IF(coder1_YH!V48="","",IF(coder1_YH!V48=coder2_NY_MT!R49,1,0))</f>
        <v>1</v>
      </c>
      <c r="P49" s="20">
        <f>IF(coder1_YH!W48="","",IF(coder1_YH!W48=coder2_NY_MT!S49,1,0))</f>
        <v>1</v>
      </c>
      <c r="Q49" s="20">
        <f>IF(coder1_YH!X48="","",IF(coder1_YH!X48=coder2_NY_MT!T49,1,0))</f>
        <v>1</v>
      </c>
      <c r="R49" s="20">
        <f>IF(coder1_YH!Y48="","",IF(coder1_YH!Y48=coder2_NY_MT!U49,1,0))</f>
        <v>1</v>
      </c>
      <c r="S49" s="20">
        <f>IF(R49="","",IF(OR(coder2_NY_MT!V49="", coder1_YH!Z48 = ""),0,1))</f>
        <v>1</v>
      </c>
      <c r="T49" s="20">
        <f>IF(coder1_YH!AA48="","",IF(coder1_YH!AA48=coder2_NY_MT!W49,1,0))</f>
        <v>1</v>
      </c>
      <c r="U49" s="20">
        <f>IF(coder1_YH!AB48="","",IF(coder1_YH!AB48=coder2_NY_MT!X49,1,0))</f>
        <v>0</v>
      </c>
      <c r="V49" s="20">
        <f>IF(coder1_YH!AC48="","",IF(coder1_YH!AC48=coder2_NY_MT!Y49,1,0))</f>
        <v>0</v>
      </c>
      <c r="W49" s="20">
        <f>IF(coder1_YH!AD48="","",IF(coder1_YH!AD48=coder2_NY_MT!Z49,1,0))</f>
        <v>0</v>
      </c>
      <c r="X49" s="20">
        <f>IF(coder1_YH!AE48="","",IF(coder1_YH!AE48=coder2_NY_MT!AA49,1,0))</f>
        <v>0</v>
      </c>
      <c r="Z49" s="20">
        <f>IF(coder1_YH!AG48="","",IF(coder1_YH!AG48=coder2_NY_MT!AC49,1,0))</f>
        <v>0</v>
      </c>
      <c r="AA49" s="20">
        <f>IF(coder1_YH!AH48="","",IF(coder1_YH!AH48=coder2_NY_MT!AD49,1,0))</f>
        <v>0</v>
      </c>
      <c r="AB49" s="20">
        <f>IF(OR(coder2_NY_MT!AE48="", coder1_YH!AI48 = ""),0,1)</f>
        <v>1</v>
      </c>
      <c r="AC49" s="20">
        <f>IF(coder1_YH!AJ48="","",IF(coder1_YH!AJ48=coder2_NY_MT!AF49,1,0))</f>
        <v>1</v>
      </c>
      <c r="AD49" s="20">
        <f>IF(coder1_YH!AK48="","",IF(coder1_YH!AK48=coder2_NY_MT!AG49,1,0))</f>
        <v>0</v>
      </c>
      <c r="AF49" s="20">
        <f>IF(coder1_YH!AM48="","",IF(coder1_YH!AM48=coder2_NY_MT!AI49,1,0))</f>
        <v>1</v>
      </c>
      <c r="AG49" s="20">
        <f>IF(coder1_YH!AN48="","",IF(coder1_YH!AN48=coder2_NY_MT!AJ49,1,0))</f>
        <v>1</v>
      </c>
      <c r="AH49" s="20">
        <f>IF(coder1_YH!AO48="","",IF(coder1_YH!AO48=coder2_NY_MT!AK49,1,0))</f>
        <v>1</v>
      </c>
      <c r="AI49" s="20">
        <f>IF(coder1_YH!AP48="","",IF(coder1_YH!AP48=coder2_NY_MT!AL49,1,0))</f>
        <v>1</v>
      </c>
      <c r="AJ49" s="20">
        <f>IF(coder1_YH!AQ48="","",IF(coder1_YH!AQ48=coder2_NY_MT!AM49,1,0))</f>
        <v>1</v>
      </c>
      <c r="AK49" s="20">
        <f>IF(coder1_YH!AR48="","",IF(coder1_YH!AR48=coder2_NY_MT!AN49,1,0))</f>
        <v>1</v>
      </c>
      <c r="AL49" s="20">
        <f>IF(coder1_YH!AY48=coder2_NY_MT!AU49, 1, 0)</f>
        <v>1</v>
      </c>
      <c r="AM49" s="20">
        <f>IF(coder1_YH!AZ48=coder2_NY_MT!AV48, 1, 0)</f>
        <v>1</v>
      </c>
      <c r="AN49" s="2"/>
    </row>
    <row r="50" spans="1:40" s="20" customFormat="1" ht="17" hidden="1" customHeight="1" x14ac:dyDescent="0.2">
      <c r="A50" s="20">
        <f>IF(coder1_YH!D49="","",IF(coder1_YH!D49=coder2_NY_MT!A50,1,0))</f>
        <v>1</v>
      </c>
      <c r="B50" s="20" t="e">
        <f>IF(coder1_YH!#REF!="","",IF(RIGHT(coder1_YH!#REF!,2)=RIGHT(coder2_NY_MT!B50,2),1,0))</f>
        <v>#REF!</v>
      </c>
      <c r="C50" s="20">
        <f>IF(coder1_YH!F49="","",IF(coder1_YH!F49=coder2_NY_MT!C50,1,0))</f>
        <v>1</v>
      </c>
      <c r="E50" s="20">
        <f>IF(coder1_YH!H49="","",IF(coder1_YH!H49=coder2_NY_MT!E50,1,0))</f>
        <v>1</v>
      </c>
      <c r="F50" s="20">
        <f>IF(coder1_YH!I49="","",IF(coder1_YH!I49=coder2_NY_MT!F50,1,0))</f>
        <v>1</v>
      </c>
      <c r="G50" s="20">
        <f>IF(coder1_YH!J49="","",IF(coder1_YH!J49=coder2_NY_MT!G50,1,0))</f>
        <v>1</v>
      </c>
      <c r="H50" s="20">
        <f>IF(coder1_YH!O49="","",IF(RIGHT(coder1_YH!O49,3)=RIGHT(coder2_NY_MT!K50,3),1,0))</f>
        <v>0</v>
      </c>
      <c r="I50" s="20">
        <f>IF(H50="","",IF(OR(coder2_NY_MT!L50="", coder1_YH!P49 = ""),0,1))</f>
        <v>1</v>
      </c>
      <c r="J50" s="20">
        <f>IF(coder1_YH!Q49="","",IF(coder1_YH!Q49=coder2_NY_MT!M50,1,0))</f>
        <v>1</v>
      </c>
      <c r="K50" s="20">
        <f>IF(coder1_YH!R49="","",IF(coder1_YH!R49=coder2_NY_MT!N50,1,0))</f>
        <v>1</v>
      </c>
      <c r="L50" s="20">
        <f>IF(coder1_YH!S49="","",IF(coder1_YH!S49=coder2_NY_MT!O50,1,0))</f>
        <v>1</v>
      </c>
      <c r="M50" s="20">
        <f>IF(coder1_YH!T49="","",IF(coder1_YH!T49=coder2_NY_MT!P50,1,0))</f>
        <v>1</v>
      </c>
      <c r="N50" s="20">
        <f>IF(coder1_YH!U49="","",IF(coder1_YH!U49=coder2_NY_MT!Q50,1,0))</f>
        <v>1</v>
      </c>
      <c r="O50" s="20">
        <f>IF(coder1_YH!V49="","",IF(coder1_YH!V49=coder2_NY_MT!R50,1,0))</f>
        <v>1</v>
      </c>
      <c r="P50" s="20">
        <f>IF(coder1_YH!W49="","",IF(coder1_YH!W49=coder2_NY_MT!S50,1,0))</f>
        <v>1</v>
      </c>
      <c r="Q50" s="20">
        <f>IF(coder1_YH!X49="","",IF(coder1_YH!X49=coder2_NY_MT!T50,1,0))</f>
        <v>1</v>
      </c>
      <c r="R50" s="20">
        <f>IF(coder1_YH!Y49="","",IF(coder1_YH!Y49=coder2_NY_MT!U50,1,0))</f>
        <v>1</v>
      </c>
      <c r="S50" s="20">
        <f>IF(R50="","",IF(OR(coder2_NY_MT!V50="", coder1_YH!Z49 = ""),0,1))</f>
        <v>1</v>
      </c>
      <c r="T50" s="20">
        <f>IF(coder1_YH!AA49="","",IF(coder1_YH!AA49=coder2_NY_MT!W50,1,0))</f>
        <v>1</v>
      </c>
      <c r="U50" s="20">
        <f>IF(coder1_YH!AB49="","",IF(coder1_YH!AB49=coder2_NY_MT!X50,1,0))</f>
        <v>1</v>
      </c>
      <c r="V50" s="20">
        <f>IF(coder1_YH!AC49="","",IF(coder1_YH!AC49=coder2_NY_MT!Y50,1,0))</f>
        <v>1</v>
      </c>
      <c r="W50" s="20">
        <f>IF(coder1_YH!AD49="","",IF(coder1_YH!AD49=coder2_NY_MT!Z50,1,0))</f>
        <v>1</v>
      </c>
      <c r="X50" s="20">
        <f>IF(coder1_YH!AE49="","",IF(coder1_YH!AE49=coder2_NY_MT!AA50,1,0))</f>
        <v>1</v>
      </c>
      <c r="Z50" s="20">
        <f>IF(coder1_YH!AG49="","",IF(coder1_YH!AG49=coder2_NY_MT!AC50,1,0))</f>
        <v>1</v>
      </c>
      <c r="AA50" s="20">
        <f>IF(coder1_YH!AH49="","",IF(coder1_YH!AH49=coder2_NY_MT!AD50,1,0))</f>
        <v>1</v>
      </c>
      <c r="AB50" s="20">
        <f>IF(OR(coder2_NY_MT!AE49="", coder1_YH!AI49 = ""),0,1)</f>
        <v>1</v>
      </c>
      <c r="AC50" s="20">
        <f>IF(coder1_YH!AJ49="","",IF(coder1_YH!AJ49=coder2_NY_MT!AF50,1,0))</f>
        <v>1</v>
      </c>
      <c r="AD50" s="20">
        <f>IF(coder1_YH!AK49="","",IF(coder1_YH!AK49=coder2_NY_MT!AG50,1,0))</f>
        <v>0</v>
      </c>
      <c r="AF50" s="20">
        <f>IF(coder1_YH!AM49="","",IF(coder1_YH!AM49=coder2_NY_MT!AI50,1,0))</f>
        <v>1</v>
      </c>
      <c r="AG50" s="20">
        <f>IF(coder1_YH!AN49="","",IF(coder1_YH!AN49=coder2_NY_MT!AJ50,1,0))</f>
        <v>1</v>
      </c>
      <c r="AH50" s="20">
        <f>IF(coder1_YH!AO49="","",IF(coder1_YH!AO49=coder2_NY_MT!AK50,1,0))</f>
        <v>1</v>
      </c>
      <c r="AI50" s="20">
        <f>IF(coder1_YH!AP49="","",IF(coder1_YH!AP49=coder2_NY_MT!AL50,1,0))</f>
        <v>1</v>
      </c>
      <c r="AJ50" s="20">
        <f>IF(coder1_YH!AQ49="","",IF(coder1_YH!AQ49=coder2_NY_MT!AM50,1,0))</f>
        <v>1</v>
      </c>
      <c r="AK50" s="20">
        <f>IF(coder1_YH!AR49="","",IF(coder1_YH!AR49=coder2_NY_MT!AN50,1,0))</f>
        <v>1</v>
      </c>
      <c r="AL50" s="20">
        <f>IF(coder1_YH!AY49=coder2_NY_MT!AU50, 1, 0)</f>
        <v>1</v>
      </c>
      <c r="AM50" s="20">
        <f>IF(coder1_YH!AZ49=coder2_NY_MT!AV49, 1, 0)</f>
        <v>1</v>
      </c>
      <c r="AN50" s="2"/>
    </row>
    <row r="51" spans="1:40" s="20" customFormat="1" ht="17" hidden="1" customHeight="1" x14ac:dyDescent="0.2">
      <c r="A51" s="20" t="str">
        <f>IF(coder1_YH!D50="","",IF(coder1_YH!D50=coder2_NY_MT!A51,1,0))</f>
        <v/>
      </c>
      <c r="B51" s="20" t="e">
        <f>IF(coder1_YH!#REF!="","",IF(RIGHT(coder1_YH!#REF!,2)=RIGHT(coder2_NY_MT!B51,2),1,0))</f>
        <v>#REF!</v>
      </c>
      <c r="C51" s="20" t="str">
        <f>IF(coder1_YH!F50="","",IF(coder1_YH!F50=coder2_NY_MT!C51,1,0))</f>
        <v/>
      </c>
      <c r="E51" s="20" t="str">
        <f>IF(coder1_YH!H50="","",IF(coder1_YH!H50=coder2_NY_MT!E51,1,0))</f>
        <v/>
      </c>
      <c r="F51" s="20" t="str">
        <f>IF(coder1_YH!I50="","",IF(coder1_YH!I50=coder2_NY_MT!F51,1,0))</f>
        <v/>
      </c>
      <c r="G51" s="20" t="str">
        <f>IF(coder1_YH!J50="","",IF(coder1_YH!J50=coder2_NY_MT!G51,1,0))</f>
        <v/>
      </c>
      <c r="H51" s="20" t="str">
        <f>IF(coder1_YH!O50="","",IF(RIGHT(coder1_YH!O50,3)=RIGHT(coder2_NY_MT!K51,3),1,0))</f>
        <v/>
      </c>
      <c r="I51" s="20" t="str">
        <f>IF(H51="","",IF(OR(coder2_NY_MT!L51="", coder1_YH!P50 = ""),0,1))</f>
        <v/>
      </c>
      <c r="J51" s="20" t="str">
        <f>IF(coder1_YH!Q50="","",IF(coder1_YH!Q50=coder2_NY_MT!M51,1,0))</f>
        <v/>
      </c>
      <c r="K51" s="20" t="str">
        <f>IF(coder1_YH!R50="","",IF(coder1_YH!R50=coder2_NY_MT!N51,1,0))</f>
        <v/>
      </c>
      <c r="L51" s="20" t="str">
        <f>IF(coder1_YH!S50="","",IF(coder1_YH!S50=coder2_NY_MT!O51,1,0))</f>
        <v/>
      </c>
      <c r="M51" s="20" t="str">
        <f>IF(coder1_YH!T50="","",IF(coder1_YH!T50=coder2_NY_MT!P51,1,0))</f>
        <v/>
      </c>
      <c r="N51" s="20" t="str">
        <f>IF(coder1_YH!U50="","",IF(coder1_YH!U50=coder2_NY_MT!Q51,1,0))</f>
        <v/>
      </c>
      <c r="O51" s="20" t="str">
        <f>IF(coder1_YH!V50="","",IF(coder1_YH!V50=coder2_NY_MT!R51,1,0))</f>
        <v/>
      </c>
      <c r="P51" s="20" t="str">
        <f>IF(coder1_YH!W50="","",IF(coder1_YH!W50=coder2_NY_MT!S51,1,0))</f>
        <v/>
      </c>
      <c r="Q51" s="20" t="str">
        <f>IF(coder1_YH!X50="","",IF(coder1_YH!X50=coder2_NY_MT!T51,1,0))</f>
        <v/>
      </c>
      <c r="R51" s="20" t="str">
        <f>IF(coder1_YH!Y50="","",IF(coder1_YH!Y50=coder2_NY_MT!U51,1,0))</f>
        <v/>
      </c>
      <c r="S51" s="20" t="str">
        <f>IF(R51="","",IF(OR(coder2_NY_MT!V51="", coder1_YH!Z50 = ""),0,1))</f>
        <v/>
      </c>
      <c r="T51" s="20" t="str">
        <f>IF(coder1_YH!AA50="","",IF(coder1_YH!AA50=coder2_NY_MT!W51,1,0))</f>
        <v/>
      </c>
      <c r="U51" s="20" t="str">
        <f>IF(coder1_YH!AB50="","",IF(coder1_YH!AB50=coder2_NY_MT!X51,1,0))</f>
        <v/>
      </c>
      <c r="V51" s="20" t="str">
        <f>IF(coder1_YH!AC50="","",IF(coder1_YH!AC50=coder2_NY_MT!Y51,1,0))</f>
        <v/>
      </c>
      <c r="W51" s="20" t="str">
        <f>IF(coder1_YH!AD50="","",IF(coder1_YH!AD50=coder2_NY_MT!Z51,1,0))</f>
        <v/>
      </c>
      <c r="X51" s="20" t="str">
        <f>IF(coder1_YH!AE50="","",IF(coder1_YH!AE50=coder2_NY_MT!AA51,1,0))</f>
        <v/>
      </c>
      <c r="Z51" s="20" t="str">
        <f>IF(coder1_YH!AG50="","",IF(coder1_YH!AG50=coder2_NY_MT!AC51,1,0))</f>
        <v/>
      </c>
      <c r="AA51" s="20" t="str">
        <f>IF(coder1_YH!AH50="","",IF(coder1_YH!AH50=coder2_NY_MT!AD51,1,0))</f>
        <v/>
      </c>
      <c r="AB51" s="20">
        <f>IF(OR(coder2_NY_MT!AE50="", coder1_YH!AI50 = ""),0,1)</f>
        <v>1</v>
      </c>
      <c r="AC51" s="20">
        <f>IF(coder1_YH!AJ50="","",IF(coder1_YH!AJ50=coder2_NY_MT!AF51,1,0))</f>
        <v>1</v>
      </c>
      <c r="AD51" s="20">
        <f>IF(coder1_YH!AK50="","",IF(coder1_YH!AK50=coder2_NY_MT!AG51,1,0))</f>
        <v>1</v>
      </c>
      <c r="AF51" s="20">
        <f>IF(coder1_YH!AM50="","",IF(coder1_YH!AM50=coder2_NY_MT!AI51,1,0))</f>
        <v>1</v>
      </c>
      <c r="AG51" s="20">
        <f>IF(coder1_YH!AN50="","",IF(coder1_YH!AN50=coder2_NY_MT!AJ51,1,0))</f>
        <v>1</v>
      </c>
      <c r="AH51" s="20">
        <f>IF(coder1_YH!AO50="","",IF(coder1_YH!AO50=coder2_NY_MT!AK51,1,0))</f>
        <v>1</v>
      </c>
      <c r="AI51" s="20">
        <f>IF(coder1_YH!AP50="","",IF(coder1_YH!AP50=coder2_NY_MT!AL51,1,0))</f>
        <v>1</v>
      </c>
      <c r="AJ51" s="20">
        <f>IF(coder1_YH!AQ50="","",IF(coder1_YH!AQ50=coder2_NY_MT!AM51,1,0))</f>
        <v>1</v>
      </c>
      <c r="AK51" s="20">
        <f>IF(coder1_YH!AR50="","",IF(coder1_YH!AR50=coder2_NY_MT!AN51,1,0))</f>
        <v>1</v>
      </c>
      <c r="AL51" s="20">
        <f>IF(coder1_YH!AY50=coder2_NY_MT!AU51, 1, 0)</f>
        <v>1</v>
      </c>
      <c r="AM51" s="20">
        <f>IF(coder1_YH!AZ50=coder2_NY_MT!AV50, 1, 0)</f>
        <v>1</v>
      </c>
      <c r="AN51" s="2"/>
    </row>
    <row r="52" spans="1:40" s="20" customFormat="1" ht="17" hidden="1" customHeight="1" x14ac:dyDescent="0.2">
      <c r="A52" s="20" t="str">
        <f>IF(coder1_YH!D51="","",IF(coder1_YH!D51=coder2_NY_MT!A52,1,0))</f>
        <v/>
      </c>
      <c r="B52" s="20" t="e">
        <f>IF(coder1_YH!#REF!="","",IF(RIGHT(coder1_YH!#REF!,2)=RIGHT(coder2_NY_MT!B52,2),1,0))</f>
        <v>#REF!</v>
      </c>
      <c r="C52" s="20" t="str">
        <f>IF(coder1_YH!F51="","",IF(coder1_YH!F51=coder2_NY_MT!C52,1,0))</f>
        <v/>
      </c>
      <c r="E52" s="20" t="str">
        <f>IF(coder1_YH!H51="","",IF(coder1_YH!H51=coder2_NY_MT!E52,1,0))</f>
        <v/>
      </c>
      <c r="F52" s="20" t="str">
        <f>IF(coder1_YH!I51="","",IF(coder1_YH!I51=coder2_NY_MT!F52,1,0))</f>
        <v/>
      </c>
      <c r="G52" s="20" t="str">
        <f>IF(coder1_YH!J51="","",IF(coder1_YH!J51=coder2_NY_MT!G52,1,0))</f>
        <v/>
      </c>
      <c r="H52" s="20">
        <f>IF(coder1_YH!O51="","",IF(RIGHT(coder1_YH!O51,3)=RIGHT(coder2_NY_MT!K52,3),1,0))</f>
        <v>0</v>
      </c>
      <c r="I52" s="20">
        <f>IF(H52="","",IF(OR(coder2_NY_MT!L52="", coder1_YH!P51 = ""),0,1))</f>
        <v>1</v>
      </c>
      <c r="J52" s="20">
        <f>IF(coder1_YH!Q51="","",IF(coder1_YH!Q51=coder2_NY_MT!M52,1,0))</f>
        <v>1</v>
      </c>
      <c r="K52" s="20">
        <f>IF(coder1_YH!R51="","",IF(coder1_YH!R51=coder2_NY_MT!N52,1,0))</f>
        <v>1</v>
      </c>
      <c r="L52" s="20">
        <f>IF(coder1_YH!S51="","",IF(coder1_YH!S51=coder2_NY_MT!O52,1,0))</f>
        <v>1</v>
      </c>
      <c r="M52" s="20">
        <f>IF(coder1_YH!T51="","",IF(coder1_YH!T51=coder2_NY_MT!P52,1,0))</f>
        <v>1</v>
      </c>
      <c r="N52" s="20">
        <f>IF(coder1_YH!U51="","",IF(coder1_YH!U51=coder2_NY_MT!Q52,1,0))</f>
        <v>1</v>
      </c>
      <c r="O52" s="20">
        <f>IF(coder1_YH!V51="","",IF(coder1_YH!V51=coder2_NY_MT!R52,1,0))</f>
        <v>1</v>
      </c>
      <c r="P52" s="20">
        <f>IF(coder1_YH!W51="","",IF(coder1_YH!W51=coder2_NY_MT!S52,1,0))</f>
        <v>1</v>
      </c>
      <c r="Q52" s="20">
        <f>IF(coder1_YH!X51="","",IF(coder1_YH!X51=coder2_NY_MT!T52,1,0))</f>
        <v>1</v>
      </c>
      <c r="R52" s="20">
        <f>IF(coder1_YH!Y51="","",IF(coder1_YH!Y51=coder2_NY_MT!U52,1,0))</f>
        <v>1</v>
      </c>
      <c r="S52" s="20">
        <f>IF(R52="","",IF(OR(coder2_NY_MT!V52="", coder1_YH!Z51 = ""),0,1))</f>
        <v>1</v>
      </c>
      <c r="T52" s="20">
        <f>IF(coder1_YH!AA51="","",IF(coder1_YH!AA51=coder2_NY_MT!W52,1,0))</f>
        <v>1</v>
      </c>
      <c r="U52" s="20">
        <f>IF(coder1_YH!AB51="","",IF(coder1_YH!AB51=coder2_NY_MT!X52,1,0))</f>
        <v>1</v>
      </c>
      <c r="V52" s="20">
        <f>IF(coder1_YH!AC51="","",IF(coder1_YH!AC51=coder2_NY_MT!Y52,1,0))</f>
        <v>1</v>
      </c>
      <c r="W52" s="20">
        <f>IF(coder1_YH!AD51="","",IF(coder1_YH!AD51=coder2_NY_MT!Z52,1,0))</f>
        <v>1</v>
      </c>
      <c r="X52" s="20">
        <f>IF(coder1_YH!AE51="","",IF(coder1_YH!AE51=coder2_NY_MT!AA52,1,0))</f>
        <v>1</v>
      </c>
      <c r="Z52" s="20">
        <f>IF(coder1_YH!AG51="","",IF(coder1_YH!AG51=coder2_NY_MT!AC52,1,0))</f>
        <v>1</v>
      </c>
      <c r="AA52" s="20">
        <f>IF(coder1_YH!AH51="","",IF(coder1_YH!AH51=coder2_NY_MT!AD52,1,0))</f>
        <v>1</v>
      </c>
      <c r="AB52" s="20">
        <f>IF(OR(coder2_NY_MT!AE51="", coder1_YH!AI51 = ""),0,1)</f>
        <v>1</v>
      </c>
      <c r="AC52" s="20">
        <f>IF(coder1_YH!AJ51="","",IF(coder1_YH!AJ51=coder2_NY_MT!AF52,1,0))</f>
        <v>1</v>
      </c>
      <c r="AD52" s="20">
        <f>IF(coder1_YH!AK51="","",IF(coder1_YH!AK51=coder2_NY_MT!AG52,1,0))</f>
        <v>0</v>
      </c>
      <c r="AF52" s="20">
        <f>IF(coder1_YH!AM51="","",IF(coder1_YH!AM51=coder2_NY_MT!AI52,1,0))</f>
        <v>1</v>
      </c>
      <c r="AG52" s="20">
        <f>IF(coder1_YH!AN51="","",IF(coder1_YH!AN51=coder2_NY_MT!AJ52,1,0))</f>
        <v>1</v>
      </c>
      <c r="AH52" s="20">
        <f>IF(coder1_YH!AO51="","",IF(coder1_YH!AO51=coder2_NY_MT!AK52,1,0))</f>
        <v>1</v>
      </c>
      <c r="AI52" s="20">
        <f>IF(coder1_YH!AP51="","",IF(coder1_YH!AP51=coder2_NY_MT!AL52,1,0))</f>
        <v>1</v>
      </c>
      <c r="AJ52" s="20">
        <f>IF(coder1_YH!AQ51="","",IF(coder1_YH!AQ51=coder2_NY_MT!AM52,1,0))</f>
        <v>1</v>
      </c>
      <c r="AK52" s="20">
        <f>IF(coder1_YH!AR51="","",IF(coder1_YH!AR51=coder2_NY_MT!AN52,1,0))</f>
        <v>1</v>
      </c>
      <c r="AL52" s="20">
        <f>IF(coder1_YH!AY51=coder2_NY_MT!AU52, 1, 0)</f>
        <v>1</v>
      </c>
      <c r="AM52" s="20">
        <f>IF(coder1_YH!AZ51=coder2_NY_MT!AV51, 1, 0)</f>
        <v>1</v>
      </c>
      <c r="AN52" s="2"/>
    </row>
    <row r="53" spans="1:40" s="20" customFormat="1" ht="17" hidden="1" customHeight="1" x14ac:dyDescent="0.2">
      <c r="A53" s="20" t="str">
        <f>IF(coder1_YH!D52="","",IF(coder1_YH!D52=coder2_NY_MT!A53,1,0))</f>
        <v/>
      </c>
      <c r="B53" s="20" t="e">
        <f>IF(coder1_YH!#REF!="","",IF(RIGHT(coder1_YH!#REF!,2)=RIGHT(coder2_NY_MT!B53,2),1,0))</f>
        <v>#REF!</v>
      </c>
      <c r="C53" s="20" t="str">
        <f>IF(coder1_YH!F52="","",IF(coder1_YH!F52=coder2_NY_MT!C53,1,0))</f>
        <v/>
      </c>
      <c r="E53" s="20" t="str">
        <f>IF(coder1_YH!H52="","",IF(coder1_YH!H52=coder2_NY_MT!E53,1,0))</f>
        <v/>
      </c>
      <c r="F53" s="20" t="str">
        <f>IF(coder1_YH!I52="","",IF(coder1_YH!I52=coder2_NY_MT!F53,1,0))</f>
        <v/>
      </c>
      <c r="G53" s="20" t="str">
        <f>IF(coder1_YH!J52="","",IF(coder1_YH!J52=coder2_NY_MT!G53,1,0))</f>
        <v/>
      </c>
      <c r="H53" s="20" t="str">
        <f>IF(coder1_YH!O52="","",IF(RIGHT(coder1_YH!O52,3)=RIGHT(coder2_NY_MT!K53,3),1,0))</f>
        <v/>
      </c>
      <c r="I53" s="20" t="str">
        <f>IF(H53="","",IF(OR(coder2_NY_MT!L53="", coder1_YH!P52 = ""),0,1))</f>
        <v/>
      </c>
      <c r="J53" s="20" t="str">
        <f>IF(coder1_YH!Q52="","",IF(coder1_YH!Q52=coder2_NY_MT!M53,1,0))</f>
        <v/>
      </c>
      <c r="K53" s="20" t="str">
        <f>IF(coder1_YH!R52="","",IF(coder1_YH!R52=coder2_NY_MT!N53,1,0))</f>
        <v/>
      </c>
      <c r="L53" s="20" t="str">
        <f>IF(coder1_YH!S52="","",IF(coder1_YH!S52=coder2_NY_MT!O53,1,0))</f>
        <v/>
      </c>
      <c r="M53" s="20" t="str">
        <f>IF(coder1_YH!T52="","",IF(coder1_YH!T52=coder2_NY_MT!P53,1,0))</f>
        <v/>
      </c>
      <c r="N53" s="20" t="str">
        <f>IF(coder1_YH!U52="","",IF(coder1_YH!U52=coder2_NY_MT!Q53,1,0))</f>
        <v/>
      </c>
      <c r="O53" s="20" t="str">
        <f>IF(coder1_YH!V52="","",IF(coder1_YH!V52=coder2_NY_MT!R53,1,0))</f>
        <v/>
      </c>
      <c r="P53" s="20" t="str">
        <f>IF(coder1_YH!W52="","",IF(coder1_YH!W52=coder2_NY_MT!S53,1,0))</f>
        <v/>
      </c>
      <c r="Q53" s="20" t="str">
        <f>IF(coder1_YH!X52="","",IF(coder1_YH!X52=coder2_NY_MT!T53,1,0))</f>
        <v/>
      </c>
      <c r="R53" s="20" t="str">
        <f>IF(coder1_YH!Y52="","",IF(coder1_YH!Y52=coder2_NY_MT!U53,1,0))</f>
        <v/>
      </c>
      <c r="S53" s="20" t="str">
        <f>IF(R53="","",IF(OR(coder2_NY_MT!V53="", coder1_YH!Z52 = ""),0,1))</f>
        <v/>
      </c>
      <c r="T53" s="20" t="str">
        <f>IF(coder1_YH!AA52="","",IF(coder1_YH!AA52=coder2_NY_MT!W53,1,0))</f>
        <v/>
      </c>
      <c r="U53" s="20" t="str">
        <f>IF(coder1_YH!AB52="","",IF(coder1_YH!AB52=coder2_NY_MT!X53,1,0))</f>
        <v/>
      </c>
      <c r="V53" s="20" t="str">
        <f>IF(coder1_YH!AC52="","",IF(coder1_YH!AC52=coder2_NY_MT!Y53,1,0))</f>
        <v/>
      </c>
      <c r="W53" s="20" t="str">
        <f>IF(coder1_YH!AD52="","",IF(coder1_YH!AD52=coder2_NY_MT!Z53,1,0))</f>
        <v/>
      </c>
      <c r="X53" s="20" t="str">
        <f>IF(coder1_YH!AE52="","",IF(coder1_YH!AE52=coder2_NY_MT!AA53,1,0))</f>
        <v/>
      </c>
      <c r="Z53" s="20" t="str">
        <f>IF(coder1_YH!AG52="","",IF(coder1_YH!AG52=coder2_NY_MT!AC53,1,0))</f>
        <v/>
      </c>
      <c r="AA53" s="20" t="str">
        <f>IF(coder1_YH!AH52="","",IF(coder1_YH!AH52=coder2_NY_MT!AD53,1,0))</f>
        <v/>
      </c>
      <c r="AB53" s="20">
        <f>IF(OR(coder2_NY_MT!AE52="", coder1_YH!AI52 = ""),0,1)</f>
        <v>1</v>
      </c>
      <c r="AC53" s="20">
        <f>IF(coder1_YH!AJ52="","",IF(coder1_YH!AJ52=coder2_NY_MT!AF53,1,0))</f>
        <v>1</v>
      </c>
      <c r="AD53" s="20">
        <f>IF(coder1_YH!AK52="","",IF(coder1_YH!AK52=coder2_NY_MT!AG53,1,0))</f>
        <v>0</v>
      </c>
      <c r="AF53" s="20">
        <f>IF(coder1_YH!AM52="","",IF(coder1_YH!AM52=coder2_NY_MT!AI53,1,0))</f>
        <v>1</v>
      </c>
      <c r="AG53" s="20">
        <f>IF(coder1_YH!AN52="","",IF(coder1_YH!AN52=coder2_NY_MT!AJ53,1,0))</f>
        <v>1</v>
      </c>
      <c r="AH53" s="20">
        <f>IF(coder1_YH!AO52="","",IF(coder1_YH!AO52=coder2_NY_MT!AK53,1,0))</f>
        <v>1</v>
      </c>
      <c r="AI53" s="20">
        <f>IF(coder1_YH!AP52="","",IF(coder1_YH!AP52=coder2_NY_MT!AL53,1,0))</f>
        <v>1</v>
      </c>
      <c r="AJ53" s="20">
        <f>IF(coder1_YH!AQ52="","",IF(coder1_YH!AQ52=coder2_NY_MT!AM53,1,0))</f>
        <v>1</v>
      </c>
      <c r="AK53" s="20">
        <f>IF(coder1_YH!AR52="","",IF(coder1_YH!AR52=coder2_NY_MT!AN53,1,0))</f>
        <v>1</v>
      </c>
      <c r="AL53" s="20">
        <f>IF(coder1_YH!AY52=coder2_NY_MT!AU53, 1, 0)</f>
        <v>1</v>
      </c>
      <c r="AM53" s="20">
        <f>IF(coder1_YH!AZ52=coder2_NY_MT!AV52, 1, 0)</f>
        <v>1</v>
      </c>
      <c r="AN53" s="2"/>
    </row>
    <row r="54" spans="1:40" s="20" customFormat="1" ht="17" hidden="1" customHeight="1" x14ac:dyDescent="0.2">
      <c r="A54" s="20" t="str">
        <f>IF(coder1_YH!D53="","",IF(coder1_YH!D53=coder2_NY_MT!A54,1,0))</f>
        <v/>
      </c>
      <c r="B54" s="20" t="e">
        <f>IF(coder1_YH!#REF!="","",IF(RIGHT(coder1_YH!#REF!,2)=RIGHT(coder2_NY_MT!B54,2),1,0))</f>
        <v>#REF!</v>
      </c>
      <c r="C54" s="20" t="str">
        <f>IF(coder1_YH!F53="","",IF(coder1_YH!F53=coder2_NY_MT!C54,1,0))</f>
        <v/>
      </c>
      <c r="E54" s="20" t="str">
        <f>IF(coder1_YH!H53="","",IF(coder1_YH!H53=coder2_NY_MT!E54,1,0))</f>
        <v/>
      </c>
      <c r="F54" s="20" t="str">
        <f>IF(coder1_YH!I53="","",IF(coder1_YH!I53=coder2_NY_MT!F54,1,0))</f>
        <v/>
      </c>
      <c r="G54" s="20" t="str">
        <f>IF(coder1_YH!J53="","",IF(coder1_YH!J53=coder2_NY_MT!G54,1,0))</f>
        <v/>
      </c>
      <c r="H54" s="20">
        <f>IF(coder1_YH!O53="","",IF(RIGHT(coder1_YH!O53,3)=RIGHT(coder2_NY_MT!K54,3),1,0))</f>
        <v>0</v>
      </c>
      <c r="I54" s="20">
        <f>IF(H54="","",IF(OR(coder2_NY_MT!L54="", coder1_YH!P53 = ""),0,1))</f>
        <v>1</v>
      </c>
      <c r="J54" s="20">
        <f>IF(coder1_YH!Q53="","",IF(coder1_YH!Q53=coder2_NY_MT!M54,1,0))</f>
        <v>1</v>
      </c>
      <c r="K54" s="20">
        <f>IF(coder1_YH!R53="","",IF(coder1_YH!R53=coder2_NY_MT!N54,1,0))</f>
        <v>1</v>
      </c>
      <c r="L54" s="20">
        <f>IF(coder1_YH!S53="","",IF(coder1_YH!S53=coder2_NY_MT!O54,1,0))</f>
        <v>1</v>
      </c>
      <c r="M54" s="20">
        <f>IF(coder1_YH!T53="","",IF(coder1_YH!T53=coder2_NY_MT!P54,1,0))</f>
        <v>1</v>
      </c>
      <c r="N54" s="20">
        <f>IF(coder1_YH!U53="","",IF(coder1_YH!U53=coder2_NY_MT!Q54,1,0))</f>
        <v>1</v>
      </c>
      <c r="O54" s="20">
        <f>IF(coder1_YH!V53="","",IF(coder1_YH!V53=coder2_NY_MT!R54,1,0))</f>
        <v>1</v>
      </c>
      <c r="P54" s="20">
        <f>IF(coder1_YH!W53="","",IF(coder1_YH!W53=coder2_NY_MT!S54,1,0))</f>
        <v>1</v>
      </c>
      <c r="Q54" s="20">
        <f>IF(coder1_YH!X53="","",IF(coder1_YH!X53=coder2_NY_MT!T54,1,0))</f>
        <v>1</v>
      </c>
      <c r="R54" s="20">
        <f>IF(coder1_YH!Y53="","",IF(coder1_YH!Y53=coder2_NY_MT!U54,1,0))</f>
        <v>0</v>
      </c>
      <c r="S54" s="20">
        <f>IF(R54="","",IF(OR(coder2_NY_MT!V54="", coder1_YH!Z53 = ""),0,1))</f>
        <v>1</v>
      </c>
      <c r="T54" s="20">
        <f>IF(coder1_YH!AA53="","",IF(coder1_YH!AA53=coder2_NY_MT!W54,1,0))</f>
        <v>1</v>
      </c>
      <c r="U54" s="20">
        <f>IF(coder1_YH!AB53="","",IF(coder1_YH!AB53=coder2_NY_MT!X54,1,0))</f>
        <v>0</v>
      </c>
      <c r="V54" s="20">
        <f>IF(coder1_YH!AC53="","",IF(coder1_YH!AC53=coder2_NY_MT!Y54,1,0))</f>
        <v>0</v>
      </c>
      <c r="W54" s="20">
        <f>IF(coder1_YH!AD53="","",IF(coder1_YH!AD53=coder2_NY_MT!Z54,1,0))</f>
        <v>0</v>
      </c>
      <c r="X54" s="20">
        <f>IF(coder1_YH!AE53="","",IF(coder1_YH!AE53=coder2_NY_MT!AA54,1,0))</f>
        <v>0</v>
      </c>
      <c r="Z54" s="20">
        <f>IF(coder1_YH!AG53="","",IF(coder1_YH!AG53=coder2_NY_MT!AC54,1,0))</f>
        <v>0</v>
      </c>
      <c r="AA54" s="20">
        <f>IF(coder1_YH!AH53="","",IF(coder1_YH!AH53=coder2_NY_MT!AD54,1,0))</f>
        <v>0</v>
      </c>
      <c r="AB54" s="20">
        <f>IF(OR(coder2_NY_MT!AE53="", coder1_YH!AI53 = ""),0,1)</f>
        <v>1</v>
      </c>
      <c r="AC54" s="20">
        <f>IF(coder1_YH!AJ53="","",IF(coder1_YH!AJ53=coder2_NY_MT!AF54,1,0))</f>
        <v>1</v>
      </c>
      <c r="AD54" s="20">
        <f>IF(coder1_YH!AK53="","",IF(coder1_YH!AK53=coder2_NY_MT!AG54,1,0))</f>
        <v>0</v>
      </c>
      <c r="AF54" s="20">
        <f>IF(coder1_YH!AM53="","",IF(coder1_YH!AM53=coder2_NY_MT!AI54,1,0))</f>
        <v>1</v>
      </c>
      <c r="AG54" s="20">
        <f>IF(coder1_YH!AN53="","",IF(coder1_YH!AN53=coder2_NY_MT!AJ54,1,0))</f>
        <v>1</v>
      </c>
      <c r="AH54" s="20">
        <f>IF(coder1_YH!AO53="","",IF(coder1_YH!AO53=coder2_NY_MT!AK54,1,0))</f>
        <v>1</v>
      </c>
      <c r="AI54" s="20">
        <f>IF(coder1_YH!AP53="","",IF(coder1_YH!AP53=coder2_NY_MT!AL54,1,0))</f>
        <v>1</v>
      </c>
      <c r="AJ54" s="20">
        <f>IF(coder1_YH!AQ53="","",IF(coder1_YH!AQ53=coder2_NY_MT!AM54,1,0))</f>
        <v>1</v>
      </c>
      <c r="AK54" s="20">
        <f>IF(coder1_YH!AR53="","",IF(coder1_YH!AR53=coder2_NY_MT!AN54,1,0))</f>
        <v>1</v>
      </c>
      <c r="AL54" s="20">
        <f>IF(coder1_YH!AY53=coder2_NY_MT!AU54, 1, 0)</f>
        <v>1</v>
      </c>
      <c r="AM54" s="20">
        <f>IF(coder1_YH!AZ53=coder2_NY_MT!AV53, 1, 0)</f>
        <v>1</v>
      </c>
      <c r="AN54" s="2"/>
    </row>
    <row r="55" spans="1:40" s="20" customFormat="1" ht="17" hidden="1" customHeight="1" x14ac:dyDescent="0.2">
      <c r="A55" s="20" t="str">
        <f>IF(coder1_YH!D54="","",IF(coder1_YH!D54=coder2_NY_MT!A55,1,0))</f>
        <v/>
      </c>
      <c r="B55" s="20" t="e">
        <f>IF(coder1_YH!#REF!="","",IF(RIGHT(coder1_YH!#REF!,2)=RIGHT(coder2_NY_MT!B55,2),1,0))</f>
        <v>#REF!</v>
      </c>
      <c r="C55" s="20" t="str">
        <f>IF(coder1_YH!F54="","",IF(coder1_YH!F54=coder2_NY_MT!C55,1,0))</f>
        <v/>
      </c>
      <c r="E55" s="20" t="str">
        <f>IF(coder1_YH!H54="","",IF(coder1_YH!H54=coder2_NY_MT!E55,1,0))</f>
        <v/>
      </c>
      <c r="F55" s="20" t="str">
        <f>IF(coder1_YH!I54="","",IF(coder1_YH!I54=coder2_NY_MT!F55,1,0))</f>
        <v/>
      </c>
      <c r="G55" s="20" t="str">
        <f>IF(coder1_YH!J54="","",IF(coder1_YH!J54=coder2_NY_MT!G55,1,0))</f>
        <v/>
      </c>
      <c r="H55" s="20" t="str">
        <f>IF(coder1_YH!O54="","",IF(RIGHT(coder1_YH!O54,3)=RIGHT(coder2_NY_MT!K55,3),1,0))</f>
        <v/>
      </c>
      <c r="I55" s="20" t="str">
        <f>IF(H55="","",IF(OR(coder2_NY_MT!L55="", coder1_YH!P54 = ""),0,1))</f>
        <v/>
      </c>
      <c r="J55" s="20" t="str">
        <f>IF(coder1_YH!Q54="","",IF(coder1_YH!Q54=coder2_NY_MT!M55,1,0))</f>
        <v/>
      </c>
      <c r="K55" s="20" t="str">
        <f>IF(coder1_YH!R54="","",IF(coder1_YH!R54=coder2_NY_MT!N55,1,0))</f>
        <v/>
      </c>
      <c r="L55" s="20" t="str">
        <f>IF(coder1_YH!S54="","",IF(coder1_YH!S54=coder2_NY_MT!O55,1,0))</f>
        <v/>
      </c>
      <c r="M55" s="20" t="str">
        <f>IF(coder1_YH!T54="","",IF(coder1_YH!T54=coder2_NY_MT!P55,1,0))</f>
        <v/>
      </c>
      <c r="N55" s="20" t="str">
        <f>IF(coder1_YH!U54="","",IF(coder1_YH!U54=coder2_NY_MT!Q55,1,0))</f>
        <v/>
      </c>
      <c r="O55" s="20" t="str">
        <f>IF(coder1_YH!V54="","",IF(coder1_YH!V54=coder2_NY_MT!R55,1,0))</f>
        <v/>
      </c>
      <c r="P55" s="20" t="str">
        <f>IF(coder1_YH!W54="","",IF(coder1_YH!W54=coder2_NY_MT!S55,1,0))</f>
        <v/>
      </c>
      <c r="Q55" s="20" t="str">
        <f>IF(coder1_YH!X54="","",IF(coder1_YH!X54=coder2_NY_MT!T55,1,0))</f>
        <v/>
      </c>
      <c r="R55" s="20" t="str">
        <f>IF(coder1_YH!Y54="","",IF(coder1_YH!Y54=coder2_NY_MT!U55,1,0))</f>
        <v/>
      </c>
      <c r="S55" s="20" t="str">
        <f>IF(R55="","",IF(OR(coder2_NY_MT!V55="", coder1_YH!Z54 = ""),0,1))</f>
        <v/>
      </c>
      <c r="T55" s="20" t="str">
        <f>IF(coder1_YH!AA54="","",IF(coder1_YH!AA54=coder2_NY_MT!W55,1,0))</f>
        <v/>
      </c>
      <c r="U55" s="20" t="str">
        <f>IF(coder1_YH!AB54="","",IF(coder1_YH!AB54=coder2_NY_MT!X55,1,0))</f>
        <v/>
      </c>
      <c r="V55" s="20" t="str">
        <f>IF(coder1_YH!AC54="","",IF(coder1_YH!AC54=coder2_NY_MT!Y55,1,0))</f>
        <v/>
      </c>
      <c r="W55" s="20" t="str">
        <f>IF(coder1_YH!AD54="","",IF(coder1_YH!AD54=coder2_NY_MT!Z55,1,0))</f>
        <v/>
      </c>
      <c r="X55" s="20" t="str">
        <f>IF(coder1_YH!AE54="","",IF(coder1_YH!AE54=coder2_NY_MT!AA55,1,0))</f>
        <v/>
      </c>
      <c r="Z55" s="20" t="str">
        <f>IF(coder1_YH!AG54="","",IF(coder1_YH!AG54=coder2_NY_MT!AC55,1,0))</f>
        <v/>
      </c>
      <c r="AA55" s="20" t="str">
        <f>IF(coder1_YH!AH54="","",IF(coder1_YH!AH54=coder2_NY_MT!AD55,1,0))</f>
        <v/>
      </c>
      <c r="AB55" s="20">
        <f>IF(OR(coder2_NY_MT!AE54="", coder1_YH!AI54 = ""),0,1)</f>
        <v>1</v>
      </c>
      <c r="AC55" s="20">
        <f>IF(coder1_YH!AJ54="","",IF(coder1_YH!AJ54=coder2_NY_MT!AF55,1,0))</f>
        <v>1</v>
      </c>
      <c r="AD55" s="20">
        <f>IF(coder1_YH!AK54="","",IF(coder1_YH!AK54=coder2_NY_MT!AG55,1,0))</f>
        <v>0</v>
      </c>
      <c r="AF55" s="20">
        <f>IF(coder1_YH!AM54="","",IF(coder1_YH!AM54=coder2_NY_MT!AI55,1,0))</f>
        <v>1</v>
      </c>
      <c r="AG55" s="20">
        <f>IF(coder1_YH!AN54="","",IF(coder1_YH!AN54=coder2_NY_MT!AJ55,1,0))</f>
        <v>1</v>
      </c>
      <c r="AH55" s="20">
        <f>IF(coder1_YH!AO54="","",IF(coder1_YH!AO54=coder2_NY_MT!AK55,1,0))</f>
        <v>1</v>
      </c>
      <c r="AI55" s="20">
        <f>IF(coder1_YH!AP54="","",IF(coder1_YH!AP54=coder2_NY_MT!AL55,1,0))</f>
        <v>1</v>
      </c>
      <c r="AJ55" s="20">
        <f>IF(coder1_YH!AQ54="","",IF(coder1_YH!AQ54=coder2_NY_MT!AM55,1,0))</f>
        <v>1</v>
      </c>
      <c r="AK55" s="20">
        <f>IF(coder1_YH!AR54="","",IF(coder1_YH!AR54=coder2_NY_MT!AN55,1,0))</f>
        <v>1</v>
      </c>
      <c r="AL55" s="20">
        <f>IF(coder1_YH!AY54=coder2_NY_MT!AU55, 1, 0)</f>
        <v>1</v>
      </c>
      <c r="AM55" s="20">
        <f>IF(coder1_YH!AZ54=coder2_NY_MT!AV54, 1, 0)</f>
        <v>1</v>
      </c>
      <c r="AN55" s="2"/>
    </row>
    <row r="56" spans="1:40" s="20" customFormat="1" ht="17" hidden="1" customHeight="1" x14ac:dyDescent="0.2">
      <c r="A56" s="20">
        <f>IF(coder1_YH!D55="","",IF(coder1_YH!D55=coder2_NY_MT!A56,1,0))</f>
        <v>1</v>
      </c>
      <c r="B56" s="20" t="e">
        <f>IF(coder1_YH!#REF!="","",IF(RIGHT(coder1_YH!#REF!,2)=RIGHT(coder2_NY_MT!B56,2),1,0))</f>
        <v>#REF!</v>
      </c>
      <c r="C56" s="20">
        <f>IF(coder1_YH!F55="","",IF(coder1_YH!F55=coder2_NY_MT!C56,1,0))</f>
        <v>1</v>
      </c>
      <c r="E56" s="20">
        <f>IF(coder1_YH!H55="","",IF(coder1_YH!H55=coder2_NY_MT!E56,1,0))</f>
        <v>1</v>
      </c>
      <c r="F56" s="20">
        <f>IF(coder1_YH!I55="","",IF(coder1_YH!I55=coder2_NY_MT!F56,1,0))</f>
        <v>1</v>
      </c>
      <c r="G56" s="20">
        <f>IF(coder1_YH!J55="","",IF(coder1_YH!J55=coder2_NY_MT!G56,1,0))</f>
        <v>1</v>
      </c>
      <c r="H56" s="20">
        <f>IF(coder1_YH!O55="","",IF(RIGHT(coder1_YH!O55,3)=RIGHT(coder2_NY_MT!K56,3),1,0))</f>
        <v>0</v>
      </c>
      <c r="I56" s="20">
        <f>IF(H56="","",IF(OR(coder2_NY_MT!L56="", coder1_YH!P55 = ""),0,1))</f>
        <v>1</v>
      </c>
      <c r="J56" s="20">
        <f>IF(coder1_YH!Q55="","",IF(coder1_YH!Q55=coder2_NY_MT!M56,1,0))</f>
        <v>1</v>
      </c>
      <c r="K56" s="20">
        <f>IF(coder1_YH!R55="","",IF(coder1_YH!R55=coder2_NY_MT!N56,1,0))</f>
        <v>1</v>
      </c>
      <c r="L56" s="20">
        <f>IF(coder1_YH!S55="","",IF(coder1_YH!S55=coder2_NY_MT!O56,1,0))</f>
        <v>1</v>
      </c>
      <c r="M56" s="20">
        <f>IF(coder1_YH!T55="","",IF(coder1_YH!T55=coder2_NY_MT!P56,1,0))</f>
        <v>1</v>
      </c>
      <c r="N56" s="20">
        <f>IF(coder1_YH!U55="","",IF(coder1_YH!U55=coder2_NY_MT!Q56,1,0))</f>
        <v>1</v>
      </c>
      <c r="O56" s="20">
        <f>IF(coder1_YH!V55="","",IF(coder1_YH!V55=coder2_NY_MT!R56,1,0))</f>
        <v>0</v>
      </c>
      <c r="P56" s="20">
        <f>IF(coder1_YH!W55="","",IF(coder1_YH!W55=coder2_NY_MT!S56,1,0))</f>
        <v>1</v>
      </c>
      <c r="Q56" s="20">
        <f>IF(coder1_YH!X55="","",IF(coder1_YH!X55=coder2_NY_MT!T56,1,0))</f>
        <v>0</v>
      </c>
      <c r="R56" s="20">
        <f>IF(coder1_YH!Y55="","",IF(coder1_YH!Y55=coder2_NY_MT!U56,1,0))</f>
        <v>1</v>
      </c>
      <c r="S56" s="20">
        <f>IF(R56="","",IF(OR(coder2_NY_MT!V56="", coder1_YH!Z55 = ""),0,1))</f>
        <v>1</v>
      </c>
      <c r="T56" s="20">
        <f>IF(coder1_YH!AA55="","",IF(coder1_YH!AA55=coder2_NY_MT!W56,1,0))</f>
        <v>1</v>
      </c>
      <c r="U56" s="20">
        <f>IF(coder1_YH!AB55="","",IF(coder1_YH!AB55=coder2_NY_MT!X56,1,0))</f>
        <v>1</v>
      </c>
      <c r="V56" s="20">
        <f>IF(coder1_YH!AC55="","",IF(coder1_YH!AC55=coder2_NY_MT!Y56,1,0))</f>
        <v>1</v>
      </c>
      <c r="W56" s="20">
        <f>IF(coder1_YH!AD55="","",IF(coder1_YH!AD55=coder2_NY_MT!Z56,1,0))</f>
        <v>1</v>
      </c>
      <c r="X56" s="20">
        <f>IF(coder1_YH!AE55="","",IF(coder1_YH!AE55=coder2_NY_MT!AA56,1,0))</f>
        <v>1</v>
      </c>
      <c r="Z56" s="20">
        <f>IF(coder1_YH!AG55="","",IF(coder1_YH!AG55=coder2_NY_MT!AC56,1,0))</f>
        <v>1</v>
      </c>
      <c r="AA56" s="20">
        <f>IF(coder1_YH!AH55="","",IF(coder1_YH!AH55=coder2_NY_MT!AD56,1,0))</f>
        <v>1</v>
      </c>
      <c r="AB56" s="20">
        <f>IF(OR(coder2_NY_MT!AE55="", coder1_YH!AI55 = ""),0,1)</f>
        <v>1</v>
      </c>
      <c r="AC56" s="20">
        <f>IF(coder1_YH!AJ55="","",IF(coder1_YH!AJ55=coder2_NY_MT!AF56,1,0))</f>
        <v>1</v>
      </c>
      <c r="AD56" s="20">
        <f>IF(coder1_YH!AK55="","",IF(coder1_YH!AK55=coder2_NY_MT!AG56,1,0))</f>
        <v>0</v>
      </c>
      <c r="AF56" s="20">
        <f>IF(coder1_YH!AM55="","",IF(coder1_YH!AM55=coder2_NY_MT!AI56,1,0))</f>
        <v>1</v>
      </c>
      <c r="AG56" s="20">
        <f>IF(coder1_YH!AN55="","",IF(coder1_YH!AN55=coder2_NY_MT!AJ56,1,0))</f>
        <v>1</v>
      </c>
      <c r="AH56" s="20">
        <f>IF(coder1_YH!AO55="","",IF(coder1_YH!AO55=coder2_NY_MT!AK56,1,0))</f>
        <v>1</v>
      </c>
      <c r="AI56" s="20">
        <f>IF(coder1_YH!AP55="","",IF(coder1_YH!AP55=coder2_NY_MT!AL56,1,0))</f>
        <v>1</v>
      </c>
      <c r="AJ56" s="20">
        <f>IF(coder1_YH!AQ55="","",IF(coder1_YH!AQ55=coder2_NY_MT!AM56,1,0))</f>
        <v>1</v>
      </c>
      <c r="AK56" s="20">
        <f>IF(coder1_YH!AR55="","",IF(coder1_YH!AR55=coder2_NY_MT!AN56,1,0))</f>
        <v>1</v>
      </c>
      <c r="AL56" s="20">
        <f>IF(coder1_YH!AY55=coder2_NY_MT!AU56, 1, 0)</f>
        <v>1</v>
      </c>
      <c r="AM56" s="20">
        <f>IF(coder1_YH!AZ55=coder2_NY_MT!AV55, 1, 0)</f>
        <v>1</v>
      </c>
      <c r="AN56" s="2"/>
    </row>
    <row r="57" spans="1:40" s="66" customFormat="1" ht="17" hidden="1" customHeight="1" thickBot="1" x14ac:dyDescent="0.25">
      <c r="A57" s="66" t="str">
        <f>IF(coder1_YH!D56="","",IF(coder1_YH!D56=coder2_NY_MT!A57,1,0))</f>
        <v/>
      </c>
      <c r="B57" s="66" t="e">
        <f>IF(coder1_YH!#REF!="","",IF(RIGHT(coder1_YH!#REF!,2)=RIGHT(coder2_NY_MT!B57,2),1,0))</f>
        <v>#REF!</v>
      </c>
      <c r="C57" s="66" t="str">
        <f>IF(coder1_YH!F56="","",IF(coder1_YH!F56=coder2_NY_MT!C57,1,0))</f>
        <v/>
      </c>
      <c r="E57" s="66" t="str">
        <f>IF(coder1_YH!H56="","",IF(coder1_YH!H56=coder2_NY_MT!E57,1,0))</f>
        <v/>
      </c>
      <c r="F57" s="66" t="str">
        <f>IF(coder1_YH!I56="","",IF(coder1_YH!I56=coder2_NY_MT!F57,1,0))</f>
        <v/>
      </c>
      <c r="G57" s="66" t="str">
        <f>IF(coder1_YH!J56="","",IF(coder1_YH!J56=coder2_NY_MT!G57,1,0))</f>
        <v/>
      </c>
      <c r="H57" s="66">
        <f>IF(coder1_YH!O56="","",IF(RIGHT(coder1_YH!O56,3)=RIGHT(coder2_NY_MT!K57,3),1,0))</f>
        <v>0</v>
      </c>
      <c r="I57" s="66">
        <f>IF(H57="","",IF(OR(coder2_NY_MT!L57="", coder1_YH!P56 = ""),0,1))</f>
        <v>1</v>
      </c>
      <c r="J57" s="66">
        <f>IF(coder1_YH!Q56="","",IF(coder1_YH!Q56=coder2_NY_MT!M57,1,0))</f>
        <v>1</v>
      </c>
      <c r="K57" s="66">
        <f>IF(coder1_YH!R56="","",IF(coder1_YH!R56=coder2_NY_MT!N57,1,0))</f>
        <v>1</v>
      </c>
      <c r="L57" s="66">
        <f>IF(coder1_YH!S56="","",IF(coder1_YH!S56=coder2_NY_MT!O57,1,0))</f>
        <v>1</v>
      </c>
      <c r="M57" s="66">
        <f>IF(coder1_YH!T56="","",IF(coder1_YH!T56=coder2_NY_MT!P57,1,0))</f>
        <v>1</v>
      </c>
      <c r="N57" s="66">
        <f>IF(coder1_YH!U56="","",IF(coder1_YH!U56=coder2_NY_MT!Q57,1,0))</f>
        <v>1</v>
      </c>
      <c r="O57" s="66">
        <f>IF(coder1_YH!V56="","",IF(coder1_YH!V56=coder2_NY_MT!R57,1,0))</f>
        <v>0</v>
      </c>
      <c r="P57" s="66">
        <f>IF(coder1_YH!W56="","",IF(coder1_YH!W56=coder2_NY_MT!S57,1,0))</f>
        <v>1</v>
      </c>
      <c r="Q57" s="66">
        <f>IF(coder1_YH!X56="","",IF(coder1_YH!X56=coder2_NY_MT!T57,1,0))</f>
        <v>0</v>
      </c>
      <c r="R57" s="66">
        <f>IF(coder1_YH!Y56="","",IF(coder1_YH!Y56=coder2_NY_MT!U57,1,0))</f>
        <v>0</v>
      </c>
      <c r="S57" s="66">
        <f>IF(R57="","",IF(OR(coder2_NY_MT!V57="", coder1_YH!Z56 = ""),0,1))</f>
        <v>1</v>
      </c>
      <c r="T57" s="66">
        <f>IF(coder1_YH!AA56="","",IF(coder1_YH!AA56=coder2_NY_MT!W57,1,0))</f>
        <v>1</v>
      </c>
      <c r="U57" s="66">
        <f>IF(coder1_YH!AB56="","",IF(coder1_YH!AB56=coder2_NY_MT!X57,1,0))</f>
        <v>0</v>
      </c>
      <c r="V57" s="66">
        <f>IF(coder1_YH!AC56="","",IF(coder1_YH!AC56=coder2_NY_MT!Y57,1,0))</f>
        <v>0</v>
      </c>
      <c r="W57" s="66">
        <f>IF(coder1_YH!AD56="","",IF(coder1_YH!AD56=coder2_NY_MT!Z57,1,0))</f>
        <v>0</v>
      </c>
      <c r="X57" s="66">
        <f>IF(coder1_YH!AE56="","",IF(coder1_YH!AE56=coder2_NY_MT!AA57,1,0))</f>
        <v>0</v>
      </c>
      <c r="Z57" s="66">
        <f>IF(coder1_YH!AG56="","",IF(coder1_YH!AG56=coder2_NY_MT!AC57,1,0))</f>
        <v>0</v>
      </c>
      <c r="AA57" s="66">
        <f>IF(coder1_YH!AH56="","",IF(coder1_YH!AH56=coder2_NY_MT!AD57,1,0))</f>
        <v>0</v>
      </c>
      <c r="AB57" s="66">
        <f>IF(OR(coder2_NY_MT!AE56="", coder1_YH!AI56 = ""),0,1)</f>
        <v>1</v>
      </c>
      <c r="AC57" s="66">
        <f>IF(coder1_YH!AJ56="","",IF(coder1_YH!AJ56=coder2_NY_MT!AF57,1,0))</f>
        <v>1</v>
      </c>
      <c r="AD57" s="66">
        <f>IF(coder1_YH!AK56="","",IF(coder1_YH!AK56=coder2_NY_MT!AG57,1,0))</f>
        <v>0</v>
      </c>
      <c r="AF57" s="66">
        <f>IF(coder1_YH!AM56="","",IF(coder1_YH!AM56=coder2_NY_MT!AI57,1,0))</f>
        <v>1</v>
      </c>
      <c r="AG57" s="66">
        <f>IF(coder1_YH!AN56="","",IF(coder1_YH!AN56=coder2_NY_MT!AJ57,1,0))</f>
        <v>1</v>
      </c>
      <c r="AH57" s="66">
        <f>IF(coder1_YH!AO56="","",IF(coder1_YH!AO56=coder2_NY_MT!AK57,1,0))</f>
        <v>1</v>
      </c>
      <c r="AI57" s="66">
        <f>IF(coder1_YH!AP56="","",IF(coder1_YH!AP56=coder2_NY_MT!AL57,1,0))</f>
        <v>1</v>
      </c>
      <c r="AJ57" s="66">
        <f>IF(coder1_YH!AQ56="","",IF(coder1_YH!AQ56=coder2_NY_MT!AM57,1,0))</f>
        <v>1</v>
      </c>
      <c r="AK57" s="66">
        <f>IF(coder1_YH!AR56="","",IF(coder1_YH!AR56=coder2_NY_MT!AN57,1,0))</f>
        <v>1</v>
      </c>
      <c r="AL57" s="66">
        <f>IF(coder1_YH!AY56=coder2_NY_MT!AU57, 1, 0)</f>
        <v>1</v>
      </c>
      <c r="AM57" s="66">
        <f>IF(coder1_YH!AZ56=coder2_NY_MT!AV56, 1, 0)</f>
        <v>1</v>
      </c>
      <c r="AN57" s="68"/>
    </row>
    <row r="58" spans="1:40" s="20" customFormat="1" ht="17" hidden="1" customHeight="1" x14ac:dyDescent="0.2">
      <c r="A58" s="20">
        <f>IF(coder1_YH!D57="","",IF(coder1_YH!D57=coder2_NY_MT!A58,1,0))</f>
        <v>1</v>
      </c>
      <c r="B58" s="20" t="e">
        <f>IF(coder1_YH!#REF!="","",IF(RIGHT(coder1_YH!#REF!,2)=RIGHT(coder2_NY_MT!B58,2),1,0))</f>
        <v>#REF!</v>
      </c>
      <c r="C58" s="20">
        <f>IF(coder1_YH!F57="","",IF(coder1_YH!F57=coder2_NY_MT!C58,1,0))</f>
        <v>1</v>
      </c>
      <c r="E58" s="20">
        <f>IF(coder1_YH!H57="","",IF(coder1_YH!H57=coder2_NY_MT!E58,1,0))</f>
        <v>1</v>
      </c>
      <c r="F58" s="20">
        <f>IF(coder1_YH!I57="","",IF(coder1_YH!I57=coder2_NY_MT!F58,1,0))</f>
        <v>1</v>
      </c>
      <c r="G58" s="20">
        <f>IF(coder1_YH!J57="","",IF(coder1_YH!J57=coder2_NY_MT!G58,1,0))</f>
        <v>1</v>
      </c>
      <c r="H58" s="20">
        <f>IF(coder1_YH!O57="","",IF(RIGHT(coder1_YH!O57,3)=RIGHT(coder2_NY_MT!K58,3),1,0))</f>
        <v>0</v>
      </c>
      <c r="I58" s="20">
        <f>IF(H58="","",IF(OR(coder2_NY_MT!L58="", coder1_YH!P57 = ""),0,1))</f>
        <v>1</v>
      </c>
      <c r="J58" s="20">
        <f>IF(coder1_YH!Q57="","",IF(coder1_YH!Q57=coder2_NY_MT!M58,1,0))</f>
        <v>1</v>
      </c>
      <c r="K58" s="20">
        <f>IF(coder1_YH!R57="","",IF(coder1_YH!R57=coder2_NY_MT!N58,1,0))</f>
        <v>1</v>
      </c>
      <c r="L58" s="20">
        <f>IF(coder1_YH!S57="","",IF(coder1_YH!S57=coder2_NY_MT!O58,1,0))</f>
        <v>0</v>
      </c>
      <c r="M58" s="20">
        <f>IF(coder1_YH!T57="","",IF(coder1_YH!T57=coder2_NY_MT!P58,1,0))</f>
        <v>1</v>
      </c>
      <c r="N58" s="20">
        <f>IF(coder1_YH!U57="","",IF(coder1_YH!U57=coder2_NY_MT!Q58,1,0))</f>
        <v>1</v>
      </c>
      <c r="O58" s="20">
        <f>IF(coder1_YH!V57="","",IF(coder1_YH!V57=coder2_NY_MT!R58,1,0))</f>
        <v>1</v>
      </c>
      <c r="P58" s="20">
        <f>IF(coder1_YH!W57="","",IF(coder1_YH!W57=coder2_NY_MT!S58,1,0))</f>
        <v>1</v>
      </c>
      <c r="Q58" s="20">
        <f>IF(coder1_YH!X57="","",IF(coder1_YH!X57=coder2_NY_MT!T58,1,0))</f>
        <v>1</v>
      </c>
      <c r="R58" s="20">
        <f>IF(coder1_YH!Y57="","",IF(coder1_YH!Y57=coder2_NY_MT!U58,1,0))</f>
        <v>1</v>
      </c>
      <c r="S58" s="20">
        <f>IF(R58="","",IF(OR(coder2_NY_MT!V58="", coder1_YH!Z57 = ""),0,1))</f>
        <v>1</v>
      </c>
      <c r="T58" s="20">
        <f>IF(coder1_YH!AA57="","",IF(coder1_YH!AA57=coder2_NY_MT!W58,1,0))</f>
        <v>1</v>
      </c>
      <c r="U58" s="20">
        <f>IF(coder1_YH!AB57="","",IF(coder1_YH!AB57=coder2_NY_MT!X58,1,0))</f>
        <v>1</v>
      </c>
      <c r="V58" s="20">
        <f>IF(coder1_YH!AC57="","",IF(coder1_YH!AC57=coder2_NY_MT!Y58,1,0))</f>
        <v>1</v>
      </c>
      <c r="W58" s="20">
        <f>IF(coder1_YH!AD57="","",IF(coder1_YH!AD57=coder2_NY_MT!Z58,1,0))</f>
        <v>1</v>
      </c>
      <c r="X58" s="20">
        <f>IF(coder1_YH!AE57="","",IF(coder1_YH!AE57=coder2_NY_MT!AA58,1,0))</f>
        <v>1</v>
      </c>
      <c r="Y58" s="20">
        <f>IF(coder1_YH!AF57="","",IF(coder1_YH!AF57=coder2_NY_MT!AB58,1,0))</f>
        <v>1</v>
      </c>
      <c r="Z58" s="20">
        <f>IF(coder1_YH!AG57="","",IF(coder1_YH!AG57=coder2_NY_MT!AC58,1,0))</f>
        <v>1</v>
      </c>
      <c r="AA58" s="20">
        <f>IF(coder1_YH!AH57="","",IF(coder1_YH!AH57=coder2_NY_MT!AD58,1,0))</f>
        <v>1</v>
      </c>
      <c r="AB58" s="20">
        <f>IF(OR(coder2_NY_MT!AE57="", coder1_YH!AI57 = ""),0,1)</f>
        <v>1</v>
      </c>
      <c r="AC58" s="20">
        <f>IF(coder1_YH!AJ57="","",IF(coder1_YH!AJ57=coder2_NY_MT!AF58,1,0))</f>
        <v>1</v>
      </c>
      <c r="AD58" s="20">
        <f>IF(OR(coder2_NY_MT!AG57="", coder1_YH!AK57 = ""),0,1)</f>
        <v>0</v>
      </c>
      <c r="AF58" s="20">
        <f>IF(coder1_YH!AM57="","",IF(coder1_YH!AM57=coder2_NY_MT!AI58,1,0))</f>
        <v>1</v>
      </c>
      <c r="AG58" s="20">
        <f>IF(coder1_YH!AN57="","",IF(coder1_YH!AN57=coder2_NY_MT!AJ58,1,0))</f>
        <v>1</v>
      </c>
      <c r="AH58" s="20">
        <f>IF(coder1_YH!AO57="","",IF(coder1_YH!AO57=coder2_NY_MT!AK58,1,0))</f>
        <v>1</v>
      </c>
      <c r="AI58" s="20">
        <f>IF(coder1_YH!AP57="","",IF(coder1_YH!AP57=coder2_NY_MT!AL58,1,0))</f>
        <v>1</v>
      </c>
      <c r="AJ58" s="20">
        <f>IF(coder1_YH!AQ57="","",IF(coder1_YH!AQ57=coder2_NY_MT!AM58,1,0))</f>
        <v>1</v>
      </c>
      <c r="AK58" s="20">
        <f>IF(coder1_YH!AR57="","",IF(coder1_YH!AR57=coder2_NY_MT!AN58,1,0))</f>
        <v>0</v>
      </c>
      <c r="AL58" s="20" t="str">
        <f>IF(coder1_YH!AY57="","",IF(coder1_YH!AY57=coder2_NY_MT!AU58,1,0))</f>
        <v/>
      </c>
      <c r="AM58" s="20" t="e">
        <f>IF(coder1_YH!AZ57="","",IF(coder1_YH!AZ57=coder2_NY_MT!#REF!,1,0))</f>
        <v>#REF!</v>
      </c>
      <c r="AN58" s="2"/>
    </row>
    <row r="59" spans="1:40" s="20" customFormat="1" ht="17" hidden="1" customHeight="1" x14ac:dyDescent="0.2">
      <c r="A59" s="20" t="str">
        <f>IF(coder1_YH!D58="","",IF(coder1_YH!D58=coder2_NY_MT!A59,1,0))</f>
        <v/>
      </c>
      <c r="B59" s="20" t="e">
        <f>IF(coder1_YH!#REF!="","",IF(RIGHT(coder1_YH!#REF!,2)=RIGHT(coder2_NY_MT!B59,2),1,0))</f>
        <v>#REF!</v>
      </c>
      <c r="C59" s="20" t="str">
        <f>IF(coder1_YH!F58="","",IF(coder1_YH!F58=coder2_NY_MT!C59,1,0))</f>
        <v/>
      </c>
      <c r="E59" s="20" t="str">
        <f>IF(coder1_YH!H58="","",IF(coder1_YH!H58=coder2_NY_MT!E59,1,0))</f>
        <v/>
      </c>
      <c r="F59" s="20" t="str">
        <f>IF(coder1_YH!I58="","",IF(coder1_YH!I58=coder2_NY_MT!F59,1,0))</f>
        <v/>
      </c>
      <c r="G59" s="20" t="str">
        <f>IF(coder1_YH!J58="","",IF(coder1_YH!J58=coder2_NY_MT!G59,1,0))</f>
        <v/>
      </c>
      <c r="H59" s="20" t="str">
        <f>IF(coder1_YH!O58="","",IF(RIGHT(coder1_YH!O58,3)=RIGHT(coder2_NY_MT!K59,3),1,0))</f>
        <v/>
      </c>
      <c r="I59" s="20" t="str">
        <f>IF(H59="","",IF(OR(coder2_NY_MT!L59="", coder1_YH!P58 = ""),0,1))</f>
        <v/>
      </c>
      <c r="J59" s="20" t="str">
        <f>IF(coder1_YH!Q58="","",IF(coder1_YH!Q58=coder2_NY_MT!M59,1,0))</f>
        <v/>
      </c>
      <c r="K59" s="20" t="str">
        <f>IF(coder1_YH!R58="","",IF(coder1_YH!R58=coder2_NY_MT!N59,1,0))</f>
        <v/>
      </c>
      <c r="L59" s="20" t="str">
        <f>IF(coder1_YH!S58="","",IF(coder1_YH!S58=coder2_NY_MT!O59,1,0))</f>
        <v/>
      </c>
      <c r="M59" s="20" t="str">
        <f>IF(coder1_YH!T58="","",IF(coder1_YH!T58=coder2_NY_MT!P59,1,0))</f>
        <v/>
      </c>
      <c r="N59" s="20" t="str">
        <f>IF(coder1_YH!U58="","",IF(coder1_YH!U58=coder2_NY_MT!Q59,1,0))</f>
        <v/>
      </c>
      <c r="O59" s="20" t="str">
        <f>IF(coder1_YH!V58="","",IF(coder1_YH!V58=coder2_NY_MT!R59,1,0))</f>
        <v/>
      </c>
      <c r="P59" s="20" t="str">
        <f>IF(coder1_YH!W58="","",IF(coder1_YH!W58=coder2_NY_MT!S59,1,0))</f>
        <v/>
      </c>
      <c r="Q59" s="20" t="str">
        <f>IF(coder1_YH!X58="","",IF(coder1_YH!X58=coder2_NY_MT!T59,1,0))</f>
        <v/>
      </c>
      <c r="R59" s="20" t="str">
        <f>IF(coder1_YH!Y58="","",IF(coder1_YH!Y58=coder2_NY_MT!U59,1,0))</f>
        <v/>
      </c>
      <c r="S59" s="20" t="str">
        <f>IF(R59="","",IF(OR(coder2_NY_MT!V59="", coder1_YH!Z58 = ""),0,1))</f>
        <v/>
      </c>
      <c r="T59" s="20" t="str">
        <f>IF(coder1_YH!AA58="","",IF(coder1_YH!AA58=coder2_NY_MT!W59,1,0))</f>
        <v/>
      </c>
      <c r="U59" s="20" t="str">
        <f>IF(coder1_YH!AB58="","",IF(coder1_YH!AB58=coder2_NY_MT!X59,1,0))</f>
        <v/>
      </c>
      <c r="V59" s="20" t="str">
        <f>IF(coder1_YH!AC58="","",IF(coder1_YH!AC58=coder2_NY_MT!Y59,1,0))</f>
        <v/>
      </c>
      <c r="W59" s="20" t="str">
        <f>IF(coder1_YH!AD58="","",IF(coder1_YH!AD58=coder2_NY_MT!Z59,1,0))</f>
        <v/>
      </c>
      <c r="X59" s="20" t="str">
        <f>IF(coder1_YH!AE58="","",IF(coder1_YH!AE58=coder2_NY_MT!AA59,1,0))</f>
        <v/>
      </c>
      <c r="Y59" s="20" t="str">
        <f>IF(coder1_YH!AF58="","",IF(coder1_YH!AF58=coder2_NY_MT!AB59,1,0))</f>
        <v/>
      </c>
      <c r="Z59" s="20" t="str">
        <f>IF(coder1_YH!AG58="","",IF(coder1_YH!AG58=coder2_NY_MT!AC59,1,0))</f>
        <v/>
      </c>
      <c r="AA59" s="20" t="str">
        <f>IF(coder1_YH!AH58="","",IF(coder1_YH!AH58=coder2_NY_MT!AD59,1,0))</f>
        <v/>
      </c>
      <c r="AB59" s="20">
        <f>IF(OR(coder2_NY_MT!AE58="", coder1_YH!AI58 = ""),0,1)</f>
        <v>1</v>
      </c>
      <c r="AC59" s="20">
        <f>IF(coder1_YH!AJ58="","",IF(coder1_YH!AJ58=coder2_NY_MT!AF59,1,0))</f>
        <v>1</v>
      </c>
      <c r="AD59" s="20">
        <f>IF(OR(coder2_NY_MT!AG58="", coder1_YH!AK58 = ""),0,1)</f>
        <v>1</v>
      </c>
      <c r="AF59" s="20">
        <f>IF(coder1_YH!AM58="","",IF(coder1_YH!AM58=coder2_NY_MT!AI59,1,0))</f>
        <v>1</v>
      </c>
      <c r="AG59" s="20">
        <f>IF(coder1_YH!AN58="","",IF(coder1_YH!AN58=coder2_NY_MT!AJ59,1,0))</f>
        <v>1</v>
      </c>
      <c r="AH59" s="20">
        <f>IF(coder1_YH!AO58="","",IF(coder1_YH!AO58=coder2_NY_MT!AK59,1,0))</f>
        <v>1</v>
      </c>
      <c r="AI59" s="20">
        <f>IF(coder1_YH!AP58="","",IF(coder1_YH!AP58=coder2_NY_MT!AL59,1,0))</f>
        <v>1</v>
      </c>
      <c r="AJ59" s="20">
        <f>IF(coder1_YH!AQ58="","",IF(coder1_YH!AQ58=coder2_NY_MT!AM59,1,0))</f>
        <v>1</v>
      </c>
      <c r="AK59" s="20">
        <f>IF(coder1_YH!AR58="","",IF(coder1_YH!AR58=coder2_NY_MT!AN59,1,0))</f>
        <v>1</v>
      </c>
      <c r="AL59" s="20" t="str">
        <f>IF(coder1_YH!AY58="","",IF(coder1_YH!AY58=coder2_NY_MT!AU59,1,0))</f>
        <v/>
      </c>
      <c r="AM59" s="20" t="e">
        <f>IF(coder1_YH!AZ58="","",IF(coder1_YH!AZ58=coder2_NY_MT!#REF!,1,0))</f>
        <v>#REF!</v>
      </c>
      <c r="AN59" s="2"/>
    </row>
    <row r="60" spans="1:40" s="20" customFormat="1" ht="17" hidden="1" customHeight="1" x14ac:dyDescent="0.2">
      <c r="A60" s="20" t="str">
        <f>IF(coder1_YH!D59="","",IF(coder1_YH!D59=coder2_NY_MT!A60,1,0))</f>
        <v/>
      </c>
      <c r="B60" s="20" t="e">
        <f>IF(coder1_YH!#REF!="","",IF(RIGHT(coder1_YH!#REF!,2)=RIGHT(coder2_NY_MT!B60,2),1,0))</f>
        <v>#REF!</v>
      </c>
      <c r="C60" s="20" t="str">
        <f>IF(coder1_YH!F59="","",IF(coder1_YH!F59=coder2_NY_MT!C60,1,0))</f>
        <v/>
      </c>
      <c r="E60" s="20" t="str">
        <f>IF(coder1_YH!H59="","",IF(coder1_YH!H59=coder2_NY_MT!E60,1,0))</f>
        <v/>
      </c>
      <c r="F60" s="20" t="str">
        <f>IF(coder1_YH!I59="","",IF(coder1_YH!I59=coder2_NY_MT!F60,1,0))</f>
        <v/>
      </c>
      <c r="G60" s="20" t="str">
        <f>IF(coder1_YH!J59="","",IF(coder1_YH!J59=coder2_NY_MT!G60,1,0))</f>
        <v/>
      </c>
      <c r="H60" s="20" t="str">
        <f>IF(coder1_YH!O59="","",IF(RIGHT(coder1_YH!O59,3)=RIGHT(coder2_NY_MT!K60,3),1,0))</f>
        <v/>
      </c>
      <c r="I60" s="20" t="str">
        <f>IF(H60="","",IF(OR(coder2_NY_MT!L60="", coder1_YH!P59 = ""),0,1))</f>
        <v/>
      </c>
      <c r="J60" s="20" t="str">
        <f>IF(coder1_YH!Q59="","",IF(coder1_YH!Q59=coder2_NY_MT!M60,1,0))</f>
        <v/>
      </c>
      <c r="K60" s="20" t="str">
        <f>IF(coder1_YH!R59="","",IF(coder1_YH!R59=coder2_NY_MT!N60,1,0))</f>
        <v/>
      </c>
      <c r="L60" s="20" t="str">
        <f>IF(coder1_YH!S59="","",IF(coder1_YH!S59=coder2_NY_MT!O60,1,0))</f>
        <v/>
      </c>
      <c r="M60" s="20" t="str">
        <f>IF(coder1_YH!T59="","",IF(coder1_YH!T59=coder2_NY_MT!P60,1,0))</f>
        <v/>
      </c>
      <c r="N60" s="20" t="str">
        <f>IF(coder1_YH!U59="","",IF(coder1_YH!U59=coder2_NY_MT!Q60,1,0))</f>
        <v/>
      </c>
      <c r="O60" s="20" t="str">
        <f>IF(coder1_YH!V59="","",IF(coder1_YH!V59=coder2_NY_MT!R60,1,0))</f>
        <v/>
      </c>
      <c r="P60" s="20" t="str">
        <f>IF(coder1_YH!W59="","",IF(coder1_YH!W59=coder2_NY_MT!S60,1,0))</f>
        <v/>
      </c>
      <c r="Q60" s="20" t="str">
        <f>IF(coder1_YH!X59="","",IF(coder1_YH!X59=coder2_NY_MT!T60,1,0))</f>
        <v/>
      </c>
      <c r="R60" s="20" t="str">
        <f>IF(coder1_YH!Y59="","",IF(coder1_YH!Y59=coder2_NY_MT!U60,1,0))</f>
        <v/>
      </c>
      <c r="S60" s="20" t="str">
        <f>IF(R60="","",IF(OR(coder2_NY_MT!V60="", coder1_YH!Z59 = ""),0,1))</f>
        <v/>
      </c>
      <c r="T60" s="20" t="str">
        <f>IF(coder1_YH!AA59="","",IF(coder1_YH!AA59=coder2_NY_MT!W60,1,0))</f>
        <v/>
      </c>
      <c r="U60" s="20" t="str">
        <f>IF(coder1_YH!AB59="","",IF(coder1_YH!AB59=coder2_NY_MT!X60,1,0))</f>
        <v/>
      </c>
      <c r="V60" s="20" t="str">
        <f>IF(coder1_YH!AC59="","",IF(coder1_YH!AC59=coder2_NY_MT!Y60,1,0))</f>
        <v/>
      </c>
      <c r="W60" s="20" t="str">
        <f>IF(coder1_YH!AD59="","",IF(coder1_YH!AD59=coder2_NY_MT!Z60,1,0))</f>
        <v/>
      </c>
      <c r="X60" s="20" t="str">
        <f>IF(coder1_YH!AE59="","",IF(coder1_YH!AE59=coder2_NY_MT!AA60,1,0))</f>
        <v/>
      </c>
      <c r="Y60" s="20" t="str">
        <f>IF(coder1_YH!AF59="","",IF(coder1_YH!AF59=coder2_NY_MT!AB60,1,0))</f>
        <v/>
      </c>
      <c r="Z60" s="20" t="str">
        <f>IF(coder1_YH!AG59="","",IF(coder1_YH!AG59=coder2_NY_MT!AC60,1,0))</f>
        <v/>
      </c>
      <c r="AA60" s="20" t="str">
        <f>IF(coder1_YH!AH59="","",IF(coder1_YH!AH59=coder2_NY_MT!AD60,1,0))</f>
        <v/>
      </c>
      <c r="AB60" s="20">
        <f>IF(OR(coder2_NY_MT!AE59="", coder1_YH!AI59 = ""),0,1)</f>
        <v>1</v>
      </c>
      <c r="AC60" s="20">
        <f>IF(coder1_YH!AJ59="","",IF(coder1_YH!AJ59=coder2_NY_MT!AF60,1,0))</f>
        <v>1</v>
      </c>
      <c r="AD60" s="20">
        <f>IF(OR(coder2_NY_MT!AG59="", coder1_YH!AK59 = ""),0,1)</f>
        <v>1</v>
      </c>
      <c r="AF60" s="20">
        <f>IF(coder1_YH!AM59="","",IF(coder1_YH!AM59=coder2_NY_MT!AI60,1,0))</f>
        <v>1</v>
      </c>
      <c r="AG60" s="20">
        <f>IF(coder1_YH!AN59="","",IF(coder1_YH!AN59=coder2_NY_MT!AJ60,1,0))</f>
        <v>1</v>
      </c>
      <c r="AH60" s="20">
        <f>IF(coder1_YH!AO59="","",IF(coder1_YH!AO59=coder2_NY_MT!AK60,1,0))</f>
        <v>1</v>
      </c>
      <c r="AI60" s="20">
        <f>IF(coder1_YH!AP59="","",IF(coder1_YH!AP59=coder2_NY_MT!AL60,1,0))</f>
        <v>1</v>
      </c>
      <c r="AJ60" s="20">
        <f>IF(coder1_YH!AQ59="","",IF(coder1_YH!AQ59=coder2_NY_MT!AM60,1,0))</f>
        <v>1</v>
      </c>
      <c r="AK60" s="20">
        <f>IF(coder1_YH!AR59="","",IF(coder1_YH!AR59=coder2_NY_MT!AN60,1,0))</f>
        <v>1</v>
      </c>
      <c r="AL60" s="20" t="str">
        <f>IF(coder1_YH!AY59="","",IF(coder1_YH!AY59=coder2_NY_MT!AU60,1,0))</f>
        <v/>
      </c>
      <c r="AM60" s="20" t="e">
        <f>IF(coder1_YH!AZ59="","",IF(coder1_YH!AZ59=coder2_NY_MT!#REF!,1,0))</f>
        <v>#REF!</v>
      </c>
      <c r="AN60" s="2"/>
    </row>
    <row r="61" spans="1:40" s="20" customFormat="1" ht="17" hidden="1" customHeight="1" x14ac:dyDescent="0.2">
      <c r="A61" s="20" t="str">
        <f>IF(coder1_YH!D60="","",IF(coder1_YH!D60=coder2_NY_MT!A61,1,0))</f>
        <v/>
      </c>
      <c r="B61" s="20" t="e">
        <f>IF(coder1_YH!#REF!="","",IF(RIGHT(coder1_YH!#REF!,2)=RIGHT(coder2_NY_MT!B61,2),1,0))</f>
        <v>#REF!</v>
      </c>
      <c r="C61" s="20" t="str">
        <f>IF(coder1_YH!F60="","",IF(coder1_YH!F60=coder2_NY_MT!C61,1,0))</f>
        <v/>
      </c>
      <c r="E61" s="20" t="str">
        <f>IF(coder1_YH!H60="","",IF(coder1_YH!H60=coder2_NY_MT!E61,1,0))</f>
        <v/>
      </c>
      <c r="F61" s="20" t="str">
        <f>IF(coder1_YH!I60="","",IF(coder1_YH!I60=coder2_NY_MT!F61,1,0))</f>
        <v/>
      </c>
      <c r="G61" s="20" t="str">
        <f>IF(coder1_YH!J60="","",IF(coder1_YH!J60=coder2_NY_MT!G61,1,0))</f>
        <v/>
      </c>
      <c r="H61" s="20" t="str">
        <f>IF(coder1_YH!O60="","",IF(RIGHT(coder1_YH!O60,3)=RIGHT(coder2_NY_MT!K61,3),1,0))</f>
        <v/>
      </c>
      <c r="I61" s="20" t="str">
        <f>IF(H61="","",IF(OR(coder2_NY_MT!L61="", coder1_YH!P60 = ""),0,1))</f>
        <v/>
      </c>
      <c r="J61" s="20" t="str">
        <f>IF(coder1_YH!Q60="","",IF(coder1_YH!Q60=coder2_NY_MT!M61,1,0))</f>
        <v/>
      </c>
      <c r="K61" s="20" t="str">
        <f>IF(coder1_YH!R60="","",IF(coder1_YH!R60=coder2_NY_MT!N61,1,0))</f>
        <v/>
      </c>
      <c r="L61" s="20" t="str">
        <f>IF(coder1_YH!S60="","",IF(coder1_YH!S60=coder2_NY_MT!O61,1,0))</f>
        <v/>
      </c>
      <c r="M61" s="20" t="str">
        <f>IF(coder1_YH!T60="","",IF(coder1_YH!T60=coder2_NY_MT!P61,1,0))</f>
        <v/>
      </c>
      <c r="N61" s="20" t="str">
        <f>IF(coder1_YH!U60="","",IF(coder1_YH!U60=coder2_NY_MT!Q61,1,0))</f>
        <v/>
      </c>
      <c r="O61" s="20" t="str">
        <f>IF(coder1_YH!V60="","",IF(coder1_YH!V60=coder2_NY_MT!R61,1,0))</f>
        <v/>
      </c>
      <c r="P61" s="20" t="str">
        <f>IF(coder1_YH!W60="","",IF(coder1_YH!W60=coder2_NY_MT!S61,1,0))</f>
        <v/>
      </c>
      <c r="Q61" s="20" t="str">
        <f>IF(coder1_YH!X60="","",IF(coder1_YH!X60=coder2_NY_MT!T61,1,0))</f>
        <v/>
      </c>
      <c r="R61" s="20" t="str">
        <f>IF(coder1_YH!Y60="","",IF(coder1_YH!Y60=coder2_NY_MT!U61,1,0))</f>
        <v/>
      </c>
      <c r="S61" s="20" t="str">
        <f>IF(R61="","",IF(OR(coder2_NY_MT!V61="", coder1_YH!Z60 = ""),0,1))</f>
        <v/>
      </c>
      <c r="T61" s="20" t="str">
        <f>IF(coder1_YH!AA60="","",IF(coder1_YH!AA60=coder2_NY_MT!W61,1,0))</f>
        <v/>
      </c>
      <c r="U61" s="20" t="str">
        <f>IF(coder1_YH!AB60="","",IF(coder1_YH!AB60=coder2_NY_MT!X61,1,0))</f>
        <v/>
      </c>
      <c r="V61" s="20" t="str">
        <f>IF(coder1_YH!AC60="","",IF(coder1_YH!AC60=coder2_NY_MT!Y61,1,0))</f>
        <v/>
      </c>
      <c r="W61" s="20" t="str">
        <f>IF(coder1_YH!AD60="","",IF(coder1_YH!AD60=coder2_NY_MT!Z61,1,0))</f>
        <v/>
      </c>
      <c r="X61" s="20" t="str">
        <f>IF(coder1_YH!AE60="","",IF(coder1_YH!AE60=coder2_NY_MT!AA61,1,0))</f>
        <v/>
      </c>
      <c r="Y61" s="20" t="str">
        <f>IF(coder1_YH!AF60="","",IF(coder1_YH!AF60=coder2_NY_MT!AB61,1,0))</f>
        <v/>
      </c>
      <c r="Z61" s="20" t="str">
        <f>IF(coder1_YH!AG60="","",IF(coder1_YH!AG60=coder2_NY_MT!AC61,1,0))</f>
        <v/>
      </c>
      <c r="AA61" s="20" t="str">
        <f>IF(coder1_YH!AH60="","",IF(coder1_YH!AH60=coder2_NY_MT!AD61,1,0))</f>
        <v/>
      </c>
      <c r="AB61" s="20">
        <f>IF(OR(coder2_NY_MT!AE60="", coder1_YH!AI60 = ""),0,1)</f>
        <v>1</v>
      </c>
      <c r="AC61" s="20">
        <f>IF(coder1_YH!AJ60="","",IF(coder1_YH!AJ60=coder2_NY_MT!AF61,1,0))</f>
        <v>1</v>
      </c>
      <c r="AD61" s="20">
        <f>IF(OR(coder2_NY_MT!AG60="", coder1_YH!AK60 = ""),0,1)</f>
        <v>1</v>
      </c>
      <c r="AF61" s="20">
        <f>IF(coder1_YH!AM60="","",IF(coder1_YH!AM60=coder2_NY_MT!AI61,1,0))</f>
        <v>1</v>
      </c>
      <c r="AG61" s="20">
        <f>IF(coder1_YH!AN60="","",IF(coder1_YH!AN60=coder2_NY_MT!AJ61,1,0))</f>
        <v>1</v>
      </c>
      <c r="AH61" s="20">
        <f>IF(coder1_YH!AO60="","",IF(coder1_YH!AO60=coder2_NY_MT!AK61,1,0))</f>
        <v>1</v>
      </c>
      <c r="AI61" s="20">
        <f>IF(coder1_YH!AP60="","",IF(coder1_YH!AP60=coder2_NY_MT!AL61,1,0))</f>
        <v>1</v>
      </c>
      <c r="AJ61" s="20">
        <f>IF(coder1_YH!AQ60="","",IF(coder1_YH!AQ60=coder2_NY_MT!AM61,1,0))</f>
        <v>1</v>
      </c>
      <c r="AK61" s="20">
        <f>IF(coder1_YH!AR60="","",IF(coder1_YH!AR60=coder2_NY_MT!AN61,1,0))</f>
        <v>1</v>
      </c>
      <c r="AL61" s="20" t="str">
        <f>IF(coder1_YH!AY60="","",IF(coder1_YH!AY60=coder2_NY_MT!AU61,1,0))</f>
        <v/>
      </c>
      <c r="AM61" s="20" t="e">
        <f>IF(coder1_YH!AZ60="","",IF(coder1_YH!AZ60=coder2_NY_MT!#REF!,1,0))</f>
        <v>#REF!</v>
      </c>
      <c r="AN61" s="2"/>
    </row>
    <row r="62" spans="1:40" s="20" customFormat="1" ht="17" hidden="1" customHeight="1" x14ac:dyDescent="0.2">
      <c r="A62" s="20" t="str">
        <f>IF(coder1_YH!D61="","",IF(coder1_YH!D61=coder2_NY_MT!A62,1,0))</f>
        <v/>
      </c>
      <c r="B62" s="20" t="e">
        <f>IF(coder1_YH!#REF!="","",IF(RIGHT(coder1_YH!#REF!,2)=RIGHT(coder2_NY_MT!B62,2),1,0))</f>
        <v>#REF!</v>
      </c>
      <c r="C62" s="20" t="str">
        <f>IF(coder1_YH!F61="","",IF(coder1_YH!F61=coder2_NY_MT!C62,1,0))</f>
        <v/>
      </c>
      <c r="E62" s="20" t="str">
        <f>IF(coder1_YH!H61="","",IF(coder1_YH!H61=coder2_NY_MT!E62,1,0))</f>
        <v/>
      </c>
      <c r="F62" s="20" t="str">
        <f>IF(coder1_YH!I61="","",IF(coder1_YH!I61=coder2_NY_MT!F62,1,0))</f>
        <v/>
      </c>
      <c r="G62" s="20" t="str">
        <f>IF(coder1_YH!J61="","",IF(coder1_YH!J61=coder2_NY_MT!G62,1,0))</f>
        <v/>
      </c>
      <c r="H62" s="20">
        <f>IF(coder1_YH!O61="","",IF(RIGHT(coder1_YH!O61,3)=RIGHT(coder2_NY_MT!K62,3),1,0))</f>
        <v>0</v>
      </c>
      <c r="I62" s="20">
        <f>IF(H62="","",IF(OR(coder2_NY_MT!L62="", coder1_YH!P61 = ""),0,1))</f>
        <v>1</v>
      </c>
      <c r="J62" s="20">
        <f>IF(coder1_YH!Q61="","",IF(coder1_YH!Q61=coder2_NY_MT!M62,1,0))</f>
        <v>1</v>
      </c>
      <c r="K62" s="20">
        <f>IF(coder1_YH!R61="","",IF(coder1_YH!R61=coder2_NY_MT!N62,1,0))</f>
        <v>1</v>
      </c>
      <c r="L62" s="20">
        <f>IF(coder1_YH!S61="","",IF(coder1_YH!S61=coder2_NY_MT!O62,1,0))</f>
        <v>0</v>
      </c>
      <c r="M62" s="20">
        <f>IF(coder1_YH!T61="","",IF(coder1_YH!T61=coder2_NY_MT!P62,1,0))</f>
        <v>1</v>
      </c>
      <c r="N62" s="20">
        <f>IF(coder1_YH!U61="","",IF(coder1_YH!U61=coder2_NY_MT!Q62,1,0))</f>
        <v>1</v>
      </c>
      <c r="O62" s="20">
        <f>IF(coder1_YH!V61="","",IF(coder1_YH!V61=coder2_NY_MT!R62,1,0))</f>
        <v>1</v>
      </c>
      <c r="P62" s="20">
        <f>IF(coder1_YH!W61="","",IF(coder1_YH!W61=coder2_NY_MT!S62,1,0))</f>
        <v>1</v>
      </c>
      <c r="Q62" s="20">
        <f>IF(coder1_YH!X61="","",IF(coder1_YH!X61=coder2_NY_MT!T62,1,0))</f>
        <v>1</v>
      </c>
      <c r="R62" s="20">
        <f>IF(coder1_YH!Y61="","",IF(coder1_YH!Y61=coder2_NY_MT!U62,1,0))</f>
        <v>0</v>
      </c>
      <c r="S62" s="20">
        <f>IF(R62="","",IF(OR(coder2_NY_MT!V62="", coder1_YH!Z61 = ""),0,1))</f>
        <v>1</v>
      </c>
      <c r="T62" s="20">
        <f>IF(coder1_YH!AA61="","",IF(coder1_YH!AA61=coder2_NY_MT!W62,1,0))</f>
        <v>0</v>
      </c>
      <c r="U62" s="20">
        <f>IF(coder1_YH!AB61="","",IF(coder1_YH!AB61=coder2_NY_MT!X62,1,0))</f>
        <v>0</v>
      </c>
      <c r="V62" s="20">
        <f>IF(coder1_YH!AC61="","",IF(coder1_YH!AC61=coder2_NY_MT!Y62,1,0))</f>
        <v>0</v>
      </c>
      <c r="W62" s="20">
        <f>IF(coder1_YH!AD61="","",IF(coder1_YH!AD61=coder2_NY_MT!Z62,1,0))</f>
        <v>0</v>
      </c>
      <c r="X62" s="20">
        <f>IF(coder1_YH!AE61="","",IF(coder1_YH!AE61=coder2_NY_MT!AA62,1,0))</f>
        <v>0</v>
      </c>
      <c r="Y62" s="20">
        <f>IF(coder1_YH!AF61="","",IF(coder1_YH!AF61=coder2_NY_MT!AB62,1,0))</f>
        <v>0</v>
      </c>
      <c r="Z62" s="20">
        <f>IF(coder1_YH!AG61="","",IF(coder1_YH!AG61=coder2_NY_MT!AC62,1,0))</f>
        <v>0</v>
      </c>
      <c r="AA62" s="20">
        <f>IF(coder1_YH!AH61="","",IF(coder1_YH!AH61=coder2_NY_MT!AD62,1,0))</f>
        <v>0</v>
      </c>
      <c r="AB62" s="20">
        <f>IF(OR(coder2_NY_MT!AE61="", coder1_YH!AI61 = ""),0,1)</f>
        <v>1</v>
      </c>
      <c r="AC62" s="20">
        <f>IF(coder1_YH!AJ61="","",IF(coder1_YH!AJ61=coder2_NY_MT!AF62,1,0))</f>
        <v>1</v>
      </c>
      <c r="AD62" s="20">
        <f>IF(OR(coder2_NY_MT!AG61="", coder1_YH!AK61 = ""),0,1)</f>
        <v>1</v>
      </c>
      <c r="AF62" s="20">
        <f>IF(coder1_YH!AM61="","",IF(coder1_YH!AM61=coder2_NY_MT!AI62,1,0))</f>
        <v>1</v>
      </c>
      <c r="AG62" s="20">
        <f>IF(coder1_YH!AN61="","",IF(coder1_YH!AN61=coder2_NY_MT!AJ62,1,0))</f>
        <v>1</v>
      </c>
      <c r="AH62" s="20">
        <f>IF(coder1_YH!AO61="","",IF(coder1_YH!AO61=coder2_NY_MT!AK62,1,0))</f>
        <v>1</v>
      </c>
      <c r="AI62" s="20">
        <f>IF(coder1_YH!AP61="","",IF(coder1_YH!AP61=coder2_NY_MT!AL62,1,0))</f>
        <v>1</v>
      </c>
      <c r="AJ62" s="20">
        <f>IF(coder1_YH!AQ61="","",IF(coder1_YH!AQ61=coder2_NY_MT!AM62,1,0))</f>
        <v>1</v>
      </c>
      <c r="AK62" s="20">
        <f>IF(coder1_YH!AR61="","",IF(coder1_YH!AR61=coder2_NY_MT!AN62,1,0))</f>
        <v>0</v>
      </c>
      <c r="AL62" s="20" t="str">
        <f>IF(coder1_YH!AY61="","",IF(coder1_YH!AY61=coder2_NY_MT!AU62,1,0))</f>
        <v/>
      </c>
      <c r="AM62" s="20" t="e">
        <f>IF(coder1_YH!AZ61="","",IF(coder1_YH!AZ61=coder2_NY_MT!#REF!,1,0))</f>
        <v>#REF!</v>
      </c>
      <c r="AN62" s="2"/>
    </row>
    <row r="63" spans="1:40" s="20" customFormat="1" ht="17" hidden="1" customHeight="1" x14ac:dyDescent="0.2">
      <c r="A63" s="20" t="str">
        <f>IF(coder1_YH!D62="","",IF(coder1_YH!D62=coder2_NY_MT!A63,1,0))</f>
        <v/>
      </c>
      <c r="B63" s="20" t="e">
        <f>IF(coder1_YH!#REF!="","",IF(RIGHT(coder1_YH!#REF!,2)=RIGHT(coder2_NY_MT!B63,2),1,0))</f>
        <v>#REF!</v>
      </c>
      <c r="C63" s="20" t="str">
        <f>IF(coder1_YH!F62="","",IF(coder1_YH!F62=coder2_NY_MT!C63,1,0))</f>
        <v/>
      </c>
      <c r="E63" s="20" t="str">
        <f>IF(coder1_YH!H62="","",IF(coder1_YH!H62=coder2_NY_MT!E63,1,0))</f>
        <v/>
      </c>
      <c r="F63" s="20" t="str">
        <f>IF(coder1_YH!I62="","",IF(coder1_YH!I62=coder2_NY_MT!F63,1,0))</f>
        <v/>
      </c>
      <c r="G63" s="20" t="str">
        <f>IF(coder1_YH!J62="","",IF(coder1_YH!J62=coder2_NY_MT!G63,1,0))</f>
        <v/>
      </c>
      <c r="H63" s="20" t="str">
        <f>IF(coder1_YH!O62="","",IF(RIGHT(coder1_YH!O62,3)=RIGHT(coder2_NY_MT!K63,3),1,0))</f>
        <v/>
      </c>
      <c r="I63" s="20" t="str">
        <f>IF(H63="","",IF(OR(coder2_NY_MT!L63="", coder1_YH!P62 = ""),0,1))</f>
        <v/>
      </c>
      <c r="J63" s="20" t="str">
        <f>IF(coder1_YH!Q62="","",IF(coder1_YH!Q62=coder2_NY_MT!M63,1,0))</f>
        <v/>
      </c>
      <c r="K63" s="20" t="str">
        <f>IF(coder1_YH!R62="","",IF(coder1_YH!R62=coder2_NY_MT!N63,1,0))</f>
        <v/>
      </c>
      <c r="L63" s="20" t="str">
        <f>IF(coder1_YH!S62="","",IF(coder1_YH!S62=coder2_NY_MT!O63,1,0))</f>
        <v/>
      </c>
      <c r="M63" s="20" t="str">
        <f>IF(coder1_YH!T62="","",IF(coder1_YH!T62=coder2_NY_MT!P63,1,0))</f>
        <v/>
      </c>
      <c r="N63" s="20" t="str">
        <f>IF(coder1_YH!U62="","",IF(coder1_YH!U62=coder2_NY_MT!Q63,1,0))</f>
        <v/>
      </c>
      <c r="O63" s="20" t="str">
        <f>IF(coder1_YH!V62="","",IF(coder1_YH!V62=coder2_NY_MT!R63,1,0))</f>
        <v/>
      </c>
      <c r="P63" s="20" t="str">
        <f>IF(coder1_YH!W62="","",IF(coder1_YH!W62=coder2_NY_MT!S63,1,0))</f>
        <v/>
      </c>
      <c r="Q63" s="20" t="str">
        <f>IF(coder1_YH!X62="","",IF(coder1_YH!X62=coder2_NY_MT!T63,1,0))</f>
        <v/>
      </c>
      <c r="R63" s="20" t="str">
        <f>IF(coder1_YH!Y62="","",IF(coder1_YH!Y62=coder2_NY_MT!U63,1,0))</f>
        <v/>
      </c>
      <c r="S63" s="20" t="str">
        <f>IF(R63="","",IF(OR(coder2_NY_MT!V63="", coder1_YH!Z62 = ""),0,1))</f>
        <v/>
      </c>
      <c r="T63" s="20" t="str">
        <f>IF(coder1_YH!AA62="","",IF(coder1_YH!AA62=coder2_NY_MT!W63,1,0))</f>
        <v/>
      </c>
      <c r="U63" s="20" t="str">
        <f>IF(coder1_YH!AB62="","",IF(coder1_YH!AB62=coder2_NY_MT!X63,1,0))</f>
        <v/>
      </c>
      <c r="V63" s="20" t="str">
        <f>IF(coder1_YH!AC62="","",IF(coder1_YH!AC62=coder2_NY_MT!Y63,1,0))</f>
        <v/>
      </c>
      <c r="W63" s="20" t="str">
        <f>IF(coder1_YH!AD62="","",IF(coder1_YH!AD62=coder2_NY_MT!Z63,1,0))</f>
        <v/>
      </c>
      <c r="X63" s="20" t="str">
        <f>IF(coder1_YH!AE62="","",IF(coder1_YH!AE62=coder2_NY_MT!AA63,1,0))</f>
        <v/>
      </c>
      <c r="Y63" s="20" t="str">
        <f>IF(coder1_YH!AF62="","",IF(coder1_YH!AF62=coder2_NY_MT!AB63,1,0))</f>
        <v/>
      </c>
      <c r="Z63" s="20" t="str">
        <f>IF(coder1_YH!AG62="","",IF(coder1_YH!AG62=coder2_NY_MT!AC63,1,0))</f>
        <v/>
      </c>
      <c r="AA63" s="20" t="str">
        <f>IF(coder1_YH!AH62="","",IF(coder1_YH!AH62=coder2_NY_MT!AD63,1,0))</f>
        <v/>
      </c>
      <c r="AB63" s="20">
        <f>IF(OR(coder2_NY_MT!AE62="", coder1_YH!AI62 = ""),0,1)</f>
        <v>1</v>
      </c>
      <c r="AC63" s="20">
        <f>IF(coder1_YH!AJ62="","",IF(coder1_YH!AJ62=coder2_NY_MT!AF63,1,0))</f>
        <v>1</v>
      </c>
      <c r="AD63" s="20">
        <f>IF(OR(coder2_NY_MT!AG62="", coder1_YH!AK62 = ""),0,1)</f>
        <v>0</v>
      </c>
      <c r="AF63" s="20">
        <f>IF(coder1_YH!AM62="","",IF(coder1_YH!AM62=coder2_NY_MT!AI63,1,0))</f>
        <v>1</v>
      </c>
      <c r="AG63" s="20">
        <f>IF(coder1_YH!AN62="","",IF(coder1_YH!AN62=coder2_NY_MT!AJ63,1,0))</f>
        <v>1</v>
      </c>
      <c r="AH63" s="20">
        <f>IF(coder1_YH!AO62="","",IF(coder1_YH!AO62=coder2_NY_MT!AK63,1,0))</f>
        <v>1</v>
      </c>
      <c r="AI63" s="20">
        <f>IF(coder1_YH!AP62="","",IF(coder1_YH!AP62=coder2_NY_MT!AL63,1,0))</f>
        <v>1</v>
      </c>
      <c r="AJ63" s="20">
        <f>IF(coder1_YH!AQ62="","",IF(coder1_YH!AQ62=coder2_NY_MT!AM63,1,0))</f>
        <v>1</v>
      </c>
      <c r="AK63" s="20">
        <f>IF(coder1_YH!AR62="","",IF(coder1_YH!AR62=coder2_NY_MT!AN63,1,0))</f>
        <v>1</v>
      </c>
      <c r="AL63" s="20" t="str">
        <f>IF(coder1_YH!AY62="","",IF(coder1_YH!AY62=coder2_NY_MT!AU63,1,0))</f>
        <v/>
      </c>
      <c r="AM63" s="20" t="e">
        <f>IF(coder1_YH!AZ62="","",IF(coder1_YH!AZ62=coder2_NY_MT!#REF!,1,0))</f>
        <v>#REF!</v>
      </c>
      <c r="AN63" s="2"/>
    </row>
    <row r="64" spans="1:40" s="20" customFormat="1" ht="17" hidden="1" customHeight="1" x14ac:dyDescent="0.2">
      <c r="A64" s="20" t="str">
        <f>IF(coder1_YH!D63="","",IF(coder1_YH!D63=coder2_NY_MT!A64,1,0))</f>
        <v/>
      </c>
      <c r="B64" s="20" t="e">
        <f>IF(coder1_YH!#REF!="","",IF(RIGHT(coder1_YH!#REF!,2)=RIGHT(coder2_NY_MT!B64,2),1,0))</f>
        <v>#REF!</v>
      </c>
      <c r="C64" s="20" t="str">
        <f>IF(coder1_YH!F63="","",IF(coder1_YH!F63=coder2_NY_MT!C64,1,0))</f>
        <v/>
      </c>
      <c r="E64" s="20" t="str">
        <f>IF(coder1_YH!H63="","",IF(coder1_YH!H63=coder2_NY_MT!E64,1,0))</f>
        <v/>
      </c>
      <c r="F64" s="20" t="str">
        <f>IF(coder1_YH!I63="","",IF(coder1_YH!I63=coder2_NY_MT!F64,1,0))</f>
        <v/>
      </c>
      <c r="G64" s="20" t="str">
        <f>IF(coder1_YH!J63="","",IF(coder1_YH!J63=coder2_NY_MT!G64,1,0))</f>
        <v/>
      </c>
      <c r="H64" s="20" t="str">
        <f>IF(coder1_YH!O63="","",IF(RIGHT(coder1_YH!O63,3)=RIGHT(coder2_NY_MT!K64,3),1,0))</f>
        <v/>
      </c>
      <c r="I64" s="20" t="str">
        <f>IF(H64="","",IF(OR(coder2_NY_MT!L64="", coder1_YH!P63 = ""),0,1))</f>
        <v/>
      </c>
      <c r="J64" s="20" t="str">
        <f>IF(coder1_YH!Q63="","",IF(coder1_YH!Q63=coder2_NY_MT!M64,1,0))</f>
        <v/>
      </c>
      <c r="K64" s="20" t="str">
        <f>IF(coder1_YH!R63="","",IF(coder1_YH!R63=coder2_NY_MT!N64,1,0))</f>
        <v/>
      </c>
      <c r="L64" s="20" t="str">
        <f>IF(coder1_YH!S63="","",IF(coder1_YH!S63=coder2_NY_MT!O64,1,0))</f>
        <v/>
      </c>
      <c r="M64" s="20" t="str">
        <f>IF(coder1_YH!T63="","",IF(coder1_YH!T63=coder2_NY_MT!P64,1,0))</f>
        <v/>
      </c>
      <c r="N64" s="20" t="str">
        <f>IF(coder1_YH!U63="","",IF(coder1_YH!U63=coder2_NY_MT!Q64,1,0))</f>
        <v/>
      </c>
      <c r="O64" s="20" t="str">
        <f>IF(coder1_YH!V63="","",IF(coder1_YH!V63=coder2_NY_MT!R64,1,0))</f>
        <v/>
      </c>
      <c r="P64" s="20" t="str">
        <f>IF(coder1_YH!W63="","",IF(coder1_YH!W63=coder2_NY_MT!S64,1,0))</f>
        <v/>
      </c>
      <c r="Q64" s="20" t="str">
        <f>IF(coder1_YH!X63="","",IF(coder1_YH!X63=coder2_NY_MT!T64,1,0))</f>
        <v/>
      </c>
      <c r="R64" s="20" t="str">
        <f>IF(coder1_YH!Y63="","",IF(coder1_YH!Y63=coder2_NY_MT!U64,1,0))</f>
        <v/>
      </c>
      <c r="S64" s="20" t="str">
        <f>IF(R64="","",IF(OR(coder2_NY_MT!V64="", coder1_YH!Z63 = ""),0,1))</f>
        <v/>
      </c>
      <c r="T64" s="20" t="str">
        <f>IF(coder1_YH!AA63="","",IF(coder1_YH!AA63=coder2_NY_MT!W64,1,0))</f>
        <v/>
      </c>
      <c r="U64" s="20" t="str">
        <f>IF(coder1_YH!AB63="","",IF(coder1_YH!AB63=coder2_NY_MT!X64,1,0))</f>
        <v/>
      </c>
      <c r="V64" s="20" t="str">
        <f>IF(coder1_YH!AC63="","",IF(coder1_YH!AC63=coder2_NY_MT!Y64,1,0))</f>
        <v/>
      </c>
      <c r="W64" s="20" t="str">
        <f>IF(coder1_YH!AD63="","",IF(coder1_YH!AD63=coder2_NY_MT!Z64,1,0))</f>
        <v/>
      </c>
      <c r="X64" s="20" t="str">
        <f>IF(coder1_YH!AE63="","",IF(coder1_YH!AE63=coder2_NY_MT!AA64,1,0))</f>
        <v/>
      </c>
      <c r="Y64" s="20" t="str">
        <f>IF(coder1_YH!AF63="","",IF(coder1_YH!AF63=coder2_NY_MT!AB64,1,0))</f>
        <v/>
      </c>
      <c r="Z64" s="20" t="str">
        <f>IF(coder1_YH!AG63="","",IF(coder1_YH!AG63=coder2_NY_MT!AC64,1,0))</f>
        <v/>
      </c>
      <c r="AA64" s="20" t="str">
        <f>IF(coder1_YH!AH63="","",IF(coder1_YH!AH63=coder2_NY_MT!AD64,1,0))</f>
        <v/>
      </c>
      <c r="AB64" s="20">
        <f>IF(OR(coder2_NY_MT!AE63="", coder1_YH!AI63 = ""),0,1)</f>
        <v>1</v>
      </c>
      <c r="AC64" s="20">
        <f>IF(coder1_YH!AJ63="","",IF(coder1_YH!AJ63=coder2_NY_MT!AF64,1,0))</f>
        <v>1</v>
      </c>
      <c r="AD64" s="20">
        <f>IF(OR(coder2_NY_MT!AG63="", coder1_YH!AK63 = ""),0,1)</f>
        <v>0</v>
      </c>
      <c r="AF64" s="20">
        <f>IF(coder1_YH!AM63="","",IF(coder1_YH!AM63=coder2_NY_MT!AI64,1,0))</f>
        <v>1</v>
      </c>
      <c r="AG64" s="20">
        <f>IF(coder1_YH!AN63="","",IF(coder1_YH!AN63=coder2_NY_MT!AJ64,1,0))</f>
        <v>1</v>
      </c>
      <c r="AH64" s="20">
        <f>IF(coder1_YH!AO63="","",IF(coder1_YH!AO63=coder2_NY_MT!AK64,1,0))</f>
        <v>1</v>
      </c>
      <c r="AI64" s="20">
        <f>IF(coder1_YH!AP63="","",IF(coder1_YH!AP63=coder2_NY_MT!AL64,1,0))</f>
        <v>1</v>
      </c>
      <c r="AJ64" s="20">
        <f>IF(coder1_YH!AQ63="","",IF(coder1_YH!AQ63=coder2_NY_MT!AM64,1,0))</f>
        <v>1</v>
      </c>
      <c r="AK64" s="20">
        <f>IF(coder1_YH!AR63="","",IF(coder1_YH!AR63=coder2_NY_MT!AN64,1,0))</f>
        <v>1</v>
      </c>
      <c r="AL64" s="20" t="str">
        <f>IF(coder1_YH!AY63="","",IF(coder1_YH!AY63=coder2_NY_MT!AU64,1,0))</f>
        <v/>
      </c>
      <c r="AM64" s="20" t="e">
        <f>IF(coder1_YH!AZ63="","",IF(coder1_YH!AZ63=coder2_NY_MT!#REF!,1,0))</f>
        <v>#REF!</v>
      </c>
      <c r="AN64" s="2"/>
    </row>
    <row r="65" spans="1:40" s="20" customFormat="1" ht="17" hidden="1" customHeight="1" x14ac:dyDescent="0.2">
      <c r="A65" s="20" t="str">
        <f>IF(coder1_YH!D64="","",IF(coder1_YH!D64=coder2_NY_MT!A65,1,0))</f>
        <v/>
      </c>
      <c r="B65" s="20" t="e">
        <f>IF(coder1_YH!#REF!="","",IF(RIGHT(coder1_YH!#REF!,2)=RIGHT(coder2_NY_MT!B65,2),1,0))</f>
        <v>#REF!</v>
      </c>
      <c r="C65" s="20" t="str">
        <f>IF(coder1_YH!F64="","",IF(coder1_YH!F64=coder2_NY_MT!C65,1,0))</f>
        <v/>
      </c>
      <c r="E65" s="20" t="str">
        <f>IF(coder1_YH!H64="","",IF(coder1_YH!H64=coder2_NY_MT!E65,1,0))</f>
        <v/>
      </c>
      <c r="F65" s="20" t="str">
        <f>IF(coder1_YH!I64="","",IF(coder1_YH!I64=coder2_NY_MT!F65,1,0))</f>
        <v/>
      </c>
      <c r="G65" s="20" t="str">
        <f>IF(coder1_YH!J64="","",IF(coder1_YH!J64=coder2_NY_MT!G65,1,0))</f>
        <v/>
      </c>
      <c r="H65" s="20" t="str">
        <f>IF(coder1_YH!O64="","",IF(RIGHT(coder1_YH!O64,3)=RIGHT(coder2_NY_MT!K65,3),1,0))</f>
        <v/>
      </c>
      <c r="I65" s="20" t="str">
        <f>IF(H65="","",IF(OR(coder2_NY_MT!L65="", coder1_YH!P64 = ""),0,1))</f>
        <v/>
      </c>
      <c r="J65" s="20" t="str">
        <f>IF(coder1_YH!Q64="","",IF(coder1_YH!Q64=coder2_NY_MT!M65,1,0))</f>
        <v/>
      </c>
      <c r="K65" s="20" t="str">
        <f>IF(coder1_YH!R64="","",IF(coder1_YH!R64=coder2_NY_MT!N65,1,0))</f>
        <v/>
      </c>
      <c r="L65" s="20" t="str">
        <f>IF(coder1_YH!S64="","",IF(coder1_YH!S64=coder2_NY_MT!O65,1,0))</f>
        <v/>
      </c>
      <c r="M65" s="20" t="str">
        <f>IF(coder1_YH!T64="","",IF(coder1_YH!T64=coder2_NY_MT!P65,1,0))</f>
        <v/>
      </c>
      <c r="N65" s="20" t="str">
        <f>IF(coder1_YH!U64="","",IF(coder1_YH!U64=coder2_NY_MT!Q65,1,0))</f>
        <v/>
      </c>
      <c r="O65" s="20" t="str">
        <f>IF(coder1_YH!V64="","",IF(coder1_YH!V64=coder2_NY_MT!R65,1,0))</f>
        <v/>
      </c>
      <c r="P65" s="20" t="str">
        <f>IF(coder1_YH!W64="","",IF(coder1_YH!W64=coder2_NY_MT!S65,1,0))</f>
        <v/>
      </c>
      <c r="Q65" s="20" t="str">
        <f>IF(coder1_YH!X64="","",IF(coder1_YH!X64=coder2_NY_MT!T65,1,0))</f>
        <v/>
      </c>
      <c r="R65" s="20" t="str">
        <f>IF(coder1_YH!Y64="","",IF(coder1_YH!Y64=coder2_NY_MT!U65,1,0))</f>
        <v/>
      </c>
      <c r="S65" s="20" t="str">
        <f>IF(R65="","",IF(OR(coder2_NY_MT!V65="", coder1_YH!Z64 = ""),0,1))</f>
        <v/>
      </c>
      <c r="T65" s="20" t="str">
        <f>IF(coder1_YH!AA64="","",IF(coder1_YH!AA64=coder2_NY_MT!W65,1,0))</f>
        <v/>
      </c>
      <c r="U65" s="20" t="str">
        <f>IF(coder1_YH!AB64="","",IF(coder1_YH!AB64=coder2_NY_MT!X65,1,0))</f>
        <v/>
      </c>
      <c r="V65" s="20" t="str">
        <f>IF(coder1_YH!AC64="","",IF(coder1_YH!AC64=coder2_NY_MT!Y65,1,0))</f>
        <v/>
      </c>
      <c r="W65" s="20" t="str">
        <f>IF(coder1_YH!AD64="","",IF(coder1_YH!AD64=coder2_NY_MT!Z65,1,0))</f>
        <v/>
      </c>
      <c r="X65" s="20" t="str">
        <f>IF(coder1_YH!AE64="","",IF(coder1_YH!AE64=coder2_NY_MT!AA65,1,0))</f>
        <v/>
      </c>
      <c r="Y65" s="20" t="str">
        <f>IF(coder1_YH!AF64="","",IF(coder1_YH!AF64=coder2_NY_MT!AB65,1,0))</f>
        <v/>
      </c>
      <c r="Z65" s="20" t="str">
        <f>IF(coder1_YH!AG64="","",IF(coder1_YH!AG64=coder2_NY_MT!AC65,1,0))</f>
        <v/>
      </c>
      <c r="AA65" s="20" t="str">
        <f>IF(coder1_YH!AH64="","",IF(coder1_YH!AH64=coder2_NY_MT!AD65,1,0))</f>
        <v/>
      </c>
      <c r="AB65" s="20">
        <f>IF(OR(coder2_NY_MT!AE64="", coder1_YH!AI64 = ""),0,1)</f>
        <v>1</v>
      </c>
      <c r="AC65" s="20">
        <f>IF(coder1_YH!AJ64="","",IF(coder1_YH!AJ64=coder2_NY_MT!AF65,1,0))</f>
        <v>1</v>
      </c>
      <c r="AD65" s="20">
        <f>IF(OR(coder2_NY_MT!AG64="", coder1_YH!AK64 = ""),0,1)</f>
        <v>0</v>
      </c>
      <c r="AF65" s="20">
        <f>IF(coder1_YH!AM64="","",IF(coder1_YH!AM64=coder2_NY_MT!AI65,1,0))</f>
        <v>1</v>
      </c>
      <c r="AG65" s="20">
        <f>IF(coder1_YH!AN64="","",IF(coder1_YH!AN64=coder2_NY_MT!AJ65,1,0))</f>
        <v>1</v>
      </c>
      <c r="AH65" s="20">
        <f>IF(coder1_YH!AO64="","",IF(coder1_YH!AO64=coder2_NY_MT!AK65,1,0))</f>
        <v>1</v>
      </c>
      <c r="AI65" s="20">
        <f>IF(coder1_YH!AP64="","",IF(coder1_YH!AP64=coder2_NY_MT!AL65,1,0))</f>
        <v>1</v>
      </c>
      <c r="AJ65" s="20">
        <f>IF(coder1_YH!AQ64="","",IF(coder1_YH!AQ64=coder2_NY_MT!AM65,1,0))</f>
        <v>1</v>
      </c>
      <c r="AK65" s="20">
        <f>IF(coder1_YH!AR64="","",IF(coder1_YH!AR64=coder2_NY_MT!AN65,1,0))</f>
        <v>1</v>
      </c>
      <c r="AL65" s="20" t="str">
        <f>IF(coder1_YH!AY64="","",IF(coder1_YH!AY64=coder2_NY_MT!AU65,1,0))</f>
        <v/>
      </c>
      <c r="AM65" s="20" t="e">
        <f>IF(coder1_YH!AZ64="","",IF(coder1_YH!AZ64=coder2_NY_MT!#REF!,1,0))</f>
        <v>#REF!</v>
      </c>
      <c r="AN65" s="2"/>
    </row>
    <row r="66" spans="1:40" s="20" customFormat="1" ht="17" hidden="1" customHeight="1" x14ac:dyDescent="0.2">
      <c r="A66" s="20">
        <f>IF(coder1_YH!D65="","",IF(coder1_YH!D65=coder2_NY_MT!A66,1,0))</f>
        <v>1</v>
      </c>
      <c r="B66" s="20" t="e">
        <f>IF(coder1_YH!#REF!="","",IF(RIGHT(coder1_YH!#REF!,2)=RIGHT(coder2_NY_MT!B66,2),1,0))</f>
        <v>#REF!</v>
      </c>
      <c r="C66" s="20">
        <f>IF(coder1_YH!F65="","",IF(coder1_YH!F65=coder2_NY_MT!C66,1,0))</f>
        <v>1</v>
      </c>
      <c r="E66" s="20">
        <f>IF(coder1_YH!H65="","",IF(coder1_YH!H65=coder2_NY_MT!E66,1,0))</f>
        <v>1</v>
      </c>
      <c r="F66" s="20">
        <f>IF(coder1_YH!I65="","",IF(coder1_YH!I65=coder2_NY_MT!F66,1,0))</f>
        <v>1</v>
      </c>
      <c r="G66" s="20">
        <f>IF(coder1_YH!J65="","",IF(coder1_YH!J65=coder2_NY_MT!G66,1,0))</f>
        <v>1</v>
      </c>
      <c r="H66" s="20">
        <f>IF(coder1_YH!O65="","",IF(RIGHT(coder1_YH!O65,3)=RIGHT(coder2_NY_MT!K66,3),1,0))</f>
        <v>0</v>
      </c>
      <c r="I66" s="20">
        <f>IF(H66="","",IF(OR(coder2_NY_MT!L66="", coder1_YH!P65 = ""),0,1))</f>
        <v>1</v>
      </c>
      <c r="J66" s="20">
        <f>IF(coder1_YH!Q65="","",IF(coder1_YH!Q65=coder2_NY_MT!M66,1,0))</f>
        <v>1</v>
      </c>
      <c r="K66" s="20">
        <f>IF(coder1_YH!R65="","",IF(coder1_YH!R65=coder2_NY_MT!N66,1,0))</f>
        <v>1</v>
      </c>
      <c r="L66" s="20">
        <f>IF(coder1_YH!S65="","",IF(coder1_YH!S65=coder2_NY_MT!O66,1,0))</f>
        <v>1</v>
      </c>
      <c r="M66" s="20">
        <f>IF(coder1_YH!T65="","",IF(coder1_YH!T65=coder2_NY_MT!P66,1,0))</f>
        <v>1</v>
      </c>
      <c r="N66" s="20">
        <f>IF(coder1_YH!U65="","",IF(coder1_YH!U65=coder2_NY_MT!Q66,1,0))</f>
        <v>1</v>
      </c>
      <c r="O66" s="20">
        <f>IF(coder1_YH!V65="","",IF(coder1_YH!V65=coder2_NY_MT!R66,1,0))</f>
        <v>1</v>
      </c>
      <c r="P66" s="20">
        <f>IF(coder1_YH!W65="","",IF(coder1_YH!W65=coder2_NY_MT!S66,1,0))</f>
        <v>1</v>
      </c>
      <c r="Q66" s="20">
        <f>IF(coder1_YH!X65="","",IF(coder1_YH!X65=coder2_NY_MT!T66,1,0))</f>
        <v>1</v>
      </c>
      <c r="R66" s="20">
        <f>IF(coder1_YH!Y65="","",IF(coder1_YH!Y65=coder2_NY_MT!U66,1,0))</f>
        <v>1</v>
      </c>
      <c r="S66" s="20">
        <f>IF(R66="","",IF(OR(coder2_NY_MT!V66="", coder1_YH!Z65 = ""),0,1))</f>
        <v>1</v>
      </c>
      <c r="T66" s="20">
        <f>IF(coder1_YH!AA65="","",IF(coder1_YH!AA65=coder2_NY_MT!W66,1,0))</f>
        <v>1</v>
      </c>
      <c r="U66" s="20">
        <f>IF(coder1_YH!AB65="","",IF(coder1_YH!AB65=coder2_NY_MT!X66,1,0))</f>
        <v>1</v>
      </c>
      <c r="V66" s="20">
        <f>IF(coder1_YH!AC65="","",IF(coder1_YH!AC65=coder2_NY_MT!Y66,1,0))</f>
        <v>1</v>
      </c>
      <c r="W66" s="20">
        <f>IF(coder1_YH!AD65="","",IF(coder1_YH!AD65=coder2_NY_MT!Z66,1,0))</f>
        <v>1</v>
      </c>
      <c r="X66" s="20">
        <f>IF(coder1_YH!AE65="","",IF(coder1_YH!AE65=coder2_NY_MT!AA66,1,0))</f>
        <v>1</v>
      </c>
      <c r="Y66" s="20">
        <f>IF(coder1_YH!AF65="","",IF(coder1_YH!AF65=coder2_NY_MT!AB66,1,0))</f>
        <v>1</v>
      </c>
      <c r="Z66" s="20">
        <f>IF(coder1_YH!AG65="","",IF(coder1_YH!AG65=coder2_NY_MT!AC66,1,0))</f>
        <v>1</v>
      </c>
      <c r="AA66" s="20">
        <f>IF(coder1_YH!AH65="","",IF(coder1_YH!AH65=coder2_NY_MT!AD66,1,0))</f>
        <v>0</v>
      </c>
      <c r="AB66" s="20">
        <f>IF(OR(coder2_NY_MT!AE65="", coder1_YH!AI65 = ""),0,1)</f>
        <v>1</v>
      </c>
      <c r="AC66" s="20">
        <f>IF(coder1_YH!AJ65="","",IF(coder1_YH!AJ65=coder2_NY_MT!AF66,1,0))</f>
        <v>1</v>
      </c>
      <c r="AD66" s="20">
        <f>IF(OR(coder2_NY_MT!AG65="", coder1_YH!AK65 = ""),0,1)</f>
        <v>0</v>
      </c>
      <c r="AF66" s="20">
        <f>IF(coder1_YH!AM65="","",IF(coder1_YH!AM65=coder2_NY_MT!AI66,1,0))</f>
        <v>1</v>
      </c>
      <c r="AG66" s="20">
        <f>IF(coder1_YH!AN65="","",IF(coder1_YH!AN65=coder2_NY_MT!AJ66,1,0))</f>
        <v>1</v>
      </c>
      <c r="AH66" s="20">
        <f>IF(coder1_YH!AO65="","",IF(coder1_YH!AO65=coder2_NY_MT!AK66,1,0))</f>
        <v>1</v>
      </c>
      <c r="AI66" s="20">
        <f>IF(coder1_YH!AP65="","",IF(coder1_YH!AP65=coder2_NY_MT!AL66,1,0))</f>
        <v>1</v>
      </c>
      <c r="AJ66" s="20">
        <f>IF(coder1_YH!AQ65="","",IF(coder1_YH!AQ65=coder2_NY_MT!AM66,1,0))</f>
        <v>1</v>
      </c>
      <c r="AK66" s="20">
        <f>IF(coder1_YH!AR65="","",IF(coder1_YH!AR65=coder2_NY_MT!AN66,1,0))</f>
        <v>1</v>
      </c>
      <c r="AL66" s="20" t="str">
        <f>IF(coder1_YH!AY65="","",IF(coder1_YH!AY65=coder2_NY_MT!AU66,1,0))</f>
        <v/>
      </c>
      <c r="AM66" s="20" t="e">
        <f>IF(coder1_YH!AZ65="","",IF(coder1_YH!AZ65=coder2_NY_MT!#REF!,1,0))</f>
        <v>#REF!</v>
      </c>
      <c r="AN66" s="2"/>
    </row>
    <row r="67" spans="1:40" s="20" customFormat="1" ht="17" hidden="1" customHeight="1" x14ac:dyDescent="0.2">
      <c r="A67" s="20" t="str">
        <f>IF(coder1_YH!D66="","",IF(coder1_YH!D66=coder2_NY_MT!A67,1,0))</f>
        <v/>
      </c>
      <c r="B67" s="20" t="e">
        <f>IF(coder1_YH!#REF!="","",IF(RIGHT(coder1_YH!#REF!,2)=RIGHT(coder2_NY_MT!B67,2),1,0))</f>
        <v>#REF!</v>
      </c>
      <c r="C67" s="20" t="str">
        <f>IF(coder1_YH!F66="","",IF(coder1_YH!F66=coder2_NY_MT!C67,1,0))</f>
        <v/>
      </c>
      <c r="E67" s="20" t="str">
        <f>IF(coder1_YH!H66="","",IF(coder1_YH!H66=coder2_NY_MT!E67,1,0))</f>
        <v/>
      </c>
      <c r="F67" s="20" t="str">
        <f>IF(coder1_YH!I66="","",IF(coder1_YH!I66=coder2_NY_MT!F67,1,0))</f>
        <v/>
      </c>
      <c r="G67" s="20" t="str">
        <f>IF(coder1_YH!J66="","",IF(coder1_YH!J66=coder2_NY_MT!G67,1,0))</f>
        <v/>
      </c>
      <c r="H67" s="20" t="str">
        <f>IF(coder1_YH!O66="","",IF(RIGHT(coder1_YH!O66,3)=RIGHT(coder2_NY_MT!K67,3),1,0))</f>
        <v/>
      </c>
      <c r="I67" s="20" t="str">
        <f>IF(H67="","",IF(OR(coder2_NY_MT!L67="", coder1_YH!P66 = ""),0,1))</f>
        <v/>
      </c>
      <c r="J67" s="20" t="str">
        <f>IF(coder1_YH!Q66="","",IF(coder1_YH!Q66=coder2_NY_MT!M67,1,0))</f>
        <v/>
      </c>
      <c r="K67" s="20" t="str">
        <f>IF(coder1_YH!R66="","",IF(coder1_YH!R66=coder2_NY_MT!N67,1,0))</f>
        <v/>
      </c>
      <c r="L67" s="20" t="str">
        <f>IF(coder1_YH!S66="","",IF(coder1_YH!S66=coder2_NY_MT!O67,1,0))</f>
        <v/>
      </c>
      <c r="M67" s="20" t="str">
        <f>IF(coder1_YH!T66="","",IF(coder1_YH!T66=coder2_NY_MT!P67,1,0))</f>
        <v/>
      </c>
      <c r="N67" s="20" t="str">
        <f>IF(coder1_YH!U66="","",IF(coder1_YH!U66=coder2_NY_MT!Q67,1,0))</f>
        <v/>
      </c>
      <c r="O67" s="20" t="str">
        <f>IF(coder1_YH!V66="","",IF(coder1_YH!V66=coder2_NY_MT!R67,1,0))</f>
        <v/>
      </c>
      <c r="P67" s="20" t="str">
        <f>IF(coder1_YH!W66="","",IF(coder1_YH!W66=coder2_NY_MT!S67,1,0))</f>
        <v/>
      </c>
      <c r="Q67" s="20" t="str">
        <f>IF(coder1_YH!X66="","",IF(coder1_YH!X66=coder2_NY_MT!T67,1,0))</f>
        <v/>
      </c>
      <c r="R67" s="20" t="str">
        <f>IF(coder1_YH!Y66="","",IF(coder1_YH!Y66=coder2_NY_MT!U67,1,0))</f>
        <v/>
      </c>
      <c r="S67" s="20" t="str">
        <f>IF(R67="","",IF(OR(coder2_NY_MT!V67="", coder1_YH!Z66 = ""),0,1))</f>
        <v/>
      </c>
      <c r="T67" s="20" t="str">
        <f>IF(coder1_YH!AA66="","",IF(coder1_YH!AA66=coder2_NY_MT!W67,1,0))</f>
        <v/>
      </c>
      <c r="U67" s="20" t="str">
        <f>IF(coder1_YH!AB66="","",IF(coder1_YH!AB66=coder2_NY_MT!X67,1,0))</f>
        <v/>
      </c>
      <c r="V67" s="20" t="str">
        <f>IF(coder1_YH!AC66="","",IF(coder1_YH!AC66=coder2_NY_MT!Y67,1,0))</f>
        <v/>
      </c>
      <c r="W67" s="20" t="str">
        <f>IF(coder1_YH!AD66="","",IF(coder1_YH!AD66=coder2_NY_MT!Z67,1,0))</f>
        <v/>
      </c>
      <c r="X67" s="20" t="str">
        <f>IF(coder1_YH!AE66="","",IF(coder1_YH!AE66=coder2_NY_MT!AA67,1,0))</f>
        <v/>
      </c>
      <c r="Y67" s="20" t="str">
        <f>IF(coder1_YH!AF66="","",IF(coder1_YH!AF66=coder2_NY_MT!AB67,1,0))</f>
        <v/>
      </c>
      <c r="Z67" s="20" t="str">
        <f>IF(coder1_YH!AG66="","",IF(coder1_YH!AG66=coder2_NY_MT!AC67,1,0))</f>
        <v/>
      </c>
      <c r="AA67" s="20" t="str">
        <f>IF(coder1_YH!AH66="","",IF(coder1_YH!AH66=coder2_NY_MT!AD67,1,0))</f>
        <v/>
      </c>
      <c r="AB67" s="20">
        <f>IF(OR(coder2_NY_MT!AE66="", coder1_YH!AI66 = ""),0,1)</f>
        <v>1</v>
      </c>
      <c r="AC67" s="20">
        <f>IF(coder1_YH!AJ66="","",IF(coder1_YH!AJ66=coder2_NY_MT!AF67,1,0))</f>
        <v>1</v>
      </c>
      <c r="AD67" s="20">
        <f>IF(OR(coder2_NY_MT!AG66="", coder1_YH!AK66 = ""),0,1)</f>
        <v>1</v>
      </c>
      <c r="AF67" s="20">
        <f>IF(coder1_YH!AM66="","",IF(coder1_YH!AM66=coder2_NY_MT!AI67,1,0))</f>
        <v>1</v>
      </c>
      <c r="AG67" s="20">
        <f>IF(coder1_YH!AN66="","",IF(coder1_YH!AN66=coder2_NY_MT!AJ67,1,0))</f>
        <v>1</v>
      </c>
      <c r="AH67" s="20">
        <f>IF(coder1_YH!AO66="","",IF(coder1_YH!AO66=coder2_NY_MT!AK67,1,0))</f>
        <v>1</v>
      </c>
      <c r="AI67" s="20">
        <f>IF(coder1_YH!AP66="","",IF(coder1_YH!AP66=coder2_NY_MT!AL67,1,0))</f>
        <v>1</v>
      </c>
      <c r="AJ67" s="20">
        <f>IF(coder1_YH!AQ66="","",IF(coder1_YH!AQ66=coder2_NY_MT!AM67,1,0))</f>
        <v>1</v>
      </c>
      <c r="AK67" s="20">
        <f>IF(coder1_YH!AR66="","",IF(coder1_YH!AR66=coder2_NY_MT!AN67,1,0))</f>
        <v>1</v>
      </c>
      <c r="AL67" s="20" t="str">
        <f>IF(coder1_YH!AY66="","",IF(coder1_YH!AY66=coder2_NY_MT!AU67,1,0))</f>
        <v/>
      </c>
      <c r="AM67" s="20" t="e">
        <f>IF(coder1_YH!AZ66="","",IF(coder1_YH!AZ66=coder2_NY_MT!#REF!,1,0))</f>
        <v>#REF!</v>
      </c>
      <c r="AN67" s="2"/>
    </row>
    <row r="68" spans="1:40" s="20" customFormat="1" ht="17" hidden="1" customHeight="1" x14ac:dyDescent="0.2">
      <c r="A68" s="20" t="str">
        <f>IF(coder1_YH!D67="","",IF(coder1_YH!D67=coder2_NY_MT!A68,1,0))</f>
        <v/>
      </c>
      <c r="B68" s="20" t="e">
        <f>IF(coder1_YH!#REF!="","",IF(RIGHT(coder1_YH!#REF!,2)=RIGHT(coder2_NY_MT!B68,2),1,0))</f>
        <v>#REF!</v>
      </c>
      <c r="C68" s="20" t="str">
        <f>IF(coder1_YH!F67="","",IF(coder1_YH!F67=coder2_NY_MT!C68,1,0))</f>
        <v/>
      </c>
      <c r="E68" s="20" t="str">
        <f>IF(coder1_YH!H67="","",IF(coder1_YH!H67=coder2_NY_MT!E68,1,0))</f>
        <v/>
      </c>
      <c r="F68" s="20" t="str">
        <f>IF(coder1_YH!I67="","",IF(coder1_YH!I67=coder2_NY_MT!F68,1,0))</f>
        <v/>
      </c>
      <c r="G68" s="20" t="str">
        <f>IF(coder1_YH!J67="","",IF(coder1_YH!J67=coder2_NY_MT!G68,1,0))</f>
        <v/>
      </c>
      <c r="H68" s="20" t="str">
        <f>IF(coder1_YH!O67="","",IF(RIGHT(coder1_YH!O67,3)=RIGHT(coder2_NY_MT!K68,3),1,0))</f>
        <v/>
      </c>
      <c r="I68" s="20" t="str">
        <f>IF(H68="","",IF(OR(coder2_NY_MT!L68="", coder1_YH!P67 = ""),0,1))</f>
        <v/>
      </c>
      <c r="J68" s="20" t="str">
        <f>IF(coder1_YH!Q67="","",IF(coder1_YH!Q67=coder2_NY_MT!M68,1,0))</f>
        <v/>
      </c>
      <c r="K68" s="20" t="str">
        <f>IF(coder1_YH!R67="","",IF(coder1_YH!R67=coder2_NY_MT!N68,1,0))</f>
        <v/>
      </c>
      <c r="L68" s="20" t="str">
        <f>IF(coder1_YH!S67="","",IF(coder1_YH!S67=coder2_NY_MT!O68,1,0))</f>
        <v/>
      </c>
      <c r="M68" s="20" t="str">
        <f>IF(coder1_YH!T67="","",IF(coder1_YH!T67=coder2_NY_MT!P68,1,0))</f>
        <v/>
      </c>
      <c r="N68" s="20" t="str">
        <f>IF(coder1_YH!U67="","",IF(coder1_YH!U67=coder2_NY_MT!Q68,1,0))</f>
        <v/>
      </c>
      <c r="O68" s="20" t="str">
        <f>IF(coder1_YH!V67="","",IF(coder1_YH!V67=coder2_NY_MT!R68,1,0))</f>
        <v/>
      </c>
      <c r="P68" s="20" t="str">
        <f>IF(coder1_YH!W67="","",IF(coder1_YH!W67=coder2_NY_MT!S68,1,0))</f>
        <v/>
      </c>
      <c r="Q68" s="20" t="str">
        <f>IF(coder1_YH!X67="","",IF(coder1_YH!X67=coder2_NY_MT!T68,1,0))</f>
        <v/>
      </c>
      <c r="R68" s="20" t="str">
        <f>IF(coder1_YH!Y67="","",IF(coder1_YH!Y67=coder2_NY_MT!U68,1,0))</f>
        <v/>
      </c>
      <c r="S68" s="20" t="str">
        <f>IF(R68="","",IF(OR(coder2_NY_MT!V68="", coder1_YH!Z67 = ""),0,1))</f>
        <v/>
      </c>
      <c r="T68" s="20" t="str">
        <f>IF(coder1_YH!AA67="","",IF(coder1_YH!AA67=coder2_NY_MT!W68,1,0))</f>
        <v/>
      </c>
      <c r="U68" s="20" t="str">
        <f>IF(coder1_YH!AB67="","",IF(coder1_YH!AB67=coder2_NY_MT!X68,1,0))</f>
        <v/>
      </c>
      <c r="V68" s="20" t="str">
        <f>IF(coder1_YH!AC67="","",IF(coder1_YH!AC67=coder2_NY_MT!Y68,1,0))</f>
        <v/>
      </c>
      <c r="W68" s="20" t="str">
        <f>IF(coder1_YH!AD67="","",IF(coder1_YH!AD67=coder2_NY_MT!Z68,1,0))</f>
        <v/>
      </c>
      <c r="X68" s="20" t="str">
        <f>IF(coder1_YH!AE67="","",IF(coder1_YH!AE67=coder2_NY_MT!AA68,1,0))</f>
        <v/>
      </c>
      <c r="Y68" s="20" t="str">
        <f>IF(coder1_YH!AF67="","",IF(coder1_YH!AF67=coder2_NY_MT!AB68,1,0))</f>
        <v/>
      </c>
      <c r="Z68" s="20" t="str">
        <f>IF(coder1_YH!AG67="","",IF(coder1_YH!AG67=coder2_NY_MT!AC68,1,0))</f>
        <v/>
      </c>
      <c r="AA68" s="20" t="str">
        <f>IF(coder1_YH!AH67="","",IF(coder1_YH!AH67=coder2_NY_MT!AD68,1,0))</f>
        <v/>
      </c>
      <c r="AB68" s="20">
        <f>IF(OR(coder2_NY_MT!AE67="", coder1_YH!AI67 = ""),0,1)</f>
        <v>1</v>
      </c>
      <c r="AC68" s="20">
        <f>IF(coder1_YH!AJ67="","",IF(coder1_YH!AJ67=coder2_NY_MT!AF68,1,0))</f>
        <v>1</v>
      </c>
      <c r="AD68" s="20">
        <f>IF(OR(coder2_NY_MT!AG67="", coder1_YH!AK67 = ""),0,1)</f>
        <v>1</v>
      </c>
      <c r="AF68" s="20">
        <f>IF(coder1_YH!AM67="","",IF(coder1_YH!AM67=coder2_NY_MT!AI68,1,0))</f>
        <v>1</v>
      </c>
      <c r="AG68" s="20">
        <f>IF(coder1_YH!AN67="","",IF(coder1_YH!AN67=coder2_NY_MT!AJ68,1,0))</f>
        <v>1</v>
      </c>
      <c r="AH68" s="20">
        <f>IF(coder1_YH!AO67="","",IF(coder1_YH!AO67=coder2_NY_MT!AK68,1,0))</f>
        <v>1</v>
      </c>
      <c r="AI68" s="20">
        <f>IF(coder1_YH!AP67="","",IF(coder1_YH!AP67=coder2_NY_MT!AL68,1,0))</f>
        <v>1</v>
      </c>
      <c r="AJ68" s="20">
        <f>IF(coder1_YH!AQ67="","",IF(coder1_YH!AQ67=coder2_NY_MT!AM68,1,0))</f>
        <v>1</v>
      </c>
      <c r="AK68" s="20">
        <f>IF(coder1_YH!AR67="","",IF(coder1_YH!AR67=coder2_NY_MT!AN68,1,0))</f>
        <v>1</v>
      </c>
      <c r="AL68" s="20" t="str">
        <f>IF(coder1_YH!AY67="","",IF(coder1_YH!AY67=coder2_NY_MT!AU68,1,0))</f>
        <v/>
      </c>
      <c r="AM68" s="20" t="e">
        <f>IF(coder1_YH!AZ67="","",IF(coder1_YH!AZ67=coder2_NY_MT!#REF!,1,0))</f>
        <v>#REF!</v>
      </c>
      <c r="AN68" s="2"/>
    </row>
    <row r="69" spans="1:40" s="20" customFormat="1" ht="17" hidden="1" customHeight="1" x14ac:dyDescent="0.2">
      <c r="A69" s="20" t="str">
        <f>IF(coder1_YH!D68="","",IF(coder1_YH!D68=coder2_NY_MT!A69,1,0))</f>
        <v/>
      </c>
      <c r="B69" s="20" t="e">
        <f>IF(coder1_YH!#REF!="","",IF(RIGHT(coder1_YH!#REF!,2)=RIGHT(coder2_NY_MT!B69,2),1,0))</f>
        <v>#REF!</v>
      </c>
      <c r="C69" s="20" t="str">
        <f>IF(coder1_YH!F68="","",IF(coder1_YH!F68=coder2_NY_MT!C69,1,0))</f>
        <v/>
      </c>
      <c r="E69" s="20" t="str">
        <f>IF(coder1_YH!H68="","",IF(coder1_YH!H68=coder2_NY_MT!E69,1,0))</f>
        <v/>
      </c>
      <c r="F69" s="20" t="str">
        <f>IF(coder1_YH!I68="","",IF(coder1_YH!I68=coder2_NY_MT!F69,1,0))</f>
        <v/>
      </c>
      <c r="G69" s="20" t="str">
        <f>IF(coder1_YH!J68="","",IF(coder1_YH!J68=coder2_NY_MT!G69,1,0))</f>
        <v/>
      </c>
      <c r="H69" s="20" t="str">
        <f>IF(coder1_YH!O68="","",IF(RIGHT(coder1_YH!O68,3)=RIGHT(coder2_NY_MT!K69,3),1,0))</f>
        <v/>
      </c>
      <c r="I69" s="20" t="str">
        <f>IF(H69="","",IF(OR(coder2_NY_MT!L69="", coder1_YH!P68 = ""),0,1))</f>
        <v/>
      </c>
      <c r="J69" s="20" t="str">
        <f>IF(coder1_YH!Q68="","",IF(coder1_YH!Q68=coder2_NY_MT!M69,1,0))</f>
        <v/>
      </c>
      <c r="K69" s="20" t="str">
        <f>IF(coder1_YH!R68="","",IF(coder1_YH!R68=coder2_NY_MT!N69,1,0))</f>
        <v/>
      </c>
      <c r="L69" s="20" t="str">
        <f>IF(coder1_YH!S68="","",IF(coder1_YH!S68=coder2_NY_MT!O69,1,0))</f>
        <v/>
      </c>
      <c r="M69" s="20" t="str">
        <f>IF(coder1_YH!T68="","",IF(coder1_YH!T68=coder2_NY_MT!P69,1,0))</f>
        <v/>
      </c>
      <c r="N69" s="20" t="str">
        <f>IF(coder1_YH!U68="","",IF(coder1_YH!U68=coder2_NY_MT!Q69,1,0))</f>
        <v/>
      </c>
      <c r="O69" s="20" t="str">
        <f>IF(coder1_YH!V68="","",IF(coder1_YH!V68=coder2_NY_MT!R69,1,0))</f>
        <v/>
      </c>
      <c r="P69" s="20" t="str">
        <f>IF(coder1_YH!W68="","",IF(coder1_YH!W68=coder2_NY_MT!S69,1,0))</f>
        <v/>
      </c>
      <c r="Q69" s="20" t="str">
        <f>IF(coder1_YH!X68="","",IF(coder1_YH!X68=coder2_NY_MT!T69,1,0))</f>
        <v/>
      </c>
      <c r="R69" s="20" t="str">
        <f>IF(coder1_YH!Y68="","",IF(coder1_YH!Y68=coder2_NY_MT!U69,1,0))</f>
        <v/>
      </c>
      <c r="S69" s="20" t="str">
        <f>IF(R69="","",IF(OR(coder2_NY_MT!V69="", coder1_YH!Z68 = ""),0,1))</f>
        <v/>
      </c>
      <c r="T69" s="20" t="str">
        <f>IF(coder1_YH!AA68="","",IF(coder1_YH!AA68=coder2_NY_MT!W69,1,0))</f>
        <v/>
      </c>
      <c r="U69" s="20" t="str">
        <f>IF(coder1_YH!AB68="","",IF(coder1_YH!AB68=coder2_NY_MT!X69,1,0))</f>
        <v/>
      </c>
      <c r="V69" s="20" t="str">
        <f>IF(coder1_YH!AC68="","",IF(coder1_YH!AC68=coder2_NY_MT!Y69,1,0))</f>
        <v/>
      </c>
      <c r="W69" s="20" t="str">
        <f>IF(coder1_YH!AD68="","",IF(coder1_YH!AD68=coder2_NY_MT!Z69,1,0))</f>
        <v/>
      </c>
      <c r="X69" s="20" t="str">
        <f>IF(coder1_YH!AE68="","",IF(coder1_YH!AE68=coder2_NY_MT!AA69,1,0))</f>
        <v/>
      </c>
      <c r="Y69" s="20" t="str">
        <f>IF(coder1_YH!AF68="","",IF(coder1_YH!AF68=coder2_NY_MT!AB69,1,0))</f>
        <v/>
      </c>
      <c r="Z69" s="20" t="str">
        <f>IF(coder1_YH!AG68="","",IF(coder1_YH!AG68=coder2_NY_MT!AC69,1,0))</f>
        <v/>
      </c>
      <c r="AA69" s="20" t="str">
        <f>IF(coder1_YH!AH68="","",IF(coder1_YH!AH68=coder2_NY_MT!AD69,1,0))</f>
        <v/>
      </c>
      <c r="AB69" s="20">
        <f>IF(OR(coder2_NY_MT!AE68="", coder1_YH!AI68 = ""),0,1)</f>
        <v>1</v>
      </c>
      <c r="AC69" s="20">
        <f>IF(coder1_YH!AJ68="","",IF(coder1_YH!AJ68=coder2_NY_MT!AF69,1,0))</f>
        <v>1</v>
      </c>
      <c r="AD69" s="20">
        <f>IF(OR(coder2_NY_MT!AG68="", coder1_YH!AK68 = ""),0,1)</f>
        <v>1</v>
      </c>
      <c r="AF69" s="20">
        <f>IF(coder1_YH!AM68="","",IF(coder1_YH!AM68=coder2_NY_MT!AI69,1,0))</f>
        <v>1</v>
      </c>
      <c r="AG69" s="20">
        <f>IF(coder1_YH!AN68="","",IF(coder1_YH!AN68=coder2_NY_MT!AJ69,1,0))</f>
        <v>1</v>
      </c>
      <c r="AH69" s="20">
        <f>IF(coder1_YH!AO68="","",IF(coder1_YH!AO68=coder2_NY_MT!AK69,1,0))</f>
        <v>1</v>
      </c>
      <c r="AI69" s="20">
        <f>IF(coder1_YH!AP68="","",IF(coder1_YH!AP68=coder2_NY_MT!AL69,1,0))</f>
        <v>1</v>
      </c>
      <c r="AJ69" s="20">
        <f>IF(coder1_YH!AQ68="","",IF(coder1_YH!AQ68=coder2_NY_MT!AM69,1,0))</f>
        <v>1</v>
      </c>
      <c r="AK69" s="20">
        <f>IF(coder1_YH!AR68="","",IF(coder1_YH!AR68=coder2_NY_MT!AN69,1,0))</f>
        <v>1</v>
      </c>
      <c r="AL69" s="20" t="str">
        <f>IF(coder1_YH!AY68="","",IF(coder1_YH!AY68=coder2_NY_MT!AU69,1,0))</f>
        <v/>
      </c>
      <c r="AM69" s="20" t="e">
        <f>IF(coder1_YH!AZ68="","",IF(coder1_YH!AZ68=coder2_NY_MT!#REF!,1,0))</f>
        <v>#REF!</v>
      </c>
      <c r="AN69" s="2"/>
    </row>
    <row r="70" spans="1:40" s="20" customFormat="1" ht="17" hidden="1" customHeight="1" x14ac:dyDescent="0.2">
      <c r="A70" s="20" t="str">
        <f>IF(coder1_YH!D69="","",IF(coder1_YH!D69=coder2_NY_MT!A70,1,0))</f>
        <v/>
      </c>
      <c r="B70" s="20" t="e">
        <f>IF(coder1_YH!#REF!="","",IF(RIGHT(coder1_YH!#REF!,2)=RIGHT(coder2_NY_MT!B70,2),1,0))</f>
        <v>#REF!</v>
      </c>
      <c r="C70" s="20" t="str">
        <f>IF(coder1_YH!F69="","",IF(coder1_YH!F69=coder2_NY_MT!C70,1,0))</f>
        <v/>
      </c>
      <c r="E70" s="20" t="str">
        <f>IF(coder1_YH!H69="","",IF(coder1_YH!H69=coder2_NY_MT!E70,1,0))</f>
        <v/>
      </c>
      <c r="F70" s="20" t="str">
        <f>IF(coder1_YH!I69="","",IF(coder1_YH!I69=coder2_NY_MT!F70,1,0))</f>
        <v/>
      </c>
      <c r="G70" s="20" t="str">
        <f>IF(coder1_YH!J69="","",IF(coder1_YH!J69=coder2_NY_MT!G70,1,0))</f>
        <v/>
      </c>
      <c r="H70" s="20" t="str">
        <f>IF(coder1_YH!O69="","",IF(RIGHT(coder1_YH!O69,3)=RIGHT(coder2_NY_MT!K70,3),1,0))</f>
        <v/>
      </c>
      <c r="I70" s="20" t="str">
        <f>IF(H70="","",IF(OR(coder2_NY_MT!L70="", coder1_YH!P69 = ""),0,1))</f>
        <v/>
      </c>
      <c r="J70" s="20" t="str">
        <f>IF(coder1_YH!Q69="","",IF(coder1_YH!Q69=coder2_NY_MT!M70,1,0))</f>
        <v/>
      </c>
      <c r="K70" s="20" t="str">
        <f>IF(coder1_YH!R69="","",IF(coder1_YH!R69=coder2_NY_MT!N70,1,0))</f>
        <v/>
      </c>
      <c r="L70" s="20" t="str">
        <f>IF(coder1_YH!S69="","",IF(coder1_YH!S69=coder2_NY_MT!O70,1,0))</f>
        <v/>
      </c>
      <c r="M70" s="20" t="str">
        <f>IF(coder1_YH!T69="","",IF(coder1_YH!T69=coder2_NY_MT!P70,1,0))</f>
        <v/>
      </c>
      <c r="N70" s="20" t="str">
        <f>IF(coder1_YH!U69="","",IF(coder1_YH!U69=coder2_NY_MT!Q70,1,0))</f>
        <v/>
      </c>
      <c r="O70" s="20" t="str">
        <f>IF(coder1_YH!V69="","",IF(coder1_YH!V69=coder2_NY_MT!R70,1,0))</f>
        <v/>
      </c>
      <c r="P70" s="20" t="str">
        <f>IF(coder1_YH!W69="","",IF(coder1_YH!W69=coder2_NY_MT!S70,1,0))</f>
        <v/>
      </c>
      <c r="Q70" s="20" t="str">
        <f>IF(coder1_YH!X69="","",IF(coder1_YH!X69=coder2_NY_MT!T70,1,0))</f>
        <v/>
      </c>
      <c r="R70" s="20" t="str">
        <f>IF(coder1_YH!Y69="","",IF(coder1_YH!Y69=coder2_NY_MT!U70,1,0))</f>
        <v/>
      </c>
      <c r="S70" s="20" t="str">
        <f>IF(R70="","",IF(OR(coder2_NY_MT!V70="", coder1_YH!Z69 = ""),0,1))</f>
        <v/>
      </c>
      <c r="T70" s="20" t="str">
        <f>IF(coder1_YH!AA69="","",IF(coder1_YH!AA69=coder2_NY_MT!W70,1,0))</f>
        <v/>
      </c>
      <c r="U70" s="20" t="str">
        <f>IF(coder1_YH!AB69="","",IF(coder1_YH!AB69=coder2_NY_MT!X70,1,0))</f>
        <v/>
      </c>
      <c r="V70" s="20" t="str">
        <f>IF(coder1_YH!AC69="","",IF(coder1_YH!AC69=coder2_NY_MT!Y70,1,0))</f>
        <v/>
      </c>
      <c r="W70" s="20" t="str">
        <f>IF(coder1_YH!AD69="","",IF(coder1_YH!AD69=coder2_NY_MT!Z70,1,0))</f>
        <v/>
      </c>
      <c r="X70" s="20" t="str">
        <f>IF(coder1_YH!AE69="","",IF(coder1_YH!AE69=coder2_NY_MT!AA70,1,0))</f>
        <v/>
      </c>
      <c r="Y70" s="20" t="str">
        <f>IF(coder1_YH!AF69="","",IF(coder1_YH!AF69=coder2_NY_MT!AB70,1,0))</f>
        <v/>
      </c>
      <c r="Z70" s="20" t="str">
        <f>IF(coder1_YH!AG69="","",IF(coder1_YH!AG69=coder2_NY_MT!AC70,1,0))</f>
        <v/>
      </c>
      <c r="AA70" s="20" t="str">
        <f>IF(coder1_YH!AH69="","",IF(coder1_YH!AH69=coder2_NY_MT!AD70,1,0))</f>
        <v/>
      </c>
      <c r="AB70" s="20">
        <f>IF(OR(coder2_NY_MT!AE69="", coder1_YH!AI69 = ""),0,1)</f>
        <v>1</v>
      </c>
      <c r="AC70" s="20">
        <f>IF(coder1_YH!AJ69="","",IF(coder1_YH!AJ69=coder2_NY_MT!AF70,1,0))</f>
        <v>1</v>
      </c>
      <c r="AD70" s="20">
        <f>IF(OR(coder2_NY_MT!AG69="", coder1_YH!AK69 = ""),0,1)</f>
        <v>1</v>
      </c>
      <c r="AF70" s="20">
        <f>IF(coder1_YH!AM69="","",IF(coder1_YH!AM69=coder2_NY_MT!AI70,1,0))</f>
        <v>1</v>
      </c>
      <c r="AG70" s="20">
        <f>IF(coder1_YH!AN69="","",IF(coder1_YH!AN69=coder2_NY_MT!AJ70,1,0))</f>
        <v>1</v>
      </c>
      <c r="AH70" s="20">
        <f>IF(coder1_YH!AO69="","",IF(coder1_YH!AO69=coder2_NY_MT!AK70,1,0))</f>
        <v>1</v>
      </c>
      <c r="AI70" s="20">
        <f>IF(coder1_YH!AP69="","",IF(coder1_YH!AP69=coder2_NY_MT!AL70,1,0))</f>
        <v>1</v>
      </c>
      <c r="AJ70" s="20">
        <f>IF(coder1_YH!AQ69="","",IF(coder1_YH!AQ69=coder2_NY_MT!AM70,1,0))</f>
        <v>1</v>
      </c>
      <c r="AK70" s="20">
        <f>IF(coder1_YH!AR69="","",IF(coder1_YH!AR69=coder2_NY_MT!AN70,1,0))</f>
        <v>1</v>
      </c>
      <c r="AL70" s="20" t="str">
        <f>IF(coder1_YH!AY69="","",IF(coder1_YH!AY69=coder2_NY_MT!AU70,1,0))</f>
        <v/>
      </c>
      <c r="AM70" s="20" t="e">
        <f>IF(coder1_YH!AZ69="","",IF(coder1_YH!AZ69=coder2_NY_MT!#REF!,1,0))</f>
        <v>#REF!</v>
      </c>
      <c r="AN70" s="2"/>
    </row>
    <row r="71" spans="1:40" s="20" customFormat="1" ht="17" hidden="1" customHeight="1" x14ac:dyDescent="0.2">
      <c r="A71" s="20" t="str">
        <f>IF(coder1_YH!D70="","",IF(coder1_YH!D70=coder2_NY_MT!A71,1,0))</f>
        <v/>
      </c>
      <c r="B71" s="20" t="e">
        <f>IF(coder1_YH!#REF!="","",IF(RIGHT(coder1_YH!#REF!,2)=RIGHT(coder2_NY_MT!B71,2),1,0))</f>
        <v>#REF!</v>
      </c>
      <c r="C71" s="20" t="str">
        <f>IF(coder1_YH!F70="","",IF(coder1_YH!F70=coder2_NY_MT!C71,1,0))</f>
        <v/>
      </c>
      <c r="E71" s="20" t="str">
        <f>IF(coder1_YH!H70="","",IF(coder1_YH!H70=coder2_NY_MT!E71,1,0))</f>
        <v/>
      </c>
      <c r="F71" s="20" t="str">
        <f>IF(coder1_YH!I70="","",IF(coder1_YH!I70=coder2_NY_MT!F71,1,0))</f>
        <v/>
      </c>
      <c r="G71" s="20" t="str">
        <f>IF(coder1_YH!J70="","",IF(coder1_YH!J70=coder2_NY_MT!G71,1,0))</f>
        <v/>
      </c>
      <c r="H71" s="20">
        <f>IF(coder1_YH!O70="","",IF(RIGHT(coder1_YH!O70,3)=RIGHT(coder2_NY_MT!K71,3),1,0))</f>
        <v>0</v>
      </c>
      <c r="I71" s="20">
        <f>IF(H71="","",IF(OR(coder2_NY_MT!L71="", coder1_YH!P70 = ""),0,1))</f>
        <v>1</v>
      </c>
      <c r="J71" s="20">
        <f>IF(coder1_YH!Q70="","",IF(coder1_YH!Q70=coder2_NY_MT!M71,1,0))</f>
        <v>1</v>
      </c>
      <c r="K71" s="20">
        <f>IF(coder1_YH!R70="","",IF(coder1_YH!R70=coder2_NY_MT!N71,1,0))</f>
        <v>1</v>
      </c>
      <c r="L71" s="20">
        <f>IF(coder1_YH!S70="","",IF(coder1_YH!S70=coder2_NY_MT!O71,1,0))</f>
        <v>1</v>
      </c>
      <c r="M71" s="20">
        <f>IF(coder1_YH!T70="","",IF(coder1_YH!T70=coder2_NY_MT!P71,1,0))</f>
        <v>1</v>
      </c>
      <c r="N71" s="20">
        <f>IF(coder1_YH!U70="","",IF(coder1_YH!U70=coder2_NY_MT!Q71,1,0))</f>
        <v>1</v>
      </c>
      <c r="O71" s="20">
        <f>IF(coder1_YH!V70="","",IF(coder1_YH!V70=coder2_NY_MT!R71,1,0))</f>
        <v>1</v>
      </c>
      <c r="P71" s="20">
        <f>IF(coder1_YH!W70="","",IF(coder1_YH!W70=coder2_NY_MT!S71,1,0))</f>
        <v>1</v>
      </c>
      <c r="Q71" s="20">
        <f>IF(coder1_YH!X70="","",IF(coder1_YH!X70=coder2_NY_MT!T71,1,0))</f>
        <v>1</v>
      </c>
      <c r="R71" s="20">
        <f>IF(coder1_YH!Y70="","",IF(coder1_YH!Y70=coder2_NY_MT!U71,1,0))</f>
        <v>1</v>
      </c>
      <c r="S71" s="20">
        <f>IF(R71="","",IF(OR(coder2_NY_MT!V71="", coder1_YH!Z70 = ""),0,1))</f>
        <v>1</v>
      </c>
      <c r="T71" s="20">
        <f>IF(coder1_YH!AA70="","",IF(coder1_YH!AA70=coder2_NY_MT!W71,1,0))</f>
        <v>1</v>
      </c>
      <c r="U71" s="20">
        <f>IF(coder1_YH!AB70="","",IF(coder1_YH!AB70=coder2_NY_MT!X71,1,0))</f>
        <v>1</v>
      </c>
      <c r="V71" s="20">
        <f>IF(coder1_YH!AC70="","",IF(coder1_YH!AC70=coder2_NY_MT!Y71,1,0))</f>
        <v>1</v>
      </c>
      <c r="W71" s="20">
        <f>IF(coder1_YH!AD70="","",IF(coder1_YH!AD70=coder2_NY_MT!Z71,1,0))</f>
        <v>1</v>
      </c>
      <c r="X71" s="20">
        <f>IF(coder1_YH!AE70="","",IF(coder1_YH!AE70=coder2_NY_MT!AA71,1,0))</f>
        <v>1</v>
      </c>
      <c r="Y71" s="20">
        <f>IF(coder1_YH!AF70="","",IF(coder1_YH!AF70=coder2_NY_MT!AB71,1,0))</f>
        <v>1</v>
      </c>
      <c r="Z71" s="20">
        <f>IF(coder1_YH!AG70="","",IF(coder1_YH!AG70=coder2_NY_MT!AC71,1,0))</f>
        <v>1</v>
      </c>
      <c r="AA71" s="20">
        <f>IF(coder1_YH!AH70="","",IF(coder1_YH!AH70=coder2_NY_MT!AD71,1,0))</f>
        <v>0</v>
      </c>
      <c r="AB71" s="20">
        <f>IF(OR(coder2_NY_MT!AE70="", coder1_YH!AI70 = ""),0,1)</f>
        <v>1</v>
      </c>
      <c r="AC71" s="20">
        <f>IF(coder1_YH!AJ70="","",IF(coder1_YH!AJ70=coder2_NY_MT!AF71,1,0))</f>
        <v>1</v>
      </c>
      <c r="AD71" s="20">
        <f>IF(OR(coder2_NY_MT!AG70="", coder1_YH!AK70 = ""),0,1)</f>
        <v>1</v>
      </c>
      <c r="AF71" s="20">
        <f>IF(coder1_YH!AM70="","",IF(coder1_YH!AM70=coder2_NY_MT!AI71,1,0))</f>
        <v>1</v>
      </c>
      <c r="AG71" s="20">
        <f>IF(coder1_YH!AN70="","",IF(coder1_YH!AN70=coder2_NY_MT!AJ71,1,0))</f>
        <v>1</v>
      </c>
      <c r="AH71" s="20">
        <f>IF(coder1_YH!AO70="","",IF(coder1_YH!AO70=coder2_NY_MT!AK71,1,0))</f>
        <v>1</v>
      </c>
      <c r="AI71" s="20">
        <f>IF(coder1_YH!AP70="","",IF(coder1_YH!AP70=coder2_NY_MT!AL71,1,0))</f>
        <v>1</v>
      </c>
      <c r="AJ71" s="20">
        <f>IF(coder1_YH!AQ70="","",IF(coder1_YH!AQ70=coder2_NY_MT!AM71,1,0))</f>
        <v>1</v>
      </c>
      <c r="AK71" s="20">
        <f>IF(coder1_YH!AR70="","",IF(coder1_YH!AR70=coder2_NY_MT!AN71,1,0))</f>
        <v>1</v>
      </c>
      <c r="AL71" s="20" t="str">
        <f>IF(coder1_YH!AY70="","",IF(coder1_YH!AY70=coder2_NY_MT!AU71,1,0))</f>
        <v/>
      </c>
      <c r="AM71" s="20" t="e">
        <f>IF(coder1_YH!AZ70="","",IF(coder1_YH!AZ70=coder2_NY_MT!#REF!,1,0))</f>
        <v>#REF!</v>
      </c>
      <c r="AN71" s="2"/>
    </row>
    <row r="72" spans="1:40" s="20" customFormat="1" ht="17" hidden="1" customHeight="1" x14ac:dyDescent="0.2">
      <c r="A72" s="20" t="str">
        <f>IF(coder1_YH!D71="","",IF(coder1_YH!D71=coder2_NY_MT!A72,1,0))</f>
        <v/>
      </c>
      <c r="B72" s="20" t="e">
        <f>IF(coder1_YH!#REF!="","",IF(RIGHT(coder1_YH!#REF!,2)=RIGHT(coder2_NY_MT!B72,2),1,0))</f>
        <v>#REF!</v>
      </c>
      <c r="C72" s="20" t="str">
        <f>IF(coder1_YH!F71="","",IF(coder1_YH!F71=coder2_NY_MT!C72,1,0))</f>
        <v/>
      </c>
      <c r="E72" s="20" t="str">
        <f>IF(coder1_YH!H71="","",IF(coder1_YH!H71=coder2_NY_MT!E72,1,0))</f>
        <v/>
      </c>
      <c r="F72" s="20" t="str">
        <f>IF(coder1_YH!I71="","",IF(coder1_YH!I71=coder2_NY_MT!F72,1,0))</f>
        <v/>
      </c>
      <c r="G72" s="20" t="str">
        <f>IF(coder1_YH!J71="","",IF(coder1_YH!J71=coder2_NY_MT!G72,1,0))</f>
        <v/>
      </c>
      <c r="H72" s="20" t="str">
        <f>IF(coder1_YH!O71="","",IF(RIGHT(coder1_YH!O71,3)=RIGHT(coder2_NY_MT!K72,3),1,0))</f>
        <v/>
      </c>
      <c r="I72" s="20" t="str">
        <f>IF(H72="","",IF(OR(coder2_NY_MT!L72="", coder1_YH!P71 = ""),0,1))</f>
        <v/>
      </c>
      <c r="J72" s="20" t="str">
        <f>IF(coder1_YH!Q71="","",IF(coder1_YH!Q71=coder2_NY_MT!M72,1,0))</f>
        <v/>
      </c>
      <c r="K72" s="20" t="str">
        <f>IF(coder1_YH!R71="","",IF(coder1_YH!R71=coder2_NY_MT!N72,1,0))</f>
        <v/>
      </c>
      <c r="L72" s="20" t="str">
        <f>IF(coder1_YH!S71="","",IF(coder1_YH!S71=coder2_NY_MT!O72,1,0))</f>
        <v/>
      </c>
      <c r="M72" s="20" t="str">
        <f>IF(coder1_YH!T71="","",IF(coder1_YH!T71=coder2_NY_MT!P72,1,0))</f>
        <v/>
      </c>
      <c r="N72" s="20" t="str">
        <f>IF(coder1_YH!U71="","",IF(coder1_YH!U71=coder2_NY_MT!Q72,1,0))</f>
        <v/>
      </c>
      <c r="O72" s="20" t="str">
        <f>IF(coder1_YH!V71="","",IF(coder1_YH!V71=coder2_NY_MT!R72,1,0))</f>
        <v/>
      </c>
      <c r="P72" s="20" t="str">
        <f>IF(coder1_YH!W71="","",IF(coder1_YH!W71=coder2_NY_MT!S72,1,0))</f>
        <v/>
      </c>
      <c r="Q72" s="20" t="str">
        <f>IF(coder1_YH!X71="","",IF(coder1_YH!X71=coder2_NY_MT!T72,1,0))</f>
        <v/>
      </c>
      <c r="R72" s="20" t="str">
        <f>IF(coder1_YH!Y71="","",IF(coder1_YH!Y71=coder2_NY_MT!U72,1,0))</f>
        <v/>
      </c>
      <c r="S72" s="20" t="str">
        <f>IF(R72="","",IF(OR(coder2_NY_MT!V72="", coder1_YH!Z71 = ""),0,1))</f>
        <v/>
      </c>
      <c r="T72" s="20" t="str">
        <f>IF(coder1_YH!AA71="","",IF(coder1_YH!AA71=coder2_NY_MT!W72,1,0))</f>
        <v/>
      </c>
      <c r="U72" s="20" t="str">
        <f>IF(coder1_YH!AB71="","",IF(coder1_YH!AB71=coder2_NY_MT!X72,1,0))</f>
        <v/>
      </c>
      <c r="V72" s="20" t="str">
        <f>IF(coder1_YH!AC71="","",IF(coder1_YH!AC71=coder2_NY_MT!Y72,1,0))</f>
        <v/>
      </c>
      <c r="W72" s="20" t="str">
        <f>IF(coder1_YH!AD71="","",IF(coder1_YH!AD71=coder2_NY_MT!Z72,1,0))</f>
        <v/>
      </c>
      <c r="X72" s="20" t="str">
        <f>IF(coder1_YH!AE71="","",IF(coder1_YH!AE71=coder2_NY_MT!AA72,1,0))</f>
        <v/>
      </c>
      <c r="Y72" s="20" t="str">
        <f>IF(coder1_YH!AF71="","",IF(coder1_YH!AF71=coder2_NY_MT!AB72,1,0))</f>
        <v/>
      </c>
      <c r="Z72" s="20" t="str">
        <f>IF(coder1_YH!AG71="","",IF(coder1_YH!AG71=coder2_NY_MT!AC72,1,0))</f>
        <v/>
      </c>
      <c r="AA72" s="20" t="str">
        <f>IF(coder1_YH!AH71="","",IF(coder1_YH!AH71=coder2_NY_MT!AD72,1,0))</f>
        <v/>
      </c>
      <c r="AB72" s="20">
        <f>IF(OR(coder2_NY_MT!AE71="", coder1_YH!AI71 = ""),0,1)</f>
        <v>1</v>
      </c>
      <c r="AC72" s="20">
        <f>IF(coder1_YH!AJ71="","",IF(coder1_YH!AJ71=coder2_NY_MT!AF72,1,0))</f>
        <v>1</v>
      </c>
      <c r="AD72" s="20">
        <f>IF(OR(coder2_NY_MT!AG71="", coder1_YH!AK71 = ""),0,1)</f>
        <v>0</v>
      </c>
      <c r="AF72" s="20">
        <f>IF(coder1_YH!AM71="","",IF(coder1_YH!AM71=coder2_NY_MT!AI72,1,0))</f>
        <v>1</v>
      </c>
      <c r="AG72" s="20">
        <f>IF(coder1_YH!AN71="","",IF(coder1_YH!AN71=coder2_NY_MT!AJ72,1,0))</f>
        <v>1</v>
      </c>
      <c r="AH72" s="20">
        <f>IF(coder1_YH!AO71="","",IF(coder1_YH!AO71=coder2_NY_MT!AK72,1,0))</f>
        <v>1</v>
      </c>
      <c r="AI72" s="20">
        <f>IF(coder1_YH!AP71="","",IF(coder1_YH!AP71=coder2_NY_MT!AL72,1,0))</f>
        <v>1</v>
      </c>
      <c r="AJ72" s="20">
        <f>IF(coder1_YH!AQ71="","",IF(coder1_YH!AQ71=coder2_NY_MT!AM72,1,0))</f>
        <v>1</v>
      </c>
      <c r="AK72" s="20">
        <f>IF(coder1_YH!AR71="","",IF(coder1_YH!AR71=coder2_NY_MT!AN72,1,0))</f>
        <v>1</v>
      </c>
      <c r="AL72" s="20" t="str">
        <f>IF(coder1_YH!AY71="","",IF(coder1_YH!AY71=coder2_NY_MT!AU72,1,0))</f>
        <v/>
      </c>
      <c r="AM72" s="20" t="e">
        <f>IF(coder1_YH!AZ71="","",IF(coder1_YH!AZ71=coder2_NY_MT!#REF!,1,0))</f>
        <v>#REF!</v>
      </c>
      <c r="AN72" s="2"/>
    </row>
    <row r="73" spans="1:40" s="20" customFormat="1" ht="17" hidden="1" customHeight="1" x14ac:dyDescent="0.2">
      <c r="A73" s="20" t="str">
        <f>IF(coder1_YH!D72="","",IF(coder1_YH!D72=coder2_NY_MT!A73,1,0))</f>
        <v/>
      </c>
      <c r="B73" s="20" t="e">
        <f>IF(coder1_YH!#REF!="","",IF(RIGHT(coder1_YH!#REF!,2)=RIGHT(coder2_NY_MT!B73,2),1,0))</f>
        <v>#REF!</v>
      </c>
      <c r="C73" s="20" t="str">
        <f>IF(coder1_YH!F72="","",IF(coder1_YH!F72=coder2_NY_MT!C73,1,0))</f>
        <v/>
      </c>
      <c r="E73" s="20" t="str">
        <f>IF(coder1_YH!H72="","",IF(coder1_YH!H72=coder2_NY_MT!E73,1,0))</f>
        <v/>
      </c>
      <c r="F73" s="20" t="str">
        <f>IF(coder1_YH!I72="","",IF(coder1_YH!I72=coder2_NY_MT!F73,1,0))</f>
        <v/>
      </c>
      <c r="G73" s="20" t="str">
        <f>IF(coder1_YH!J72="","",IF(coder1_YH!J72=coder2_NY_MT!G73,1,0))</f>
        <v/>
      </c>
      <c r="H73" s="20" t="str">
        <f>IF(coder1_YH!O72="","",IF(RIGHT(coder1_YH!O72,3)=RIGHT(coder2_NY_MT!K73,3),1,0))</f>
        <v/>
      </c>
      <c r="I73" s="20" t="str">
        <f>IF(H73="","",IF(OR(coder2_NY_MT!L73="", coder1_YH!P72 = ""),0,1))</f>
        <v/>
      </c>
      <c r="J73" s="20" t="str">
        <f>IF(coder1_YH!Q72="","",IF(coder1_YH!Q72=coder2_NY_MT!M73,1,0))</f>
        <v/>
      </c>
      <c r="K73" s="20" t="str">
        <f>IF(coder1_YH!R72="","",IF(coder1_YH!R72=coder2_NY_MT!N73,1,0))</f>
        <v/>
      </c>
      <c r="L73" s="20" t="str">
        <f>IF(coder1_YH!S72="","",IF(coder1_YH!S72=coder2_NY_MT!O73,1,0))</f>
        <v/>
      </c>
      <c r="M73" s="20" t="str">
        <f>IF(coder1_YH!T72="","",IF(coder1_YH!T72=coder2_NY_MT!P73,1,0))</f>
        <v/>
      </c>
      <c r="N73" s="20" t="str">
        <f>IF(coder1_YH!U72="","",IF(coder1_YH!U72=coder2_NY_MT!Q73,1,0))</f>
        <v/>
      </c>
      <c r="O73" s="20" t="str">
        <f>IF(coder1_YH!V72="","",IF(coder1_YH!V72=coder2_NY_MT!R73,1,0))</f>
        <v/>
      </c>
      <c r="P73" s="20" t="str">
        <f>IF(coder1_YH!W72="","",IF(coder1_YH!W72=coder2_NY_MT!S73,1,0))</f>
        <v/>
      </c>
      <c r="Q73" s="20" t="str">
        <f>IF(coder1_YH!X72="","",IF(coder1_YH!X72=coder2_NY_MT!T73,1,0))</f>
        <v/>
      </c>
      <c r="R73" s="20" t="str">
        <f>IF(coder1_YH!Y72="","",IF(coder1_YH!Y72=coder2_NY_MT!U73,1,0))</f>
        <v/>
      </c>
      <c r="S73" s="20" t="str">
        <f>IF(R73="","",IF(OR(coder2_NY_MT!V73="", coder1_YH!Z72 = ""),0,1))</f>
        <v/>
      </c>
      <c r="T73" s="20" t="str">
        <f>IF(coder1_YH!AA72="","",IF(coder1_YH!AA72=coder2_NY_MT!W73,1,0))</f>
        <v/>
      </c>
      <c r="U73" s="20" t="str">
        <f>IF(coder1_YH!AB72="","",IF(coder1_YH!AB72=coder2_NY_MT!X73,1,0))</f>
        <v/>
      </c>
      <c r="V73" s="20" t="str">
        <f>IF(coder1_YH!AC72="","",IF(coder1_YH!AC72=coder2_NY_MT!Y73,1,0))</f>
        <v/>
      </c>
      <c r="W73" s="20" t="str">
        <f>IF(coder1_YH!AD72="","",IF(coder1_YH!AD72=coder2_NY_MT!Z73,1,0))</f>
        <v/>
      </c>
      <c r="X73" s="20" t="str">
        <f>IF(coder1_YH!AE72="","",IF(coder1_YH!AE72=coder2_NY_MT!AA73,1,0))</f>
        <v/>
      </c>
      <c r="Y73" s="20" t="str">
        <f>IF(coder1_YH!AF72="","",IF(coder1_YH!AF72=coder2_NY_MT!AB73,1,0))</f>
        <v/>
      </c>
      <c r="Z73" s="20" t="str">
        <f>IF(coder1_YH!AG72="","",IF(coder1_YH!AG72=coder2_NY_MT!AC73,1,0))</f>
        <v/>
      </c>
      <c r="AA73" s="20" t="str">
        <f>IF(coder1_YH!AH72="","",IF(coder1_YH!AH72=coder2_NY_MT!AD73,1,0))</f>
        <v/>
      </c>
      <c r="AB73" s="20">
        <f>IF(OR(coder2_NY_MT!AE72="", coder1_YH!AI72 = ""),0,1)</f>
        <v>1</v>
      </c>
      <c r="AC73" s="20">
        <f>IF(coder1_YH!AJ72="","",IF(coder1_YH!AJ72=coder2_NY_MT!AF73,1,0))</f>
        <v>1</v>
      </c>
      <c r="AD73" s="20">
        <f>IF(OR(coder2_NY_MT!AG72="", coder1_YH!AK72 = ""),0,1)</f>
        <v>0</v>
      </c>
      <c r="AF73" s="20">
        <f>IF(coder1_YH!AM72="","",IF(coder1_YH!AM72=coder2_NY_MT!AI73,1,0))</f>
        <v>1</v>
      </c>
      <c r="AG73" s="20">
        <f>IF(coder1_YH!AN72="","",IF(coder1_YH!AN72=coder2_NY_MT!AJ73,1,0))</f>
        <v>1</v>
      </c>
      <c r="AH73" s="20">
        <f>IF(coder1_YH!AO72="","",IF(coder1_YH!AO72=coder2_NY_MT!AK73,1,0))</f>
        <v>1</v>
      </c>
      <c r="AI73" s="20">
        <f>IF(coder1_YH!AP72="","",IF(coder1_YH!AP72=coder2_NY_MT!AL73,1,0))</f>
        <v>1</v>
      </c>
      <c r="AJ73" s="20">
        <f>IF(coder1_YH!AQ72="","",IF(coder1_YH!AQ72=coder2_NY_MT!AM73,1,0))</f>
        <v>1</v>
      </c>
      <c r="AK73" s="20">
        <f>IF(coder1_YH!AR72="","",IF(coder1_YH!AR72=coder2_NY_MT!AN73,1,0))</f>
        <v>1</v>
      </c>
      <c r="AL73" s="20" t="str">
        <f>IF(coder1_YH!AY72="","",IF(coder1_YH!AY72=coder2_NY_MT!AU73,1,0))</f>
        <v/>
      </c>
      <c r="AM73" s="20" t="e">
        <f>IF(coder1_YH!AZ72="","",IF(coder1_YH!AZ72=coder2_NY_MT!#REF!,1,0))</f>
        <v>#REF!</v>
      </c>
      <c r="AN73" s="2"/>
    </row>
    <row r="74" spans="1:40" s="20" customFormat="1" ht="17" hidden="1" customHeight="1" x14ac:dyDescent="0.2">
      <c r="A74" s="20" t="str">
        <f>IF(coder1_YH!D73="","",IF(coder1_YH!D73=coder2_NY_MT!A74,1,0))</f>
        <v/>
      </c>
      <c r="B74" s="20" t="e">
        <f>IF(coder1_YH!#REF!="","",IF(RIGHT(coder1_YH!#REF!,2)=RIGHT(coder2_NY_MT!B74,2),1,0))</f>
        <v>#REF!</v>
      </c>
      <c r="C74" s="20" t="str">
        <f>IF(coder1_YH!F73="","",IF(coder1_YH!F73=coder2_NY_MT!C74,1,0))</f>
        <v/>
      </c>
      <c r="E74" s="20" t="str">
        <f>IF(coder1_YH!H73="","",IF(coder1_YH!H73=coder2_NY_MT!E74,1,0))</f>
        <v/>
      </c>
      <c r="F74" s="20" t="str">
        <f>IF(coder1_YH!I73="","",IF(coder1_YH!I73=coder2_NY_MT!F74,1,0))</f>
        <v/>
      </c>
      <c r="G74" s="20" t="str">
        <f>IF(coder1_YH!J73="","",IF(coder1_YH!J73=coder2_NY_MT!G74,1,0))</f>
        <v/>
      </c>
      <c r="H74" s="20" t="str">
        <f>IF(coder1_YH!O73="","",IF(RIGHT(coder1_YH!O73,3)=RIGHT(coder2_NY_MT!K74,3),1,0))</f>
        <v/>
      </c>
      <c r="I74" s="20" t="str">
        <f>IF(H74="","",IF(OR(coder2_NY_MT!L74="", coder1_YH!P73 = ""),0,1))</f>
        <v/>
      </c>
      <c r="J74" s="20" t="str">
        <f>IF(coder1_YH!Q73="","",IF(coder1_YH!Q73=coder2_NY_MT!M74,1,0))</f>
        <v/>
      </c>
      <c r="K74" s="20" t="str">
        <f>IF(coder1_YH!R73="","",IF(coder1_YH!R73=coder2_NY_MT!N74,1,0))</f>
        <v/>
      </c>
      <c r="L74" s="20" t="str">
        <f>IF(coder1_YH!S73="","",IF(coder1_YH!S73=coder2_NY_MT!O74,1,0))</f>
        <v/>
      </c>
      <c r="M74" s="20" t="str">
        <f>IF(coder1_YH!T73="","",IF(coder1_YH!T73=coder2_NY_MT!P74,1,0))</f>
        <v/>
      </c>
      <c r="N74" s="20" t="str">
        <f>IF(coder1_YH!U73="","",IF(coder1_YH!U73=coder2_NY_MT!Q74,1,0))</f>
        <v/>
      </c>
      <c r="O74" s="20" t="str">
        <f>IF(coder1_YH!V73="","",IF(coder1_YH!V73=coder2_NY_MT!R74,1,0))</f>
        <v/>
      </c>
      <c r="P74" s="20" t="str">
        <f>IF(coder1_YH!W73="","",IF(coder1_YH!W73=coder2_NY_MT!S74,1,0))</f>
        <v/>
      </c>
      <c r="Q74" s="20" t="str">
        <f>IF(coder1_YH!X73="","",IF(coder1_YH!X73=coder2_NY_MT!T74,1,0))</f>
        <v/>
      </c>
      <c r="R74" s="20" t="str">
        <f>IF(coder1_YH!Y73="","",IF(coder1_YH!Y73=coder2_NY_MT!U74,1,0))</f>
        <v/>
      </c>
      <c r="S74" s="20" t="str">
        <f>IF(R74="","",IF(OR(coder2_NY_MT!V74="", coder1_YH!Z73 = ""),0,1))</f>
        <v/>
      </c>
      <c r="T74" s="20" t="str">
        <f>IF(coder1_YH!AA73="","",IF(coder1_YH!AA73=coder2_NY_MT!W74,1,0))</f>
        <v/>
      </c>
      <c r="U74" s="20" t="str">
        <f>IF(coder1_YH!AB73="","",IF(coder1_YH!AB73=coder2_NY_MT!X74,1,0))</f>
        <v/>
      </c>
      <c r="V74" s="20" t="str">
        <f>IF(coder1_YH!AC73="","",IF(coder1_YH!AC73=coder2_NY_MT!Y74,1,0))</f>
        <v/>
      </c>
      <c r="W74" s="20" t="str">
        <f>IF(coder1_YH!AD73="","",IF(coder1_YH!AD73=coder2_NY_MT!Z74,1,0))</f>
        <v/>
      </c>
      <c r="X74" s="20" t="str">
        <f>IF(coder1_YH!AE73="","",IF(coder1_YH!AE73=coder2_NY_MT!AA74,1,0))</f>
        <v/>
      </c>
      <c r="Y74" s="20" t="str">
        <f>IF(coder1_YH!AF73="","",IF(coder1_YH!AF73=coder2_NY_MT!AB74,1,0))</f>
        <v/>
      </c>
      <c r="Z74" s="20" t="str">
        <f>IF(coder1_YH!AG73="","",IF(coder1_YH!AG73=coder2_NY_MT!AC74,1,0))</f>
        <v/>
      </c>
      <c r="AA74" s="20" t="str">
        <f>IF(coder1_YH!AH73="","",IF(coder1_YH!AH73=coder2_NY_MT!AD74,1,0))</f>
        <v/>
      </c>
      <c r="AB74" s="20">
        <f>IF(OR(coder2_NY_MT!AE73="", coder1_YH!AI73 = ""),0,1)</f>
        <v>1</v>
      </c>
      <c r="AC74" s="20">
        <f>IF(coder1_YH!AJ73="","",IF(coder1_YH!AJ73=coder2_NY_MT!AF74,1,0))</f>
        <v>1</v>
      </c>
      <c r="AD74" s="20">
        <f>IF(OR(coder2_NY_MT!AG73="", coder1_YH!AK73 = ""),0,1)</f>
        <v>0</v>
      </c>
      <c r="AF74" s="20">
        <f>IF(coder1_YH!AM73="","",IF(coder1_YH!AM73=coder2_NY_MT!AI74,1,0))</f>
        <v>1</v>
      </c>
      <c r="AG74" s="20">
        <f>IF(coder1_YH!AN73="","",IF(coder1_YH!AN73=coder2_NY_MT!AJ74,1,0))</f>
        <v>1</v>
      </c>
      <c r="AH74" s="20">
        <f>IF(coder1_YH!AO73="","",IF(coder1_YH!AO73=coder2_NY_MT!AK74,1,0))</f>
        <v>1</v>
      </c>
      <c r="AI74" s="20">
        <f>IF(coder1_YH!AP73="","",IF(coder1_YH!AP73=coder2_NY_MT!AL74,1,0))</f>
        <v>1</v>
      </c>
      <c r="AJ74" s="20">
        <f>IF(coder1_YH!AQ73="","",IF(coder1_YH!AQ73=coder2_NY_MT!AM74,1,0))</f>
        <v>1</v>
      </c>
      <c r="AK74" s="20">
        <f>IF(coder1_YH!AR73="","",IF(coder1_YH!AR73=coder2_NY_MT!AN74,1,0))</f>
        <v>1</v>
      </c>
      <c r="AL74" s="20" t="str">
        <f>IF(coder1_YH!AY73="","",IF(coder1_YH!AY73=coder2_NY_MT!AU74,1,0))</f>
        <v/>
      </c>
      <c r="AM74" s="20" t="e">
        <f>IF(coder1_YH!AZ73="","",IF(coder1_YH!AZ73=coder2_NY_MT!#REF!,1,0))</f>
        <v>#REF!</v>
      </c>
      <c r="AN74" s="2"/>
    </row>
    <row r="75" spans="1:40" s="20" customFormat="1" ht="17" hidden="1" customHeight="1" x14ac:dyDescent="0.2">
      <c r="A75" s="20" t="str">
        <f>IF(coder1_YH!D74="","",IF(coder1_YH!D74=coder2_NY_MT!A75,1,0))</f>
        <v/>
      </c>
      <c r="B75" s="20" t="e">
        <f>IF(coder1_YH!#REF!="","",IF(RIGHT(coder1_YH!#REF!,2)=RIGHT(coder2_NY_MT!B75,2),1,0))</f>
        <v>#REF!</v>
      </c>
      <c r="C75" s="20" t="str">
        <f>IF(coder1_YH!F74="","",IF(coder1_YH!F74=coder2_NY_MT!C75,1,0))</f>
        <v/>
      </c>
      <c r="E75" s="20" t="str">
        <f>IF(coder1_YH!H74="","",IF(coder1_YH!H74=coder2_NY_MT!E75,1,0))</f>
        <v/>
      </c>
      <c r="F75" s="20" t="str">
        <f>IF(coder1_YH!I74="","",IF(coder1_YH!I74=coder2_NY_MT!F75,1,0))</f>
        <v/>
      </c>
      <c r="G75" s="20" t="str">
        <f>IF(coder1_YH!J74="","",IF(coder1_YH!J74=coder2_NY_MT!G75,1,0))</f>
        <v/>
      </c>
      <c r="H75" s="20" t="str">
        <f>IF(coder1_YH!O74="","",IF(RIGHT(coder1_YH!O74,3)=RIGHT(coder2_NY_MT!K75,3),1,0))</f>
        <v/>
      </c>
      <c r="I75" s="20" t="str">
        <f>IF(H75="","",IF(OR(coder2_NY_MT!L75="", coder1_YH!P74 = ""),0,1))</f>
        <v/>
      </c>
      <c r="J75" s="20" t="str">
        <f>IF(coder1_YH!Q74="","",IF(coder1_YH!Q74=coder2_NY_MT!M75,1,0))</f>
        <v/>
      </c>
      <c r="K75" s="20" t="str">
        <f>IF(coder1_YH!R74="","",IF(coder1_YH!R74=coder2_NY_MT!N75,1,0))</f>
        <v/>
      </c>
      <c r="L75" s="20" t="str">
        <f>IF(coder1_YH!S74="","",IF(coder1_YH!S74=coder2_NY_MT!O75,1,0))</f>
        <v/>
      </c>
      <c r="M75" s="20" t="str">
        <f>IF(coder1_YH!T74="","",IF(coder1_YH!T74=coder2_NY_MT!P75,1,0))</f>
        <v/>
      </c>
      <c r="N75" s="20" t="str">
        <f>IF(coder1_YH!U74="","",IF(coder1_YH!U74=coder2_NY_MT!Q75,1,0))</f>
        <v/>
      </c>
      <c r="O75" s="20" t="str">
        <f>IF(coder1_YH!V74="","",IF(coder1_YH!V74=coder2_NY_MT!R75,1,0))</f>
        <v/>
      </c>
      <c r="P75" s="20" t="str">
        <f>IF(coder1_YH!W74="","",IF(coder1_YH!W74=coder2_NY_MT!S75,1,0))</f>
        <v/>
      </c>
      <c r="Q75" s="20" t="str">
        <f>IF(coder1_YH!X74="","",IF(coder1_YH!X74=coder2_NY_MT!T75,1,0))</f>
        <v/>
      </c>
      <c r="R75" s="20" t="str">
        <f>IF(coder1_YH!Y74="","",IF(coder1_YH!Y74=coder2_NY_MT!U75,1,0))</f>
        <v/>
      </c>
      <c r="S75" s="20" t="str">
        <f>IF(R75="","",IF(OR(coder2_NY_MT!V75="", coder1_YH!Z74 = ""),0,1))</f>
        <v/>
      </c>
      <c r="T75" s="20" t="str">
        <f>IF(coder1_YH!AA74="","",IF(coder1_YH!AA74=coder2_NY_MT!W75,1,0))</f>
        <v/>
      </c>
      <c r="U75" s="20" t="str">
        <f>IF(coder1_YH!AB74="","",IF(coder1_YH!AB74=coder2_NY_MT!X75,1,0))</f>
        <v/>
      </c>
      <c r="V75" s="20" t="str">
        <f>IF(coder1_YH!AC74="","",IF(coder1_YH!AC74=coder2_NY_MT!Y75,1,0))</f>
        <v/>
      </c>
      <c r="W75" s="20" t="str">
        <f>IF(coder1_YH!AD74="","",IF(coder1_YH!AD74=coder2_NY_MT!Z75,1,0))</f>
        <v/>
      </c>
      <c r="X75" s="20" t="str">
        <f>IF(coder1_YH!AE74="","",IF(coder1_YH!AE74=coder2_NY_MT!AA75,1,0))</f>
        <v/>
      </c>
      <c r="Y75" s="20" t="str">
        <f>IF(coder1_YH!AF74="","",IF(coder1_YH!AF74=coder2_NY_MT!AB75,1,0))</f>
        <v/>
      </c>
      <c r="Z75" s="20" t="str">
        <f>IF(coder1_YH!AG74="","",IF(coder1_YH!AG74=coder2_NY_MT!AC75,1,0))</f>
        <v/>
      </c>
      <c r="AA75" s="20" t="str">
        <f>IF(coder1_YH!AH74="","",IF(coder1_YH!AH74=coder2_NY_MT!AD75,1,0))</f>
        <v/>
      </c>
      <c r="AB75" s="20">
        <f>IF(OR(coder2_NY_MT!AE74="", coder1_YH!AI74 = ""),0,1)</f>
        <v>1</v>
      </c>
      <c r="AC75" s="20">
        <f>IF(coder1_YH!AJ74="","",IF(coder1_YH!AJ74=coder2_NY_MT!AF75,1,0))</f>
        <v>1</v>
      </c>
      <c r="AD75" s="20">
        <f>IF(OR(coder2_NY_MT!AG74="", coder1_YH!AK74 = ""),0,1)</f>
        <v>0</v>
      </c>
      <c r="AF75" s="20">
        <f>IF(coder1_YH!AM74="","",IF(coder1_YH!AM74=coder2_NY_MT!AI75,1,0))</f>
        <v>1</v>
      </c>
      <c r="AG75" s="20">
        <f>IF(coder1_YH!AN74="","",IF(coder1_YH!AN74=coder2_NY_MT!AJ75,1,0))</f>
        <v>1</v>
      </c>
      <c r="AH75" s="20">
        <f>IF(coder1_YH!AO74="","",IF(coder1_YH!AO74=coder2_NY_MT!AK75,1,0))</f>
        <v>1</v>
      </c>
      <c r="AI75" s="20">
        <f>IF(coder1_YH!AP74="","",IF(coder1_YH!AP74=coder2_NY_MT!AL75,1,0))</f>
        <v>1</v>
      </c>
      <c r="AJ75" s="20">
        <f>IF(coder1_YH!AQ74="","",IF(coder1_YH!AQ74=coder2_NY_MT!AM75,1,0))</f>
        <v>1</v>
      </c>
      <c r="AK75" s="20">
        <f>IF(coder1_YH!AR74="","",IF(coder1_YH!AR74=coder2_NY_MT!AN75,1,0))</f>
        <v>1</v>
      </c>
      <c r="AL75" s="20" t="str">
        <f>IF(coder1_YH!AY74="","",IF(coder1_YH!AY74=coder2_NY_MT!AU75,1,0))</f>
        <v/>
      </c>
      <c r="AM75" s="20" t="e">
        <f>IF(coder1_YH!AZ74="","",IF(coder1_YH!AZ74=coder2_NY_MT!#REF!,1,0))</f>
        <v>#REF!</v>
      </c>
      <c r="AN75" s="2"/>
    </row>
    <row r="76" spans="1:40" s="20" customFormat="1" ht="17" hidden="1" customHeight="1" x14ac:dyDescent="0.2">
      <c r="A76" s="20" t="str">
        <f>IF(coder1_YH!D75="","",IF(coder1_YH!D75=coder2_NY_MT!A76,1,0))</f>
        <v/>
      </c>
      <c r="B76" s="20" t="e">
        <f>IF(coder1_YH!#REF!="","",IF(RIGHT(coder1_YH!#REF!,2)=RIGHT(coder2_NY_MT!B76,2),1,0))</f>
        <v>#REF!</v>
      </c>
      <c r="C76" s="20" t="str">
        <f>IF(coder1_YH!F75="","",IF(coder1_YH!F75=coder2_NY_MT!C76,1,0))</f>
        <v/>
      </c>
      <c r="E76" s="20" t="str">
        <f>IF(coder1_YH!H75="","",IF(coder1_YH!H75=coder2_NY_MT!E76,1,0))</f>
        <v/>
      </c>
      <c r="F76" s="20" t="str">
        <f>IF(coder1_YH!I75="","",IF(coder1_YH!I75=coder2_NY_MT!F76,1,0))</f>
        <v/>
      </c>
      <c r="G76" s="20" t="str">
        <f>IF(coder1_YH!J75="","",IF(coder1_YH!J75=coder2_NY_MT!G76,1,0))</f>
        <v/>
      </c>
      <c r="H76" s="20">
        <f>IF(coder1_YH!O75="","",IF(RIGHT(coder1_YH!O75,3)=RIGHT(coder2_NY_MT!K76,3),1,0))</f>
        <v>0</v>
      </c>
      <c r="I76" s="20">
        <f>IF(H76="","",IF(OR(coder2_NY_MT!L76="", coder1_YH!P75 = ""),0,1))</f>
        <v>1</v>
      </c>
      <c r="J76" s="20">
        <f>IF(coder1_YH!Q75="","",IF(coder1_YH!Q75=coder2_NY_MT!M76,1,0))</f>
        <v>1</v>
      </c>
      <c r="K76" s="20">
        <f>IF(coder1_YH!R75="","",IF(coder1_YH!R75=coder2_NY_MT!N76,1,0))</f>
        <v>1</v>
      </c>
      <c r="L76" s="20">
        <f>IF(coder1_YH!S75="","",IF(coder1_YH!S75=coder2_NY_MT!O76,1,0))</f>
        <v>1</v>
      </c>
      <c r="M76" s="20">
        <f>IF(coder1_YH!T75="","",IF(coder1_YH!T75=coder2_NY_MT!P76,1,0))</f>
        <v>1</v>
      </c>
      <c r="N76" s="20">
        <f>IF(coder1_YH!U75="","",IF(coder1_YH!U75=coder2_NY_MT!Q76,1,0))</f>
        <v>1</v>
      </c>
      <c r="O76" s="20">
        <f>IF(coder1_YH!V75="","",IF(coder1_YH!V75=coder2_NY_MT!R76,1,0))</f>
        <v>1</v>
      </c>
      <c r="P76" s="20">
        <f>IF(coder1_YH!W75="","",IF(coder1_YH!W75=coder2_NY_MT!S76,1,0))</f>
        <v>1</v>
      </c>
      <c r="Q76" s="20">
        <f>IF(coder1_YH!X75="","",IF(coder1_YH!X75=coder2_NY_MT!T76,1,0))</f>
        <v>1</v>
      </c>
      <c r="R76" s="20">
        <f>IF(coder1_YH!Y75="","",IF(coder1_YH!Y75=coder2_NY_MT!U76,1,0))</f>
        <v>0</v>
      </c>
      <c r="S76" s="20">
        <f>IF(R76="","",IF(OR(coder2_NY_MT!V76="", coder1_YH!Z75 = ""),0,1))</f>
        <v>1</v>
      </c>
      <c r="T76" s="20">
        <f>IF(coder1_YH!AA75="","",IF(coder1_YH!AA75=coder2_NY_MT!W76,1,0))</f>
        <v>1</v>
      </c>
      <c r="U76" s="20">
        <f>IF(coder1_YH!AB75="","",IF(coder1_YH!AB75=coder2_NY_MT!X76,1,0))</f>
        <v>0</v>
      </c>
      <c r="V76" s="20">
        <f>IF(coder1_YH!AC75="","",IF(coder1_YH!AC75=coder2_NY_MT!Y76,1,0))</f>
        <v>0</v>
      </c>
      <c r="W76" s="20">
        <f>IF(coder1_YH!AD75="","",IF(coder1_YH!AD75=coder2_NY_MT!Z76,1,0))</f>
        <v>0</v>
      </c>
      <c r="X76" s="20">
        <f>IF(coder1_YH!AE75="","",IF(coder1_YH!AE75=coder2_NY_MT!AA76,1,0))</f>
        <v>0</v>
      </c>
      <c r="Y76" s="20">
        <f>IF(coder1_YH!AF75="","",IF(coder1_YH!AF75=coder2_NY_MT!AB76,1,0))</f>
        <v>0</v>
      </c>
      <c r="Z76" s="20">
        <f>IF(coder1_YH!AG75="","",IF(coder1_YH!AG75=coder2_NY_MT!AC76,1,0))</f>
        <v>0</v>
      </c>
      <c r="AA76" s="20">
        <f>IF(coder1_YH!AH75="","",IF(coder1_YH!AH75=coder2_NY_MT!AD76,1,0))</f>
        <v>0</v>
      </c>
      <c r="AB76" s="20">
        <f>IF(OR(coder2_NY_MT!AE75="", coder1_YH!AI75 = ""),0,1)</f>
        <v>1</v>
      </c>
      <c r="AC76" s="20">
        <f>IF(coder1_YH!AJ75="","",IF(coder1_YH!AJ75=coder2_NY_MT!AF76,1,0))</f>
        <v>1</v>
      </c>
      <c r="AD76" s="20">
        <f>IF(OR(coder2_NY_MT!AG75="", coder1_YH!AK75 = ""),0,1)</f>
        <v>0</v>
      </c>
      <c r="AF76" s="20">
        <f>IF(coder1_YH!AM75="","",IF(coder1_YH!AM75=coder2_NY_MT!AI76,1,0))</f>
        <v>1</v>
      </c>
      <c r="AG76" s="20">
        <f>IF(coder1_YH!AN75="","",IF(coder1_YH!AN75=coder2_NY_MT!AJ76,1,0))</f>
        <v>1</v>
      </c>
      <c r="AH76" s="20">
        <f>IF(coder1_YH!AO75="","",IF(coder1_YH!AO75=coder2_NY_MT!AK76,1,0))</f>
        <v>1</v>
      </c>
      <c r="AI76" s="20">
        <f>IF(coder1_YH!AP75="","",IF(coder1_YH!AP75=coder2_NY_MT!AL76,1,0))</f>
        <v>1</v>
      </c>
      <c r="AJ76" s="20">
        <f>IF(coder1_YH!AQ75="","",IF(coder1_YH!AQ75=coder2_NY_MT!AM76,1,0))</f>
        <v>1</v>
      </c>
      <c r="AK76" s="20">
        <f>IF(coder1_YH!AR75="","",IF(coder1_YH!AR75=coder2_NY_MT!AN76,1,0))</f>
        <v>1</v>
      </c>
      <c r="AL76" s="20" t="str">
        <f>IF(coder1_YH!AY75="","",IF(coder1_YH!AY75=coder2_NY_MT!AU76,1,0))</f>
        <v/>
      </c>
      <c r="AM76" s="20" t="e">
        <f>IF(coder1_YH!AZ75="","",IF(coder1_YH!AZ75=coder2_NY_MT!#REF!,1,0))</f>
        <v>#REF!</v>
      </c>
      <c r="AN76" s="2"/>
    </row>
    <row r="77" spans="1:40" s="20" customFormat="1" ht="17" hidden="1" customHeight="1" x14ac:dyDescent="0.2">
      <c r="A77" s="20" t="str">
        <f>IF(coder1_YH!D76="","",IF(coder1_YH!D76=coder2_NY_MT!A77,1,0))</f>
        <v/>
      </c>
      <c r="B77" s="20" t="e">
        <f>IF(coder1_YH!#REF!="","",IF(RIGHT(coder1_YH!#REF!,2)=RIGHT(coder2_NY_MT!B77,2),1,0))</f>
        <v>#REF!</v>
      </c>
      <c r="C77" s="20" t="str">
        <f>IF(coder1_YH!F76="","",IF(coder1_YH!F76=coder2_NY_MT!C77,1,0))</f>
        <v/>
      </c>
      <c r="E77" s="20" t="str">
        <f>IF(coder1_YH!H76="","",IF(coder1_YH!H76=coder2_NY_MT!E77,1,0))</f>
        <v/>
      </c>
      <c r="F77" s="20" t="str">
        <f>IF(coder1_YH!I76="","",IF(coder1_YH!I76=coder2_NY_MT!F77,1,0))</f>
        <v/>
      </c>
      <c r="G77" s="20" t="str">
        <f>IF(coder1_YH!J76="","",IF(coder1_YH!J76=coder2_NY_MT!G77,1,0))</f>
        <v/>
      </c>
      <c r="H77" s="20" t="str">
        <f>IF(coder1_YH!O76="","",IF(RIGHT(coder1_YH!O76,3)=RIGHT(coder2_NY_MT!K77,3),1,0))</f>
        <v/>
      </c>
      <c r="I77" s="20" t="str">
        <f>IF(H77="","",IF(OR(coder2_NY_MT!L77="", coder1_YH!P76 = ""),0,1))</f>
        <v/>
      </c>
      <c r="J77" s="20" t="str">
        <f>IF(coder1_YH!Q76="","",IF(coder1_YH!Q76=coder2_NY_MT!M77,1,0))</f>
        <v/>
      </c>
      <c r="K77" s="20" t="str">
        <f>IF(coder1_YH!R76="","",IF(coder1_YH!R76=coder2_NY_MT!N77,1,0))</f>
        <v/>
      </c>
      <c r="L77" s="20" t="str">
        <f>IF(coder1_YH!S76="","",IF(coder1_YH!S76=coder2_NY_MT!O77,1,0))</f>
        <v/>
      </c>
      <c r="M77" s="20" t="str">
        <f>IF(coder1_YH!T76="","",IF(coder1_YH!T76=coder2_NY_MT!P77,1,0))</f>
        <v/>
      </c>
      <c r="N77" s="20" t="str">
        <f>IF(coder1_YH!U76="","",IF(coder1_YH!U76=coder2_NY_MT!Q77,1,0))</f>
        <v/>
      </c>
      <c r="O77" s="20" t="str">
        <f>IF(coder1_YH!V76="","",IF(coder1_YH!V76=coder2_NY_MT!R77,1,0))</f>
        <v/>
      </c>
      <c r="P77" s="20" t="str">
        <f>IF(coder1_YH!W76="","",IF(coder1_YH!W76=coder2_NY_MT!S77,1,0))</f>
        <v/>
      </c>
      <c r="Q77" s="20" t="str">
        <f>IF(coder1_YH!X76="","",IF(coder1_YH!X76=coder2_NY_MT!T77,1,0))</f>
        <v/>
      </c>
      <c r="R77" s="20" t="str">
        <f>IF(coder1_YH!Y76="","",IF(coder1_YH!Y76=coder2_NY_MT!U77,1,0))</f>
        <v/>
      </c>
      <c r="S77" s="20" t="str">
        <f>IF(R77="","",IF(OR(coder2_NY_MT!V77="", coder1_YH!Z76 = ""),0,1))</f>
        <v/>
      </c>
      <c r="T77" s="20" t="str">
        <f>IF(coder1_YH!AA76="","",IF(coder1_YH!AA76=coder2_NY_MT!W77,1,0))</f>
        <v/>
      </c>
      <c r="U77" s="20" t="str">
        <f>IF(coder1_YH!AB76="","",IF(coder1_YH!AB76=coder2_NY_MT!X77,1,0))</f>
        <v/>
      </c>
      <c r="V77" s="20" t="str">
        <f>IF(coder1_YH!AC76="","",IF(coder1_YH!AC76=coder2_NY_MT!Y77,1,0))</f>
        <v/>
      </c>
      <c r="W77" s="20" t="str">
        <f>IF(coder1_YH!AD76="","",IF(coder1_YH!AD76=coder2_NY_MT!Z77,1,0))</f>
        <v/>
      </c>
      <c r="X77" s="20" t="str">
        <f>IF(coder1_YH!AE76="","",IF(coder1_YH!AE76=coder2_NY_MT!AA77,1,0))</f>
        <v/>
      </c>
      <c r="Y77" s="20" t="str">
        <f>IF(coder1_YH!AF76="","",IF(coder1_YH!AF76=coder2_NY_MT!AB77,1,0))</f>
        <v/>
      </c>
      <c r="Z77" s="20" t="str">
        <f>IF(coder1_YH!AG76="","",IF(coder1_YH!AG76=coder2_NY_MT!AC77,1,0))</f>
        <v/>
      </c>
      <c r="AA77" s="20" t="str">
        <f>IF(coder1_YH!AH76="","",IF(coder1_YH!AH76=coder2_NY_MT!AD77,1,0))</f>
        <v/>
      </c>
      <c r="AB77" s="20">
        <f>IF(OR(coder2_NY_MT!AE76="", coder1_YH!AI76 = ""),0,1)</f>
        <v>1</v>
      </c>
      <c r="AC77" s="20">
        <f>IF(coder1_YH!AJ76="","",IF(coder1_YH!AJ76=coder2_NY_MT!AF77,1,0))</f>
        <v>1</v>
      </c>
      <c r="AD77" s="20">
        <f>IF(OR(coder2_NY_MT!AG76="", coder1_YH!AK76 = ""),0,1)</f>
        <v>0</v>
      </c>
      <c r="AF77" s="20">
        <f>IF(coder1_YH!AM76="","",IF(coder1_YH!AM76=coder2_NY_MT!AI77,1,0))</f>
        <v>1</v>
      </c>
      <c r="AG77" s="20">
        <f>IF(coder1_YH!AN76="","",IF(coder1_YH!AN76=coder2_NY_MT!AJ77,1,0))</f>
        <v>1</v>
      </c>
      <c r="AH77" s="20">
        <f>IF(coder1_YH!AO76="","",IF(coder1_YH!AO76=coder2_NY_MT!AK77,1,0))</f>
        <v>1</v>
      </c>
      <c r="AI77" s="20">
        <f>IF(coder1_YH!AP76="","",IF(coder1_YH!AP76=coder2_NY_MT!AL77,1,0))</f>
        <v>1</v>
      </c>
      <c r="AJ77" s="20">
        <f>IF(coder1_YH!AQ76="","",IF(coder1_YH!AQ76=coder2_NY_MT!AM77,1,0))</f>
        <v>1</v>
      </c>
      <c r="AK77" s="20">
        <f>IF(coder1_YH!AR76="","",IF(coder1_YH!AR76=coder2_NY_MT!AN77,1,0))</f>
        <v>1</v>
      </c>
      <c r="AL77" s="20" t="str">
        <f>IF(coder1_YH!AY76="","",IF(coder1_YH!AY76=coder2_NY_MT!AU77,1,0))</f>
        <v/>
      </c>
      <c r="AM77" s="20" t="e">
        <f>IF(coder1_YH!AZ76="","",IF(coder1_YH!AZ76=coder2_NY_MT!#REF!,1,0))</f>
        <v>#REF!</v>
      </c>
      <c r="AN77" s="2"/>
    </row>
    <row r="78" spans="1:40" s="20" customFormat="1" ht="17" hidden="1" customHeight="1" x14ac:dyDescent="0.2">
      <c r="A78" s="20" t="str">
        <f>IF(coder1_YH!D77="","",IF(coder1_YH!D77=coder2_NY_MT!A78,1,0))</f>
        <v/>
      </c>
      <c r="B78" s="20" t="e">
        <f>IF(coder1_YH!#REF!="","",IF(RIGHT(coder1_YH!#REF!,2)=RIGHT(coder2_NY_MT!B78,2),1,0))</f>
        <v>#REF!</v>
      </c>
      <c r="C78" s="20" t="str">
        <f>IF(coder1_YH!F77="","",IF(coder1_YH!F77=coder2_NY_MT!C78,1,0))</f>
        <v/>
      </c>
      <c r="E78" s="20" t="str">
        <f>IF(coder1_YH!H77="","",IF(coder1_YH!H77=coder2_NY_MT!E78,1,0))</f>
        <v/>
      </c>
      <c r="F78" s="20" t="str">
        <f>IF(coder1_YH!I77="","",IF(coder1_YH!I77=coder2_NY_MT!F78,1,0))</f>
        <v/>
      </c>
      <c r="G78" s="20" t="str">
        <f>IF(coder1_YH!J77="","",IF(coder1_YH!J77=coder2_NY_MT!G78,1,0))</f>
        <v/>
      </c>
      <c r="H78" s="20" t="str">
        <f>IF(coder1_YH!O77="","",IF(RIGHT(coder1_YH!O77,3)=RIGHT(coder2_NY_MT!K78,3),1,0))</f>
        <v/>
      </c>
      <c r="I78" s="20" t="str">
        <f>IF(H78="","",IF(OR(coder2_NY_MT!L78="", coder1_YH!P77 = ""),0,1))</f>
        <v/>
      </c>
      <c r="J78" s="20" t="str">
        <f>IF(coder1_YH!Q77="","",IF(coder1_YH!Q77=coder2_NY_MT!M78,1,0))</f>
        <v/>
      </c>
      <c r="K78" s="20" t="str">
        <f>IF(coder1_YH!R77="","",IF(coder1_YH!R77=coder2_NY_MT!N78,1,0))</f>
        <v/>
      </c>
      <c r="L78" s="20" t="str">
        <f>IF(coder1_YH!S77="","",IF(coder1_YH!S77=coder2_NY_MT!O78,1,0))</f>
        <v/>
      </c>
      <c r="M78" s="20" t="str">
        <f>IF(coder1_YH!T77="","",IF(coder1_YH!T77=coder2_NY_MT!P78,1,0))</f>
        <v/>
      </c>
      <c r="N78" s="20" t="str">
        <f>IF(coder1_YH!U77="","",IF(coder1_YH!U77=coder2_NY_MT!Q78,1,0))</f>
        <v/>
      </c>
      <c r="O78" s="20" t="str">
        <f>IF(coder1_YH!V77="","",IF(coder1_YH!V77=coder2_NY_MT!R78,1,0))</f>
        <v/>
      </c>
      <c r="P78" s="20" t="str">
        <f>IF(coder1_YH!W77="","",IF(coder1_YH!W77=coder2_NY_MT!S78,1,0))</f>
        <v/>
      </c>
      <c r="Q78" s="20" t="str">
        <f>IF(coder1_YH!X77="","",IF(coder1_YH!X77=coder2_NY_MT!T78,1,0))</f>
        <v/>
      </c>
      <c r="R78" s="20" t="str">
        <f>IF(coder1_YH!Y77="","",IF(coder1_YH!Y77=coder2_NY_MT!U78,1,0))</f>
        <v/>
      </c>
      <c r="S78" s="20" t="str">
        <f>IF(R78="","",IF(OR(coder2_NY_MT!V78="", coder1_YH!Z77 = ""),0,1))</f>
        <v/>
      </c>
      <c r="T78" s="20" t="str">
        <f>IF(coder1_YH!AA77="","",IF(coder1_YH!AA77=coder2_NY_MT!W78,1,0))</f>
        <v/>
      </c>
      <c r="U78" s="20" t="str">
        <f>IF(coder1_YH!AB77="","",IF(coder1_YH!AB77=coder2_NY_MT!X78,1,0))</f>
        <v/>
      </c>
      <c r="V78" s="20" t="str">
        <f>IF(coder1_YH!AC77="","",IF(coder1_YH!AC77=coder2_NY_MT!Y78,1,0))</f>
        <v/>
      </c>
      <c r="W78" s="20" t="str">
        <f>IF(coder1_YH!AD77="","",IF(coder1_YH!AD77=coder2_NY_MT!Z78,1,0))</f>
        <v/>
      </c>
      <c r="X78" s="20" t="str">
        <f>IF(coder1_YH!AE77="","",IF(coder1_YH!AE77=coder2_NY_MT!AA78,1,0))</f>
        <v/>
      </c>
      <c r="Y78" s="20" t="str">
        <f>IF(coder1_YH!AF77="","",IF(coder1_YH!AF77=coder2_NY_MT!AB78,1,0))</f>
        <v/>
      </c>
      <c r="Z78" s="20" t="str">
        <f>IF(coder1_YH!AG77="","",IF(coder1_YH!AG77=coder2_NY_MT!AC78,1,0))</f>
        <v/>
      </c>
      <c r="AA78" s="20" t="str">
        <f>IF(coder1_YH!AH77="","",IF(coder1_YH!AH77=coder2_NY_MT!AD78,1,0))</f>
        <v/>
      </c>
      <c r="AB78" s="20">
        <f>IF(OR(coder2_NY_MT!AE77="", coder1_YH!AI77 = ""),0,1)</f>
        <v>1</v>
      </c>
      <c r="AC78" s="20">
        <f>IF(coder1_YH!AJ77="","",IF(coder1_YH!AJ77=coder2_NY_MT!AF78,1,0))</f>
        <v>1</v>
      </c>
      <c r="AD78" s="20">
        <f>IF(OR(coder2_NY_MT!AG77="", coder1_YH!AK77 = ""),0,1)</f>
        <v>0</v>
      </c>
      <c r="AF78" s="20">
        <f>IF(coder1_YH!AM77="","",IF(coder1_YH!AM77=coder2_NY_MT!AI78,1,0))</f>
        <v>1</v>
      </c>
      <c r="AG78" s="20">
        <f>IF(coder1_YH!AN77="","",IF(coder1_YH!AN77=coder2_NY_MT!AJ78,1,0))</f>
        <v>1</v>
      </c>
      <c r="AH78" s="20">
        <f>IF(coder1_YH!AO77="","",IF(coder1_YH!AO77=coder2_NY_MT!AK78,1,0))</f>
        <v>1</v>
      </c>
      <c r="AI78" s="20">
        <f>IF(coder1_YH!AP77="","",IF(coder1_YH!AP77=coder2_NY_MT!AL78,1,0))</f>
        <v>1</v>
      </c>
      <c r="AJ78" s="20">
        <f>IF(coder1_YH!AQ77="","",IF(coder1_YH!AQ77=coder2_NY_MT!AM78,1,0))</f>
        <v>1</v>
      </c>
      <c r="AK78" s="20">
        <f>IF(coder1_YH!AR77="","",IF(coder1_YH!AR77=coder2_NY_MT!AN78,1,0))</f>
        <v>1</v>
      </c>
      <c r="AL78" s="20" t="str">
        <f>IF(coder1_YH!AY77="","",IF(coder1_YH!AY77=coder2_NY_MT!AU78,1,0))</f>
        <v/>
      </c>
      <c r="AM78" s="20" t="e">
        <f>IF(coder1_YH!AZ77="","",IF(coder1_YH!AZ77=coder2_NY_MT!#REF!,1,0))</f>
        <v>#REF!</v>
      </c>
      <c r="AN78" s="2"/>
    </row>
    <row r="79" spans="1:40" s="20" customFormat="1" ht="17" hidden="1" customHeight="1" x14ac:dyDescent="0.2">
      <c r="A79" s="20" t="str">
        <f>IF(coder1_YH!D78="","",IF(coder1_YH!D78=coder2_NY_MT!A79,1,0))</f>
        <v/>
      </c>
      <c r="B79" s="20" t="e">
        <f>IF(coder1_YH!#REF!="","",IF(RIGHT(coder1_YH!#REF!,2)=RIGHT(coder2_NY_MT!B79,2),1,0))</f>
        <v>#REF!</v>
      </c>
      <c r="C79" s="20" t="str">
        <f>IF(coder1_YH!F78="","",IF(coder1_YH!F78=coder2_NY_MT!C79,1,0))</f>
        <v/>
      </c>
      <c r="E79" s="20" t="str">
        <f>IF(coder1_YH!H78="","",IF(coder1_YH!H78=coder2_NY_MT!E79,1,0))</f>
        <v/>
      </c>
      <c r="F79" s="20" t="str">
        <f>IF(coder1_YH!I78="","",IF(coder1_YH!I78=coder2_NY_MT!F79,1,0))</f>
        <v/>
      </c>
      <c r="G79" s="20" t="str">
        <f>IF(coder1_YH!J78="","",IF(coder1_YH!J78=coder2_NY_MT!G79,1,0))</f>
        <v/>
      </c>
      <c r="H79" s="20" t="str">
        <f>IF(coder1_YH!O78="","",IF(RIGHT(coder1_YH!O78,3)=RIGHT(coder2_NY_MT!K79,3),1,0))</f>
        <v/>
      </c>
      <c r="I79" s="20" t="str">
        <f>IF(H79="","",IF(OR(coder2_NY_MT!L79="", coder1_YH!P78 = ""),0,1))</f>
        <v/>
      </c>
      <c r="J79" s="20" t="str">
        <f>IF(coder1_YH!Q78="","",IF(coder1_YH!Q78=coder2_NY_MT!M79,1,0))</f>
        <v/>
      </c>
      <c r="K79" s="20" t="str">
        <f>IF(coder1_YH!R78="","",IF(coder1_YH!R78=coder2_NY_MT!N79,1,0))</f>
        <v/>
      </c>
      <c r="L79" s="20" t="str">
        <f>IF(coder1_YH!S78="","",IF(coder1_YH!S78=coder2_NY_MT!O79,1,0))</f>
        <v/>
      </c>
      <c r="M79" s="20" t="str">
        <f>IF(coder1_YH!T78="","",IF(coder1_YH!T78=coder2_NY_MT!P79,1,0))</f>
        <v/>
      </c>
      <c r="N79" s="20" t="str">
        <f>IF(coder1_YH!U78="","",IF(coder1_YH!U78=coder2_NY_MT!Q79,1,0))</f>
        <v/>
      </c>
      <c r="O79" s="20" t="str">
        <f>IF(coder1_YH!V78="","",IF(coder1_YH!V78=coder2_NY_MT!R79,1,0))</f>
        <v/>
      </c>
      <c r="P79" s="20" t="str">
        <f>IF(coder1_YH!W78="","",IF(coder1_YH!W78=coder2_NY_MT!S79,1,0))</f>
        <v/>
      </c>
      <c r="Q79" s="20" t="str">
        <f>IF(coder1_YH!X78="","",IF(coder1_YH!X78=coder2_NY_MT!T79,1,0))</f>
        <v/>
      </c>
      <c r="R79" s="20" t="str">
        <f>IF(coder1_YH!Y78="","",IF(coder1_YH!Y78=coder2_NY_MT!U79,1,0))</f>
        <v/>
      </c>
      <c r="S79" s="20" t="str">
        <f>IF(R79="","",IF(OR(coder2_NY_MT!V79="", coder1_YH!Z78 = ""),0,1))</f>
        <v/>
      </c>
      <c r="T79" s="20" t="str">
        <f>IF(coder1_YH!AA78="","",IF(coder1_YH!AA78=coder2_NY_MT!W79,1,0))</f>
        <v/>
      </c>
      <c r="U79" s="20" t="str">
        <f>IF(coder1_YH!AB78="","",IF(coder1_YH!AB78=coder2_NY_MT!X79,1,0))</f>
        <v/>
      </c>
      <c r="V79" s="20" t="str">
        <f>IF(coder1_YH!AC78="","",IF(coder1_YH!AC78=coder2_NY_MT!Y79,1,0))</f>
        <v/>
      </c>
      <c r="W79" s="20" t="str">
        <f>IF(coder1_YH!AD78="","",IF(coder1_YH!AD78=coder2_NY_MT!Z79,1,0))</f>
        <v/>
      </c>
      <c r="X79" s="20" t="str">
        <f>IF(coder1_YH!AE78="","",IF(coder1_YH!AE78=coder2_NY_MT!AA79,1,0))</f>
        <v/>
      </c>
      <c r="Y79" s="20" t="str">
        <f>IF(coder1_YH!AF78="","",IF(coder1_YH!AF78=coder2_NY_MT!AB79,1,0))</f>
        <v/>
      </c>
      <c r="Z79" s="20" t="str">
        <f>IF(coder1_YH!AG78="","",IF(coder1_YH!AG78=coder2_NY_MT!AC79,1,0))</f>
        <v/>
      </c>
      <c r="AA79" s="20" t="str">
        <f>IF(coder1_YH!AH78="","",IF(coder1_YH!AH78=coder2_NY_MT!AD79,1,0))</f>
        <v/>
      </c>
      <c r="AB79" s="20">
        <f>IF(OR(coder2_NY_MT!AE78="", coder1_YH!AI78 = ""),0,1)</f>
        <v>1</v>
      </c>
      <c r="AC79" s="20">
        <f>IF(coder1_YH!AJ78="","",IF(coder1_YH!AJ78=coder2_NY_MT!AF79,1,0))</f>
        <v>1</v>
      </c>
      <c r="AD79" s="20">
        <f>IF(OR(coder2_NY_MT!AG78="", coder1_YH!AK78 = ""),0,1)</f>
        <v>0</v>
      </c>
      <c r="AF79" s="20">
        <f>IF(coder1_YH!AM78="","",IF(coder1_YH!AM78=coder2_NY_MT!AI79,1,0))</f>
        <v>1</v>
      </c>
      <c r="AG79" s="20">
        <f>IF(coder1_YH!AN78="","",IF(coder1_YH!AN78=coder2_NY_MT!AJ79,1,0))</f>
        <v>1</v>
      </c>
      <c r="AH79" s="20">
        <f>IF(coder1_YH!AO78="","",IF(coder1_YH!AO78=coder2_NY_MT!AK79,1,0))</f>
        <v>1</v>
      </c>
      <c r="AI79" s="20">
        <f>IF(coder1_YH!AP78="","",IF(coder1_YH!AP78=coder2_NY_MT!AL79,1,0))</f>
        <v>1</v>
      </c>
      <c r="AJ79" s="20">
        <f>IF(coder1_YH!AQ78="","",IF(coder1_YH!AQ78=coder2_NY_MT!AM79,1,0))</f>
        <v>1</v>
      </c>
      <c r="AK79" s="20">
        <f>IF(coder1_YH!AR78="","",IF(coder1_YH!AR78=coder2_NY_MT!AN79,1,0))</f>
        <v>1</v>
      </c>
      <c r="AL79" s="20" t="str">
        <f>IF(coder1_YH!AY78="","",IF(coder1_YH!AY78=coder2_NY_MT!AU79,1,0))</f>
        <v/>
      </c>
      <c r="AM79" s="20" t="e">
        <f>IF(coder1_YH!AZ78="","",IF(coder1_YH!AZ78=coder2_NY_MT!#REF!,1,0))</f>
        <v>#REF!</v>
      </c>
      <c r="AN79" s="2"/>
    </row>
    <row r="80" spans="1:40" s="20" customFormat="1" ht="17" hidden="1" customHeight="1" x14ac:dyDescent="0.2">
      <c r="A80" s="20" t="str">
        <f>IF(coder1_YH!D79="","",IF(coder1_YH!D79=coder2_NY_MT!A80,1,0))</f>
        <v/>
      </c>
      <c r="B80" s="20" t="e">
        <f>IF(coder1_YH!#REF!="","",IF(RIGHT(coder1_YH!#REF!,2)=RIGHT(coder2_NY_MT!B80,2),1,0))</f>
        <v>#REF!</v>
      </c>
      <c r="C80" s="20" t="str">
        <f>IF(coder1_YH!F79="","",IF(coder1_YH!F79=coder2_NY_MT!C80,1,0))</f>
        <v/>
      </c>
      <c r="E80" s="20" t="str">
        <f>IF(coder1_YH!H79="","",IF(coder1_YH!H79=coder2_NY_MT!E80,1,0))</f>
        <v/>
      </c>
      <c r="F80" s="20" t="str">
        <f>IF(coder1_YH!I79="","",IF(coder1_YH!I79=coder2_NY_MT!F80,1,0))</f>
        <v/>
      </c>
      <c r="G80" s="20" t="str">
        <f>IF(coder1_YH!J79="","",IF(coder1_YH!J79=coder2_NY_MT!G80,1,0))</f>
        <v/>
      </c>
      <c r="H80" s="20" t="str">
        <f>IF(coder1_YH!O79="","",IF(RIGHT(coder1_YH!O79,3)=RIGHT(coder2_NY_MT!K80,3),1,0))</f>
        <v/>
      </c>
      <c r="I80" s="20" t="str">
        <f>IF(H80="","",IF(OR(coder2_NY_MT!L80="", coder1_YH!P79 = ""),0,1))</f>
        <v/>
      </c>
      <c r="J80" s="20" t="str">
        <f>IF(coder1_YH!Q79="","",IF(coder1_YH!Q79=coder2_NY_MT!M80,1,0))</f>
        <v/>
      </c>
      <c r="K80" s="20" t="str">
        <f>IF(coder1_YH!R79="","",IF(coder1_YH!R79=coder2_NY_MT!N80,1,0))</f>
        <v/>
      </c>
      <c r="L80" s="20" t="str">
        <f>IF(coder1_YH!S79="","",IF(coder1_YH!S79=coder2_NY_MT!O80,1,0))</f>
        <v/>
      </c>
      <c r="M80" s="20" t="str">
        <f>IF(coder1_YH!T79="","",IF(coder1_YH!T79=coder2_NY_MT!P80,1,0))</f>
        <v/>
      </c>
      <c r="N80" s="20" t="str">
        <f>IF(coder1_YH!U79="","",IF(coder1_YH!U79=coder2_NY_MT!Q80,1,0))</f>
        <v/>
      </c>
      <c r="O80" s="20" t="str">
        <f>IF(coder1_YH!V79="","",IF(coder1_YH!V79=coder2_NY_MT!R80,1,0))</f>
        <v/>
      </c>
      <c r="P80" s="20" t="str">
        <f>IF(coder1_YH!W79="","",IF(coder1_YH!W79=coder2_NY_MT!S80,1,0))</f>
        <v/>
      </c>
      <c r="Q80" s="20" t="str">
        <f>IF(coder1_YH!X79="","",IF(coder1_YH!X79=coder2_NY_MT!T80,1,0))</f>
        <v/>
      </c>
      <c r="R80" s="20" t="str">
        <f>IF(coder1_YH!Y79="","",IF(coder1_YH!Y79=coder2_NY_MT!U80,1,0))</f>
        <v/>
      </c>
      <c r="S80" s="20" t="str">
        <f>IF(R80="","",IF(OR(coder2_NY_MT!V80="", coder1_YH!Z79 = ""),0,1))</f>
        <v/>
      </c>
      <c r="T80" s="20" t="str">
        <f>IF(coder1_YH!AA79="","",IF(coder1_YH!AA79=coder2_NY_MT!W80,1,0))</f>
        <v/>
      </c>
      <c r="U80" s="20" t="str">
        <f>IF(coder1_YH!AB79="","",IF(coder1_YH!AB79=coder2_NY_MT!X80,1,0))</f>
        <v/>
      </c>
      <c r="V80" s="20" t="str">
        <f>IF(coder1_YH!AC79="","",IF(coder1_YH!AC79=coder2_NY_MT!Y80,1,0))</f>
        <v/>
      </c>
      <c r="W80" s="20" t="str">
        <f>IF(coder1_YH!AD79="","",IF(coder1_YH!AD79=coder2_NY_MT!Z80,1,0))</f>
        <v/>
      </c>
      <c r="X80" s="20" t="str">
        <f>IF(coder1_YH!AE79="","",IF(coder1_YH!AE79=coder2_NY_MT!AA80,1,0))</f>
        <v/>
      </c>
      <c r="Y80" s="20" t="str">
        <f>IF(coder1_YH!AF79="","",IF(coder1_YH!AF79=coder2_NY_MT!AB80,1,0))</f>
        <v/>
      </c>
      <c r="Z80" s="20" t="str">
        <f>IF(coder1_YH!AG79="","",IF(coder1_YH!AG79=coder2_NY_MT!AC80,1,0))</f>
        <v/>
      </c>
      <c r="AA80" s="20" t="str">
        <f>IF(coder1_YH!AH79="","",IF(coder1_YH!AH79=coder2_NY_MT!AD80,1,0))</f>
        <v/>
      </c>
      <c r="AB80" s="20">
        <f>IF(OR(coder2_NY_MT!AE79="", coder1_YH!AI79 = ""),0,1)</f>
        <v>1</v>
      </c>
      <c r="AC80" s="20">
        <f>IF(coder1_YH!AJ79="","",IF(coder1_YH!AJ79=coder2_NY_MT!AF80,1,0))</f>
        <v>1</v>
      </c>
      <c r="AD80" s="20">
        <f>IF(OR(coder2_NY_MT!AG79="", coder1_YH!AK79 = ""),0,1)</f>
        <v>0</v>
      </c>
      <c r="AF80" s="20">
        <f>IF(coder1_YH!AM79="","",IF(coder1_YH!AM79=coder2_NY_MT!AI80,1,0))</f>
        <v>1</v>
      </c>
      <c r="AG80" s="20">
        <f>IF(coder1_YH!AN79="","",IF(coder1_YH!AN79=coder2_NY_MT!AJ80,1,0))</f>
        <v>1</v>
      </c>
      <c r="AH80" s="20">
        <f>IF(coder1_YH!AO79="","",IF(coder1_YH!AO79=coder2_NY_MT!AK80,1,0))</f>
        <v>1</v>
      </c>
      <c r="AI80" s="20">
        <f>IF(coder1_YH!AP79="","",IF(coder1_YH!AP79=coder2_NY_MT!AL80,1,0))</f>
        <v>1</v>
      </c>
      <c r="AJ80" s="20">
        <f>IF(coder1_YH!AQ79="","",IF(coder1_YH!AQ79=coder2_NY_MT!AM80,1,0))</f>
        <v>1</v>
      </c>
      <c r="AK80" s="20">
        <f>IF(coder1_YH!AR79="","",IF(coder1_YH!AR79=coder2_NY_MT!AN80,1,0))</f>
        <v>1</v>
      </c>
      <c r="AL80" s="20" t="str">
        <f>IF(coder1_YH!AY79="","",IF(coder1_YH!AY79=coder2_NY_MT!AU80,1,0))</f>
        <v/>
      </c>
      <c r="AM80" s="20" t="e">
        <f>IF(coder1_YH!AZ79="","",IF(coder1_YH!AZ79=coder2_NY_MT!#REF!,1,0))</f>
        <v>#REF!</v>
      </c>
      <c r="AN80" s="2"/>
    </row>
    <row r="81" spans="1:40" s="20" customFormat="1" ht="17" hidden="1" customHeight="1" x14ac:dyDescent="0.2">
      <c r="A81" s="20">
        <f>IF(coder1_YH!D80="","",IF(coder1_YH!D80=coder2_NY_MT!A81,1,0))</f>
        <v>0</v>
      </c>
      <c r="B81" s="20" t="e">
        <f>IF(coder1_YH!#REF!="","",IF(RIGHT(coder1_YH!#REF!,2)=RIGHT(coder2_NY_MT!B81,2),1,0))</f>
        <v>#REF!</v>
      </c>
      <c r="C81" s="20">
        <f>IF(coder1_YH!F80="","",IF(coder1_YH!F80=coder2_NY_MT!C81,1,0))</f>
        <v>1</v>
      </c>
      <c r="E81" s="20">
        <f>IF(coder1_YH!H80="","",IF(coder1_YH!H80=coder2_NY_MT!E81,1,0))</f>
        <v>1</v>
      </c>
      <c r="F81" s="20">
        <f>IF(coder1_YH!I80="","",IF(coder1_YH!I80=coder2_NY_MT!F81,1,0))</f>
        <v>1</v>
      </c>
      <c r="G81" s="20">
        <f>IF(coder1_YH!J80="","",IF(coder1_YH!J80=coder2_NY_MT!G81,1,0))</f>
        <v>1</v>
      </c>
      <c r="H81" s="20">
        <f>IF(coder1_YH!O80="","",IF(RIGHT(coder1_YH!O80,3)=RIGHT(coder2_NY_MT!K81,3),1,0))</f>
        <v>0</v>
      </c>
      <c r="I81" s="20">
        <f>IF(H81="","",IF(OR(coder2_NY_MT!L81="", coder1_YH!P80 = ""),0,1))</f>
        <v>1</v>
      </c>
      <c r="J81" s="20">
        <f>IF(coder1_YH!Q80="","",IF(coder1_YH!Q80=coder2_NY_MT!M81,1,0))</f>
        <v>1</v>
      </c>
      <c r="K81" s="20">
        <f>IF(coder1_YH!R80="","",IF(coder1_YH!R80=coder2_NY_MT!N81,1,0))</f>
        <v>1</v>
      </c>
      <c r="L81" s="20">
        <f>IF(coder1_YH!S80="","",IF(coder1_YH!S80=coder2_NY_MT!O81,1,0))</f>
        <v>0</v>
      </c>
      <c r="M81" s="20">
        <f>IF(coder1_YH!T80="","",IF(coder1_YH!T80=coder2_NY_MT!P81,1,0))</f>
        <v>1</v>
      </c>
      <c r="N81" s="98">
        <v>1</v>
      </c>
      <c r="O81" s="20">
        <f>IF(coder1_YH!V80="","",IF(coder1_YH!V80=coder2_NY_MT!R81,1,0))</f>
        <v>1</v>
      </c>
      <c r="P81" s="98">
        <v>1</v>
      </c>
      <c r="Q81" s="20">
        <f>IF(coder1_YH!X80="","",IF(coder1_YH!X80=coder2_NY_MT!T81,1,0))</f>
        <v>0</v>
      </c>
      <c r="R81" s="20">
        <f>IF(coder1_YH!Y80="","",IF(coder1_YH!Y80=coder2_NY_MT!U81,1,0))</f>
        <v>1</v>
      </c>
      <c r="S81" s="20">
        <f>IF(R81="","",IF(OR(coder2_NY_MT!V81="", coder1_YH!Z80 = ""),0,1))</f>
        <v>1</v>
      </c>
      <c r="T81" s="20">
        <f>IF(coder1_YH!AA80="","",IF(coder1_YH!AA80=coder2_NY_MT!W81,1,0))</f>
        <v>1</v>
      </c>
      <c r="U81" s="20">
        <f>IF(coder1_YH!AB80="","",IF(coder1_YH!AB80=coder2_NY_MT!X81,1,0))</f>
        <v>1</v>
      </c>
      <c r="V81" s="20">
        <f>IF(coder1_YH!AC80="","",IF(coder1_YH!AC80=coder2_NY_MT!Y81,1,0))</f>
        <v>1</v>
      </c>
      <c r="W81" s="20">
        <f>IF(coder1_YH!AD80="","",IF(coder1_YH!AD80=coder2_NY_MT!Z81,1,0))</f>
        <v>1</v>
      </c>
      <c r="X81" s="20">
        <f>IF(coder1_YH!AE80="","",IF(coder1_YH!AE80=coder2_NY_MT!AA81,1,0))</f>
        <v>1</v>
      </c>
      <c r="Y81" s="20">
        <f>IF(coder1_YH!AF80="","",IF(coder1_YH!AF80=coder2_NY_MT!AB81,1,0))</f>
        <v>1</v>
      </c>
      <c r="Z81" s="20">
        <f>IF(coder1_YH!AG80="","",IF(coder1_YH!AG80=coder2_NY_MT!AC81,1,0))</f>
        <v>1</v>
      </c>
      <c r="AA81" s="20">
        <f>IF(coder1_YH!AH80="","",IF(coder1_YH!AH80=coder2_NY_MT!AD81,1,0))</f>
        <v>1</v>
      </c>
      <c r="AB81" s="20">
        <f>IF(OR(coder2_NY_MT!AE80="", coder1_YH!AI80 = ""),0,1)</f>
        <v>1</v>
      </c>
      <c r="AC81" s="20">
        <f>IF(coder1_YH!AJ80="","",IF(coder1_YH!AJ80=coder2_NY_MT!AF81,1,0))</f>
        <v>1</v>
      </c>
      <c r="AD81" s="20">
        <f>IF(OR(coder2_NY_MT!AG80="", coder1_YH!AK80 = ""),0,1)</f>
        <v>0</v>
      </c>
      <c r="AF81" s="20">
        <f>IF(coder1_YH!AM80="","",IF(coder1_YH!AM80=coder2_NY_MT!AI81,1,0))</f>
        <v>1</v>
      </c>
      <c r="AG81" s="20">
        <f>IF(coder1_YH!AN80="","",IF(coder1_YH!AN80=coder2_NY_MT!AJ81,1,0))</f>
        <v>1</v>
      </c>
      <c r="AH81" s="20">
        <f>IF(coder1_YH!AO80="","",IF(coder1_YH!AO80=coder2_NY_MT!AK81,1,0))</f>
        <v>1</v>
      </c>
      <c r="AI81" s="20">
        <f>IF(coder1_YH!AP80="","",IF(coder1_YH!AP80=coder2_NY_MT!AL81,1,0))</f>
        <v>1</v>
      </c>
      <c r="AJ81" s="20">
        <f>IF(coder1_YH!AQ80="","",IF(coder1_YH!AQ80=coder2_NY_MT!AM81,1,0))</f>
        <v>1</v>
      </c>
      <c r="AK81" s="20">
        <f>IF(coder1_YH!AR80="","",IF(coder1_YH!AR80=coder2_NY_MT!AN81,1,0))</f>
        <v>1</v>
      </c>
      <c r="AL81" s="20" t="str">
        <f>IF(coder1_YH!AY80="","",IF(coder1_YH!AY80=coder2_NY_MT!AU81,1,0))</f>
        <v/>
      </c>
      <c r="AM81" s="20" t="e">
        <f>IF(coder1_YH!AZ80="","",IF(coder1_YH!AZ80=coder2_NY_MT!#REF!,1,0))</f>
        <v>#REF!</v>
      </c>
      <c r="AN81" s="2"/>
    </row>
    <row r="82" spans="1:40" s="20" customFormat="1" ht="17" hidden="1" customHeight="1" x14ac:dyDescent="0.2">
      <c r="A82" s="20" t="str">
        <f>IF(coder1_YH!D81="","",IF(coder1_YH!D81=coder2_NY_MT!A82,1,0))</f>
        <v/>
      </c>
      <c r="B82" s="20" t="e">
        <f>IF(coder1_YH!#REF!="","",IF(RIGHT(coder1_YH!#REF!,2)=RIGHT(coder2_NY_MT!B82,2),1,0))</f>
        <v>#REF!</v>
      </c>
      <c r="C82" s="20" t="str">
        <f>IF(coder1_YH!F81="","",IF(coder1_YH!F81=coder2_NY_MT!C82,1,0))</f>
        <v/>
      </c>
      <c r="E82" s="20" t="str">
        <f>IF(coder1_YH!H81="","",IF(coder1_YH!H81=coder2_NY_MT!E82,1,0))</f>
        <v/>
      </c>
      <c r="F82" s="20" t="str">
        <f>IF(coder1_YH!I81="","",IF(coder1_YH!I81=coder2_NY_MT!F82,1,0))</f>
        <v/>
      </c>
      <c r="G82" s="20" t="str">
        <f>IF(coder1_YH!J81="","",IF(coder1_YH!J81=coder2_NY_MT!G82,1,0))</f>
        <v/>
      </c>
      <c r="H82" s="20" t="str">
        <f>IF(coder1_YH!O81="","",IF(RIGHT(coder1_YH!O81,3)=RIGHT(coder2_NY_MT!K82,3),1,0))</f>
        <v/>
      </c>
      <c r="I82" s="20" t="str">
        <f>IF(H82="","",IF(OR(coder2_NY_MT!L82="", coder1_YH!P81 = ""),0,1))</f>
        <v/>
      </c>
      <c r="J82" s="20" t="str">
        <f>IF(coder1_YH!Q81="","",IF(coder1_YH!Q81=coder2_NY_MT!M82,1,0))</f>
        <v/>
      </c>
      <c r="K82" s="20" t="str">
        <f>IF(coder1_YH!R81="","",IF(coder1_YH!R81=coder2_NY_MT!N82,1,0))</f>
        <v/>
      </c>
      <c r="L82" s="20" t="str">
        <f>IF(coder1_YH!S81="","",IF(coder1_YH!S81=coder2_NY_MT!O82,1,0))</f>
        <v/>
      </c>
      <c r="M82" s="20" t="str">
        <f>IF(coder1_YH!T81="","",IF(coder1_YH!T81=coder2_NY_MT!P82,1,0))</f>
        <v/>
      </c>
      <c r="N82" s="20" t="str">
        <f>IF(coder1_YH!U81="","",IF(coder1_YH!U81=coder2_NY_MT!Q82,1,0))</f>
        <v/>
      </c>
      <c r="O82" s="20" t="str">
        <f>IF(coder1_YH!V81="","",IF(coder1_YH!V81=coder2_NY_MT!R82,1,0))</f>
        <v/>
      </c>
      <c r="P82" s="20" t="str">
        <f>IF(coder1_YH!W81="","",IF(coder1_YH!W81=coder2_NY_MT!S82,1,0))</f>
        <v/>
      </c>
      <c r="Q82" s="20" t="str">
        <f>IF(coder1_YH!X81="","",IF(coder1_YH!X81=coder2_NY_MT!T82,1,0))</f>
        <v/>
      </c>
      <c r="R82" s="20" t="str">
        <f>IF(coder1_YH!Y81="","",IF(coder1_YH!Y81=coder2_NY_MT!U82,1,0))</f>
        <v/>
      </c>
      <c r="S82" s="20" t="str">
        <f>IF(R82="","",IF(OR(coder2_NY_MT!V82="", coder1_YH!Z81 = ""),0,1))</f>
        <v/>
      </c>
      <c r="T82" s="20" t="str">
        <f>IF(coder1_YH!AA81="","",IF(coder1_YH!AA81=coder2_NY_MT!W82,1,0))</f>
        <v/>
      </c>
      <c r="U82" s="20" t="str">
        <f>IF(coder1_YH!AB81="","",IF(coder1_YH!AB81=coder2_NY_MT!X82,1,0))</f>
        <v/>
      </c>
      <c r="V82" s="20" t="str">
        <f>IF(coder1_YH!AC81="","",IF(coder1_YH!AC81=coder2_NY_MT!Y82,1,0))</f>
        <v/>
      </c>
      <c r="W82" s="20" t="str">
        <f>IF(coder1_YH!AD81="","",IF(coder1_YH!AD81=coder2_NY_MT!Z82,1,0))</f>
        <v/>
      </c>
      <c r="X82" s="20" t="str">
        <f>IF(coder1_YH!AE81="","",IF(coder1_YH!AE81=coder2_NY_MT!AA82,1,0))</f>
        <v/>
      </c>
      <c r="Y82" s="20" t="str">
        <f>IF(coder1_YH!AF81="","",IF(coder1_YH!AF81=coder2_NY_MT!AB82,1,0))</f>
        <v/>
      </c>
      <c r="Z82" s="20" t="str">
        <f>IF(coder1_YH!AG81="","",IF(coder1_YH!AG81=coder2_NY_MT!AC82,1,0))</f>
        <v/>
      </c>
      <c r="AA82" s="20" t="str">
        <f>IF(coder1_YH!AH81="","",IF(coder1_YH!AH81=coder2_NY_MT!AD82,1,0))</f>
        <v/>
      </c>
      <c r="AB82" s="20">
        <f>IF(OR(coder2_NY_MT!AE81="", coder1_YH!AI81 = ""),0,1)</f>
        <v>1</v>
      </c>
      <c r="AC82" s="20">
        <f>IF(coder1_YH!AJ81="","",IF(coder1_YH!AJ81=coder2_NY_MT!AF82,1,0))</f>
        <v>1</v>
      </c>
      <c r="AD82" s="20">
        <f>IF(OR(coder2_NY_MT!AG81="", coder1_YH!AK81 = ""),0,1)</f>
        <v>1</v>
      </c>
      <c r="AF82" s="20">
        <f>IF(coder1_YH!AM81="","",IF(coder1_YH!AM81=coder2_NY_MT!AI82,1,0))</f>
        <v>1</v>
      </c>
      <c r="AG82" s="20">
        <f>IF(coder1_YH!AN81="","",IF(coder1_YH!AN81=coder2_NY_MT!AJ82,1,0))</f>
        <v>1</v>
      </c>
      <c r="AH82" s="20">
        <f>IF(coder1_YH!AO81="","",IF(coder1_YH!AO81=coder2_NY_MT!AK82,1,0))</f>
        <v>1</v>
      </c>
      <c r="AI82" s="20">
        <f>IF(coder1_YH!AP81="","",IF(coder1_YH!AP81=coder2_NY_MT!AL82,1,0))</f>
        <v>1</v>
      </c>
      <c r="AJ82" s="20">
        <f>IF(coder1_YH!AQ81="","",IF(coder1_YH!AQ81=coder2_NY_MT!AM82,1,0))</f>
        <v>1</v>
      </c>
      <c r="AK82" s="20">
        <f>IF(coder1_YH!AR81="","",IF(coder1_YH!AR81=coder2_NY_MT!AN82,1,0))</f>
        <v>1</v>
      </c>
      <c r="AL82" s="20" t="str">
        <f>IF(coder1_YH!AY81="","",IF(coder1_YH!AY81=coder2_NY_MT!AU82,1,0))</f>
        <v/>
      </c>
      <c r="AM82" s="20" t="e">
        <f>IF(coder1_YH!AZ81="","",IF(coder1_YH!AZ81=coder2_NY_MT!#REF!,1,0))</f>
        <v>#REF!</v>
      </c>
      <c r="AN82" s="2"/>
    </row>
    <row r="83" spans="1:40" s="20" customFormat="1" ht="17" hidden="1" customHeight="1" x14ac:dyDescent="0.2">
      <c r="A83" s="20" t="str">
        <f>IF(coder1_YH!D82="","",IF(coder1_YH!D82=coder2_NY_MT!A83,1,0))</f>
        <v/>
      </c>
      <c r="B83" s="20" t="e">
        <f>IF(coder1_YH!#REF!="","",IF(RIGHT(coder1_YH!#REF!,2)=RIGHT(coder2_NY_MT!B83,2),1,0))</f>
        <v>#REF!</v>
      </c>
      <c r="C83" s="20" t="str">
        <f>IF(coder1_YH!F82="","",IF(coder1_YH!F82=coder2_NY_MT!C83,1,0))</f>
        <v/>
      </c>
      <c r="E83" s="20" t="str">
        <f>IF(coder1_YH!H82="","",IF(coder1_YH!H82=coder2_NY_MT!E83,1,0))</f>
        <v/>
      </c>
      <c r="F83" s="20" t="str">
        <f>IF(coder1_YH!I82="","",IF(coder1_YH!I82=coder2_NY_MT!F83,1,0))</f>
        <v/>
      </c>
      <c r="G83" s="20" t="str">
        <f>IF(coder1_YH!J82="","",IF(coder1_YH!J82=coder2_NY_MT!G83,1,0))</f>
        <v/>
      </c>
      <c r="H83" s="20">
        <f>IF(coder1_YH!O82="","",IF(RIGHT(coder1_YH!O82,3)=RIGHT(coder2_NY_MT!K83,3),1,0))</f>
        <v>0</v>
      </c>
      <c r="I83" s="20">
        <f>IF(H83="","",IF(OR(coder2_NY_MT!L83="", coder1_YH!P82 = ""),0,1))</f>
        <v>1</v>
      </c>
      <c r="J83" s="20">
        <f>IF(coder1_YH!Q82="","",IF(coder1_YH!Q82=coder2_NY_MT!M83,1,0))</f>
        <v>1</v>
      </c>
      <c r="K83" s="20">
        <f>IF(coder1_YH!R82="","",IF(coder1_YH!R82=coder2_NY_MT!N83,1,0))</f>
        <v>1</v>
      </c>
      <c r="L83" s="20">
        <f>IF(coder1_YH!S82="","",IF(coder1_YH!S82=coder2_NY_MT!O83,1,0))</f>
        <v>0</v>
      </c>
      <c r="M83" s="20">
        <f>IF(coder1_YH!T82="","",IF(coder1_YH!T82=coder2_NY_MT!P83,1,0))</f>
        <v>1</v>
      </c>
      <c r="N83" s="98">
        <v>1</v>
      </c>
      <c r="O83" s="20">
        <f>IF(coder1_YH!V82="","",IF(coder1_YH!V82=coder2_NY_MT!R83,1,0))</f>
        <v>1</v>
      </c>
      <c r="P83" s="98">
        <v>1</v>
      </c>
      <c r="Q83" s="20">
        <f>IF(coder1_YH!X82="","",IF(coder1_YH!X82=coder2_NY_MT!T83,1,0))</f>
        <v>0</v>
      </c>
      <c r="R83" s="20">
        <f>IF(coder1_YH!Y82="","",IF(coder1_YH!Y82=coder2_NY_MT!U83,1,0))</f>
        <v>1</v>
      </c>
      <c r="S83" s="20">
        <f>IF(R83="","",IF(OR(coder2_NY_MT!V83="", coder1_YH!Z82 = ""),0,1))</f>
        <v>1</v>
      </c>
      <c r="T83" s="20">
        <f>IF(coder1_YH!AA82="","",IF(coder1_YH!AA82=coder2_NY_MT!W83,1,0))</f>
        <v>1</v>
      </c>
      <c r="U83" s="20">
        <f>IF(coder1_YH!AB82="","",IF(coder1_YH!AB82=coder2_NY_MT!X83,1,0))</f>
        <v>1</v>
      </c>
      <c r="V83" s="20">
        <f>IF(coder1_YH!AC82="","",IF(coder1_YH!AC82=coder2_NY_MT!Y83,1,0))</f>
        <v>1</v>
      </c>
      <c r="W83" s="20">
        <f>IF(coder1_YH!AD82="","",IF(coder1_YH!AD82=coder2_NY_MT!Z83,1,0))</f>
        <v>1</v>
      </c>
      <c r="X83" s="20">
        <f>IF(coder1_YH!AE82="","",IF(coder1_YH!AE82=coder2_NY_MT!AA83,1,0))</f>
        <v>1</v>
      </c>
      <c r="Y83" s="20">
        <f>IF(coder1_YH!AF82="","",IF(coder1_YH!AF82=coder2_NY_MT!AB83,1,0))</f>
        <v>1</v>
      </c>
      <c r="Z83" s="20">
        <f>IF(coder1_YH!AG82="","",IF(coder1_YH!AG82=coder2_NY_MT!AC83,1,0))</f>
        <v>1</v>
      </c>
      <c r="AA83" s="20">
        <f>IF(coder1_YH!AH82="","",IF(coder1_YH!AH82=coder2_NY_MT!AD83,1,0))</f>
        <v>1</v>
      </c>
      <c r="AB83" s="20">
        <f>IF(OR(coder2_NY_MT!AE82="", coder1_YH!AI82 = ""),0,1)</f>
        <v>1</v>
      </c>
      <c r="AC83" s="20">
        <f>IF(coder1_YH!AJ82="","",IF(coder1_YH!AJ82=coder2_NY_MT!AF83,1,0))</f>
        <v>1</v>
      </c>
      <c r="AD83" s="20">
        <f>IF(OR(coder2_NY_MT!AG82="", coder1_YH!AK82 = ""),0,1)</f>
        <v>1</v>
      </c>
      <c r="AF83" s="20">
        <f>IF(coder1_YH!AM82="","",IF(coder1_YH!AM82=coder2_NY_MT!AI83,1,0))</f>
        <v>1</v>
      </c>
      <c r="AG83" s="20">
        <f>IF(coder1_YH!AN82="","",IF(coder1_YH!AN82=coder2_NY_MT!AJ83,1,0))</f>
        <v>1</v>
      </c>
      <c r="AH83" s="20">
        <f>IF(coder1_YH!AO82="","",IF(coder1_YH!AO82=coder2_NY_MT!AK83,1,0))</f>
        <v>1</v>
      </c>
      <c r="AI83" s="20">
        <f>IF(coder1_YH!AP82="","",IF(coder1_YH!AP82=coder2_NY_MT!AL83,1,0))</f>
        <v>1</v>
      </c>
      <c r="AJ83" s="20">
        <f>IF(coder1_YH!AQ82="","",IF(coder1_YH!AQ82=coder2_NY_MT!AM83,1,0))</f>
        <v>1</v>
      </c>
      <c r="AK83" s="20">
        <f>IF(coder1_YH!AR82="","",IF(coder1_YH!AR82=coder2_NY_MT!AN83,1,0))</f>
        <v>1</v>
      </c>
      <c r="AL83" s="20" t="str">
        <f>IF(coder1_YH!AY82="","",IF(coder1_YH!AY82=coder2_NY_MT!AU83,1,0))</f>
        <v/>
      </c>
      <c r="AM83" s="20" t="e">
        <f>IF(coder1_YH!AZ82="","",IF(coder1_YH!AZ82=coder2_NY_MT!#REF!,1,0))</f>
        <v>#REF!</v>
      </c>
      <c r="AN83" s="2"/>
    </row>
    <row r="84" spans="1:40" s="20" customFormat="1" ht="17" hidden="1" customHeight="1" x14ac:dyDescent="0.2">
      <c r="A84" s="20" t="str">
        <f>IF(coder1_YH!D83="","",IF(coder1_YH!D83=coder2_NY_MT!A84,1,0))</f>
        <v/>
      </c>
      <c r="B84" s="20" t="e">
        <f>IF(coder1_YH!#REF!="","",IF(RIGHT(coder1_YH!#REF!,2)=RIGHT(coder2_NY_MT!B84,2),1,0))</f>
        <v>#REF!</v>
      </c>
      <c r="C84" s="20" t="str">
        <f>IF(coder1_YH!F83="","",IF(coder1_YH!F83=coder2_NY_MT!C84,1,0))</f>
        <v/>
      </c>
      <c r="E84" s="20" t="str">
        <f>IF(coder1_YH!H83="","",IF(coder1_YH!H83=coder2_NY_MT!E84,1,0))</f>
        <v/>
      </c>
      <c r="F84" s="20" t="str">
        <f>IF(coder1_YH!I83="","",IF(coder1_YH!I83=coder2_NY_MT!F84,1,0))</f>
        <v/>
      </c>
      <c r="G84" s="20" t="str">
        <f>IF(coder1_YH!J83="","",IF(coder1_YH!J83=coder2_NY_MT!G84,1,0))</f>
        <v/>
      </c>
      <c r="H84" s="20" t="str">
        <f>IF(coder1_YH!O83="","",IF(RIGHT(coder1_YH!O83,3)=RIGHT(coder2_NY_MT!K84,3),1,0))</f>
        <v/>
      </c>
      <c r="I84" s="20" t="str">
        <f>IF(H84="","",IF(OR(coder2_NY_MT!L84="", coder1_YH!P83 = ""),0,1))</f>
        <v/>
      </c>
      <c r="J84" s="20" t="str">
        <f>IF(coder1_YH!Q83="","",IF(coder1_YH!Q83=coder2_NY_MT!M84,1,0))</f>
        <v/>
      </c>
      <c r="K84" s="20" t="str">
        <f>IF(coder1_YH!R83="","",IF(coder1_YH!R83=coder2_NY_MT!N84,1,0))</f>
        <v/>
      </c>
      <c r="L84" s="20" t="str">
        <f>IF(coder1_YH!S83="","",IF(coder1_YH!S83=coder2_NY_MT!O84,1,0))</f>
        <v/>
      </c>
      <c r="M84" s="20" t="str">
        <f>IF(coder1_YH!T83="","",IF(coder1_YH!T83=coder2_NY_MT!P84,1,0))</f>
        <v/>
      </c>
      <c r="N84" s="20" t="str">
        <f>IF(coder1_YH!U83="","",IF(coder1_YH!U83=coder2_NY_MT!Q84,1,0))</f>
        <v/>
      </c>
      <c r="O84" s="20" t="str">
        <f>IF(coder1_YH!V83="","",IF(coder1_YH!V83=coder2_NY_MT!R84,1,0))</f>
        <v/>
      </c>
      <c r="P84" s="20" t="str">
        <f>IF(coder1_YH!W83="","",IF(coder1_YH!W83=coder2_NY_MT!S84,1,0))</f>
        <v/>
      </c>
      <c r="Q84" s="20" t="str">
        <f>IF(coder1_YH!X83="","",IF(coder1_YH!X83=coder2_NY_MT!T84,1,0))</f>
        <v/>
      </c>
      <c r="R84" s="20" t="str">
        <f>IF(coder1_YH!Y83="","",IF(coder1_YH!Y83=coder2_NY_MT!U84,1,0))</f>
        <v/>
      </c>
      <c r="S84" s="20" t="str">
        <f>IF(R84="","",IF(OR(coder2_NY_MT!V84="", coder1_YH!Z83 = ""),0,1))</f>
        <v/>
      </c>
      <c r="T84" s="20" t="str">
        <f>IF(coder1_YH!AA83="","",IF(coder1_YH!AA83=coder2_NY_MT!W84,1,0))</f>
        <v/>
      </c>
      <c r="U84" s="20" t="str">
        <f>IF(coder1_YH!AB83="","",IF(coder1_YH!AB83=coder2_NY_MT!X84,1,0))</f>
        <v/>
      </c>
      <c r="V84" s="20" t="str">
        <f>IF(coder1_YH!AC83="","",IF(coder1_YH!AC83=coder2_NY_MT!Y84,1,0))</f>
        <v/>
      </c>
      <c r="W84" s="20" t="str">
        <f>IF(coder1_YH!AD83="","",IF(coder1_YH!AD83=coder2_NY_MT!Z84,1,0))</f>
        <v/>
      </c>
      <c r="X84" s="20" t="str">
        <f>IF(coder1_YH!AE83="","",IF(coder1_YH!AE83=coder2_NY_MT!AA84,1,0))</f>
        <v/>
      </c>
      <c r="Y84" s="20" t="str">
        <f>IF(coder1_YH!AF83="","",IF(coder1_YH!AF83=coder2_NY_MT!AB84,1,0))</f>
        <v/>
      </c>
      <c r="Z84" s="20" t="str">
        <f>IF(coder1_YH!AG83="","",IF(coder1_YH!AG83=coder2_NY_MT!AC84,1,0))</f>
        <v/>
      </c>
      <c r="AA84" s="20" t="str">
        <f>IF(coder1_YH!AH83="","",IF(coder1_YH!AH83=coder2_NY_MT!AD84,1,0))</f>
        <v/>
      </c>
      <c r="AB84" s="20">
        <f>IF(OR(coder2_NY_MT!AE83="", coder1_YH!AI83 = ""),0,1)</f>
        <v>1</v>
      </c>
      <c r="AC84" s="20">
        <f>IF(coder1_YH!AJ83="","",IF(coder1_YH!AJ83=coder2_NY_MT!AF84,1,0))</f>
        <v>1</v>
      </c>
      <c r="AD84" s="20">
        <f>IF(OR(coder2_NY_MT!AG83="", coder1_YH!AK83 = ""),0,1)</f>
        <v>0</v>
      </c>
      <c r="AF84" s="20">
        <f>IF(coder1_YH!AM83="","",IF(coder1_YH!AM83=coder2_NY_MT!AI84,1,0))</f>
        <v>1</v>
      </c>
      <c r="AG84" s="20">
        <f>IF(coder1_YH!AN83="","",IF(coder1_YH!AN83=coder2_NY_MT!AJ84,1,0))</f>
        <v>1</v>
      </c>
      <c r="AH84" s="20">
        <f>IF(coder1_YH!AO83="","",IF(coder1_YH!AO83=coder2_NY_MT!AK84,1,0))</f>
        <v>1</v>
      </c>
      <c r="AI84" s="20">
        <f>IF(coder1_YH!AP83="","",IF(coder1_YH!AP83=coder2_NY_MT!AL84,1,0))</f>
        <v>1</v>
      </c>
      <c r="AJ84" s="20">
        <f>IF(coder1_YH!AQ83="","",IF(coder1_YH!AQ83=coder2_NY_MT!AM84,1,0))</f>
        <v>1</v>
      </c>
      <c r="AK84" s="20">
        <f>IF(coder1_YH!AR83="","",IF(coder1_YH!AR83=coder2_NY_MT!AN84,1,0))</f>
        <v>1</v>
      </c>
      <c r="AL84" s="20" t="str">
        <f>IF(coder1_YH!AY83="","",IF(coder1_YH!AY83=coder2_NY_MT!AU84,1,0))</f>
        <v/>
      </c>
      <c r="AM84" s="20" t="e">
        <f>IF(coder1_YH!AZ83="","",IF(coder1_YH!AZ83=coder2_NY_MT!#REF!,1,0))</f>
        <v>#REF!</v>
      </c>
      <c r="AN84" s="2"/>
    </row>
    <row r="85" spans="1:40" s="20" customFormat="1" ht="17" hidden="1" customHeight="1" x14ac:dyDescent="0.2">
      <c r="A85" s="20">
        <f>IF(coder1_YH!D84="","",IF(coder1_YH!D84=coder2_NY_MT!A85,1,0))</f>
        <v>0</v>
      </c>
      <c r="B85" s="20" t="e">
        <f>IF(coder1_YH!#REF!="","",IF(RIGHT(coder1_YH!#REF!,2)=RIGHT(coder2_NY_MT!B85,2),1,0))</f>
        <v>#REF!</v>
      </c>
      <c r="C85" s="20">
        <f>IF(coder1_YH!F84="","",IF(coder1_YH!F84=coder2_NY_MT!C85,1,0))</f>
        <v>1</v>
      </c>
      <c r="E85" s="20">
        <f>IF(coder1_YH!H84="","",IF(coder1_YH!H84=coder2_NY_MT!E85,1,0))</f>
        <v>1</v>
      </c>
      <c r="F85" s="20">
        <f>IF(coder1_YH!I84="","",IF(coder1_YH!I84=coder2_NY_MT!F85,1,0))</f>
        <v>1</v>
      </c>
      <c r="G85" s="20">
        <f>IF(coder1_YH!J84="","",IF(coder1_YH!J84=coder2_NY_MT!G85,1,0))</f>
        <v>1</v>
      </c>
      <c r="H85" s="20">
        <f>IF(coder1_YH!O84="","",IF(RIGHT(coder1_YH!O84,3)=RIGHT(coder2_NY_MT!K85,3),1,0))</f>
        <v>0</v>
      </c>
      <c r="I85" s="20">
        <f>IF(H85="","",IF(OR(coder2_NY_MT!L85="", coder1_YH!P84 = ""),0,1))</f>
        <v>1</v>
      </c>
      <c r="J85" s="20">
        <f>IF(coder1_YH!Q84="","",IF(coder1_YH!Q84=coder2_NY_MT!M85,1,0))</f>
        <v>1</v>
      </c>
      <c r="K85" s="20">
        <f>IF(coder1_YH!R84="","",IF(coder1_YH!R84=coder2_NY_MT!N85,1,0))</f>
        <v>1</v>
      </c>
      <c r="L85" s="20">
        <f>IF(coder1_YH!S84="","",IF(coder1_YH!S84=coder2_NY_MT!O85,1,0))</f>
        <v>0</v>
      </c>
      <c r="M85" s="98">
        <v>1</v>
      </c>
      <c r="N85" s="20">
        <f>IF(coder1_YH!U84="","",IF(coder1_YH!U84=coder2_NY_MT!Q85,1,0))</f>
        <v>1</v>
      </c>
      <c r="O85" s="98">
        <v>1</v>
      </c>
      <c r="P85" s="98">
        <v>1</v>
      </c>
      <c r="Q85" s="20">
        <f>IF(coder1_YH!X84="","",IF(coder1_YH!X84=coder2_NY_MT!T85,1,0))</f>
        <v>0</v>
      </c>
      <c r="R85" s="20">
        <f>IF(coder1_YH!Y84="","",IF(coder1_YH!Y84=coder2_NY_MT!U85,1,0))</f>
        <v>1</v>
      </c>
      <c r="S85" s="20">
        <f>IF(R85="","",IF(OR(coder2_NY_MT!V85="", coder1_YH!Z84 = ""),0,1))</f>
        <v>1</v>
      </c>
      <c r="T85" s="20">
        <f>IF(coder1_YH!AA84="","",IF(coder1_YH!AA84=coder2_NY_MT!W85,1,0))</f>
        <v>1</v>
      </c>
      <c r="U85" s="20">
        <f>IF(coder1_YH!AB84="","",IF(coder1_YH!AB84=coder2_NY_MT!X85,1,0))</f>
        <v>1</v>
      </c>
      <c r="V85" s="20">
        <f>IF(coder1_YH!AC84="","",IF(coder1_YH!AC84=coder2_NY_MT!Y85,1,0))</f>
        <v>1</v>
      </c>
      <c r="W85" s="20">
        <f>IF(coder1_YH!AD84="","",IF(coder1_YH!AD84=coder2_NY_MT!Z85,1,0))</f>
        <v>1</v>
      </c>
      <c r="X85" s="20">
        <f>IF(coder1_YH!AE84="","",IF(coder1_YH!AE84=coder2_NY_MT!AA85,1,0))</f>
        <v>1</v>
      </c>
      <c r="Y85" s="20">
        <f>IF(coder1_YH!AF84="","",IF(coder1_YH!AF84=coder2_NY_MT!AB85,1,0))</f>
        <v>1</v>
      </c>
      <c r="Z85" s="20">
        <f>IF(coder1_YH!AG84="","",IF(coder1_YH!AG84=coder2_NY_MT!AC85,1,0))</f>
        <v>1</v>
      </c>
      <c r="AA85" s="20">
        <f>IF(coder1_YH!AH84="","",IF(coder1_YH!AH84=coder2_NY_MT!AD85,1,0))</f>
        <v>1</v>
      </c>
      <c r="AB85" s="20">
        <f>IF(OR(coder2_NY_MT!AE84="", coder1_YH!AI84 = ""),0,1)</f>
        <v>1</v>
      </c>
      <c r="AC85" s="20">
        <f>IF(coder1_YH!AJ84="","",IF(coder1_YH!AJ84=coder2_NY_MT!AF85,1,0))</f>
        <v>1</v>
      </c>
      <c r="AD85" s="20">
        <f>IF(OR(coder2_NY_MT!AG84="", coder1_YH!AK84 = ""),0,1)</f>
        <v>0</v>
      </c>
      <c r="AF85" s="20">
        <f>IF(coder1_YH!AM84="","",IF(coder1_YH!AM84=coder2_NY_MT!AI85,1,0))</f>
        <v>1</v>
      </c>
      <c r="AG85" s="20">
        <f>IF(coder1_YH!AN84="","",IF(coder1_YH!AN84=coder2_NY_MT!AJ85,1,0))</f>
        <v>1</v>
      </c>
      <c r="AH85" s="20">
        <f>IF(coder1_YH!AO84="","",IF(coder1_YH!AO84=coder2_NY_MT!AK85,1,0))</f>
        <v>1</v>
      </c>
      <c r="AI85" s="20">
        <f>IF(coder1_YH!AP84="","",IF(coder1_YH!AP84=coder2_NY_MT!AL85,1,0))</f>
        <v>1</v>
      </c>
      <c r="AJ85" s="20">
        <f>IF(coder1_YH!AQ84="","",IF(coder1_YH!AQ84=coder2_NY_MT!AM85,1,0))</f>
        <v>1</v>
      </c>
      <c r="AK85" s="20">
        <f>IF(coder1_YH!AR84="","",IF(coder1_YH!AR84=coder2_NY_MT!AN85,1,0))</f>
        <v>1</v>
      </c>
      <c r="AL85" s="20" t="str">
        <f>IF(coder1_YH!AY84="","",IF(coder1_YH!AY84=coder2_NY_MT!AU85,1,0))</f>
        <v/>
      </c>
      <c r="AM85" s="20" t="e">
        <f>IF(coder1_YH!AZ84="","",IF(coder1_YH!AZ84=coder2_NY_MT!#REF!,1,0))</f>
        <v>#REF!</v>
      </c>
      <c r="AN85" s="2"/>
    </row>
    <row r="86" spans="1:40" s="20" customFormat="1" ht="17" hidden="1" customHeight="1" x14ac:dyDescent="0.2">
      <c r="A86" s="20" t="str">
        <f>IF(coder1_YH!D85="","",IF(coder1_YH!D85=coder2_NY_MT!A86,1,0))</f>
        <v/>
      </c>
      <c r="B86" s="20" t="e">
        <f>IF(coder1_YH!#REF!="","",IF(RIGHT(coder1_YH!#REF!,2)=RIGHT(coder2_NY_MT!B86,2),1,0))</f>
        <v>#REF!</v>
      </c>
      <c r="C86" s="20" t="str">
        <f>IF(coder1_YH!F85="","",IF(coder1_YH!F85=coder2_NY_MT!C86,1,0))</f>
        <v/>
      </c>
      <c r="E86" s="20" t="str">
        <f>IF(coder1_YH!H85="","",IF(coder1_YH!H85=coder2_NY_MT!E86,1,0))</f>
        <v/>
      </c>
      <c r="F86" s="20" t="str">
        <f>IF(coder1_YH!I85="","",IF(coder1_YH!I85=coder2_NY_MT!F86,1,0))</f>
        <v/>
      </c>
      <c r="G86" s="20" t="str">
        <f>IF(coder1_YH!J85="","",IF(coder1_YH!J85=coder2_NY_MT!G86,1,0))</f>
        <v/>
      </c>
      <c r="H86" s="20" t="str">
        <f>IF(coder1_YH!O85="","",IF(RIGHT(coder1_YH!O85,3)=RIGHT(coder2_NY_MT!K86,3),1,0))</f>
        <v/>
      </c>
      <c r="I86" s="20" t="str">
        <f>IF(H86="","",IF(OR(coder2_NY_MT!L86="", coder1_YH!P85 = ""),0,1))</f>
        <v/>
      </c>
      <c r="J86" s="20" t="str">
        <f>IF(coder1_YH!Q85="","",IF(coder1_YH!Q85=coder2_NY_MT!M86,1,0))</f>
        <v/>
      </c>
      <c r="K86" s="20" t="str">
        <f>IF(coder1_YH!R85="","",IF(coder1_YH!R85=coder2_NY_MT!N86,1,0))</f>
        <v/>
      </c>
      <c r="L86" s="20" t="str">
        <f>IF(coder1_YH!S85="","",IF(coder1_YH!S85=coder2_NY_MT!O86,1,0))</f>
        <v/>
      </c>
      <c r="M86" s="20" t="str">
        <f>IF(coder1_YH!T85="","",IF(coder1_YH!T85=coder2_NY_MT!P86,1,0))</f>
        <v/>
      </c>
      <c r="N86" s="20" t="str">
        <f>IF(coder1_YH!U85="","",IF(coder1_YH!U85=coder2_NY_MT!Q86,1,0))</f>
        <v/>
      </c>
      <c r="O86" s="20" t="str">
        <f>IF(coder1_YH!V85="","",IF(coder1_YH!V85=coder2_NY_MT!R86,1,0))</f>
        <v/>
      </c>
      <c r="P86" s="20" t="str">
        <f>IF(coder1_YH!W85="","",IF(coder1_YH!W85=coder2_NY_MT!S86,1,0))</f>
        <v/>
      </c>
      <c r="Q86" s="20" t="str">
        <f>IF(coder1_YH!X85="","",IF(coder1_YH!X85=coder2_NY_MT!T86,1,0))</f>
        <v/>
      </c>
      <c r="R86" s="20" t="str">
        <f>IF(coder1_YH!Y85="","",IF(coder1_YH!Y85=coder2_NY_MT!U86,1,0))</f>
        <v/>
      </c>
      <c r="S86" s="20" t="str">
        <f>IF(R86="","",IF(OR(coder2_NY_MT!V86="", coder1_YH!Z85 = ""),0,1))</f>
        <v/>
      </c>
      <c r="T86" s="20" t="str">
        <f>IF(coder1_YH!AA85="","",IF(coder1_YH!AA85=coder2_NY_MT!W86,1,0))</f>
        <v/>
      </c>
      <c r="U86" s="20" t="str">
        <f>IF(coder1_YH!AB85="","",IF(coder1_YH!AB85=coder2_NY_MT!X86,1,0))</f>
        <v/>
      </c>
      <c r="V86" s="20" t="str">
        <f>IF(coder1_YH!AC85="","",IF(coder1_YH!AC85=coder2_NY_MT!Y86,1,0))</f>
        <v/>
      </c>
      <c r="W86" s="20" t="str">
        <f>IF(coder1_YH!AD85="","",IF(coder1_YH!AD85=coder2_NY_MT!Z86,1,0))</f>
        <v/>
      </c>
      <c r="X86" s="20" t="str">
        <f>IF(coder1_YH!AE85="","",IF(coder1_YH!AE85=coder2_NY_MT!AA86,1,0))</f>
        <v/>
      </c>
      <c r="Y86" s="20" t="str">
        <f>IF(coder1_YH!AF85="","",IF(coder1_YH!AF85=coder2_NY_MT!AB86,1,0))</f>
        <v/>
      </c>
      <c r="Z86" s="20" t="str">
        <f>IF(coder1_YH!AG85="","",IF(coder1_YH!AG85=coder2_NY_MT!AC86,1,0))</f>
        <v/>
      </c>
      <c r="AA86" s="20" t="str">
        <f>IF(coder1_YH!AH85="","",IF(coder1_YH!AH85=coder2_NY_MT!AD86,1,0))</f>
        <v/>
      </c>
      <c r="AB86" s="20">
        <f>IF(OR(coder2_NY_MT!AE85="", coder1_YH!AI85 = ""),0,1)</f>
        <v>1</v>
      </c>
      <c r="AC86" s="20">
        <f>IF(coder1_YH!AJ85="","",IF(coder1_YH!AJ85=coder2_NY_MT!AF86,1,0))</f>
        <v>1</v>
      </c>
      <c r="AD86" s="20">
        <f>IF(OR(coder2_NY_MT!AG85="", coder1_YH!AK85 = ""),0,1)</f>
        <v>1</v>
      </c>
      <c r="AF86" s="20">
        <f>IF(coder1_YH!AM85="","",IF(coder1_YH!AM85=coder2_NY_MT!AI86,1,0))</f>
        <v>1</v>
      </c>
      <c r="AG86" s="20">
        <f>IF(coder1_YH!AN85="","",IF(coder1_YH!AN85=coder2_NY_MT!AJ86,1,0))</f>
        <v>1</v>
      </c>
      <c r="AH86" s="20">
        <f>IF(coder1_YH!AO85="","",IF(coder1_YH!AO85=coder2_NY_MT!AK86,1,0))</f>
        <v>1</v>
      </c>
      <c r="AI86" s="20">
        <f>IF(coder1_YH!AP85="","",IF(coder1_YH!AP85=coder2_NY_MT!AL86,1,0))</f>
        <v>1</v>
      </c>
      <c r="AJ86" s="20">
        <f>IF(coder1_YH!AQ85="","",IF(coder1_YH!AQ85=coder2_NY_MT!AM86,1,0))</f>
        <v>1</v>
      </c>
      <c r="AK86" s="20">
        <f>IF(coder1_YH!AR85="","",IF(coder1_YH!AR85=coder2_NY_MT!AN86,1,0))</f>
        <v>1</v>
      </c>
      <c r="AL86" s="20" t="str">
        <f>IF(coder1_YH!AY85="","",IF(coder1_YH!AY85=coder2_NY_MT!AU86,1,0))</f>
        <v/>
      </c>
      <c r="AM86" s="20" t="e">
        <f>IF(coder1_YH!AZ85="","",IF(coder1_YH!AZ85=coder2_NY_MT!#REF!,1,0))</f>
        <v>#REF!</v>
      </c>
      <c r="AN86" s="2"/>
    </row>
    <row r="87" spans="1:40" s="20" customFormat="1" ht="17" hidden="1" customHeight="1" x14ac:dyDescent="0.2">
      <c r="A87" s="20" t="str">
        <f>IF(coder1_YH!D86="","",IF(coder1_YH!D86=coder2_NY_MT!A87,1,0))</f>
        <v/>
      </c>
      <c r="B87" s="20" t="e">
        <f>IF(coder1_YH!#REF!="","",IF(RIGHT(coder1_YH!#REF!,2)=RIGHT(coder2_NY_MT!B87,2),1,0))</f>
        <v>#REF!</v>
      </c>
      <c r="C87" s="20" t="str">
        <f>IF(coder1_YH!F86="","",IF(coder1_YH!F86=coder2_NY_MT!C87,1,0))</f>
        <v/>
      </c>
      <c r="E87" s="20" t="str">
        <f>IF(coder1_YH!H86="","",IF(coder1_YH!H86=coder2_NY_MT!E87,1,0))</f>
        <v/>
      </c>
      <c r="F87" s="20" t="str">
        <f>IF(coder1_YH!I86="","",IF(coder1_YH!I86=coder2_NY_MT!F87,1,0))</f>
        <v/>
      </c>
      <c r="G87" s="20" t="str">
        <f>IF(coder1_YH!J86="","",IF(coder1_YH!J86=coder2_NY_MT!G87,1,0))</f>
        <v/>
      </c>
      <c r="H87" s="20">
        <f>IF(coder1_YH!O86="","",IF(RIGHT(coder1_YH!O86,3)=RIGHT(coder2_NY_MT!K87,3),1,0))</f>
        <v>0</v>
      </c>
      <c r="I87" s="20">
        <f>IF(H87="","",IF(OR(coder2_NY_MT!L87="", coder1_YH!P86 = ""),0,1))</f>
        <v>1</v>
      </c>
      <c r="J87" s="20">
        <f>IF(coder1_YH!Q86="","",IF(coder1_YH!Q86=coder2_NY_MT!M87,1,0))</f>
        <v>1</v>
      </c>
      <c r="K87" s="20">
        <f>IF(coder1_YH!R86="","",IF(coder1_YH!R86=coder2_NY_MT!N87,1,0))</f>
        <v>1</v>
      </c>
      <c r="L87" s="20">
        <f>IF(coder1_YH!S86="","",IF(coder1_YH!S86=coder2_NY_MT!O87,1,0))</f>
        <v>0</v>
      </c>
      <c r="M87" s="98">
        <v>1</v>
      </c>
      <c r="N87" s="20">
        <f>IF(coder1_YH!U86="","",IF(coder1_YH!U86=coder2_NY_MT!Q87,1,0))</f>
        <v>1</v>
      </c>
      <c r="O87" s="98">
        <v>1</v>
      </c>
      <c r="P87" s="98">
        <v>1</v>
      </c>
      <c r="Q87" s="98">
        <v>1</v>
      </c>
      <c r="R87" s="20">
        <f>IF(coder1_YH!Y86="","",IF(coder1_YH!Y86=coder2_NY_MT!U87,1,0))</f>
        <v>1</v>
      </c>
      <c r="S87" s="20">
        <f>IF(R87="","",IF(OR(coder2_NY_MT!V87="", coder1_YH!Z86 = ""),0,1))</f>
        <v>1</v>
      </c>
      <c r="T87" s="20">
        <f>IF(coder1_YH!AA86="","",IF(coder1_YH!AA86=coder2_NY_MT!W87,1,0))</f>
        <v>0</v>
      </c>
      <c r="U87" s="20">
        <f>IF(coder1_YH!AB86="","",IF(coder1_YH!AB86=coder2_NY_MT!X87,1,0))</f>
        <v>1</v>
      </c>
      <c r="V87" s="20">
        <f>IF(coder1_YH!AC86="","",IF(coder1_YH!AC86=coder2_NY_MT!Y87,1,0))</f>
        <v>1</v>
      </c>
      <c r="W87" s="20">
        <f>IF(coder1_YH!AD86="","",IF(coder1_YH!AD86=coder2_NY_MT!Z87,1,0))</f>
        <v>1</v>
      </c>
      <c r="X87" s="20">
        <f>IF(coder1_YH!AE86="","",IF(coder1_YH!AE86=coder2_NY_MT!AA87,1,0))</f>
        <v>1</v>
      </c>
      <c r="Y87" s="20">
        <f>IF(coder1_YH!AF86="","",IF(coder1_YH!AF86=coder2_NY_MT!AB87,1,0))</f>
        <v>1</v>
      </c>
      <c r="Z87" s="20">
        <f>IF(coder1_YH!AG86="","",IF(coder1_YH!AG86=coder2_NY_MT!AC87,1,0))</f>
        <v>1</v>
      </c>
      <c r="AA87" s="20">
        <f>IF(coder1_YH!AH86="","",IF(coder1_YH!AH86=coder2_NY_MT!AD87,1,0))</f>
        <v>1</v>
      </c>
      <c r="AB87" s="20">
        <f>IF(OR(coder2_NY_MT!AE86="", coder1_YH!AI86 = ""),0,1)</f>
        <v>1</v>
      </c>
      <c r="AC87" s="20">
        <f>IF(coder1_YH!AJ86="","",IF(coder1_YH!AJ86=coder2_NY_MT!AF87,1,0))</f>
        <v>1</v>
      </c>
      <c r="AD87" s="20">
        <f>IF(OR(coder2_NY_MT!AG86="", coder1_YH!AK86 = ""),0,1)</f>
        <v>1</v>
      </c>
      <c r="AF87" s="20">
        <f>IF(coder1_YH!AM86="","",IF(coder1_YH!AM86=coder2_NY_MT!AI87,1,0))</f>
        <v>1</v>
      </c>
      <c r="AG87" s="20">
        <f>IF(coder1_YH!AN86="","",IF(coder1_YH!AN86=coder2_NY_MT!AJ87,1,0))</f>
        <v>1</v>
      </c>
      <c r="AH87" s="20">
        <f>IF(coder1_YH!AO86="","",IF(coder1_YH!AO86=coder2_NY_MT!AK87,1,0))</f>
        <v>1</v>
      </c>
      <c r="AI87" s="20">
        <f>IF(coder1_YH!AP86="","",IF(coder1_YH!AP86=coder2_NY_MT!AL87,1,0))</f>
        <v>1</v>
      </c>
      <c r="AJ87" s="20">
        <f>IF(coder1_YH!AQ86="","",IF(coder1_YH!AQ86=coder2_NY_MT!AM87,1,0))</f>
        <v>1</v>
      </c>
      <c r="AK87" s="20">
        <f>IF(coder1_YH!AR86="","",IF(coder1_YH!AR86=coder2_NY_MT!AN87,1,0))</f>
        <v>1</v>
      </c>
      <c r="AL87" s="20" t="str">
        <f>IF(coder1_YH!AY86="","",IF(coder1_YH!AY86=coder2_NY_MT!AU87,1,0))</f>
        <v/>
      </c>
      <c r="AM87" s="20" t="e">
        <f>IF(coder1_YH!AZ86="","",IF(coder1_YH!AZ86=coder2_NY_MT!#REF!,1,0))</f>
        <v>#REF!</v>
      </c>
      <c r="AN87" s="2"/>
    </row>
    <row r="88" spans="1:40" s="20" customFormat="1" ht="17" hidden="1" customHeight="1" x14ac:dyDescent="0.2">
      <c r="A88" s="20" t="str">
        <f>IF(coder1_YH!D87="","",IF(coder1_YH!D87=coder2_NY_MT!A88,1,0))</f>
        <v/>
      </c>
      <c r="B88" s="20" t="e">
        <f>IF(coder1_YH!#REF!="","",IF(RIGHT(coder1_YH!#REF!,2)=RIGHT(coder2_NY_MT!B88,2),1,0))</f>
        <v>#REF!</v>
      </c>
      <c r="C88" s="20" t="str">
        <f>IF(coder1_YH!F87="","",IF(coder1_YH!F87=coder2_NY_MT!C88,1,0))</f>
        <v/>
      </c>
      <c r="E88" s="20" t="str">
        <f>IF(coder1_YH!H87="","",IF(coder1_YH!H87=coder2_NY_MT!E88,1,0))</f>
        <v/>
      </c>
      <c r="F88" s="20" t="str">
        <f>IF(coder1_YH!I87="","",IF(coder1_YH!I87=coder2_NY_MT!F88,1,0))</f>
        <v/>
      </c>
      <c r="G88" s="20" t="str">
        <f>IF(coder1_YH!J87="","",IF(coder1_YH!J87=coder2_NY_MT!G88,1,0))</f>
        <v/>
      </c>
      <c r="H88" s="20" t="str">
        <f>IF(coder1_YH!O87="","",IF(RIGHT(coder1_YH!O87,3)=RIGHT(coder2_NY_MT!K88,3),1,0))</f>
        <v/>
      </c>
      <c r="I88" s="20" t="str">
        <f>IF(H88="","",IF(OR(coder2_NY_MT!L88="", coder1_YH!P87 = ""),0,1))</f>
        <v/>
      </c>
      <c r="J88" s="20" t="str">
        <f>IF(coder1_YH!Q87="","",IF(coder1_YH!Q87=coder2_NY_MT!M88,1,0))</f>
        <v/>
      </c>
      <c r="K88" s="20" t="str">
        <f>IF(coder1_YH!R87="","",IF(coder1_YH!R87=coder2_NY_MT!N88,1,0))</f>
        <v/>
      </c>
      <c r="L88" s="20" t="str">
        <f>IF(coder1_YH!S87="","",IF(coder1_YH!S87=coder2_NY_MT!O88,1,0))</f>
        <v/>
      </c>
      <c r="M88" s="20" t="str">
        <f>IF(coder1_YH!T87="","",IF(coder1_YH!T87=coder2_NY_MT!P88,1,0))</f>
        <v/>
      </c>
      <c r="N88" s="20" t="str">
        <f>IF(coder1_YH!U87="","",IF(coder1_YH!U87=coder2_NY_MT!Q88,1,0))</f>
        <v/>
      </c>
      <c r="O88" s="20" t="str">
        <f>IF(coder1_YH!V87="","",IF(coder1_YH!V87=coder2_NY_MT!R88,1,0))</f>
        <v/>
      </c>
      <c r="P88" s="20" t="str">
        <f>IF(coder1_YH!W87="","",IF(coder1_YH!W87=coder2_NY_MT!S88,1,0))</f>
        <v/>
      </c>
      <c r="Q88" s="20" t="str">
        <f>IF(coder1_YH!X87="","",IF(coder1_YH!X87=coder2_NY_MT!T88,1,0))</f>
        <v/>
      </c>
      <c r="R88" s="20" t="str">
        <f>IF(coder1_YH!Y87="","",IF(coder1_YH!Y87=coder2_NY_MT!U88,1,0))</f>
        <v/>
      </c>
      <c r="S88" s="20" t="str">
        <f>IF(R88="","",IF(OR(coder2_NY_MT!V88="", coder1_YH!Z87 = ""),0,1))</f>
        <v/>
      </c>
      <c r="T88" s="20" t="str">
        <f>IF(coder1_YH!AA87="","",IF(coder1_YH!AA87=coder2_NY_MT!W88,1,0))</f>
        <v/>
      </c>
      <c r="U88" s="20" t="str">
        <f>IF(coder1_YH!AB87="","",IF(coder1_YH!AB87=coder2_NY_MT!X88,1,0))</f>
        <v/>
      </c>
      <c r="V88" s="20" t="str">
        <f>IF(coder1_YH!AC87="","",IF(coder1_YH!AC87=coder2_NY_MT!Y88,1,0))</f>
        <v/>
      </c>
      <c r="W88" s="20" t="str">
        <f>IF(coder1_YH!AD87="","",IF(coder1_YH!AD87=coder2_NY_MT!Z88,1,0))</f>
        <v/>
      </c>
      <c r="X88" s="20" t="str">
        <f>IF(coder1_YH!AE87="","",IF(coder1_YH!AE87=coder2_NY_MT!AA88,1,0))</f>
        <v/>
      </c>
      <c r="Y88" s="20" t="str">
        <f>IF(coder1_YH!AF87="","",IF(coder1_YH!AF87=coder2_NY_MT!AB88,1,0))</f>
        <v/>
      </c>
      <c r="Z88" s="20" t="str">
        <f>IF(coder1_YH!AG87="","",IF(coder1_YH!AG87=coder2_NY_MT!AC88,1,0))</f>
        <v/>
      </c>
      <c r="AA88" s="20" t="str">
        <f>IF(coder1_YH!AH87="","",IF(coder1_YH!AH87=coder2_NY_MT!AD88,1,0))</f>
        <v/>
      </c>
      <c r="AB88" s="20">
        <f>IF(OR(coder2_NY_MT!AE87="", coder1_YH!AI87 = ""),0,1)</f>
        <v>1</v>
      </c>
      <c r="AC88" s="20">
        <f>IF(coder1_YH!AJ87="","",IF(coder1_YH!AJ87=coder2_NY_MT!AF88,1,0))</f>
        <v>1</v>
      </c>
      <c r="AD88" s="20">
        <f>IF(OR(coder2_NY_MT!AG87="", coder1_YH!AK87 = ""),0,1)</f>
        <v>0</v>
      </c>
      <c r="AF88" s="20">
        <f>IF(coder1_YH!AM87="","",IF(coder1_YH!AM87=coder2_NY_MT!AI88,1,0))</f>
        <v>1</v>
      </c>
      <c r="AG88" s="20">
        <f>IF(coder1_YH!AN87="","",IF(coder1_YH!AN87=coder2_NY_MT!AJ88,1,0))</f>
        <v>1</v>
      </c>
      <c r="AH88" s="20">
        <f>IF(coder1_YH!AO87="","",IF(coder1_YH!AO87=coder2_NY_MT!AK88,1,0))</f>
        <v>1</v>
      </c>
      <c r="AI88" s="20">
        <f>IF(coder1_YH!AP87="","",IF(coder1_YH!AP87=coder2_NY_MT!AL88,1,0))</f>
        <v>1</v>
      </c>
      <c r="AJ88" s="20">
        <f>IF(coder1_YH!AQ87="","",IF(coder1_YH!AQ87=coder2_NY_MT!AM88,1,0))</f>
        <v>1</v>
      </c>
      <c r="AK88" s="20">
        <f>IF(coder1_YH!AR87="","",IF(coder1_YH!AR87=coder2_NY_MT!AN88,1,0))</f>
        <v>1</v>
      </c>
      <c r="AL88" s="20" t="str">
        <f>IF(coder1_YH!AY87="","",IF(coder1_YH!AY87=coder2_NY_MT!AU88,1,0))</f>
        <v/>
      </c>
      <c r="AM88" s="20" t="e">
        <f>IF(coder1_YH!AZ87="","",IF(coder1_YH!AZ87=coder2_NY_MT!#REF!,1,0))</f>
        <v>#REF!</v>
      </c>
      <c r="AN88" s="2"/>
    </row>
    <row r="89" spans="1:40" s="20" customFormat="1" ht="17" hidden="1" customHeight="1" x14ac:dyDescent="0.2">
      <c r="A89" s="20" t="str">
        <f>IF(coder1_YH!D88="","",IF(coder1_YH!D88=coder2_NY_MT!A89,1,0))</f>
        <v/>
      </c>
      <c r="B89" s="20" t="e">
        <f>IF(coder1_YH!#REF!="","",IF(RIGHT(coder1_YH!#REF!,2)=RIGHT(coder2_NY_MT!B89,2),1,0))</f>
        <v>#REF!</v>
      </c>
      <c r="C89" s="20" t="str">
        <f>IF(coder1_YH!F88="","",IF(coder1_YH!F88=coder2_NY_MT!C89,1,0))</f>
        <v/>
      </c>
      <c r="E89" s="20" t="str">
        <f>IF(coder1_YH!H88="","",IF(coder1_YH!H88=coder2_NY_MT!E89,1,0))</f>
        <v/>
      </c>
      <c r="F89" s="20" t="str">
        <f>IF(coder1_YH!I88="","",IF(coder1_YH!I88=coder2_NY_MT!F89,1,0))</f>
        <v/>
      </c>
      <c r="G89" s="20" t="str">
        <f>IF(coder1_YH!J88="","",IF(coder1_YH!J88=coder2_NY_MT!G89,1,0))</f>
        <v/>
      </c>
      <c r="H89" s="20">
        <f>IF(coder1_YH!O88="","",IF(RIGHT(coder1_YH!O88,3)=RIGHT(coder2_NY_MT!K89,3),1,0))</f>
        <v>0</v>
      </c>
      <c r="I89" s="20">
        <f>IF(H89="","",IF(OR(coder2_NY_MT!L89="", coder1_YH!P88 = ""),0,1))</f>
        <v>1</v>
      </c>
      <c r="J89" s="20">
        <f>IF(coder1_YH!Q88="","",IF(coder1_YH!Q88=coder2_NY_MT!M89,1,0))</f>
        <v>1</v>
      </c>
      <c r="K89" s="20">
        <f>IF(coder1_YH!R88="","",IF(coder1_YH!R88=coder2_NY_MT!N89,1,0))</f>
        <v>1</v>
      </c>
      <c r="L89" s="20">
        <f>IF(coder1_YH!S88="","",IF(coder1_YH!S88=coder2_NY_MT!O89,1,0))</f>
        <v>0</v>
      </c>
      <c r="M89" s="98">
        <v>1</v>
      </c>
      <c r="N89" s="20">
        <f>IF(coder1_YH!U88="","",IF(coder1_YH!U88=coder2_NY_MT!Q89,1,0))</f>
        <v>1</v>
      </c>
      <c r="O89" s="20">
        <f>IF(coder1_YH!V88="","",IF(coder1_YH!V88=coder2_NY_MT!R89,1,0))</f>
        <v>1</v>
      </c>
      <c r="P89" s="98">
        <v>1</v>
      </c>
      <c r="Q89" s="98">
        <v>1</v>
      </c>
      <c r="R89" s="20">
        <f>IF(coder1_YH!Y88="","",IF(coder1_YH!Y88=coder2_NY_MT!U89,1,0))</f>
        <v>0</v>
      </c>
      <c r="S89" s="20">
        <f>IF(R89="","",IF(OR(coder2_NY_MT!V89="", coder1_YH!Z88 = ""),0,1))</f>
        <v>1</v>
      </c>
      <c r="T89" s="20">
        <f>IF(coder1_YH!AA88="","",IF(coder1_YH!AA88=coder2_NY_MT!W89,1,0))</f>
        <v>1</v>
      </c>
      <c r="U89" s="20">
        <f>IF(coder1_YH!AB88="","",IF(coder1_YH!AB88=coder2_NY_MT!X89,1,0))</f>
        <v>1</v>
      </c>
      <c r="V89" s="20">
        <f>IF(coder1_YH!AC88="","",IF(coder1_YH!AC88=coder2_NY_MT!Y89,1,0))</f>
        <v>1</v>
      </c>
      <c r="W89" s="20">
        <f>IF(coder1_YH!AD88="","",IF(coder1_YH!AD88=coder2_NY_MT!Z89,1,0))</f>
        <v>1</v>
      </c>
      <c r="X89" s="20">
        <f>IF(coder1_YH!AE88="","",IF(coder1_YH!AE88=coder2_NY_MT!AA89,1,0))</f>
        <v>1</v>
      </c>
      <c r="Y89" s="20">
        <f>IF(coder1_YH!AF88="","",IF(coder1_YH!AF88=coder2_NY_MT!AB89,1,0))</f>
        <v>1</v>
      </c>
      <c r="Z89" s="20">
        <f>IF(coder1_YH!AG88="","",IF(coder1_YH!AG88=coder2_NY_MT!AC89,1,0))</f>
        <v>1</v>
      </c>
      <c r="AA89" s="20">
        <f>IF(coder1_YH!AH88="","",IF(coder1_YH!AH88=coder2_NY_MT!AD89,1,0))</f>
        <v>1</v>
      </c>
      <c r="AB89" s="20">
        <f>IF(OR(coder2_NY_MT!AE88="", coder1_YH!AI88 = ""),0,1)</f>
        <v>1</v>
      </c>
      <c r="AC89" s="20">
        <f>IF(coder1_YH!AJ88="","",IF(coder1_YH!AJ88=coder2_NY_MT!AF89,1,0))</f>
        <v>1</v>
      </c>
      <c r="AD89" s="20">
        <f>IF(OR(coder2_NY_MT!AG88="", coder1_YH!AK88 = ""),0,1)</f>
        <v>0</v>
      </c>
      <c r="AF89" s="20">
        <f>IF(coder1_YH!AM88="","",IF(coder1_YH!AM88=coder2_NY_MT!AI89,1,0))</f>
        <v>1</v>
      </c>
      <c r="AG89" s="20">
        <f>IF(coder1_YH!AN88="","",IF(coder1_YH!AN88=coder2_NY_MT!AJ89,1,0))</f>
        <v>1</v>
      </c>
      <c r="AH89" s="20">
        <f>IF(coder1_YH!AO88="","",IF(coder1_YH!AO88=coder2_NY_MT!AK89,1,0))</f>
        <v>1</v>
      </c>
      <c r="AI89" s="20">
        <f>IF(coder1_YH!AP88="","",IF(coder1_YH!AP88=coder2_NY_MT!AL89,1,0))</f>
        <v>1</v>
      </c>
      <c r="AJ89" s="20">
        <f>IF(coder1_YH!AQ88="","",IF(coder1_YH!AQ88=coder2_NY_MT!AM89,1,0))</f>
        <v>1</v>
      </c>
      <c r="AK89" s="20">
        <f>IF(coder1_YH!AR88="","",IF(coder1_YH!AR88=coder2_NY_MT!AN89,1,0))</f>
        <v>1</v>
      </c>
      <c r="AL89" s="20" t="str">
        <f>IF(coder1_YH!AY88="","",IF(coder1_YH!AY88=coder2_NY_MT!AU89,1,0))</f>
        <v/>
      </c>
      <c r="AM89" s="20" t="e">
        <f>IF(coder1_YH!AZ88="","",IF(coder1_YH!AZ88=coder2_NY_MT!#REF!,1,0))</f>
        <v>#REF!</v>
      </c>
      <c r="AN89" s="2"/>
    </row>
    <row r="90" spans="1:40" s="20" customFormat="1" ht="17" hidden="1" customHeight="1" x14ac:dyDescent="0.2">
      <c r="A90" s="20" t="str">
        <f>IF(coder1_YH!D89="","",IF(coder1_YH!D89=coder2_NY_MT!A90,1,0))</f>
        <v/>
      </c>
      <c r="B90" s="20" t="e">
        <f>IF(coder1_YH!#REF!="","",IF(RIGHT(coder1_YH!#REF!,2)=RIGHT(coder2_NY_MT!B90,2),1,0))</f>
        <v>#REF!</v>
      </c>
      <c r="C90" s="20" t="str">
        <f>IF(coder1_YH!F89="","",IF(coder1_YH!F89=coder2_NY_MT!C90,1,0))</f>
        <v/>
      </c>
      <c r="E90" s="20" t="str">
        <f>IF(coder1_YH!H89="","",IF(coder1_YH!H89=coder2_NY_MT!E90,1,0))</f>
        <v/>
      </c>
      <c r="F90" s="20" t="str">
        <f>IF(coder1_YH!I89="","",IF(coder1_YH!I89=coder2_NY_MT!F90,1,0))</f>
        <v/>
      </c>
      <c r="G90" s="20" t="str">
        <f>IF(coder1_YH!J89="","",IF(coder1_YH!J89=coder2_NY_MT!G90,1,0))</f>
        <v/>
      </c>
      <c r="H90" s="20" t="str">
        <f>IF(coder1_YH!O89="","",IF(RIGHT(coder1_YH!O89,3)=RIGHT(coder2_NY_MT!K90,3),1,0))</f>
        <v/>
      </c>
      <c r="I90" s="20" t="str">
        <f>IF(H90="","",IF(OR(coder2_NY_MT!L90="", coder1_YH!P89 = ""),0,1))</f>
        <v/>
      </c>
      <c r="J90" s="20" t="str">
        <f>IF(coder1_YH!Q89="","",IF(coder1_YH!Q89=coder2_NY_MT!M90,1,0))</f>
        <v/>
      </c>
      <c r="K90" s="20" t="str">
        <f>IF(coder1_YH!R89="","",IF(coder1_YH!R89=coder2_NY_MT!N90,1,0))</f>
        <v/>
      </c>
      <c r="L90" s="20" t="str">
        <f>IF(coder1_YH!S89="","",IF(coder1_YH!S89=coder2_NY_MT!O90,1,0))</f>
        <v/>
      </c>
      <c r="M90" s="20" t="str">
        <f>IF(coder1_YH!T89="","",IF(coder1_YH!T89=coder2_NY_MT!P90,1,0))</f>
        <v/>
      </c>
      <c r="N90" s="20" t="str">
        <f>IF(coder1_YH!U89="","",IF(coder1_YH!U89=coder2_NY_MT!Q90,1,0))</f>
        <v/>
      </c>
      <c r="O90" s="20" t="str">
        <f>IF(coder1_YH!V89="","",IF(coder1_YH!V89=coder2_NY_MT!R90,1,0))</f>
        <v/>
      </c>
      <c r="P90" s="20" t="str">
        <f>IF(coder1_YH!W89="","",IF(coder1_YH!W89=coder2_NY_MT!S90,1,0))</f>
        <v/>
      </c>
      <c r="Q90" s="20" t="str">
        <f>IF(coder1_YH!X89="","",IF(coder1_YH!X89=coder2_NY_MT!T90,1,0))</f>
        <v/>
      </c>
      <c r="R90" s="20" t="str">
        <f>IF(coder1_YH!Y89="","",IF(coder1_YH!Y89=coder2_NY_MT!U90,1,0))</f>
        <v/>
      </c>
      <c r="S90" s="20" t="str">
        <f>IF(R90="","",IF(OR(coder2_NY_MT!V90="", coder1_YH!Z89 = ""),0,1))</f>
        <v/>
      </c>
      <c r="T90" s="20" t="str">
        <f>IF(coder1_YH!AA89="","",IF(coder1_YH!AA89=coder2_NY_MT!W90,1,0))</f>
        <v/>
      </c>
      <c r="U90" s="20" t="str">
        <f>IF(coder1_YH!AB89="","",IF(coder1_YH!AB89=coder2_NY_MT!X90,1,0))</f>
        <v/>
      </c>
      <c r="V90" s="20" t="str">
        <f>IF(coder1_YH!AC89="","",IF(coder1_YH!AC89=coder2_NY_MT!Y90,1,0))</f>
        <v/>
      </c>
      <c r="W90" s="20" t="str">
        <f>IF(coder1_YH!AD89="","",IF(coder1_YH!AD89=coder2_NY_MT!Z90,1,0))</f>
        <v/>
      </c>
      <c r="X90" s="20" t="str">
        <f>IF(coder1_YH!AE89="","",IF(coder1_YH!AE89=coder2_NY_MT!AA90,1,0))</f>
        <v/>
      </c>
      <c r="Y90" s="20" t="str">
        <f>IF(coder1_YH!AF89="","",IF(coder1_YH!AF89=coder2_NY_MT!AB90,1,0))</f>
        <v/>
      </c>
      <c r="Z90" s="20" t="str">
        <f>IF(coder1_YH!AG89="","",IF(coder1_YH!AG89=coder2_NY_MT!AC90,1,0))</f>
        <v/>
      </c>
      <c r="AA90" s="20" t="str">
        <f>IF(coder1_YH!AH89="","",IF(coder1_YH!AH89=coder2_NY_MT!AD90,1,0))</f>
        <v/>
      </c>
      <c r="AB90" s="20">
        <f>IF(OR(coder2_NY_MT!AE89="", coder1_YH!AI89 = ""),0,1)</f>
        <v>1</v>
      </c>
      <c r="AC90" s="20">
        <f>IF(coder1_YH!AJ89="","",IF(coder1_YH!AJ89=coder2_NY_MT!AF90,1,0))</f>
        <v>1</v>
      </c>
      <c r="AD90" s="20">
        <f>IF(OR(coder2_NY_MT!AG89="", coder1_YH!AK89 = ""),0,1)</f>
        <v>0</v>
      </c>
      <c r="AF90" s="20">
        <f>IF(coder1_YH!AM89="","",IF(coder1_YH!AM89=coder2_NY_MT!AI90,1,0))</f>
        <v>1</v>
      </c>
      <c r="AG90" s="20">
        <f>IF(coder1_YH!AN89="","",IF(coder1_YH!AN89=coder2_NY_MT!AJ90,1,0))</f>
        <v>1</v>
      </c>
      <c r="AH90" s="20">
        <f>IF(coder1_YH!AO89="","",IF(coder1_YH!AO89=coder2_NY_MT!AK90,1,0))</f>
        <v>1</v>
      </c>
      <c r="AI90" s="20">
        <f>IF(coder1_YH!AP89="","",IF(coder1_YH!AP89=coder2_NY_MT!AL90,1,0))</f>
        <v>1</v>
      </c>
      <c r="AJ90" s="20">
        <f>IF(coder1_YH!AQ89="","",IF(coder1_YH!AQ89=coder2_NY_MT!AM90,1,0))</f>
        <v>1</v>
      </c>
      <c r="AK90" s="20">
        <f>IF(coder1_YH!AR89="","",IF(coder1_YH!AR89=coder2_NY_MT!AN90,1,0))</f>
        <v>1</v>
      </c>
      <c r="AL90" s="20" t="str">
        <f>IF(coder1_YH!AY89="","",IF(coder1_YH!AY89=coder2_NY_MT!AU90,1,0))</f>
        <v/>
      </c>
      <c r="AM90" s="20" t="e">
        <f>IF(coder1_YH!AZ89="","",IF(coder1_YH!AZ89=coder2_NY_MT!#REF!,1,0))</f>
        <v>#REF!</v>
      </c>
      <c r="AN90" s="2"/>
    </row>
    <row r="91" spans="1:40" s="20" customFormat="1" ht="17" hidden="1" customHeight="1" x14ac:dyDescent="0.2">
      <c r="A91" s="20">
        <f>IF(coder1_YH!D90="","",IF(coder1_YH!D90=coder2_NY_MT!A91,1,0))</f>
        <v>1</v>
      </c>
      <c r="B91" s="20" t="e">
        <f>IF(coder1_YH!#REF!="","",IF(RIGHT(coder1_YH!#REF!,2)=RIGHT(coder2_NY_MT!B91,2),1,0))</f>
        <v>#REF!</v>
      </c>
      <c r="C91" s="20">
        <f>IF(coder1_YH!F90="","",IF(coder1_YH!F90=coder2_NY_MT!C91,1,0))</f>
        <v>1</v>
      </c>
      <c r="E91" s="20">
        <f>IF(coder1_YH!H90="","",IF(coder1_YH!H90=coder2_NY_MT!E91,1,0))</f>
        <v>1</v>
      </c>
      <c r="F91" s="20">
        <f>IF(coder1_YH!I90="","",IF(coder1_YH!I90=coder2_NY_MT!F91,1,0))</f>
        <v>1</v>
      </c>
      <c r="G91" s="20">
        <f>IF(coder1_YH!J90="","",IF(coder1_YH!J90=coder2_NY_MT!G91,1,0))</f>
        <v>1</v>
      </c>
      <c r="H91" s="20">
        <f>IF(coder1_YH!O90="","",IF(RIGHT(coder1_YH!O90,3)=RIGHT(coder2_NY_MT!K91,3),1,0))</f>
        <v>0</v>
      </c>
      <c r="I91" s="20">
        <f>IF(H91="","",IF(OR(coder2_NY_MT!L91="", coder1_YH!P90 = ""),0,1))</f>
        <v>1</v>
      </c>
      <c r="J91" s="20">
        <f>IF(coder1_YH!Q90="","",IF(coder1_YH!Q90=coder2_NY_MT!M91,1,0))</f>
        <v>1</v>
      </c>
      <c r="K91" s="20">
        <f>IF(coder1_YH!R90="","",IF(coder1_YH!R90=coder2_NY_MT!N91,1,0))</f>
        <v>1</v>
      </c>
      <c r="L91" s="20">
        <f>IF(coder1_YH!S90="","",IF(coder1_YH!S90=coder2_NY_MT!O91,1,0))</f>
        <v>0</v>
      </c>
      <c r="M91" s="20">
        <f>IF(coder1_YH!T90="","",IF(coder1_YH!T90=coder2_NY_MT!P91,1,0))</f>
        <v>1</v>
      </c>
      <c r="N91" s="20">
        <f>IF(coder1_YH!U90="","",IF(coder1_YH!U90=coder2_NY_MT!Q91,1,0))</f>
        <v>1</v>
      </c>
      <c r="O91" s="20">
        <f>IF(coder1_YH!V90="","",IF(coder1_YH!V90=coder2_NY_MT!R91,1,0))</f>
        <v>1</v>
      </c>
      <c r="P91" s="20">
        <f>IF(coder1_YH!W90="","",IF(coder1_YH!W90=coder2_NY_MT!S91,1,0))</f>
        <v>1</v>
      </c>
      <c r="Q91" s="20">
        <f>IF(coder1_YH!X90="","",IF(coder1_YH!X90=coder2_NY_MT!T91,1,0))</f>
        <v>1</v>
      </c>
      <c r="R91" s="20">
        <f>IF(coder1_YH!Y90="","",IF(coder1_YH!Y90=coder2_NY_MT!U91,1,0))</f>
        <v>1</v>
      </c>
      <c r="S91" s="20">
        <f>IF(R91="","",IF(OR(coder2_NY_MT!V91="", coder1_YH!Z90 = ""),0,1))</f>
        <v>1</v>
      </c>
      <c r="T91" s="20">
        <f>IF(coder1_YH!AA90="","",IF(coder1_YH!AA90=coder2_NY_MT!W91,1,0))</f>
        <v>1</v>
      </c>
      <c r="U91" s="20">
        <f>IF(coder1_YH!AB90="","",IF(coder1_YH!AB90=coder2_NY_MT!X91,1,0))</f>
        <v>1</v>
      </c>
      <c r="V91" s="20">
        <f>IF(coder1_YH!AC90="","",IF(coder1_YH!AC90=coder2_NY_MT!Y91,1,0))</f>
        <v>1</v>
      </c>
      <c r="W91" s="20">
        <f>IF(coder1_YH!AD90="","",IF(coder1_YH!AD90=coder2_NY_MT!Z91,1,0))</f>
        <v>1</v>
      </c>
      <c r="X91" s="20">
        <f>IF(coder1_YH!AE90="","",IF(coder1_YH!AE90=coder2_NY_MT!AA91,1,0))</f>
        <v>1</v>
      </c>
      <c r="Y91" s="20">
        <f>IF(coder1_YH!AF90="","",IF(coder1_YH!AF90=coder2_NY_MT!AB91,1,0))</f>
        <v>1</v>
      </c>
      <c r="Z91" s="20">
        <f>IF(coder1_YH!AG90="","",IF(coder1_YH!AG90=coder2_NY_MT!AC91,1,0))</f>
        <v>1</v>
      </c>
      <c r="AA91" s="20">
        <f>IF(coder1_YH!AH90="","",IF(coder1_YH!AH90=coder2_NY_MT!AD91,1,0))</f>
        <v>1</v>
      </c>
      <c r="AB91" s="20">
        <f>IF(OR(coder2_NY_MT!AE90="", coder1_YH!AI90 = ""),0,1)</f>
        <v>1</v>
      </c>
      <c r="AC91" s="20">
        <f>IF(coder1_YH!AJ90="","",IF(coder1_YH!AJ90=coder2_NY_MT!AF91,1,0))</f>
        <v>1</v>
      </c>
      <c r="AD91" s="20">
        <f>IF(OR(coder2_NY_MT!AG90="", coder1_YH!AK90 = ""),0,1)</f>
        <v>0</v>
      </c>
      <c r="AF91" s="20">
        <f>IF(coder1_YH!AM90="","",IF(coder1_YH!AM90=coder2_NY_MT!AI91,1,0))</f>
        <v>1</v>
      </c>
      <c r="AG91" s="20">
        <f>IF(coder1_YH!AN90="","",IF(coder1_YH!AN90=coder2_NY_MT!AJ91,1,0))</f>
        <v>1</v>
      </c>
      <c r="AH91" s="20">
        <f>IF(coder1_YH!AO90="","",IF(coder1_YH!AO90=coder2_NY_MT!AK91,1,0))</f>
        <v>1</v>
      </c>
      <c r="AI91" s="20">
        <f>IF(coder1_YH!AP90="","",IF(coder1_YH!AP90=coder2_NY_MT!AL91,1,0))</f>
        <v>1</v>
      </c>
      <c r="AJ91" s="20">
        <f>IF(coder1_YH!AQ90="","",IF(coder1_YH!AQ90=coder2_NY_MT!AM91,1,0))</f>
        <v>1</v>
      </c>
      <c r="AK91" s="20">
        <f>IF(coder1_YH!AR90="","",IF(coder1_YH!AR90=coder2_NY_MT!AN91,1,0))</f>
        <v>1</v>
      </c>
      <c r="AL91" s="20" t="str">
        <f>IF(coder1_YH!AY90="","",IF(coder1_YH!AY90=coder2_NY_MT!AU91,1,0))</f>
        <v/>
      </c>
      <c r="AM91" s="62">
        <v>1</v>
      </c>
      <c r="AN91" s="2"/>
    </row>
    <row r="92" spans="1:40" s="20" customFormat="1" ht="17" hidden="1" customHeight="1" x14ac:dyDescent="0.2">
      <c r="A92" s="20" t="str">
        <f>IF(coder1_YH!D91="","",IF(coder1_YH!D91=coder2_NY_MT!A92,1,0))</f>
        <v/>
      </c>
      <c r="B92" s="20" t="e">
        <f>IF(coder1_YH!#REF!="","",IF(RIGHT(coder1_YH!#REF!,2)=RIGHT(coder2_NY_MT!B92,2),1,0))</f>
        <v>#REF!</v>
      </c>
      <c r="C92" s="20" t="str">
        <f>IF(coder1_YH!F91="","",IF(coder1_YH!F91=coder2_NY_MT!C92,1,0))</f>
        <v/>
      </c>
      <c r="E92" s="20" t="str">
        <f>IF(coder1_YH!H91="","",IF(coder1_YH!H91=coder2_NY_MT!E92,1,0))</f>
        <v/>
      </c>
      <c r="F92" s="20" t="str">
        <f>IF(coder1_YH!I91="","",IF(coder1_YH!I91=coder2_NY_MT!F92,1,0))</f>
        <v/>
      </c>
      <c r="G92" s="20" t="str">
        <f>IF(coder1_YH!J91="","",IF(coder1_YH!J91=coder2_NY_MT!G92,1,0))</f>
        <v/>
      </c>
      <c r="H92" s="20">
        <f>IF(coder1_YH!O91="","",IF(RIGHT(coder1_YH!O91,3)=RIGHT(coder2_NY_MT!K92,3),1,0))</f>
        <v>0</v>
      </c>
      <c r="I92" s="20">
        <f>IF(H92="","",IF(OR(coder2_NY_MT!L92="", coder1_YH!P91 = ""),0,1))</f>
        <v>1</v>
      </c>
      <c r="J92" s="20">
        <f>IF(coder1_YH!Q91="","",IF(coder1_YH!Q91=coder2_NY_MT!M92,1,0))</f>
        <v>1</v>
      </c>
      <c r="K92" s="20">
        <f>IF(coder1_YH!R91="","",IF(coder1_YH!R91=coder2_NY_MT!N92,1,0))</f>
        <v>1</v>
      </c>
      <c r="L92" s="20">
        <f>IF(coder1_YH!S91="","",IF(coder1_YH!S91=coder2_NY_MT!O92,1,0))</f>
        <v>1</v>
      </c>
      <c r="M92" s="20">
        <f>IF(coder1_YH!T91="","",IF(coder1_YH!T91=coder2_NY_MT!P92,1,0))</f>
        <v>1</v>
      </c>
      <c r="N92" s="20">
        <f>IF(coder1_YH!U91="","",IF(coder1_YH!U91=coder2_NY_MT!Q92,1,0))</f>
        <v>1</v>
      </c>
      <c r="O92" s="20">
        <f>IF(coder1_YH!V91="","",IF(coder1_YH!V91=coder2_NY_MT!R92,1,0))</f>
        <v>1</v>
      </c>
      <c r="P92" s="20">
        <f>IF(coder1_YH!W91="","",IF(coder1_YH!W91=coder2_NY_MT!S92,1,0))</f>
        <v>1</v>
      </c>
      <c r="Q92" s="20">
        <f>IF(coder1_YH!X91="","",IF(coder1_YH!X91=coder2_NY_MT!T92,1,0))</f>
        <v>1</v>
      </c>
      <c r="R92" s="20">
        <f>IF(coder1_YH!Y91="","",IF(coder1_YH!Y91=coder2_NY_MT!U92,1,0))</f>
        <v>1</v>
      </c>
      <c r="S92" s="20">
        <f>IF(R92="","",IF(OR(coder2_NY_MT!V92="", coder1_YH!Z91 = ""),0,1))</f>
        <v>1</v>
      </c>
      <c r="T92" s="20">
        <f>IF(coder1_YH!AA91="","",IF(coder1_YH!AA91=coder2_NY_MT!W92,1,0))</f>
        <v>1</v>
      </c>
      <c r="U92" s="20">
        <f>IF(coder1_YH!AB91="","",IF(coder1_YH!AB91=coder2_NY_MT!X92,1,0))</f>
        <v>1</v>
      </c>
      <c r="V92" s="20">
        <f>IF(coder1_YH!AC91="","",IF(coder1_YH!AC91=coder2_NY_MT!Y92,1,0))</f>
        <v>1</v>
      </c>
      <c r="W92" s="20">
        <f>IF(coder1_YH!AD91="","",IF(coder1_YH!AD91=coder2_NY_MT!Z92,1,0))</f>
        <v>1</v>
      </c>
      <c r="X92" s="20">
        <f>IF(coder1_YH!AE91="","",IF(coder1_YH!AE91=coder2_NY_MT!AA92,1,0))</f>
        <v>1</v>
      </c>
      <c r="Y92" s="20">
        <f>IF(coder1_YH!AF91="","",IF(coder1_YH!AF91=coder2_NY_MT!AB92,1,0))</f>
        <v>1</v>
      </c>
      <c r="Z92" s="20">
        <f>IF(coder1_YH!AG91="","",IF(coder1_YH!AG91=coder2_NY_MT!AC92,1,0))</f>
        <v>1</v>
      </c>
      <c r="AA92" s="20">
        <f>IF(coder1_YH!AH91="","",IF(coder1_YH!AH91=coder2_NY_MT!AD92,1,0))</f>
        <v>1</v>
      </c>
      <c r="AB92" s="20">
        <f>IF(OR(coder2_NY_MT!AE91="", coder1_YH!AI91 = ""),0,1)</f>
        <v>1</v>
      </c>
      <c r="AC92" s="20">
        <f>IF(coder1_YH!AJ91="","",IF(coder1_YH!AJ91=coder2_NY_MT!AF92,1,0))</f>
        <v>1</v>
      </c>
      <c r="AD92" s="20">
        <f>IF(OR(coder2_NY_MT!AG91="", coder1_YH!AK91 = ""),0,1)</f>
        <v>1</v>
      </c>
      <c r="AF92" s="20">
        <f>IF(coder1_YH!AM91="","",IF(coder1_YH!AM91=coder2_NY_MT!AI92,1,0))</f>
        <v>1</v>
      </c>
      <c r="AG92" s="20">
        <f>IF(coder1_YH!AN91="","",IF(coder1_YH!AN91=coder2_NY_MT!AJ92,1,0))</f>
        <v>1</v>
      </c>
      <c r="AH92" s="20">
        <f>IF(coder1_YH!AO91="","",IF(coder1_YH!AO91=coder2_NY_MT!AK92,1,0))</f>
        <v>1</v>
      </c>
      <c r="AI92" s="20">
        <f>IF(coder1_YH!AP91="","",IF(coder1_YH!AP91=coder2_NY_MT!AL92,1,0))</f>
        <v>1</v>
      </c>
      <c r="AJ92" s="20">
        <f>IF(coder1_YH!AQ91="","",IF(coder1_YH!AQ91=coder2_NY_MT!AM92,1,0))</f>
        <v>1</v>
      </c>
      <c r="AK92" s="20">
        <f>IF(coder1_YH!AR91="","",IF(coder1_YH!AR91=coder2_NY_MT!AN92,1,0))</f>
        <v>1</v>
      </c>
      <c r="AL92" s="20" t="str">
        <f>IF(coder1_YH!AY91="","",IF(coder1_YH!AY91=coder2_NY_MT!AU92,1,0))</f>
        <v/>
      </c>
      <c r="AM92" s="62">
        <v>1</v>
      </c>
      <c r="AN92" s="2"/>
    </row>
    <row r="93" spans="1:40" s="20" customFormat="1" ht="17" hidden="1" customHeight="1" x14ac:dyDescent="0.2">
      <c r="A93" s="20" t="str">
        <f>IF(coder1_YH!D92="","",IF(coder1_YH!D92=coder2_NY_MT!A93,1,0))</f>
        <v/>
      </c>
      <c r="B93" s="20" t="e">
        <f>IF(coder1_YH!#REF!="","",IF(RIGHT(coder1_YH!#REF!,2)=RIGHT(coder2_NY_MT!B93,2),1,0))</f>
        <v>#REF!</v>
      </c>
      <c r="C93" s="20" t="str">
        <f>IF(coder1_YH!F92="","",IF(coder1_YH!F92=coder2_NY_MT!C93,1,0))</f>
        <v/>
      </c>
      <c r="E93" s="20" t="str">
        <f>IF(coder1_YH!H92="","",IF(coder1_YH!H92=coder2_NY_MT!E93,1,0))</f>
        <v/>
      </c>
      <c r="F93" s="20" t="str">
        <f>IF(coder1_YH!I92="","",IF(coder1_YH!I92=coder2_NY_MT!F93,1,0))</f>
        <v/>
      </c>
      <c r="G93" s="20" t="str">
        <f>IF(coder1_YH!J92="","",IF(coder1_YH!J92=coder2_NY_MT!G93,1,0))</f>
        <v/>
      </c>
      <c r="H93" s="20">
        <f>IF(coder1_YH!O92="","",IF(RIGHT(coder1_YH!O92,3)=RIGHT(coder2_NY_MT!K93,3),1,0))</f>
        <v>0</v>
      </c>
      <c r="I93" s="20">
        <f>IF(H93="","",IF(OR(coder2_NY_MT!L93="", coder1_YH!P92 = ""),0,1))</f>
        <v>1</v>
      </c>
      <c r="J93" s="20">
        <f>IF(coder1_YH!Q92="","",IF(coder1_YH!Q92=coder2_NY_MT!M93,1,0))</f>
        <v>1</v>
      </c>
      <c r="K93" s="20">
        <f>IF(coder1_YH!R92="","",IF(coder1_YH!R92=coder2_NY_MT!N93,1,0))</f>
        <v>1</v>
      </c>
      <c r="L93" s="20">
        <f>IF(coder1_YH!S92="","",IF(coder1_YH!S92=coder2_NY_MT!O93,1,0))</f>
        <v>1</v>
      </c>
      <c r="M93" s="20">
        <f>IF(coder1_YH!T92="","",IF(coder1_YH!T92=coder2_NY_MT!P93,1,0))</f>
        <v>1</v>
      </c>
      <c r="N93" s="20">
        <f>IF(coder1_YH!U92="","",IF(coder1_YH!U92=coder2_NY_MT!Q93,1,0))</f>
        <v>1</v>
      </c>
      <c r="O93" s="20">
        <f>IF(coder1_YH!V92="","",IF(coder1_YH!V92=coder2_NY_MT!R93,1,0))</f>
        <v>1</v>
      </c>
      <c r="P93" s="20">
        <f>IF(coder1_YH!W92="","",IF(coder1_YH!W92=coder2_NY_MT!S93,1,0))</f>
        <v>1</v>
      </c>
      <c r="Q93" s="20">
        <f>IF(coder1_YH!X92="","",IF(coder1_YH!X92=coder2_NY_MT!T93,1,0))</f>
        <v>1</v>
      </c>
      <c r="R93" s="20">
        <f>IF(coder1_YH!Y92="","",IF(coder1_YH!Y92=coder2_NY_MT!U93,1,0))</f>
        <v>0</v>
      </c>
      <c r="S93" s="20">
        <f>IF(R93="","",IF(OR(coder2_NY_MT!V93="", coder1_YH!Z92 = ""),0,1))</f>
        <v>1</v>
      </c>
      <c r="T93" s="20">
        <f>IF(coder1_YH!AA92="","",IF(coder1_YH!AA92=coder2_NY_MT!W93,1,0))</f>
        <v>1</v>
      </c>
      <c r="U93" s="20">
        <f>IF(coder1_YH!AB92="","",IF(coder1_YH!AB92=coder2_NY_MT!X93,1,0))</f>
        <v>0</v>
      </c>
      <c r="V93" s="20">
        <f>IF(coder1_YH!AC92="","",IF(coder1_YH!AC92=coder2_NY_MT!Y93,1,0))</f>
        <v>0</v>
      </c>
      <c r="W93" s="20">
        <f>IF(coder1_YH!AD92="","",IF(coder1_YH!AD92=coder2_NY_MT!Z93,1,0))</f>
        <v>0</v>
      </c>
      <c r="X93" s="20">
        <f>IF(coder1_YH!AE92="","",IF(coder1_YH!AE92=coder2_NY_MT!AA93,1,0))</f>
        <v>0</v>
      </c>
      <c r="Y93" s="20">
        <f>IF(coder1_YH!AF92="","",IF(coder1_YH!AF92=coder2_NY_MT!AB93,1,0))</f>
        <v>0</v>
      </c>
      <c r="Z93" s="20">
        <f>IF(coder1_YH!AG92="","",IF(coder1_YH!AG92=coder2_NY_MT!AC93,1,0))</f>
        <v>0</v>
      </c>
      <c r="AA93" s="20">
        <f>IF(coder1_YH!AH92="","",IF(coder1_YH!AH92=coder2_NY_MT!AD93,1,0))</f>
        <v>0</v>
      </c>
      <c r="AB93" s="20">
        <f>IF(OR(coder2_NY_MT!AE92="", coder1_YH!AI92 = ""),0,1)</f>
        <v>1</v>
      </c>
      <c r="AC93" s="20">
        <f>IF(coder1_YH!AJ92="","",IF(coder1_YH!AJ92=coder2_NY_MT!AF93,1,0))</f>
        <v>1</v>
      </c>
      <c r="AD93" s="20">
        <f>IF(OR(coder2_NY_MT!AG92="", coder1_YH!AK92 = ""),0,1)</f>
        <v>0</v>
      </c>
      <c r="AF93" s="20">
        <f>IF(coder1_YH!AM92="","",IF(coder1_YH!AM92=coder2_NY_MT!AI93,1,0))</f>
        <v>1</v>
      </c>
      <c r="AG93" s="20">
        <f>IF(coder1_YH!AN92="","",IF(coder1_YH!AN92=coder2_NY_MT!AJ93,1,0))</f>
        <v>1</v>
      </c>
      <c r="AH93" s="20">
        <f>IF(coder1_YH!AO92="","",IF(coder1_YH!AO92=coder2_NY_MT!AK93,1,0))</f>
        <v>1</v>
      </c>
      <c r="AI93" s="20">
        <f>IF(coder1_YH!AP92="","",IF(coder1_YH!AP92=coder2_NY_MT!AL93,1,0))</f>
        <v>1</v>
      </c>
      <c r="AJ93" s="20">
        <f>IF(coder1_YH!AQ92="","",IF(coder1_YH!AQ92=coder2_NY_MT!AM93,1,0))</f>
        <v>1</v>
      </c>
      <c r="AK93" s="20">
        <f>IF(coder1_YH!AR92="","",IF(coder1_YH!AR92=coder2_NY_MT!AN93,1,0))</f>
        <v>1</v>
      </c>
      <c r="AL93" s="20" t="str">
        <f>IF(coder1_YH!AY92="","",IF(coder1_YH!AY92=coder2_NY_MT!AU93,1,0))</f>
        <v/>
      </c>
      <c r="AM93" s="62">
        <v>1</v>
      </c>
      <c r="AN93" s="2"/>
    </row>
    <row r="94" spans="1:40" s="20" customFormat="1" ht="17" hidden="1" customHeight="1" x14ac:dyDescent="0.2">
      <c r="A94" s="20">
        <f>IF(coder1_YH!D93="","",IF(coder1_YH!D93=coder2_NY_MT!A94,1,0))</f>
        <v>1</v>
      </c>
      <c r="B94" s="20" t="e">
        <f>IF(coder1_YH!#REF!="","",IF(RIGHT(coder1_YH!#REF!,2)=RIGHT(coder2_NY_MT!B94,2),1,0))</f>
        <v>#REF!</v>
      </c>
      <c r="C94" s="20">
        <f>IF(coder1_YH!F93="","",IF(coder1_YH!F93=coder2_NY_MT!C94,1,0))</f>
        <v>1</v>
      </c>
      <c r="E94" s="20">
        <f>IF(coder1_YH!H93="","",IF(coder1_YH!H93=coder2_NY_MT!E94,1,0))</f>
        <v>1</v>
      </c>
      <c r="F94" s="20">
        <f>IF(coder1_YH!I93="","",IF(coder1_YH!I93=coder2_NY_MT!F94,1,0))</f>
        <v>1</v>
      </c>
      <c r="G94" s="20">
        <f>IF(coder1_YH!J93="","",IF(coder1_YH!J93=coder2_NY_MT!G94,1,0))</f>
        <v>1</v>
      </c>
      <c r="H94" s="20">
        <f>IF(coder1_YH!O93="","",IF(RIGHT(coder1_YH!O93,3)=RIGHT(coder2_NY_MT!K94,3),1,0))</f>
        <v>0</v>
      </c>
      <c r="I94" s="20">
        <f>IF(H94="","",IF(OR(coder2_NY_MT!L94="", coder1_YH!P93 = ""),0,1))</f>
        <v>1</v>
      </c>
      <c r="J94" s="20">
        <f>IF(coder1_YH!Q93="","",IF(coder1_YH!Q93=coder2_NY_MT!M94,1,0))</f>
        <v>1</v>
      </c>
      <c r="K94" s="20">
        <f>IF(coder1_YH!R93="","",IF(coder1_YH!R93=coder2_NY_MT!N94,1,0))</f>
        <v>1</v>
      </c>
      <c r="L94" s="20">
        <f>IF(coder1_YH!S93="","",IF(coder1_YH!S93=coder2_NY_MT!O94,1,0))</f>
        <v>1</v>
      </c>
      <c r="M94" s="20">
        <f>IF(coder1_YH!T93="","",IF(coder1_YH!T93=coder2_NY_MT!P94,1,0))</f>
        <v>1</v>
      </c>
      <c r="N94" s="20">
        <f>IF(coder1_YH!U93="","",IF(coder1_YH!U93=coder2_NY_MT!Q94,1,0))</f>
        <v>1</v>
      </c>
      <c r="O94" s="20">
        <f>IF(coder1_YH!V93="","",IF(coder1_YH!V93=coder2_NY_MT!R94,1,0))</f>
        <v>1</v>
      </c>
      <c r="P94" s="20">
        <f>IF(coder1_YH!W93="","",IF(coder1_YH!W93=coder2_NY_MT!S94,1,0))</f>
        <v>1</v>
      </c>
      <c r="Q94" s="20">
        <f>IF(coder1_YH!X93="","",IF(coder1_YH!X93=coder2_NY_MT!T94,1,0))</f>
        <v>1</v>
      </c>
      <c r="R94" s="20">
        <f>IF(coder1_YH!Y93="","",IF(coder1_YH!Y93=coder2_NY_MT!U94,1,0))</f>
        <v>1</v>
      </c>
      <c r="S94" s="20">
        <f>IF(R94="","",IF(OR(coder2_NY_MT!V94="", coder1_YH!Z93 = ""),0,1))</f>
        <v>1</v>
      </c>
      <c r="T94" s="20">
        <f>IF(coder1_YH!AA93="","",IF(coder1_YH!AA93=coder2_NY_MT!W94,1,0))</f>
        <v>1</v>
      </c>
      <c r="U94" s="20">
        <f>IF(coder1_YH!AB93="","",IF(coder1_YH!AB93=coder2_NY_MT!X94,1,0))</f>
        <v>1</v>
      </c>
      <c r="V94" s="20">
        <f>IF(coder1_YH!AC93="","",IF(coder1_YH!AC93=coder2_NY_MT!Y94,1,0))</f>
        <v>1</v>
      </c>
      <c r="W94" s="20">
        <f>IF(coder1_YH!AD93="","",IF(coder1_YH!AD93=coder2_NY_MT!Z94,1,0))</f>
        <v>1</v>
      </c>
      <c r="X94" s="20">
        <f>IF(coder1_YH!AE93="","",IF(coder1_YH!AE93=coder2_NY_MT!AA94,1,0))</f>
        <v>1</v>
      </c>
      <c r="Y94" s="20">
        <f>IF(coder1_YH!AF93="","",IF(coder1_YH!AF93=coder2_NY_MT!AB94,1,0))</f>
        <v>1</v>
      </c>
      <c r="Z94" s="20">
        <f>IF(coder1_YH!AG93="","",IF(coder1_YH!AG93=coder2_NY_MT!AC94,1,0))</f>
        <v>1</v>
      </c>
      <c r="AA94" s="20">
        <f>IF(coder1_YH!AH93="","",IF(coder1_YH!AH93=coder2_NY_MT!AD94,1,0))</f>
        <v>1</v>
      </c>
      <c r="AB94" s="20">
        <f>IF(OR(coder2_NY_MT!AE93="", coder1_YH!AI93 = ""),0,1)</f>
        <v>1</v>
      </c>
      <c r="AC94" s="20">
        <f>IF(coder1_YH!AJ93="","",IF(coder1_YH!AJ93=coder2_NY_MT!AF94,1,0))</f>
        <v>1</v>
      </c>
      <c r="AD94" s="20">
        <f>IF(OR(coder2_NY_MT!AG93="", coder1_YH!AK93 = ""),0,1)</f>
        <v>0</v>
      </c>
      <c r="AF94" s="20">
        <f>IF(coder1_YH!AM93="","",IF(coder1_YH!AM93=coder2_NY_MT!AI94,1,0))</f>
        <v>1</v>
      </c>
      <c r="AG94" s="20">
        <f>IF(coder1_YH!AN93="","",IF(coder1_YH!AN93=coder2_NY_MT!AJ94,1,0))</f>
        <v>1</v>
      </c>
      <c r="AH94" s="20">
        <f>IF(coder1_YH!AO93="","",IF(coder1_YH!AO93=coder2_NY_MT!AK94,1,0))</f>
        <v>1</v>
      </c>
      <c r="AI94" s="20">
        <f>IF(coder1_YH!AP93="","",IF(coder1_YH!AP93=coder2_NY_MT!AL94,1,0))</f>
        <v>1</v>
      </c>
      <c r="AJ94" s="20">
        <f>IF(coder1_YH!AQ93="","",IF(coder1_YH!AQ93=coder2_NY_MT!AM94,1,0))</f>
        <v>1</v>
      </c>
      <c r="AK94" s="20">
        <f>IF(coder1_YH!AR93="","",IF(coder1_YH!AR93=coder2_NY_MT!AN94,1,0))</f>
        <v>1</v>
      </c>
      <c r="AL94" s="20" t="str">
        <f>IF(coder1_YH!AY93="","",IF(coder1_YH!AY93=coder2_NY_MT!AU94,1,0))</f>
        <v/>
      </c>
      <c r="AM94" s="20" t="e">
        <f>IF(coder1_YH!AZ93="","",IF(coder1_YH!AZ93=coder2_NY_MT!#REF!,1,0))</f>
        <v>#REF!</v>
      </c>
      <c r="AN94" s="2"/>
    </row>
    <row r="95" spans="1:40" s="20" customFormat="1" ht="17" hidden="1" customHeight="1" x14ac:dyDescent="0.2">
      <c r="A95" s="20" t="str">
        <f>IF(coder1_YH!D94="","",IF(coder1_YH!D94=coder2_NY_MT!A95,1,0))</f>
        <v/>
      </c>
      <c r="B95" s="20" t="e">
        <f>IF(coder1_YH!#REF!="","",IF(RIGHT(coder1_YH!#REF!,2)=RIGHT(coder2_NY_MT!B95,2),1,0))</f>
        <v>#REF!</v>
      </c>
      <c r="C95" s="20" t="str">
        <f>IF(coder1_YH!F94="","",IF(coder1_YH!F94=coder2_NY_MT!C95,1,0))</f>
        <v/>
      </c>
      <c r="E95" s="20" t="str">
        <f>IF(coder1_YH!H94="","",IF(coder1_YH!H94=coder2_NY_MT!E95,1,0))</f>
        <v/>
      </c>
      <c r="F95" s="20" t="str">
        <f>IF(coder1_YH!I94="","",IF(coder1_YH!I94=coder2_NY_MT!F95,1,0))</f>
        <v/>
      </c>
      <c r="G95" s="20" t="str">
        <f>IF(coder1_YH!J94="","",IF(coder1_YH!J94=coder2_NY_MT!G95,1,0))</f>
        <v/>
      </c>
      <c r="H95" s="20" t="str">
        <f>IF(coder1_YH!O94="","",IF(RIGHT(coder1_YH!O94,3)=RIGHT(coder2_NY_MT!K95,3),1,0))</f>
        <v/>
      </c>
      <c r="I95" s="20" t="str">
        <f>IF(H95="","",IF(OR(coder2_NY_MT!L95="", coder1_YH!P94 = ""),0,1))</f>
        <v/>
      </c>
      <c r="J95" s="20" t="str">
        <f>IF(coder1_YH!Q94="","",IF(coder1_YH!Q94=coder2_NY_MT!M95,1,0))</f>
        <v/>
      </c>
      <c r="K95" s="20" t="str">
        <f>IF(coder1_YH!R94="","",IF(coder1_YH!R94=coder2_NY_MT!N95,1,0))</f>
        <v/>
      </c>
      <c r="L95" s="20" t="str">
        <f>IF(coder1_YH!S94="","",IF(coder1_YH!S94=coder2_NY_MT!O95,1,0))</f>
        <v/>
      </c>
      <c r="M95" s="20" t="str">
        <f>IF(coder1_YH!T94="","",IF(coder1_YH!T94=coder2_NY_MT!P95,1,0))</f>
        <v/>
      </c>
      <c r="N95" s="20" t="str">
        <f>IF(coder1_YH!U94="","",IF(coder1_YH!U94=coder2_NY_MT!Q95,1,0))</f>
        <v/>
      </c>
      <c r="O95" s="20" t="str">
        <f>IF(coder1_YH!V94="","",IF(coder1_YH!V94=coder2_NY_MT!R95,1,0))</f>
        <v/>
      </c>
      <c r="P95" s="20" t="str">
        <f>IF(coder1_YH!W94="","",IF(coder1_YH!W94=coder2_NY_MT!S95,1,0))</f>
        <v/>
      </c>
      <c r="Q95" s="20" t="str">
        <f>IF(coder1_YH!X94="","",IF(coder1_YH!X94=coder2_NY_MT!T95,1,0))</f>
        <v/>
      </c>
      <c r="R95" s="20" t="str">
        <f>IF(coder1_YH!Y94="","",IF(coder1_YH!Y94=coder2_NY_MT!U95,1,0))</f>
        <v/>
      </c>
      <c r="S95" s="20" t="str">
        <f>IF(R95="","",IF(OR(coder2_NY_MT!V95="", coder1_YH!Z94 = ""),0,1))</f>
        <v/>
      </c>
      <c r="T95" s="20" t="str">
        <f>IF(coder1_YH!AA94="","",IF(coder1_YH!AA94=coder2_NY_MT!W95,1,0))</f>
        <v/>
      </c>
      <c r="U95" s="20" t="str">
        <f>IF(coder1_YH!AB94="","",IF(coder1_YH!AB94=coder2_NY_MT!X95,1,0))</f>
        <v/>
      </c>
      <c r="V95" s="20" t="str">
        <f>IF(coder1_YH!AC94="","",IF(coder1_YH!AC94=coder2_NY_MT!Y95,1,0))</f>
        <v/>
      </c>
      <c r="W95" s="20" t="str">
        <f>IF(coder1_YH!AD94="","",IF(coder1_YH!AD94=coder2_NY_MT!Z95,1,0))</f>
        <v/>
      </c>
      <c r="X95" s="20" t="str">
        <f>IF(coder1_YH!AE94="","",IF(coder1_YH!AE94=coder2_NY_MT!AA95,1,0))</f>
        <v/>
      </c>
      <c r="Y95" s="20" t="str">
        <f>IF(coder1_YH!AF94="","",IF(coder1_YH!AF94=coder2_NY_MT!AB95,1,0))</f>
        <v/>
      </c>
      <c r="Z95" s="20" t="str">
        <f>IF(coder1_YH!AG94="","",IF(coder1_YH!AG94=coder2_NY_MT!AC95,1,0))</f>
        <v/>
      </c>
      <c r="AA95" s="20" t="str">
        <f>IF(coder1_YH!AH94="","",IF(coder1_YH!AH94=coder2_NY_MT!AD95,1,0))</f>
        <v/>
      </c>
      <c r="AB95" s="20">
        <f>IF(OR(coder2_NY_MT!AE94="", coder1_YH!AI94 = ""),0,1)</f>
        <v>1</v>
      </c>
      <c r="AC95" s="20">
        <f>IF(coder1_YH!AJ94="","",IF(coder1_YH!AJ94=coder2_NY_MT!AF95,1,0))</f>
        <v>1</v>
      </c>
      <c r="AD95" s="20">
        <f>IF(OR(coder2_NY_MT!AG94="", coder1_YH!AK94 = ""),0,1)</f>
        <v>1</v>
      </c>
      <c r="AF95" s="20">
        <f>IF(coder1_YH!AM94="","",IF(coder1_YH!AM94=coder2_NY_MT!AI95,1,0))</f>
        <v>1</v>
      </c>
      <c r="AG95" s="20">
        <f>IF(coder1_YH!AN94="","",IF(coder1_YH!AN94=coder2_NY_MT!AJ95,1,0))</f>
        <v>1</v>
      </c>
      <c r="AH95" s="20">
        <f>IF(coder1_YH!AO94="","",IF(coder1_YH!AO94=coder2_NY_MT!AK95,1,0))</f>
        <v>1</v>
      </c>
      <c r="AI95" s="20">
        <f>IF(coder1_YH!AP94="","",IF(coder1_YH!AP94=coder2_NY_MT!AL95,1,0))</f>
        <v>1</v>
      </c>
      <c r="AJ95" s="20">
        <f>IF(coder1_YH!AQ94="","",IF(coder1_YH!AQ94=coder2_NY_MT!AM95,1,0))</f>
        <v>1</v>
      </c>
      <c r="AK95" s="20">
        <f>IF(coder1_YH!AR94="","",IF(coder1_YH!AR94=coder2_NY_MT!AN95,1,0))</f>
        <v>1</v>
      </c>
      <c r="AL95" s="20" t="str">
        <f>IF(coder1_YH!AY94="","",IF(coder1_YH!AY94=coder2_NY_MT!AU95,1,0))</f>
        <v/>
      </c>
      <c r="AM95" s="20" t="e">
        <f>IF(coder1_YH!AZ94="","",IF(coder1_YH!AZ94=coder2_NY_MT!#REF!,1,0))</f>
        <v>#REF!</v>
      </c>
      <c r="AN95" s="2"/>
    </row>
    <row r="96" spans="1:40" s="20" customFormat="1" ht="17" hidden="1" customHeight="1" x14ac:dyDescent="0.2">
      <c r="A96" s="20" t="str">
        <f>IF(coder1_YH!D95="","",IF(coder1_YH!D95=coder2_NY_MT!A96,1,0))</f>
        <v/>
      </c>
      <c r="B96" s="20" t="e">
        <f>IF(coder1_YH!#REF!="","",IF(RIGHT(coder1_YH!#REF!,2)=RIGHT(coder2_NY_MT!B96,2),1,0))</f>
        <v>#REF!</v>
      </c>
      <c r="C96" s="20" t="str">
        <f>IF(coder1_YH!F95="","",IF(coder1_YH!F95=coder2_NY_MT!C96,1,0))</f>
        <v/>
      </c>
      <c r="E96" s="20" t="str">
        <f>IF(coder1_YH!H95="","",IF(coder1_YH!H95=coder2_NY_MT!E96,1,0))</f>
        <v/>
      </c>
      <c r="F96" s="20" t="str">
        <f>IF(coder1_YH!I95="","",IF(coder1_YH!I95=coder2_NY_MT!F96,1,0))</f>
        <v/>
      </c>
      <c r="G96" s="20" t="str">
        <f>IF(coder1_YH!J95="","",IF(coder1_YH!J95=coder2_NY_MT!G96,1,0))</f>
        <v/>
      </c>
      <c r="H96" s="20">
        <f>IF(coder1_YH!O95="","",IF(RIGHT(coder1_YH!O95,3)=RIGHT(coder2_NY_MT!K96,3),1,0))</f>
        <v>0</v>
      </c>
      <c r="I96" s="20">
        <f>IF(H96="","",IF(OR(coder2_NY_MT!L96="", coder1_YH!P95 = ""),0,1))</f>
        <v>1</v>
      </c>
      <c r="J96" s="20">
        <f>IF(coder1_YH!Q95="","",IF(coder1_YH!Q95=coder2_NY_MT!M96,1,0))</f>
        <v>1</v>
      </c>
      <c r="K96" s="20">
        <f>IF(coder1_YH!R95="","",IF(coder1_YH!R95=coder2_NY_MT!N96,1,0))</f>
        <v>1</v>
      </c>
      <c r="L96" s="20">
        <f>IF(coder1_YH!S95="","",IF(coder1_YH!S95=coder2_NY_MT!O96,1,0))</f>
        <v>1</v>
      </c>
      <c r="M96" s="20">
        <f>IF(coder1_YH!T95="","",IF(coder1_YH!T95=coder2_NY_MT!P96,1,0))</f>
        <v>1</v>
      </c>
      <c r="N96" s="20">
        <f>IF(coder1_YH!U95="","",IF(coder1_YH!U95=coder2_NY_MT!Q96,1,0))</f>
        <v>1</v>
      </c>
      <c r="O96" s="20">
        <f>IF(coder1_YH!V95="","",IF(coder1_YH!V95=coder2_NY_MT!R96,1,0))</f>
        <v>1</v>
      </c>
      <c r="P96" s="20">
        <f>IF(coder1_YH!W95="","",IF(coder1_YH!W95=coder2_NY_MT!S96,1,0))</f>
        <v>1</v>
      </c>
      <c r="Q96" s="20">
        <f>IF(coder1_YH!X95="","",IF(coder1_YH!X95=coder2_NY_MT!T96,1,0))</f>
        <v>1</v>
      </c>
      <c r="R96" s="20">
        <f>IF(coder1_YH!Y95="","",IF(coder1_YH!Y95=coder2_NY_MT!U96,1,0))</f>
        <v>0</v>
      </c>
      <c r="S96" s="20">
        <f>IF(R96="","",IF(OR(coder2_NY_MT!V96="", coder1_YH!Z95 = ""),0,1))</f>
        <v>1</v>
      </c>
      <c r="T96" s="20">
        <f>IF(coder1_YH!AA95="","",IF(coder1_YH!AA95=coder2_NY_MT!W96,1,0))</f>
        <v>1</v>
      </c>
      <c r="U96" s="20">
        <f>IF(coder1_YH!AB95="","",IF(coder1_YH!AB95=coder2_NY_MT!X96,1,0))</f>
        <v>0</v>
      </c>
      <c r="V96" s="20">
        <f>IF(coder1_YH!AC95="","",IF(coder1_YH!AC95=coder2_NY_MT!Y96,1,0))</f>
        <v>0</v>
      </c>
      <c r="W96" s="20">
        <f>IF(coder1_YH!AD95="","",IF(coder1_YH!AD95=coder2_NY_MT!Z96,1,0))</f>
        <v>0</v>
      </c>
      <c r="X96" s="20">
        <f>IF(coder1_YH!AE95="","",IF(coder1_YH!AE95=coder2_NY_MT!AA96,1,0))</f>
        <v>0</v>
      </c>
      <c r="Y96" s="20">
        <f>IF(coder1_YH!AF95="","",IF(coder1_YH!AF95=coder2_NY_MT!AB96,1,0))</f>
        <v>0</v>
      </c>
      <c r="Z96" s="20">
        <f>IF(coder1_YH!AG95="","",IF(coder1_YH!AG95=coder2_NY_MT!AC96,1,0))</f>
        <v>0</v>
      </c>
      <c r="AA96" s="20">
        <f>IF(coder1_YH!AH95="","",IF(coder1_YH!AH95=coder2_NY_MT!AD96,1,0))</f>
        <v>0</v>
      </c>
      <c r="AB96" s="20">
        <f>IF(OR(coder2_NY_MT!AE95="", coder1_YH!AI95 = ""),0,1)</f>
        <v>1</v>
      </c>
      <c r="AC96" s="20">
        <f>IF(coder1_YH!AJ95="","",IF(coder1_YH!AJ95=coder2_NY_MT!AF96,1,0))</f>
        <v>1</v>
      </c>
      <c r="AD96" s="20">
        <f>IF(OR(coder2_NY_MT!AG95="", coder1_YH!AK95 = ""),0,1)</f>
        <v>1</v>
      </c>
      <c r="AF96" s="20">
        <f>IF(coder1_YH!AM95="","",IF(coder1_YH!AM95=coder2_NY_MT!AI96,1,0))</f>
        <v>1</v>
      </c>
      <c r="AG96" s="20">
        <f>IF(coder1_YH!AN95="","",IF(coder1_YH!AN95=coder2_NY_MT!AJ96,1,0))</f>
        <v>1</v>
      </c>
      <c r="AH96" s="20">
        <f>IF(coder1_YH!AO95="","",IF(coder1_YH!AO95=coder2_NY_MT!AK96,1,0))</f>
        <v>1</v>
      </c>
      <c r="AI96" s="20">
        <f>IF(coder1_YH!AP95="","",IF(coder1_YH!AP95=coder2_NY_MT!AL96,1,0))</f>
        <v>1</v>
      </c>
      <c r="AJ96" s="20">
        <f>IF(coder1_YH!AQ95="","",IF(coder1_YH!AQ95=coder2_NY_MT!AM96,1,0))</f>
        <v>1</v>
      </c>
      <c r="AK96" s="20">
        <f>IF(coder1_YH!AR95="","",IF(coder1_YH!AR95=coder2_NY_MT!AN96,1,0))</f>
        <v>1</v>
      </c>
      <c r="AL96" s="20" t="str">
        <f>IF(coder1_YH!AY95="","",IF(coder1_YH!AY95=coder2_NY_MT!AU96,1,0))</f>
        <v/>
      </c>
      <c r="AM96" s="20" t="e">
        <f>IF(coder1_YH!AZ95="","",IF(coder1_YH!AZ95=coder2_NY_MT!#REF!,1,0))</f>
        <v>#REF!</v>
      </c>
      <c r="AN96" s="2"/>
    </row>
    <row r="97" spans="1:40" s="20" customFormat="1" ht="17" hidden="1" customHeight="1" x14ac:dyDescent="0.2">
      <c r="A97" s="20" t="str">
        <f>IF(coder1_YH!D96="","",IF(coder1_YH!D96=coder2_NY_MT!A97,1,0))</f>
        <v/>
      </c>
      <c r="B97" s="20" t="e">
        <f>IF(coder1_YH!#REF!="","",IF(RIGHT(coder1_YH!#REF!,2)=RIGHT(coder2_NY_MT!B97,2),1,0))</f>
        <v>#REF!</v>
      </c>
      <c r="C97" s="20" t="str">
        <f>IF(coder1_YH!F96="","",IF(coder1_YH!F96=coder2_NY_MT!C97,1,0))</f>
        <v/>
      </c>
      <c r="E97" s="20" t="str">
        <f>IF(coder1_YH!H96="","",IF(coder1_YH!H96=coder2_NY_MT!E97,1,0))</f>
        <v/>
      </c>
      <c r="F97" s="20" t="str">
        <f>IF(coder1_YH!I96="","",IF(coder1_YH!I96=coder2_NY_MT!F97,1,0))</f>
        <v/>
      </c>
      <c r="G97" s="20" t="str">
        <f>IF(coder1_YH!J96="","",IF(coder1_YH!J96=coder2_NY_MT!G97,1,0))</f>
        <v/>
      </c>
      <c r="H97" s="20" t="str">
        <f>IF(coder1_YH!O96="","",IF(RIGHT(coder1_YH!O96,3)=RIGHT(coder2_NY_MT!K97,3),1,0))</f>
        <v/>
      </c>
      <c r="I97" s="20" t="str">
        <f>IF(H97="","",IF(OR(coder2_NY_MT!L97="", coder1_YH!P96 = ""),0,1))</f>
        <v/>
      </c>
      <c r="J97" s="20" t="str">
        <f>IF(coder1_YH!Q96="","",IF(coder1_YH!Q96=coder2_NY_MT!M97,1,0))</f>
        <v/>
      </c>
      <c r="K97" s="20" t="str">
        <f>IF(coder1_YH!R96="","",IF(coder1_YH!R96=coder2_NY_MT!N97,1,0))</f>
        <v/>
      </c>
      <c r="L97" s="20" t="str">
        <f>IF(coder1_YH!S96="","",IF(coder1_YH!S96=coder2_NY_MT!O97,1,0))</f>
        <v/>
      </c>
      <c r="M97" s="20" t="str">
        <f>IF(coder1_YH!T96="","",IF(coder1_YH!T96=coder2_NY_MT!P97,1,0))</f>
        <v/>
      </c>
      <c r="N97" s="20" t="str">
        <f>IF(coder1_YH!U96="","",IF(coder1_YH!U96=coder2_NY_MT!Q97,1,0))</f>
        <v/>
      </c>
      <c r="O97" s="20" t="str">
        <f>IF(coder1_YH!V96="","",IF(coder1_YH!V96=coder2_NY_MT!R97,1,0))</f>
        <v/>
      </c>
      <c r="P97" s="20" t="str">
        <f>IF(coder1_YH!W96="","",IF(coder1_YH!W96=coder2_NY_MT!S97,1,0))</f>
        <v/>
      </c>
      <c r="Q97" s="20" t="str">
        <f>IF(coder1_YH!X96="","",IF(coder1_YH!X96=coder2_NY_MT!T97,1,0))</f>
        <v/>
      </c>
      <c r="R97" s="20" t="str">
        <f>IF(coder1_YH!Y96="","",IF(coder1_YH!Y96=coder2_NY_MT!U97,1,0))</f>
        <v/>
      </c>
      <c r="S97" s="20" t="str">
        <f>IF(R97="","",IF(OR(coder2_NY_MT!V97="", coder1_YH!Z96 = ""),0,1))</f>
        <v/>
      </c>
      <c r="T97" s="20" t="str">
        <f>IF(coder1_YH!AA96="","",IF(coder1_YH!AA96=coder2_NY_MT!W97,1,0))</f>
        <v/>
      </c>
      <c r="U97" s="20" t="str">
        <f>IF(coder1_YH!AB96="","",IF(coder1_YH!AB96=coder2_NY_MT!X97,1,0))</f>
        <v/>
      </c>
      <c r="V97" s="20" t="str">
        <f>IF(coder1_YH!AC96="","",IF(coder1_YH!AC96=coder2_NY_MT!Y97,1,0))</f>
        <v/>
      </c>
      <c r="W97" s="20" t="str">
        <f>IF(coder1_YH!AD96="","",IF(coder1_YH!AD96=coder2_NY_MT!Z97,1,0))</f>
        <v/>
      </c>
      <c r="X97" s="20" t="str">
        <f>IF(coder1_YH!AE96="","",IF(coder1_YH!AE96=coder2_NY_MT!AA97,1,0))</f>
        <v/>
      </c>
      <c r="Y97" s="20" t="str">
        <f>IF(coder1_YH!AF96="","",IF(coder1_YH!AF96=coder2_NY_MT!AB97,1,0))</f>
        <v/>
      </c>
      <c r="Z97" s="20" t="str">
        <f>IF(coder1_YH!AG96="","",IF(coder1_YH!AG96=coder2_NY_MT!AC97,1,0))</f>
        <v/>
      </c>
      <c r="AA97" s="20" t="str">
        <f>IF(coder1_YH!AH96="","",IF(coder1_YH!AH96=coder2_NY_MT!AD97,1,0))</f>
        <v/>
      </c>
      <c r="AB97" s="20">
        <f>IF(OR(coder2_NY_MT!AE96="", coder1_YH!AI96 = ""),0,1)</f>
        <v>1</v>
      </c>
      <c r="AC97" s="20">
        <f>IF(coder1_YH!AJ96="","",IF(coder1_YH!AJ96=coder2_NY_MT!AF97,1,0))</f>
        <v>1</v>
      </c>
      <c r="AD97" s="20">
        <f>IF(OR(coder2_NY_MT!AG96="", coder1_YH!AK96 = ""),0,1)</f>
        <v>0</v>
      </c>
      <c r="AF97" s="20">
        <f>IF(coder1_YH!AM96="","",IF(coder1_YH!AM96=coder2_NY_MT!AI97,1,0))</f>
        <v>1</v>
      </c>
      <c r="AG97" s="20">
        <f>IF(coder1_YH!AN96="","",IF(coder1_YH!AN96=coder2_NY_MT!AJ97,1,0))</f>
        <v>0</v>
      </c>
      <c r="AH97" s="20">
        <f>IF(coder1_YH!AO96="","",IF(coder1_YH!AO96=coder2_NY_MT!AK97,1,0))</f>
        <v>1</v>
      </c>
      <c r="AI97" s="20">
        <f>IF(coder1_YH!AP96="","",IF(coder1_YH!AP96=coder2_NY_MT!AL97,1,0))</f>
        <v>1</v>
      </c>
      <c r="AJ97" s="20">
        <f>IF(coder1_YH!AQ96="","",IF(coder1_YH!AQ96=coder2_NY_MT!AM97,1,0))</f>
        <v>1</v>
      </c>
      <c r="AK97" s="20">
        <f>IF(coder1_YH!AR96="","",IF(coder1_YH!AR96=coder2_NY_MT!AN97,1,0))</f>
        <v>1</v>
      </c>
      <c r="AL97" s="20" t="str">
        <f>IF(coder1_YH!AY96="","",IF(coder1_YH!AY96=coder2_NY_MT!AU97,1,0))</f>
        <v/>
      </c>
      <c r="AM97" s="20" t="e">
        <f>IF(coder1_YH!AZ96="","",IF(coder1_YH!AZ96=coder2_NY_MT!#REF!,1,0))</f>
        <v>#REF!</v>
      </c>
      <c r="AN97" s="2"/>
    </row>
    <row r="98" spans="1:40" s="20" customFormat="1" ht="17" hidden="1" customHeight="1" x14ac:dyDescent="0.2">
      <c r="A98" s="20">
        <f>IF(coder1_YH!D97="","",IF(coder1_YH!D97=coder2_NY_MT!A98,1,0))</f>
        <v>1</v>
      </c>
      <c r="B98" s="20" t="e">
        <f>IF(coder1_YH!#REF!="","",IF(RIGHT(coder1_YH!#REF!,2)=RIGHT(coder2_NY_MT!B98,2),1,0))</f>
        <v>#REF!</v>
      </c>
      <c r="C98" s="20">
        <f>IF(coder1_YH!F97="","",IF(coder1_YH!F97=coder2_NY_MT!C98,1,0))</f>
        <v>0</v>
      </c>
      <c r="E98" s="20">
        <f>IF(coder1_YH!H97="","",IF(coder1_YH!H97=coder2_NY_MT!E98,1,0))</f>
        <v>1</v>
      </c>
      <c r="F98" s="20">
        <f>IF(coder1_YH!I97="","",IF(coder1_YH!I97=coder2_NY_MT!F98,1,0))</f>
        <v>1</v>
      </c>
      <c r="G98" s="20">
        <f>IF(coder1_YH!J97="","",IF(coder1_YH!J97=coder2_NY_MT!G98,1,0))</f>
        <v>1</v>
      </c>
      <c r="H98" s="20">
        <f>IF(coder1_YH!O97="","",IF(RIGHT(coder1_YH!O97,3)=RIGHT(coder2_NY_MT!K98,3),1,0))</f>
        <v>0</v>
      </c>
      <c r="I98" s="20">
        <f>IF(H98="","",IF(OR(coder2_NY_MT!L98="", coder1_YH!P97 = ""),0,1))</f>
        <v>1</v>
      </c>
      <c r="J98" s="20">
        <f>IF(coder1_YH!Q97="","",IF(coder1_YH!Q97=coder2_NY_MT!M98,1,0))</f>
        <v>1</v>
      </c>
      <c r="K98" s="20">
        <f>IF(coder1_YH!R97="","",IF(coder1_YH!R97=coder2_NY_MT!N98,1,0))</f>
        <v>1</v>
      </c>
      <c r="L98" s="20">
        <f>IF(coder1_YH!S97="","",IF(coder1_YH!S97=coder2_NY_MT!O98,1,0))</f>
        <v>0</v>
      </c>
      <c r="M98" s="20">
        <f>IF(coder1_YH!T97="","",IF(coder1_YH!T97=coder2_NY_MT!P98,1,0))</f>
        <v>1</v>
      </c>
      <c r="N98" s="20">
        <f>IF(coder1_YH!U97="","",IF(coder1_YH!U97=coder2_NY_MT!Q98,1,0))</f>
        <v>1</v>
      </c>
      <c r="O98" s="20">
        <f>IF(coder1_YH!V97="","",IF(coder1_YH!V97=coder2_NY_MT!R98,1,0))</f>
        <v>1</v>
      </c>
      <c r="P98" s="20">
        <f>IF(coder1_YH!W97="","",IF(coder1_YH!W97=coder2_NY_MT!S98,1,0))</f>
        <v>1</v>
      </c>
      <c r="Q98" s="20">
        <f>IF(coder1_YH!X97="","",IF(coder1_YH!X97=coder2_NY_MT!T98,1,0))</f>
        <v>1</v>
      </c>
      <c r="R98" s="20">
        <f>IF(coder1_YH!Y97="","",IF(coder1_YH!Y97=coder2_NY_MT!U98,1,0))</f>
        <v>1</v>
      </c>
      <c r="S98" s="20">
        <f>IF(R98="","",IF(OR(coder2_NY_MT!V98="", coder1_YH!Z97 = ""),0,1))</f>
        <v>1</v>
      </c>
      <c r="T98" s="20">
        <f>IF(coder1_YH!AA97="","",IF(coder1_YH!AA97=coder2_NY_MT!W98,1,0))</f>
        <v>1</v>
      </c>
      <c r="U98" s="20">
        <f>IF(coder1_YH!AB97="","",IF(coder1_YH!AB97=coder2_NY_MT!X98,1,0))</f>
        <v>1</v>
      </c>
      <c r="V98" s="20">
        <f>IF(coder1_YH!AC97="","",IF(coder1_YH!AC97=coder2_NY_MT!Y98,1,0))</f>
        <v>1</v>
      </c>
      <c r="W98" s="20">
        <f>IF(coder1_YH!AD97="","",IF(coder1_YH!AD97=coder2_NY_MT!Z98,1,0))</f>
        <v>1</v>
      </c>
      <c r="X98" s="20">
        <f>IF(coder1_YH!AE97="","",IF(coder1_YH!AE97=coder2_NY_MT!AA98,1,0))</f>
        <v>1</v>
      </c>
      <c r="Y98" s="20">
        <f>IF(coder1_YH!AF97="","",IF(coder1_YH!AF97=coder2_NY_MT!AB98,1,0))</f>
        <v>1</v>
      </c>
      <c r="Z98" s="20">
        <f>IF(coder1_YH!AG97="","",IF(coder1_YH!AG97=coder2_NY_MT!AC98,1,0))</f>
        <v>1</v>
      </c>
      <c r="AA98" s="20">
        <f>IF(coder1_YH!AH97="","",IF(coder1_YH!AH97=coder2_NY_MT!AD98,1,0))</f>
        <v>1</v>
      </c>
      <c r="AB98" s="20">
        <f>IF(OR(coder2_NY_MT!AE97="", coder1_YH!AI97 = ""),0,1)</f>
        <v>1</v>
      </c>
      <c r="AC98" s="20">
        <f>IF(coder1_YH!AJ97="","",IF(coder1_YH!AJ97=coder2_NY_MT!AF98,1,0))</f>
        <v>1</v>
      </c>
      <c r="AD98" s="20">
        <f>IF(OR(coder2_NY_MT!AG97="", coder1_YH!AK97 = ""),0,1)</f>
        <v>0</v>
      </c>
      <c r="AF98" s="20">
        <f>IF(coder1_YH!AM97="","",IF(coder1_YH!AM97=coder2_NY_MT!AI98,1,0))</f>
        <v>1</v>
      </c>
      <c r="AG98" s="20">
        <f>IF(coder1_YH!AN97="","",IF(coder1_YH!AN97=coder2_NY_MT!AJ98,1,0))</f>
        <v>1</v>
      </c>
      <c r="AH98" s="20">
        <f>IF(coder1_YH!AO97="","",IF(coder1_YH!AO97=coder2_NY_MT!AK98,1,0))</f>
        <v>1</v>
      </c>
      <c r="AI98" s="20">
        <f>IF(coder1_YH!AP97="","",IF(coder1_YH!AP97=coder2_NY_MT!AL98,1,0))</f>
        <v>1</v>
      </c>
      <c r="AJ98" s="20">
        <f>IF(coder1_YH!AQ97="","",IF(coder1_YH!AQ97=coder2_NY_MT!AM98,1,0))</f>
        <v>1</v>
      </c>
      <c r="AK98" s="20">
        <f>IF(coder1_YH!AR97="","",IF(coder1_YH!AR97=coder2_NY_MT!AN98,1,0))</f>
        <v>1</v>
      </c>
      <c r="AL98" s="20" t="str">
        <f>IF(coder1_YH!AY97="","",IF(coder1_YH!AY97=coder2_NY_MT!AU98,1,0))</f>
        <v/>
      </c>
      <c r="AM98" s="20" t="e">
        <f>IF(coder1_YH!AZ97="","",IF(coder1_YH!AZ97=coder2_NY_MT!#REF!,1,0))</f>
        <v>#REF!</v>
      </c>
      <c r="AN98" s="2"/>
    </row>
    <row r="99" spans="1:40" s="20" customFormat="1" ht="17" hidden="1" customHeight="1" x14ac:dyDescent="0.2">
      <c r="A99" s="20" t="str">
        <f>IF(coder1_YH!D98="","",IF(coder1_YH!D98=coder2_NY_MT!A99,1,0))</f>
        <v/>
      </c>
      <c r="B99" s="20" t="e">
        <f>IF(coder1_YH!#REF!="","",IF(RIGHT(coder1_YH!#REF!,2)=RIGHT(coder2_NY_MT!B99,2),1,0))</f>
        <v>#REF!</v>
      </c>
      <c r="C99" s="20" t="str">
        <f>IF(coder1_YH!F98="","",IF(coder1_YH!F98=coder2_NY_MT!C99,1,0))</f>
        <v/>
      </c>
      <c r="E99" s="20" t="str">
        <f>IF(coder1_YH!H98="","",IF(coder1_YH!H98=coder2_NY_MT!E99,1,0))</f>
        <v/>
      </c>
      <c r="F99" s="20" t="str">
        <f>IF(coder1_YH!I98="","",IF(coder1_YH!I98=coder2_NY_MT!F99,1,0))</f>
        <v/>
      </c>
      <c r="G99" s="20" t="str">
        <f>IF(coder1_YH!J98="","",IF(coder1_YH!J98=coder2_NY_MT!G99,1,0))</f>
        <v/>
      </c>
      <c r="H99" s="20">
        <f>IF(coder1_YH!O98="","",IF(RIGHT(coder1_YH!O98,3)=RIGHT(coder2_NY_MT!K99,3),1,0))</f>
        <v>0</v>
      </c>
      <c r="I99" s="20">
        <f>IF(H99="","",IF(OR(coder2_NY_MT!L99="", coder1_YH!P98 = ""),0,1))</f>
        <v>1</v>
      </c>
      <c r="J99" s="20">
        <f>IF(coder1_YH!Q98="","",IF(coder1_YH!Q98=coder2_NY_MT!M99,1,0))</f>
        <v>1</v>
      </c>
      <c r="K99" s="20">
        <f>IF(coder1_YH!R98="","",IF(coder1_YH!R98=coder2_NY_MT!N99,1,0))</f>
        <v>1</v>
      </c>
      <c r="L99" s="20">
        <f>IF(coder1_YH!S98="","",IF(coder1_YH!S98=coder2_NY_MT!O99,1,0))</f>
        <v>0</v>
      </c>
      <c r="M99" s="20">
        <f>IF(coder1_YH!T98="","",IF(coder1_YH!T98=coder2_NY_MT!P99,1,0))</f>
        <v>1</v>
      </c>
      <c r="N99" s="20">
        <f>IF(coder1_YH!U98="","",IF(coder1_YH!U98=coder2_NY_MT!Q99,1,0))</f>
        <v>1</v>
      </c>
      <c r="O99" s="20">
        <f>IF(coder1_YH!V98="","",IF(coder1_YH!V98=coder2_NY_MT!R99,1,0))</f>
        <v>1</v>
      </c>
      <c r="P99" s="20">
        <f>IF(coder1_YH!W98="","",IF(coder1_YH!W98=coder2_NY_MT!S99,1,0))</f>
        <v>1</v>
      </c>
      <c r="Q99" s="20">
        <f>IF(coder1_YH!X98="","",IF(coder1_YH!X98=coder2_NY_MT!T99,1,0))</f>
        <v>1</v>
      </c>
      <c r="R99" s="20">
        <f>IF(coder1_YH!Y98="","",IF(coder1_YH!Y98=coder2_NY_MT!U99,1,0))</f>
        <v>1</v>
      </c>
      <c r="S99" s="20">
        <f>IF(R99="","",IF(OR(coder2_NY_MT!V99="", coder1_YH!Z98 = ""),0,1))</f>
        <v>1</v>
      </c>
      <c r="T99" s="20">
        <f>IF(coder1_YH!AA98="","",IF(coder1_YH!AA98=coder2_NY_MT!W99,1,0))</f>
        <v>1</v>
      </c>
      <c r="U99" s="20">
        <f>IF(coder1_YH!AB98="","",IF(coder1_YH!AB98=coder2_NY_MT!X99,1,0))</f>
        <v>1</v>
      </c>
      <c r="V99" s="20">
        <f>IF(coder1_YH!AC98="","",IF(coder1_YH!AC98=coder2_NY_MT!Y99,1,0))</f>
        <v>1</v>
      </c>
      <c r="W99" s="20">
        <f>IF(coder1_YH!AD98="","",IF(coder1_YH!AD98=coder2_NY_MT!Z99,1,0))</f>
        <v>1</v>
      </c>
      <c r="X99" s="20">
        <f>IF(coder1_YH!AE98="","",IF(coder1_YH!AE98=coder2_NY_MT!AA99,1,0))</f>
        <v>1</v>
      </c>
      <c r="Y99" s="20">
        <f>IF(coder1_YH!AF98="","",IF(coder1_YH!AF98=coder2_NY_MT!AB99,1,0))</f>
        <v>1</v>
      </c>
      <c r="Z99" s="20">
        <f>IF(coder1_YH!AG98="","",IF(coder1_YH!AG98=coder2_NY_MT!AC99,1,0))</f>
        <v>1</v>
      </c>
      <c r="AA99" s="20">
        <f>IF(coder1_YH!AH98="","",IF(coder1_YH!AH98=coder2_NY_MT!AD99,1,0))</f>
        <v>1</v>
      </c>
      <c r="AB99" s="20">
        <f>IF(OR(coder2_NY_MT!AE98="", coder1_YH!AI98 = ""),0,1)</f>
        <v>1</v>
      </c>
      <c r="AC99" s="20">
        <f>IF(coder1_YH!AJ98="","",IF(coder1_YH!AJ98=coder2_NY_MT!AF99,1,0))</f>
        <v>1</v>
      </c>
      <c r="AD99" s="20">
        <f>IF(OR(coder2_NY_MT!AG98="", coder1_YH!AK98 = ""),0,1)</f>
        <v>1</v>
      </c>
      <c r="AF99" s="20">
        <f>IF(coder1_YH!AM98="","",IF(coder1_YH!AM98=coder2_NY_MT!AI99,1,0))</f>
        <v>1</v>
      </c>
      <c r="AG99" s="20">
        <f>IF(coder1_YH!AN98="","",IF(coder1_YH!AN98=coder2_NY_MT!AJ99,1,0))</f>
        <v>1</v>
      </c>
      <c r="AH99" s="20">
        <f>IF(coder1_YH!AO98="","",IF(coder1_YH!AO98=coder2_NY_MT!AK99,1,0))</f>
        <v>1</v>
      </c>
      <c r="AI99" s="20">
        <f>IF(coder1_YH!AP98="","",IF(coder1_YH!AP98=coder2_NY_MT!AL99,1,0))</f>
        <v>1</v>
      </c>
      <c r="AJ99" s="20">
        <f>IF(coder1_YH!AQ98="","",IF(coder1_YH!AQ98=coder2_NY_MT!AM99,1,0))</f>
        <v>1</v>
      </c>
      <c r="AK99" s="20">
        <f>IF(coder1_YH!AR98="","",IF(coder1_YH!AR98=coder2_NY_MT!AN99,1,0))</f>
        <v>1</v>
      </c>
      <c r="AL99" s="20" t="str">
        <f>IF(coder1_YH!AY98="","",IF(coder1_YH!AY98=coder2_NY_MT!AU99,1,0))</f>
        <v/>
      </c>
      <c r="AM99" s="20" t="e">
        <f>IF(coder1_YH!AZ98="","",IF(coder1_YH!AZ98=coder2_NY_MT!#REF!,1,0))</f>
        <v>#REF!</v>
      </c>
      <c r="AN99" s="2"/>
    </row>
    <row r="100" spans="1:40" s="20" customFormat="1" ht="17" hidden="1" customHeight="1" x14ac:dyDescent="0.2">
      <c r="A100" s="20" t="str">
        <f>IF(coder1_YH!D99="","",IF(coder1_YH!D99=coder2_NY_MT!A100,1,0))</f>
        <v/>
      </c>
      <c r="B100" s="20" t="e">
        <f>IF(coder1_YH!#REF!="","",IF(RIGHT(coder1_YH!#REF!,2)=RIGHT(coder2_NY_MT!B100,2),1,0))</f>
        <v>#REF!</v>
      </c>
      <c r="C100" s="20" t="str">
        <f>IF(coder1_YH!F99="","",IF(coder1_YH!F99=coder2_NY_MT!C100,1,0))</f>
        <v/>
      </c>
      <c r="E100" s="20" t="str">
        <f>IF(coder1_YH!H99="","",IF(coder1_YH!H99=coder2_NY_MT!E100,1,0))</f>
        <v/>
      </c>
      <c r="F100" s="20" t="str">
        <f>IF(coder1_YH!I99="","",IF(coder1_YH!I99=coder2_NY_MT!F100,1,0))</f>
        <v/>
      </c>
      <c r="G100" s="20" t="str">
        <f>IF(coder1_YH!J99="","",IF(coder1_YH!J99=coder2_NY_MT!G100,1,0))</f>
        <v/>
      </c>
      <c r="H100" s="20">
        <f>IF(coder1_YH!O99="","",IF(RIGHT(coder1_YH!O99,3)=RIGHT(coder2_NY_MT!K100,3),1,0))</f>
        <v>0</v>
      </c>
      <c r="I100" s="20">
        <f>IF(H100="","",IF(OR(coder2_NY_MT!L100="", coder1_YH!P99 = ""),0,1))</f>
        <v>1</v>
      </c>
      <c r="J100" s="20">
        <f>IF(coder1_YH!Q99="","",IF(coder1_YH!Q99=coder2_NY_MT!M100,1,0))</f>
        <v>1</v>
      </c>
      <c r="K100" s="20">
        <f>IF(coder1_YH!R99="","",IF(coder1_YH!R99=coder2_NY_MT!N100,1,0))</f>
        <v>1</v>
      </c>
      <c r="L100" s="20">
        <f>IF(coder1_YH!S99="","",IF(coder1_YH!S99=coder2_NY_MT!O100,1,0))</f>
        <v>0</v>
      </c>
      <c r="M100" s="20">
        <f>IF(coder1_YH!T99="","",IF(coder1_YH!T99=coder2_NY_MT!P100,1,0))</f>
        <v>1</v>
      </c>
      <c r="N100" s="20">
        <f>IF(coder1_YH!U99="","",IF(coder1_YH!U99=coder2_NY_MT!Q100,1,0))</f>
        <v>1</v>
      </c>
      <c r="O100" s="20">
        <f>IF(coder1_YH!V99="","",IF(coder1_YH!V99=coder2_NY_MT!R100,1,0))</f>
        <v>1</v>
      </c>
      <c r="P100" s="20">
        <f>IF(coder1_YH!W99="","",IF(coder1_YH!W99=coder2_NY_MT!S100,1,0))</f>
        <v>1</v>
      </c>
      <c r="Q100" s="20">
        <f>IF(coder1_YH!X99="","",IF(coder1_YH!X99=coder2_NY_MT!T100,1,0))</f>
        <v>1</v>
      </c>
      <c r="R100" s="20">
        <f>IF(coder1_YH!Y99="","",IF(coder1_YH!Y99=coder2_NY_MT!U100,1,0))</f>
        <v>0</v>
      </c>
      <c r="S100" s="20">
        <f>IF(R100="","",IF(OR(coder2_NY_MT!V100="", coder1_YH!Z99 = ""),0,1))</f>
        <v>1</v>
      </c>
      <c r="T100" s="20">
        <f>IF(coder1_YH!AA99="","",IF(coder1_YH!AA99=coder2_NY_MT!W100,1,0))</f>
        <v>0</v>
      </c>
      <c r="U100" s="20">
        <f>IF(coder1_YH!AB99="","",IF(coder1_YH!AB99=coder2_NY_MT!X100,1,0))</f>
        <v>0</v>
      </c>
      <c r="V100" s="20">
        <f>IF(coder1_YH!AC99="","",IF(coder1_YH!AC99=coder2_NY_MT!Y100,1,0))</f>
        <v>0</v>
      </c>
      <c r="W100" s="20">
        <f>IF(coder1_YH!AD99="","",IF(coder1_YH!AD99=coder2_NY_MT!Z100,1,0))</f>
        <v>0</v>
      </c>
      <c r="X100" s="20">
        <f>IF(coder1_YH!AE99="","",IF(coder1_YH!AE99=coder2_NY_MT!AA100,1,0))</f>
        <v>0</v>
      </c>
      <c r="Y100" s="20">
        <f>IF(coder1_YH!AF99="","",IF(coder1_YH!AF99=coder2_NY_MT!AB100,1,0))</f>
        <v>0</v>
      </c>
      <c r="Z100" s="20">
        <f>IF(coder1_YH!AG99="","",IF(coder1_YH!AG99=coder2_NY_MT!AC100,1,0))</f>
        <v>0</v>
      </c>
      <c r="AA100" s="20">
        <f>IF(coder1_YH!AH99="","",IF(coder1_YH!AH99=coder2_NY_MT!AD100,1,0))</f>
        <v>0</v>
      </c>
      <c r="AB100" s="20">
        <f>IF(OR(coder2_NY_MT!AE99="", coder1_YH!AI99 = ""),0,1)</f>
        <v>1</v>
      </c>
      <c r="AC100" s="20">
        <f>IF(coder1_YH!AJ99="","",IF(coder1_YH!AJ99=coder2_NY_MT!AF100,1,0))</f>
        <v>1</v>
      </c>
      <c r="AD100" s="20">
        <f>IF(OR(coder2_NY_MT!AG99="", coder1_YH!AK99 = ""),0,1)</f>
        <v>0</v>
      </c>
      <c r="AF100" s="20">
        <f>IF(coder1_YH!AM99="","",IF(coder1_YH!AM99=coder2_NY_MT!AI100,1,0))</f>
        <v>1</v>
      </c>
      <c r="AG100" s="20">
        <f>IF(coder1_YH!AN99="","",IF(coder1_YH!AN99=coder2_NY_MT!AJ100,1,0))</f>
        <v>1</v>
      </c>
      <c r="AH100" s="20">
        <f>IF(coder1_YH!AO99="","",IF(coder1_YH!AO99=coder2_NY_MT!AK100,1,0))</f>
        <v>1</v>
      </c>
      <c r="AI100" s="20">
        <f>IF(coder1_YH!AP99="","",IF(coder1_YH!AP99=coder2_NY_MT!AL100,1,0))</f>
        <v>1</v>
      </c>
      <c r="AJ100" s="20">
        <f>IF(coder1_YH!AQ99="","",IF(coder1_YH!AQ99=coder2_NY_MT!AM100,1,0))</f>
        <v>1</v>
      </c>
      <c r="AK100" s="20">
        <f>IF(coder1_YH!AR99="","",IF(coder1_YH!AR99=coder2_NY_MT!AN100,1,0))</f>
        <v>1</v>
      </c>
      <c r="AL100" s="20" t="str">
        <f>IF(coder1_YH!AY99="","",IF(coder1_YH!AY99=coder2_NY_MT!AU100,1,0))</f>
        <v/>
      </c>
      <c r="AM100" s="20" t="e">
        <f>IF(coder1_YH!AZ99="","",IF(coder1_YH!AZ99=coder2_NY_MT!#REF!,1,0))</f>
        <v>#REF!</v>
      </c>
      <c r="AN100" s="2"/>
    </row>
    <row r="101" spans="1:40" s="20" customFormat="1" ht="17" hidden="1" customHeight="1" x14ac:dyDescent="0.2">
      <c r="A101" s="20">
        <f>IF(coder1_YH!D100="","",IF(coder1_YH!D100=coder2_NY_MT!A101,1,0))</f>
        <v>1</v>
      </c>
      <c r="B101" s="20" t="e">
        <f>IF(coder1_YH!#REF!="","",IF(RIGHT(coder1_YH!#REF!,2)=RIGHT(coder2_NY_MT!B101,2),1,0))</f>
        <v>#REF!</v>
      </c>
      <c r="C101" s="20">
        <f>IF(coder1_YH!F100="","",IF(coder1_YH!F100=coder2_NY_MT!C101,1,0))</f>
        <v>1</v>
      </c>
      <c r="E101" s="20">
        <f>IF(coder1_YH!H100="","",IF(coder1_YH!H100=coder2_NY_MT!E101,1,0))</f>
        <v>1</v>
      </c>
      <c r="F101" s="20">
        <f>IF(coder1_YH!I100="","",IF(coder1_YH!I100=coder2_NY_MT!F101,1,0))</f>
        <v>1</v>
      </c>
      <c r="G101" s="20">
        <f>IF(coder1_YH!J100="","",IF(coder1_YH!J100=coder2_NY_MT!G101,1,0))</f>
        <v>1</v>
      </c>
      <c r="H101" s="20">
        <f>IF(coder1_YH!O100="","",IF(RIGHT(coder1_YH!O100,3)=RIGHT(coder2_NY_MT!K101,3),1,0))</f>
        <v>0</v>
      </c>
      <c r="I101" s="20">
        <f>IF(H101="","",IF(OR(coder2_NY_MT!L101="", coder1_YH!P100 = ""),0,1))</f>
        <v>1</v>
      </c>
      <c r="J101" s="20">
        <f>IF(coder1_YH!Q100="","",IF(coder1_YH!Q100=coder2_NY_MT!M101,1,0))</f>
        <v>1</v>
      </c>
      <c r="K101" s="20">
        <f>IF(coder1_YH!R100="","",IF(coder1_YH!R100=coder2_NY_MT!N101,1,0))</f>
        <v>1</v>
      </c>
      <c r="L101" s="20">
        <f>IF(coder1_YH!S100="","",IF(coder1_YH!S100=coder2_NY_MT!O101,1,0))</f>
        <v>1</v>
      </c>
      <c r="M101" s="20">
        <f>IF(coder1_YH!T100="","",IF(coder1_YH!T100=coder2_NY_MT!P101,1,0))</f>
        <v>1</v>
      </c>
      <c r="N101" s="20">
        <f>IF(coder1_YH!U100="","",IF(coder1_YH!U100=coder2_NY_MT!Q101,1,0))</f>
        <v>1</v>
      </c>
      <c r="O101" s="20">
        <f>IF(coder1_YH!V100="","",IF(coder1_YH!V100=coder2_NY_MT!R101,1,0))</f>
        <v>1</v>
      </c>
      <c r="P101" s="98">
        <v>1</v>
      </c>
      <c r="Q101" s="20">
        <f>IF(coder1_YH!X100="","",IF(coder1_YH!X100=coder2_NY_MT!T101,1,0))</f>
        <v>1</v>
      </c>
      <c r="R101" s="20">
        <f>IF(coder1_YH!Y100="","",IF(coder1_YH!Y100=coder2_NY_MT!U101,1,0))</f>
        <v>1</v>
      </c>
      <c r="S101" s="20">
        <f>IF(R101="","",IF(OR(coder2_NY_MT!V101="", coder1_YH!Z100 = ""),0,1))</f>
        <v>1</v>
      </c>
      <c r="T101" s="20">
        <f>IF(coder1_YH!AA100="","",IF(coder1_YH!AA100=coder2_NY_MT!W101,1,0))</f>
        <v>1</v>
      </c>
      <c r="U101" s="20">
        <f>IF(coder1_YH!AB100="","",IF(coder1_YH!AB100=coder2_NY_MT!X101,1,0))</f>
        <v>1</v>
      </c>
      <c r="V101" s="20">
        <f>IF(coder1_YH!AC100="","",IF(coder1_YH!AC100=coder2_NY_MT!Y101,1,0))</f>
        <v>1</v>
      </c>
      <c r="W101" s="20">
        <f>IF(coder1_YH!AD100="","",IF(coder1_YH!AD100=coder2_NY_MT!Z101,1,0))</f>
        <v>1</v>
      </c>
      <c r="X101" s="20">
        <f>IF(coder1_YH!AE100="","",IF(coder1_YH!AE100=coder2_NY_MT!AA101,1,0))</f>
        <v>1</v>
      </c>
      <c r="Y101" s="20">
        <f>IF(coder1_YH!AF100="","",IF(coder1_YH!AF100=coder2_NY_MT!AB101,1,0))</f>
        <v>1</v>
      </c>
      <c r="Z101" s="20">
        <f>IF(coder1_YH!AG100="","",IF(coder1_YH!AG100=coder2_NY_MT!AC101,1,0))</f>
        <v>1</v>
      </c>
      <c r="AA101" s="20">
        <f>IF(coder1_YH!AH100="","",IF(coder1_YH!AH100=coder2_NY_MT!AD101,1,0))</f>
        <v>1</v>
      </c>
      <c r="AB101" s="20">
        <f>IF(OR(coder2_NY_MT!AE100="", coder1_YH!AI100 = ""),0,1)</f>
        <v>1</v>
      </c>
      <c r="AC101" s="20">
        <f>IF(coder1_YH!AJ100="","",IF(coder1_YH!AJ100=coder2_NY_MT!AF101,1,0))</f>
        <v>1</v>
      </c>
      <c r="AD101" s="20">
        <f>IF(OR(coder2_NY_MT!AG100="", coder1_YH!AK100 = ""),0,1)</f>
        <v>0</v>
      </c>
      <c r="AF101" s="20">
        <f>IF(coder1_YH!AM100="","",IF(coder1_YH!AM100=coder2_NY_MT!AI101,1,0))</f>
        <v>1</v>
      </c>
      <c r="AG101" s="20">
        <f>IF(coder1_YH!AN100="","",IF(coder1_YH!AN100=coder2_NY_MT!AJ101,1,0))</f>
        <v>1</v>
      </c>
      <c r="AH101" s="20">
        <f>IF(coder1_YH!AO100="","",IF(coder1_YH!AO100=coder2_NY_MT!AK101,1,0))</f>
        <v>1</v>
      </c>
      <c r="AI101" s="20">
        <f>IF(coder1_YH!AP100="","",IF(coder1_YH!AP100=coder2_NY_MT!AL101,1,0))</f>
        <v>1</v>
      </c>
      <c r="AJ101" s="20">
        <f>IF(coder1_YH!AQ100="","",IF(coder1_YH!AQ100=coder2_NY_MT!AM101,1,0))</f>
        <v>1</v>
      </c>
      <c r="AK101" s="20">
        <f>IF(coder1_YH!AR100="","",IF(coder1_YH!AR100=coder2_NY_MT!AN101,1,0))</f>
        <v>1</v>
      </c>
      <c r="AL101" s="20" t="str">
        <f>IF(coder1_YH!AY100="","",IF(coder1_YH!AY100=coder2_NY_MT!AU101,1,0))</f>
        <v/>
      </c>
      <c r="AM101" s="20" t="e">
        <f>IF(coder1_YH!AZ100="","",IF(coder1_YH!AZ100=coder2_NY_MT!#REF!,1,0))</f>
        <v>#REF!</v>
      </c>
      <c r="AN101" s="2"/>
    </row>
    <row r="102" spans="1:40" s="20" customFormat="1" ht="17" hidden="1" customHeight="1" x14ac:dyDescent="0.2">
      <c r="A102" s="20" t="str">
        <f>IF(coder1_YH!D101="","",IF(coder1_YH!D101=coder2_NY_MT!A102,1,0))</f>
        <v/>
      </c>
      <c r="B102" s="20" t="e">
        <f>IF(coder1_YH!#REF!="","",IF(RIGHT(coder1_YH!#REF!,2)=RIGHT(coder2_NY_MT!B102,2),1,0))</f>
        <v>#REF!</v>
      </c>
      <c r="C102" s="20" t="str">
        <f>IF(coder1_YH!F101="","",IF(coder1_YH!F101=coder2_NY_MT!C102,1,0))</f>
        <v/>
      </c>
      <c r="E102" s="20" t="str">
        <f>IF(coder1_YH!H101="","",IF(coder1_YH!H101=coder2_NY_MT!E102,1,0))</f>
        <v/>
      </c>
      <c r="F102" s="20" t="str">
        <f>IF(coder1_YH!I101="","",IF(coder1_YH!I101=coder2_NY_MT!F102,1,0))</f>
        <v/>
      </c>
      <c r="G102" s="20" t="str">
        <f>IF(coder1_YH!J101="","",IF(coder1_YH!J101=coder2_NY_MT!G102,1,0))</f>
        <v/>
      </c>
      <c r="H102" s="20">
        <f>IF(coder1_YH!O101="","",IF(RIGHT(coder1_YH!O101,3)=RIGHT(coder2_NY_MT!K102,3),1,0))</f>
        <v>0</v>
      </c>
      <c r="I102" s="20">
        <f>IF(H102="","",IF(OR(coder2_NY_MT!L102="", coder1_YH!P101 = ""),0,1))</f>
        <v>1</v>
      </c>
      <c r="J102" s="20">
        <f>IF(coder1_YH!Q101="","",IF(coder1_YH!Q101=coder2_NY_MT!M102,1,0))</f>
        <v>1</v>
      </c>
      <c r="K102" s="20">
        <f>IF(coder1_YH!R101="","",IF(coder1_YH!R101=coder2_NY_MT!N102,1,0))</f>
        <v>1</v>
      </c>
      <c r="L102" s="20">
        <f>IF(coder1_YH!S101="","",IF(coder1_YH!S101=coder2_NY_MT!O102,1,0))</f>
        <v>1</v>
      </c>
      <c r="M102" s="20">
        <f>IF(coder1_YH!T101="","",IF(coder1_YH!T101=coder2_NY_MT!P102,1,0))</f>
        <v>1</v>
      </c>
      <c r="N102" s="20">
        <f>IF(coder1_YH!U101="","",IF(coder1_YH!U101=coder2_NY_MT!Q102,1,0))</f>
        <v>1</v>
      </c>
      <c r="O102" s="20">
        <f>IF(coder1_YH!V101="","",IF(coder1_YH!V101=coder2_NY_MT!R102,1,0))</f>
        <v>1</v>
      </c>
      <c r="P102" s="98">
        <v>1</v>
      </c>
      <c r="Q102" s="20">
        <f>IF(coder1_YH!X101="","",IF(coder1_YH!X101=coder2_NY_MT!T102,1,0))</f>
        <v>1</v>
      </c>
      <c r="R102" s="20">
        <f>IF(coder1_YH!Y101="","",IF(coder1_YH!Y101=coder2_NY_MT!U102,1,0))</f>
        <v>0</v>
      </c>
      <c r="S102" s="20">
        <f>IF(R102="","",IF(OR(coder2_NY_MT!V102="", coder1_YH!Z101 = ""),0,1))</f>
        <v>1</v>
      </c>
      <c r="T102" s="20">
        <f>IF(coder1_YH!AA101="","",IF(coder1_YH!AA101=coder2_NY_MT!W102,1,0))</f>
        <v>1</v>
      </c>
      <c r="U102" s="20">
        <f>IF(coder1_YH!AB101="","",IF(coder1_YH!AB101=coder2_NY_MT!X102,1,0))</f>
        <v>0</v>
      </c>
      <c r="V102" s="20">
        <f>IF(coder1_YH!AC101="","",IF(coder1_YH!AC101=coder2_NY_MT!Y102,1,0))</f>
        <v>0</v>
      </c>
      <c r="W102" s="20">
        <f>IF(coder1_YH!AD101="","",IF(coder1_YH!AD101=coder2_NY_MT!Z102,1,0))</f>
        <v>0</v>
      </c>
      <c r="X102" s="20">
        <f>IF(coder1_YH!AE101="","",IF(coder1_YH!AE101=coder2_NY_MT!AA102,1,0))</f>
        <v>0</v>
      </c>
      <c r="Y102" s="20">
        <f>IF(coder1_YH!AF101="","",IF(coder1_YH!AF101=coder2_NY_MT!AB102,1,0))</f>
        <v>0</v>
      </c>
      <c r="Z102" s="20">
        <f>IF(coder1_YH!AG101="","",IF(coder1_YH!AG101=coder2_NY_MT!AC102,1,0))</f>
        <v>0</v>
      </c>
      <c r="AA102" s="20">
        <f>IF(coder1_YH!AH101="","",IF(coder1_YH!AH101=coder2_NY_MT!AD102,1,0))</f>
        <v>0</v>
      </c>
      <c r="AB102" s="20">
        <f>IF(OR(coder2_NY_MT!AE101="", coder1_YH!AI101 = ""),0,1)</f>
        <v>1</v>
      </c>
      <c r="AC102" s="20">
        <f>IF(coder1_YH!AJ101="","",IF(coder1_YH!AJ101=coder2_NY_MT!AF102,1,0))</f>
        <v>1</v>
      </c>
      <c r="AD102" s="20">
        <f>IF(OR(coder2_NY_MT!AG101="", coder1_YH!AK101 = ""),0,1)</f>
        <v>1</v>
      </c>
      <c r="AF102" s="20">
        <f>IF(coder1_YH!AM101="","",IF(coder1_YH!AM101=coder2_NY_MT!AI102,1,0))</f>
        <v>1</v>
      </c>
      <c r="AG102" s="20">
        <f>IF(coder1_YH!AN101="","",IF(coder1_YH!AN101=coder2_NY_MT!AJ102,1,0))</f>
        <v>1</v>
      </c>
      <c r="AH102" s="20">
        <f>IF(coder1_YH!AO101="","",IF(coder1_YH!AO101=coder2_NY_MT!AK102,1,0))</f>
        <v>1</v>
      </c>
      <c r="AI102" s="20">
        <f>IF(coder1_YH!AP101="","",IF(coder1_YH!AP101=coder2_NY_MT!AL102,1,0))</f>
        <v>0</v>
      </c>
      <c r="AJ102" s="20">
        <f>IF(coder1_YH!AQ101="","",IF(coder1_YH!AQ101=coder2_NY_MT!AM102,1,0))</f>
        <v>1</v>
      </c>
      <c r="AK102" s="20">
        <f>IF(coder1_YH!AR101="","",IF(coder1_YH!AR101=coder2_NY_MT!AN102,1,0))</f>
        <v>1</v>
      </c>
      <c r="AL102" s="20" t="str">
        <f>IF(coder1_YH!AY101="","",IF(coder1_YH!AY101=coder2_NY_MT!AU102,1,0))</f>
        <v/>
      </c>
      <c r="AM102" s="20" t="e">
        <f>IF(coder1_YH!AZ101="","",IF(coder1_YH!AZ101=coder2_NY_MT!#REF!,1,0))</f>
        <v>#REF!</v>
      </c>
      <c r="AN102" s="2"/>
    </row>
    <row r="103" spans="1:40" s="20" customFormat="1" ht="17" hidden="1" customHeight="1" x14ac:dyDescent="0.2">
      <c r="A103" s="20">
        <f>IF(coder1_YH!D102="","",IF(coder1_YH!D102=coder2_NY_MT!A103,1,0))</f>
        <v>1</v>
      </c>
      <c r="B103" s="20" t="e">
        <f>IF(coder1_YH!#REF!="","",IF(RIGHT(coder1_YH!#REF!,2)=RIGHT(coder2_NY_MT!B103,2),1,0))</f>
        <v>#REF!</v>
      </c>
      <c r="C103" s="20">
        <f>IF(coder1_YH!F102="","",IF(coder1_YH!F102=coder2_NY_MT!C103,1,0))</f>
        <v>1</v>
      </c>
      <c r="E103" s="20">
        <f>IF(coder1_YH!H102="","",IF(coder1_YH!H102=coder2_NY_MT!E103,1,0))</f>
        <v>1</v>
      </c>
      <c r="F103" s="20">
        <f>IF(coder1_YH!I102="","",IF(coder1_YH!I102=coder2_NY_MT!F103,1,0))</f>
        <v>1</v>
      </c>
      <c r="G103" s="20">
        <f>IF(coder1_YH!J102="","",IF(coder1_YH!J102=coder2_NY_MT!G103,1,0))</f>
        <v>1</v>
      </c>
      <c r="H103" s="20">
        <f>IF(coder1_YH!O102="","",IF(RIGHT(coder1_YH!O102,3)=RIGHT(coder2_NY_MT!K103,3),1,0))</f>
        <v>0</v>
      </c>
      <c r="I103" s="20">
        <f>IF(H103="","",IF(OR(coder2_NY_MT!L103="", coder1_YH!P102 = ""),0,1))</f>
        <v>1</v>
      </c>
      <c r="J103" s="20">
        <f>IF(coder1_YH!Q102="","",IF(coder1_YH!Q102=coder2_NY_MT!M103,1,0))</f>
        <v>1</v>
      </c>
      <c r="K103" s="20">
        <f>IF(coder1_YH!R102="","",IF(coder1_YH!R102=coder2_NY_MT!N103,1,0))</f>
        <v>1</v>
      </c>
      <c r="L103" s="20">
        <f>IF(coder1_YH!S102="","",IF(coder1_YH!S102=coder2_NY_MT!O103,1,0))</f>
        <v>1</v>
      </c>
      <c r="M103" s="20">
        <f>IF(coder1_YH!T102="","",IF(coder1_YH!T102=coder2_NY_MT!P103,1,0))</f>
        <v>1</v>
      </c>
      <c r="N103" s="20">
        <f>IF(coder1_YH!U102="","",IF(coder1_YH!U102=coder2_NY_MT!Q103,1,0))</f>
        <v>1</v>
      </c>
      <c r="O103" s="20">
        <f>IF(coder1_YH!V102="","",IF(coder1_YH!V102=coder2_NY_MT!R103,1,0))</f>
        <v>1</v>
      </c>
      <c r="P103" s="20">
        <f>IF(coder1_YH!W102="","",IF(coder1_YH!W102=coder2_NY_MT!S103,1,0))</f>
        <v>1</v>
      </c>
      <c r="Q103" s="20">
        <f>IF(coder1_YH!X102="","",IF(coder1_YH!X102=coder2_NY_MT!T103,1,0))</f>
        <v>1</v>
      </c>
      <c r="R103" s="20">
        <f>IF(coder1_YH!Y102="","",IF(coder1_YH!Y102=coder2_NY_MT!U103,1,0))</f>
        <v>1</v>
      </c>
      <c r="S103" s="20">
        <f>IF(R103="","",IF(OR(coder2_NY_MT!V103="", coder1_YH!Z102 = ""),0,1))</f>
        <v>1</v>
      </c>
      <c r="T103" s="20">
        <f>IF(coder1_YH!AA102="","",IF(coder1_YH!AA102=coder2_NY_MT!W103,1,0))</f>
        <v>1</v>
      </c>
      <c r="U103" s="20">
        <f>IF(coder1_YH!AB102="","",IF(coder1_YH!AB102=coder2_NY_MT!X103,1,0))</f>
        <v>1</v>
      </c>
      <c r="V103" s="20">
        <f>IF(coder1_YH!AC102="","",IF(coder1_YH!AC102=coder2_NY_MT!Y103,1,0))</f>
        <v>1</v>
      </c>
      <c r="W103" s="20">
        <f>IF(coder1_YH!AD102="","",IF(coder1_YH!AD102=coder2_NY_MT!Z103,1,0))</f>
        <v>1</v>
      </c>
      <c r="X103" s="20">
        <f>IF(coder1_YH!AE102="","",IF(coder1_YH!AE102=coder2_NY_MT!AA103,1,0))</f>
        <v>1</v>
      </c>
      <c r="Y103" s="20">
        <f>IF(coder1_YH!AF102="","",IF(coder1_YH!AF102=coder2_NY_MT!AB103,1,0))</f>
        <v>1</v>
      </c>
      <c r="Z103" s="20">
        <f>IF(coder1_YH!AG102="","",IF(coder1_YH!AG102=coder2_NY_MT!AC103,1,0))</f>
        <v>1</v>
      </c>
      <c r="AA103" s="20">
        <f>IF(coder1_YH!AH102="","",IF(coder1_YH!AH102=coder2_NY_MT!AD103,1,0))</f>
        <v>1</v>
      </c>
      <c r="AB103" s="20">
        <f>IF(OR(coder2_NY_MT!AE102="", coder1_YH!AI102 = ""),0,1)</f>
        <v>1</v>
      </c>
      <c r="AC103" s="20">
        <f>IF(coder1_YH!AJ102="","",IF(coder1_YH!AJ102=coder2_NY_MT!AF103,1,0))</f>
        <v>1</v>
      </c>
      <c r="AD103" s="20">
        <f>IF(OR(coder2_NY_MT!AG102="", coder1_YH!AK102 = ""),0,1)</f>
        <v>0</v>
      </c>
      <c r="AF103" s="20">
        <f>IF(coder1_YH!AM102="","",IF(coder1_YH!AM102=coder2_NY_MT!AI103,1,0))</f>
        <v>1</v>
      </c>
      <c r="AG103" s="20">
        <f>IF(coder1_YH!AN102="","",IF(coder1_YH!AN102=coder2_NY_MT!AJ103,1,0))</f>
        <v>1</v>
      </c>
      <c r="AH103" s="20">
        <f>IF(coder1_YH!AO102="","",IF(coder1_YH!AO102=coder2_NY_MT!AK103,1,0))</f>
        <v>1</v>
      </c>
      <c r="AI103" s="20">
        <f>IF(coder1_YH!AP102="","",IF(coder1_YH!AP102=coder2_NY_MT!AL103,1,0))</f>
        <v>1</v>
      </c>
      <c r="AJ103" s="20">
        <f>IF(coder1_YH!AQ102="","",IF(coder1_YH!AQ102=coder2_NY_MT!AM103,1,0))</f>
        <v>1</v>
      </c>
      <c r="AK103" s="20">
        <f>IF(coder1_YH!AR102="","",IF(coder1_YH!AR102=coder2_NY_MT!AN103,1,0))</f>
        <v>1</v>
      </c>
      <c r="AL103" s="20" t="str">
        <f>IF(coder1_YH!AY102="","",IF(coder1_YH!AY102=coder2_NY_MT!AU103,1,0))</f>
        <v/>
      </c>
      <c r="AM103" s="20" t="e">
        <f>IF(coder1_YH!AZ102="","",IF(coder1_YH!AZ102=coder2_NY_MT!#REF!,1,0))</f>
        <v>#REF!</v>
      </c>
      <c r="AN103" s="2"/>
    </row>
    <row r="104" spans="1:40" s="20" customFormat="1" ht="17" hidden="1" customHeight="1" x14ac:dyDescent="0.2">
      <c r="A104" s="20" t="str">
        <f>IF(coder1_YH!D103="","",IF(coder1_YH!D103=coder2_NY_MT!A104,1,0))</f>
        <v/>
      </c>
      <c r="B104" s="20" t="e">
        <f>IF(coder1_YH!#REF!="","",IF(RIGHT(coder1_YH!#REF!,2)=RIGHT(coder2_NY_MT!B104,2),1,0))</f>
        <v>#REF!</v>
      </c>
      <c r="C104" s="20" t="str">
        <f>IF(coder1_YH!F103="","",IF(coder1_YH!F103=coder2_NY_MT!C104,1,0))</f>
        <v/>
      </c>
      <c r="E104" s="20" t="str">
        <f>IF(coder1_YH!H103="","",IF(coder1_YH!H103=coder2_NY_MT!E104,1,0))</f>
        <v/>
      </c>
      <c r="F104" s="20" t="str">
        <f>IF(coder1_YH!I103="","",IF(coder1_YH!I103=coder2_NY_MT!F104,1,0))</f>
        <v/>
      </c>
      <c r="G104" s="20" t="str">
        <f>IF(coder1_YH!J103="","",IF(coder1_YH!J103=coder2_NY_MT!G104,1,0))</f>
        <v/>
      </c>
      <c r="H104" s="20">
        <f>IF(coder1_YH!O103="","",IF(RIGHT(coder1_YH!O103,3)=RIGHT(coder2_NY_MT!K104,3),1,0))</f>
        <v>0</v>
      </c>
      <c r="I104" s="20">
        <f>IF(H104="","",IF(OR(coder2_NY_MT!L104="", coder1_YH!P103 = ""),0,1))</f>
        <v>1</v>
      </c>
      <c r="J104" s="20">
        <f>IF(coder1_YH!Q103="","",IF(coder1_YH!Q103=coder2_NY_MT!M104,1,0))</f>
        <v>1</v>
      </c>
      <c r="K104" s="20">
        <f>IF(coder1_YH!R103="","",IF(coder1_YH!R103=coder2_NY_MT!N104,1,0))</f>
        <v>1</v>
      </c>
      <c r="L104" s="20">
        <f>IF(coder1_YH!S103="","",IF(coder1_YH!S103=coder2_NY_MT!O104,1,0))</f>
        <v>1</v>
      </c>
      <c r="M104" s="20">
        <f>IF(coder1_YH!T103="","",IF(coder1_YH!T103=coder2_NY_MT!P104,1,0))</f>
        <v>1</v>
      </c>
      <c r="N104" s="20">
        <f>IF(coder1_YH!U103="","",IF(coder1_YH!U103=coder2_NY_MT!Q104,1,0))</f>
        <v>1</v>
      </c>
      <c r="O104" s="20">
        <f>IF(coder1_YH!V103="","",IF(coder1_YH!V103=coder2_NY_MT!R104,1,0))</f>
        <v>1</v>
      </c>
      <c r="P104" s="20">
        <f>IF(coder1_YH!W103="","",IF(coder1_YH!W103=coder2_NY_MT!S104,1,0))</f>
        <v>1</v>
      </c>
      <c r="Q104" s="20">
        <f>IF(coder1_YH!X103="","",IF(coder1_YH!X103=coder2_NY_MT!T104,1,0))</f>
        <v>1</v>
      </c>
      <c r="R104" s="20">
        <f>IF(coder1_YH!Y103="","",IF(coder1_YH!Y103=coder2_NY_MT!U104,1,0))</f>
        <v>0</v>
      </c>
      <c r="S104" s="20">
        <f>IF(R104="","",IF(OR(coder2_NY_MT!V104="", coder1_YH!Z103 = ""),0,1))</f>
        <v>1</v>
      </c>
      <c r="T104" s="20">
        <f>IF(coder1_YH!AA103="","",IF(coder1_YH!AA103=coder2_NY_MT!W104,1,0))</f>
        <v>1</v>
      </c>
      <c r="U104" s="20">
        <f>IF(coder1_YH!AB103="","",IF(coder1_YH!AB103=coder2_NY_MT!X104,1,0))</f>
        <v>0</v>
      </c>
      <c r="V104" s="20">
        <f>IF(coder1_YH!AC103="","",IF(coder1_YH!AC103=coder2_NY_MT!Y104,1,0))</f>
        <v>0</v>
      </c>
      <c r="W104" s="20">
        <f>IF(coder1_YH!AD103="","",IF(coder1_YH!AD103=coder2_NY_MT!Z104,1,0))</f>
        <v>0</v>
      </c>
      <c r="X104" s="20">
        <f>IF(coder1_YH!AE103="","",IF(coder1_YH!AE103=coder2_NY_MT!AA104,1,0))</f>
        <v>0</v>
      </c>
      <c r="Y104" s="20">
        <f>IF(coder1_YH!AF103="","",IF(coder1_YH!AF103=coder2_NY_MT!AB104,1,0))</f>
        <v>0</v>
      </c>
      <c r="Z104" s="20">
        <f>IF(coder1_YH!AG103="","",IF(coder1_YH!AG103=coder2_NY_MT!AC104,1,0))</f>
        <v>0</v>
      </c>
      <c r="AA104" s="20">
        <f>IF(coder1_YH!AH103="","",IF(coder1_YH!AH103=coder2_NY_MT!AD104,1,0))</f>
        <v>0</v>
      </c>
      <c r="AB104" s="20">
        <f>IF(OR(coder2_NY_MT!AE103="", coder1_YH!AI103 = ""),0,1)</f>
        <v>1</v>
      </c>
      <c r="AC104" s="20">
        <f>IF(coder1_YH!AJ103="","",IF(coder1_YH!AJ103=coder2_NY_MT!AF104,1,0))</f>
        <v>1</v>
      </c>
      <c r="AD104" s="20">
        <f>IF(OR(coder2_NY_MT!AG103="", coder1_YH!AK103 = ""),0,1)</f>
        <v>1</v>
      </c>
      <c r="AF104" s="20">
        <f>IF(coder1_YH!AM103="","",IF(coder1_YH!AM103=coder2_NY_MT!AI104,1,0))</f>
        <v>1</v>
      </c>
      <c r="AG104" s="20">
        <f>IF(coder1_YH!AN103="","",IF(coder1_YH!AN103=coder2_NY_MT!AJ104,1,0))</f>
        <v>1</v>
      </c>
      <c r="AH104" s="20">
        <f>IF(coder1_YH!AO103="","",IF(coder1_YH!AO103=coder2_NY_MT!AK104,1,0))</f>
        <v>1</v>
      </c>
      <c r="AI104" s="20">
        <f>IF(coder1_YH!AP103="","",IF(coder1_YH!AP103=coder2_NY_MT!AL104,1,0))</f>
        <v>1</v>
      </c>
      <c r="AJ104" s="20">
        <f>IF(coder1_YH!AQ103="","",IF(coder1_YH!AQ103=coder2_NY_MT!AM104,1,0))</f>
        <v>1</v>
      </c>
      <c r="AK104" s="20">
        <f>IF(coder1_YH!AR103="","",IF(coder1_YH!AR103=coder2_NY_MT!AN104,1,0))</f>
        <v>1</v>
      </c>
      <c r="AL104" s="20" t="str">
        <f>IF(coder1_YH!AY103="","",IF(coder1_YH!AY103=coder2_NY_MT!AU104,1,0))</f>
        <v/>
      </c>
      <c r="AM104" s="20" t="e">
        <f>IF(coder1_YH!AZ103="","",IF(coder1_YH!AZ103=coder2_NY_MT!#REF!,1,0))</f>
        <v>#REF!</v>
      </c>
      <c r="AN104" s="2"/>
    </row>
    <row r="105" spans="1:40" s="20" customFormat="1" ht="17" hidden="1" customHeight="1" x14ac:dyDescent="0.2">
      <c r="A105" s="20">
        <f>IF(coder1_YH!D104="","",IF(coder1_YH!D104=coder2_NY_MT!A105,1,0))</f>
        <v>0</v>
      </c>
      <c r="B105" s="20" t="e">
        <f>IF(coder1_YH!#REF!="","",IF(RIGHT(coder1_YH!#REF!,2)=RIGHT(coder2_NY_MT!B105,2),1,0))</f>
        <v>#REF!</v>
      </c>
      <c r="C105" s="20">
        <f>IF(coder1_YH!F104="","",IF(coder1_YH!F104=coder2_NY_MT!C105,1,0))</f>
        <v>0</v>
      </c>
      <c r="E105" s="20">
        <f>IF(coder1_YH!H104="","",IF(coder1_YH!H104=coder2_NY_MT!E105,1,0))</f>
        <v>0</v>
      </c>
      <c r="F105" s="20">
        <f>IF(coder1_YH!I104="","",IF(coder1_YH!I104=coder2_NY_MT!F105,1,0))</f>
        <v>0</v>
      </c>
      <c r="G105" s="20">
        <f>IF(coder1_YH!J104="","",IF(coder1_YH!J104=coder2_NY_MT!G105,1,0))</f>
        <v>0</v>
      </c>
      <c r="H105" s="20">
        <f>IF(coder1_YH!O104="","",IF(RIGHT(coder1_YH!O104,3)=RIGHT(coder2_NY_MT!K105,3),1,0))</f>
        <v>0</v>
      </c>
      <c r="I105" s="20">
        <f>IF(H105="","",IF(OR(coder2_NY_MT!L105="", coder1_YH!P104 = ""),0,1))</f>
        <v>1</v>
      </c>
      <c r="J105" s="20">
        <f>IF(coder1_YH!Q104="","",IF(coder1_YH!Q104=coder2_NY_MT!M105,1,0))</f>
        <v>1</v>
      </c>
      <c r="K105" s="20">
        <f>IF(coder1_YH!R104="","",IF(coder1_YH!R104=coder2_NY_MT!N105,1,0))</f>
        <v>1</v>
      </c>
      <c r="L105" s="20">
        <f>IF(coder1_YH!S104="","",IF(coder1_YH!S104=coder2_NY_MT!O105,1,0))</f>
        <v>1</v>
      </c>
      <c r="M105" s="20">
        <f>IF(coder1_YH!T104="","",IF(coder1_YH!T104=coder2_NY_MT!P105,1,0))</f>
        <v>1</v>
      </c>
      <c r="N105" s="20">
        <f>IF(coder1_YH!U104="","",IF(coder1_YH!U104=coder2_NY_MT!Q105,1,0))</f>
        <v>1</v>
      </c>
      <c r="O105" s="20">
        <f>IF(coder1_YH!V104="","",IF(coder1_YH!V104=coder2_NY_MT!R105,1,0))</f>
        <v>1</v>
      </c>
      <c r="P105" s="20">
        <f>IF(coder1_YH!W104="","",IF(coder1_YH!W104=coder2_NY_MT!S105,1,0))</f>
        <v>1</v>
      </c>
      <c r="Q105" s="20">
        <f>IF(coder1_YH!X104="","",IF(coder1_YH!X104=coder2_NY_MT!T105,1,0))</f>
        <v>1</v>
      </c>
      <c r="R105" s="20">
        <f>IF(coder1_YH!Y104="","",IF(coder1_YH!Y104=coder2_NY_MT!U105,1,0))</f>
        <v>1</v>
      </c>
      <c r="S105" s="20">
        <f>IF(R105="","",IF(OR(coder2_NY_MT!V105="", coder1_YH!Z104 = ""),0,1))</f>
        <v>1</v>
      </c>
      <c r="T105" s="20">
        <f>IF(coder1_YH!AA104="","",IF(coder1_YH!AA104=coder2_NY_MT!W105,1,0))</f>
        <v>1</v>
      </c>
      <c r="U105" s="20">
        <f>IF(coder1_YH!AB104="","",IF(coder1_YH!AB104=coder2_NY_MT!X105,1,0))</f>
        <v>1</v>
      </c>
      <c r="V105" s="20">
        <f>IF(coder1_YH!AC104="","",IF(coder1_YH!AC104=coder2_NY_MT!Y105,1,0))</f>
        <v>1</v>
      </c>
      <c r="W105" s="20">
        <f>IF(coder1_YH!AD104="","",IF(coder1_YH!AD104=coder2_NY_MT!Z105,1,0))</f>
        <v>1</v>
      </c>
      <c r="X105" s="20">
        <f>IF(coder1_YH!AE104="","",IF(coder1_YH!AE104=coder2_NY_MT!AA105,1,0))</f>
        <v>1</v>
      </c>
      <c r="Y105" s="20">
        <f>IF(coder1_YH!AF104="","",IF(coder1_YH!AF104=coder2_NY_MT!AB105,1,0))</f>
        <v>1</v>
      </c>
      <c r="Z105" s="20">
        <f>IF(coder1_YH!AG104="","",IF(coder1_YH!AG104=coder2_NY_MT!AC105,1,0))</f>
        <v>1</v>
      </c>
      <c r="AA105" s="20">
        <f>IF(coder1_YH!AH104="","",IF(coder1_YH!AH104=coder2_NY_MT!AD105,1,0))</f>
        <v>1</v>
      </c>
      <c r="AB105" s="20">
        <f>IF(OR(coder2_NY_MT!AE104="", coder1_YH!AI104 = ""),0,1)</f>
        <v>1</v>
      </c>
      <c r="AC105" s="20">
        <f>IF(coder1_YH!AJ104="","",IF(coder1_YH!AJ104=coder2_NY_MT!AF105,1,0))</f>
        <v>1</v>
      </c>
      <c r="AD105" s="20">
        <f>IF(OR(coder2_NY_MT!AG104="", coder1_YH!AK104 = ""),0,1)</f>
        <v>0</v>
      </c>
      <c r="AF105" s="20">
        <f>IF(coder1_YH!AM104="","",IF(coder1_YH!AM104=coder2_NY_MT!AI105,1,0))</f>
        <v>1</v>
      </c>
      <c r="AG105" s="20">
        <f>IF(coder1_YH!AN104="","",IF(coder1_YH!AN104=coder2_NY_MT!AJ105,1,0))</f>
        <v>1</v>
      </c>
      <c r="AH105" s="62">
        <v>1</v>
      </c>
      <c r="AI105" s="20">
        <f>IF(coder1_YH!AP104="","",IF(coder1_YH!AP104=coder2_NY_MT!AL105,1,0))</f>
        <v>1</v>
      </c>
      <c r="AJ105" s="20">
        <f>IF(coder1_YH!AQ104="","",IF(coder1_YH!AQ104=coder2_NY_MT!AM105,1,0))</f>
        <v>1</v>
      </c>
      <c r="AK105" s="62">
        <v>1</v>
      </c>
      <c r="AL105" s="20" t="str">
        <f>IF(coder1_YH!AY104="","",IF(coder1_YH!AY104=coder2_NY_MT!AU105,1,0))</f>
        <v/>
      </c>
      <c r="AM105" s="20" t="e">
        <f>IF(coder1_YH!AZ104="","",IF(coder1_YH!AZ104=coder2_NY_MT!#REF!,1,0))</f>
        <v>#REF!</v>
      </c>
      <c r="AN105" s="2"/>
    </row>
    <row r="106" spans="1:40" s="20" customFormat="1" ht="17" hidden="1" customHeight="1" x14ac:dyDescent="0.2">
      <c r="A106" s="20" t="str">
        <f>IF(coder1_YH!D105="","",IF(coder1_YH!D105=coder2_NY_MT!A106,1,0))</f>
        <v/>
      </c>
      <c r="B106" s="20" t="e">
        <f>IF(coder1_YH!#REF!="","",IF(RIGHT(coder1_YH!#REF!,2)=RIGHT(coder2_NY_MT!B106,2),1,0))</f>
        <v>#REF!</v>
      </c>
      <c r="C106" s="20" t="str">
        <f>IF(coder1_YH!F105="","",IF(coder1_YH!F105=coder2_NY_MT!C106,1,0))</f>
        <v/>
      </c>
      <c r="E106" s="20" t="str">
        <f>IF(coder1_YH!H105="","",IF(coder1_YH!H105=coder2_NY_MT!E106,1,0))</f>
        <v/>
      </c>
      <c r="F106" s="20" t="str">
        <f>IF(coder1_YH!I105="","",IF(coder1_YH!I105=coder2_NY_MT!F106,1,0))</f>
        <v/>
      </c>
      <c r="G106" s="20" t="str">
        <f>IF(coder1_YH!J105="","",IF(coder1_YH!J105=coder2_NY_MT!G106,1,0))</f>
        <v/>
      </c>
      <c r="H106" s="20">
        <f>IF(coder1_YH!O105="","",IF(RIGHT(coder1_YH!O105,3)=RIGHT(coder2_NY_MT!K106,3),1,0))</f>
        <v>0</v>
      </c>
      <c r="I106" s="20">
        <f>IF(H106="","",IF(OR(coder2_NY_MT!L106="", coder1_YH!P105 = ""),0,1))</f>
        <v>1</v>
      </c>
      <c r="J106" s="20">
        <f>IF(coder1_YH!Q105="","",IF(coder1_YH!Q105=coder2_NY_MT!M106,1,0))</f>
        <v>1</v>
      </c>
      <c r="K106" s="20">
        <f>IF(coder1_YH!R105="","",IF(coder1_YH!R105=coder2_NY_MT!N106,1,0))</f>
        <v>1</v>
      </c>
      <c r="L106" s="20">
        <f>IF(coder1_YH!S105="","",IF(coder1_YH!S105=coder2_NY_MT!O106,1,0))</f>
        <v>1</v>
      </c>
      <c r="M106" s="20">
        <f>IF(coder1_YH!T105="","",IF(coder1_YH!T105=coder2_NY_MT!P106,1,0))</f>
        <v>1</v>
      </c>
      <c r="N106" s="20">
        <f>IF(coder1_YH!U105="","",IF(coder1_YH!U105=coder2_NY_MT!Q106,1,0))</f>
        <v>1</v>
      </c>
      <c r="O106" s="20">
        <f>IF(coder1_YH!V105="","",IF(coder1_YH!V105=coder2_NY_MT!R106,1,0))</f>
        <v>1</v>
      </c>
      <c r="P106" s="20">
        <f>IF(coder1_YH!W105="","",IF(coder1_YH!W105=coder2_NY_MT!S106,1,0))</f>
        <v>1</v>
      </c>
      <c r="Q106" s="20">
        <f>IF(coder1_YH!X105="","",IF(coder1_YH!X105=coder2_NY_MT!T106,1,0))</f>
        <v>1</v>
      </c>
      <c r="R106" s="20">
        <f>IF(coder1_YH!Y105="","",IF(coder1_YH!Y105=coder2_NY_MT!U106,1,0))</f>
        <v>0</v>
      </c>
      <c r="S106" s="20">
        <f>IF(R106="","",IF(OR(coder2_NY_MT!V106="", coder1_YH!Z105 = ""),0,1))</f>
        <v>1</v>
      </c>
      <c r="T106" s="20">
        <f>IF(coder1_YH!AA105="","",IF(coder1_YH!AA105=coder2_NY_MT!W106,1,0))</f>
        <v>1</v>
      </c>
      <c r="U106" s="20">
        <f>IF(coder1_YH!AB105="","",IF(coder1_YH!AB105=coder2_NY_MT!X106,1,0))</f>
        <v>0</v>
      </c>
      <c r="V106" s="20">
        <f>IF(coder1_YH!AC105="","",IF(coder1_YH!AC105=coder2_NY_MT!Y106,1,0))</f>
        <v>0</v>
      </c>
      <c r="W106" s="20">
        <f>IF(coder1_YH!AD105="","",IF(coder1_YH!AD105=coder2_NY_MT!Z106,1,0))</f>
        <v>0</v>
      </c>
      <c r="X106" s="20">
        <f>IF(coder1_YH!AE105="","",IF(coder1_YH!AE105=coder2_NY_MT!AA106,1,0))</f>
        <v>0</v>
      </c>
      <c r="Y106" s="20">
        <f>IF(coder1_YH!AF105="","",IF(coder1_YH!AF105=coder2_NY_MT!AB106,1,0))</f>
        <v>0</v>
      </c>
      <c r="Z106" s="20">
        <f>IF(coder1_YH!AG105="","",IF(coder1_YH!AG105=coder2_NY_MT!AC106,1,0))</f>
        <v>0</v>
      </c>
      <c r="AA106" s="20">
        <f>IF(coder1_YH!AH105="","",IF(coder1_YH!AH105=coder2_NY_MT!AD106,1,0))</f>
        <v>0</v>
      </c>
      <c r="AB106" s="20">
        <f>IF(OR(coder2_NY_MT!AE105="", coder1_YH!AI105 = ""),0,1)</f>
        <v>1</v>
      </c>
      <c r="AC106" s="20">
        <f>IF(coder1_YH!AJ105="","",IF(coder1_YH!AJ105=coder2_NY_MT!AF106,1,0))</f>
        <v>1</v>
      </c>
      <c r="AD106" s="20">
        <f>IF(OR(coder2_NY_MT!AG105="", coder1_YH!AK105 = ""),0,1)</f>
        <v>0</v>
      </c>
      <c r="AF106" s="20">
        <f>IF(coder1_YH!AM105="","",IF(coder1_YH!AM105=coder2_NY_MT!AI106,1,0))</f>
        <v>1</v>
      </c>
      <c r="AG106" s="20">
        <f>IF(coder1_YH!AN105="","",IF(coder1_YH!AN105=coder2_NY_MT!AJ106,1,0))</f>
        <v>1</v>
      </c>
      <c r="AH106" s="62">
        <v>1</v>
      </c>
      <c r="AI106" s="20">
        <f>IF(coder1_YH!AP105="","",IF(coder1_YH!AP105=coder2_NY_MT!AL106,1,0))</f>
        <v>1</v>
      </c>
      <c r="AJ106" s="20">
        <f>IF(coder1_YH!AQ105="","",IF(coder1_YH!AQ105=coder2_NY_MT!AM106,1,0))</f>
        <v>0</v>
      </c>
      <c r="AK106" s="62">
        <v>1</v>
      </c>
      <c r="AL106" s="20" t="str">
        <f>IF(coder1_YH!AY105="","",IF(coder1_YH!AY105=coder2_NY_MT!AU106,1,0))</f>
        <v/>
      </c>
      <c r="AM106" s="20" t="e">
        <f>IF(coder1_YH!AZ105="","",IF(coder1_YH!AZ105=coder2_NY_MT!#REF!,1,0))</f>
        <v>#REF!</v>
      </c>
      <c r="AN106" s="2"/>
    </row>
    <row r="107" spans="1:40" s="20" customFormat="1" ht="17" hidden="1" customHeight="1" x14ac:dyDescent="0.2">
      <c r="A107" s="20">
        <f>IF(coder1_YH!D106="","",IF(coder1_YH!D106=coder2_NY_MT!A107,1,0))</f>
        <v>0</v>
      </c>
      <c r="B107" s="20" t="e">
        <f>IF(coder1_YH!#REF!="","",IF(RIGHT(coder1_YH!#REF!,2)=RIGHT(coder2_NY_MT!B107,2),1,0))</f>
        <v>#REF!</v>
      </c>
      <c r="C107" s="20">
        <f>IF(coder1_YH!F106="","",IF(coder1_YH!F106=coder2_NY_MT!C107,1,0))</f>
        <v>0</v>
      </c>
      <c r="E107" s="20">
        <f>IF(coder1_YH!H106="","",IF(coder1_YH!H106=coder2_NY_MT!E107,1,0))</f>
        <v>0</v>
      </c>
      <c r="F107" s="20">
        <f>IF(coder1_YH!I106="","",IF(coder1_YH!I106=coder2_NY_MT!F107,1,0))</f>
        <v>0</v>
      </c>
      <c r="G107" s="20">
        <f>IF(coder1_YH!J106="","",IF(coder1_YH!J106=coder2_NY_MT!G107,1,0))</f>
        <v>0</v>
      </c>
      <c r="H107" s="20">
        <f>IF(coder1_YH!O106="","",IF(RIGHT(coder1_YH!O106,3)=RIGHT(coder2_NY_MT!K107,3),1,0))</f>
        <v>0</v>
      </c>
      <c r="I107" s="20">
        <f>IF(H107="","",IF(OR(coder2_NY_MT!L107="", coder1_YH!P106 = ""),0,1))</f>
        <v>1</v>
      </c>
      <c r="J107" s="20">
        <f>IF(coder1_YH!Q106="","",IF(coder1_YH!Q106=coder2_NY_MT!M107,1,0))</f>
        <v>1</v>
      </c>
      <c r="K107" s="20">
        <f>IF(coder1_YH!R106="","",IF(coder1_YH!R106=coder2_NY_MT!N107,1,0))</f>
        <v>1</v>
      </c>
      <c r="L107" s="20">
        <f>IF(coder1_YH!S106="","",IF(coder1_YH!S106=coder2_NY_MT!O107,1,0))</f>
        <v>1</v>
      </c>
      <c r="M107" s="20">
        <f>IF(coder1_YH!T106="","",IF(coder1_YH!T106=coder2_NY_MT!P107,1,0))</f>
        <v>1</v>
      </c>
      <c r="N107" s="20">
        <f>IF(coder1_YH!U106="","",IF(coder1_YH!U106=coder2_NY_MT!Q107,1,0))</f>
        <v>1</v>
      </c>
      <c r="O107" s="20">
        <f>IF(coder1_YH!V106="","",IF(coder1_YH!V106=coder2_NY_MT!R107,1,0))</f>
        <v>1</v>
      </c>
      <c r="P107" s="20">
        <f>IF(coder1_YH!W106="","",IF(coder1_YH!W106=coder2_NY_MT!S107,1,0))</f>
        <v>1</v>
      </c>
      <c r="Q107" s="20">
        <f>IF(coder1_YH!X106="","",IF(coder1_YH!X106=coder2_NY_MT!T107,1,0))</f>
        <v>1</v>
      </c>
      <c r="R107" s="20">
        <f>IF(coder1_YH!Y106="","",IF(coder1_YH!Y106=coder2_NY_MT!U107,1,0))</f>
        <v>1</v>
      </c>
      <c r="S107" s="20">
        <f>IF(R107="","",IF(OR(coder2_NY_MT!V107="", coder1_YH!Z106 = ""),0,1))</f>
        <v>1</v>
      </c>
      <c r="T107" s="20">
        <f>IF(coder1_YH!AA106="","",IF(coder1_YH!AA106=coder2_NY_MT!W107,1,0))</f>
        <v>1</v>
      </c>
      <c r="U107" s="20">
        <f>IF(coder1_YH!AB106="","",IF(coder1_YH!AB106=coder2_NY_MT!X107,1,0))</f>
        <v>1</v>
      </c>
      <c r="V107" s="20">
        <f>IF(coder1_YH!AC106="","",IF(coder1_YH!AC106=coder2_NY_MT!Y107,1,0))</f>
        <v>1</v>
      </c>
      <c r="W107" s="20">
        <f>IF(coder1_YH!AD106="","",IF(coder1_YH!AD106=coder2_NY_MT!Z107,1,0))</f>
        <v>1</v>
      </c>
      <c r="X107" s="20">
        <f>IF(coder1_YH!AE106="","",IF(coder1_YH!AE106=coder2_NY_MT!AA107,1,0))</f>
        <v>1</v>
      </c>
      <c r="Y107" s="20">
        <f>IF(coder1_YH!AF106="","",IF(coder1_YH!AF106=coder2_NY_MT!AB107,1,0))</f>
        <v>1</v>
      </c>
      <c r="Z107" s="20">
        <f>IF(coder1_YH!AG106="","",IF(coder1_YH!AG106=coder2_NY_MT!AC107,1,0))</f>
        <v>1</v>
      </c>
      <c r="AA107" s="20">
        <f>IF(coder1_YH!AH106="","",IF(coder1_YH!AH106=coder2_NY_MT!AD107,1,0))</f>
        <v>1</v>
      </c>
      <c r="AB107" s="20">
        <f>IF(OR(coder2_NY_MT!AE106="", coder1_YH!AI106 = ""),0,1)</f>
        <v>1</v>
      </c>
      <c r="AC107" s="20">
        <f>IF(coder1_YH!AJ106="","",IF(coder1_YH!AJ106=coder2_NY_MT!AF107,1,0))</f>
        <v>1</v>
      </c>
      <c r="AD107" s="20">
        <f>IF(OR(coder2_NY_MT!AG106="", coder1_YH!AK106 = ""),0,1)</f>
        <v>0</v>
      </c>
      <c r="AF107" s="20">
        <f>IF(coder1_YH!AM106="","",IF(coder1_YH!AM106=coder2_NY_MT!AI107,1,0))</f>
        <v>1</v>
      </c>
      <c r="AG107" s="20">
        <f>IF(coder1_YH!AN106="","",IF(coder1_YH!AN106=coder2_NY_MT!AJ107,1,0))</f>
        <v>1</v>
      </c>
      <c r="AH107" s="62">
        <v>1</v>
      </c>
      <c r="AI107" s="20">
        <f>IF(coder1_YH!AP106="","",IF(coder1_YH!AP106=coder2_NY_MT!AL107,1,0))</f>
        <v>1</v>
      </c>
      <c r="AJ107" s="20">
        <f>IF(coder1_YH!AQ106="","",IF(coder1_YH!AQ106=coder2_NY_MT!AM107,1,0))</f>
        <v>1</v>
      </c>
      <c r="AK107" s="62">
        <v>1</v>
      </c>
      <c r="AL107" s="20" t="str">
        <f>IF(coder1_YH!AY106="","",IF(coder1_YH!AY106=coder2_NY_MT!AU107,1,0))</f>
        <v/>
      </c>
      <c r="AM107" s="20" t="e">
        <f>IF(coder1_YH!AZ106="","",IF(coder1_YH!AZ106=coder2_NY_MT!#REF!,1,0))</f>
        <v>#REF!</v>
      </c>
      <c r="AN107" s="2"/>
    </row>
    <row r="108" spans="1:40" s="66" customFormat="1" ht="17" hidden="1" customHeight="1" thickBot="1" x14ac:dyDescent="0.25">
      <c r="A108" s="66" t="str">
        <f>IF(coder1_YH!D107="","",IF(coder1_YH!D107=coder2_NY_MT!A108,1,0))</f>
        <v/>
      </c>
      <c r="B108" s="66" t="e">
        <f>IF(coder1_YH!#REF!="","",IF(RIGHT(coder1_YH!#REF!,2)=RIGHT(coder2_NY_MT!B108,2),1,0))</f>
        <v>#REF!</v>
      </c>
      <c r="C108" s="66" t="str">
        <f>IF(coder1_YH!F107="","",IF(coder1_YH!F107=coder2_NY_MT!C108,1,0))</f>
        <v/>
      </c>
      <c r="E108" s="66" t="str">
        <f>IF(coder1_YH!H107="","",IF(coder1_YH!H107=coder2_NY_MT!E108,1,0))</f>
        <v/>
      </c>
      <c r="F108" s="66" t="str">
        <f>IF(coder1_YH!I107="","",IF(coder1_YH!I107=coder2_NY_MT!F108,1,0))</f>
        <v/>
      </c>
      <c r="G108" s="66" t="str">
        <f>IF(coder1_YH!J107="","",IF(coder1_YH!J107=coder2_NY_MT!G108,1,0))</f>
        <v/>
      </c>
      <c r="H108" s="66">
        <f>IF(coder1_YH!O107="","",IF(RIGHT(coder1_YH!O107,3)=RIGHT(coder2_NY_MT!K108,3),1,0))</f>
        <v>0</v>
      </c>
      <c r="I108" s="66">
        <f>IF(H108="","",IF(OR(coder2_NY_MT!L108="", coder1_YH!P107 = ""),0,1))</f>
        <v>1</v>
      </c>
      <c r="J108" s="66">
        <f>IF(coder1_YH!Q107="","",IF(coder1_YH!Q107=coder2_NY_MT!M108,1,0))</f>
        <v>1</v>
      </c>
      <c r="K108" s="66">
        <f>IF(coder1_YH!R107="","",IF(coder1_YH!R107=coder2_NY_MT!N108,1,0))</f>
        <v>1</v>
      </c>
      <c r="L108" s="66">
        <f>IF(coder1_YH!S107="","",IF(coder1_YH!S107=coder2_NY_MT!O108,1,0))</f>
        <v>1</v>
      </c>
      <c r="M108" s="66">
        <f>IF(coder1_YH!T107="","",IF(coder1_YH!T107=coder2_NY_MT!P108,1,0))</f>
        <v>1</v>
      </c>
      <c r="N108" s="66">
        <f>IF(coder1_YH!U107="","",IF(coder1_YH!U107=coder2_NY_MT!Q108,1,0))</f>
        <v>1</v>
      </c>
      <c r="O108" s="66">
        <f>IF(coder1_YH!V107="","",IF(coder1_YH!V107=coder2_NY_MT!R108,1,0))</f>
        <v>1</v>
      </c>
      <c r="P108" s="66">
        <f>IF(coder1_YH!W107="","",IF(coder1_YH!W107=coder2_NY_MT!S108,1,0))</f>
        <v>1</v>
      </c>
      <c r="Q108" s="66">
        <f>IF(coder1_YH!X107="","",IF(coder1_YH!X107=coder2_NY_MT!T108,1,0))</f>
        <v>1</v>
      </c>
      <c r="R108" s="66">
        <f>IF(coder1_YH!Y107="","",IF(coder1_YH!Y107=coder2_NY_MT!U108,1,0))</f>
        <v>0</v>
      </c>
      <c r="S108" s="66">
        <f>IF(R108="","",IF(OR(coder2_NY_MT!V108="", coder1_YH!Z107 = ""),0,1))</f>
        <v>1</v>
      </c>
      <c r="T108" s="66">
        <f>IF(coder1_YH!AA107="","",IF(coder1_YH!AA107=coder2_NY_MT!W108,1,0))</f>
        <v>1</v>
      </c>
      <c r="U108" s="66">
        <f>IF(coder1_YH!AB107="","",IF(coder1_YH!AB107=coder2_NY_MT!X108,1,0))</f>
        <v>0</v>
      </c>
      <c r="V108" s="66">
        <f>IF(coder1_YH!AC107="","",IF(coder1_YH!AC107=coder2_NY_MT!Y108,1,0))</f>
        <v>0</v>
      </c>
      <c r="W108" s="66">
        <f>IF(coder1_YH!AD107="","",IF(coder1_YH!AD107=coder2_NY_MT!Z108,1,0))</f>
        <v>0</v>
      </c>
      <c r="X108" s="66">
        <f>IF(coder1_YH!AE107="","",IF(coder1_YH!AE107=coder2_NY_MT!AA108,1,0))</f>
        <v>0</v>
      </c>
      <c r="Y108" s="66">
        <f>IF(coder1_YH!AF107="","",IF(coder1_YH!AF107=coder2_NY_MT!AB108,1,0))</f>
        <v>0</v>
      </c>
      <c r="Z108" s="66">
        <f>IF(coder1_YH!AG107="","",IF(coder1_YH!AG107=coder2_NY_MT!AC108,1,0))</f>
        <v>0</v>
      </c>
      <c r="AA108" s="66">
        <f>IF(coder1_YH!AH107="","",IF(coder1_YH!AH107=coder2_NY_MT!AD108,1,0))</f>
        <v>0</v>
      </c>
      <c r="AB108" s="66">
        <f>IF(OR(coder2_NY_MT!AE107="", coder1_YH!AI107 = ""),0,1)</f>
        <v>1</v>
      </c>
      <c r="AC108" s="66">
        <f>IF(coder1_YH!AJ107="","",IF(coder1_YH!AJ107=coder2_NY_MT!AF108,1,0))</f>
        <v>1</v>
      </c>
      <c r="AD108" s="66">
        <f>IF(OR(coder2_NY_MT!AG107="", coder1_YH!AK107 = ""),0,1)</f>
        <v>0</v>
      </c>
      <c r="AF108" s="66">
        <f>IF(coder1_YH!AM107="","",IF(coder1_YH!AM107=coder2_NY_MT!AI108,1,0))</f>
        <v>1</v>
      </c>
      <c r="AG108" s="66">
        <f>IF(coder1_YH!AN107="","",IF(coder1_YH!AN107=coder2_NY_MT!AJ108,1,0))</f>
        <v>1</v>
      </c>
      <c r="AH108" s="72">
        <v>1</v>
      </c>
      <c r="AI108" s="66">
        <f>IF(coder1_YH!AP107="","",IF(coder1_YH!AP107=coder2_NY_MT!AL108,1,0))</f>
        <v>1</v>
      </c>
      <c r="AJ108" s="66">
        <f>IF(coder1_YH!AQ107="","",IF(coder1_YH!AQ107=coder2_NY_MT!AM108,1,0))</f>
        <v>1</v>
      </c>
      <c r="AK108" s="72">
        <v>1</v>
      </c>
      <c r="AL108" s="66" t="str">
        <f>IF(coder1_YH!AY107="","",IF(coder1_YH!AY107=coder2_NY_MT!AU108,1,0))</f>
        <v/>
      </c>
      <c r="AM108" s="66" t="e">
        <f>IF(coder1_YH!AZ107="","",IF(coder1_YH!AZ107=coder2_NY_MT!#REF!,1,0))</f>
        <v>#REF!</v>
      </c>
      <c r="AN108" s="68"/>
    </row>
    <row r="109" spans="1:40" s="20" customFormat="1" ht="17" hidden="1" customHeight="1" x14ac:dyDescent="0.2">
      <c r="A109" s="20">
        <f>IF(coder1_YH!D108="","",IF(coder1_YH!D108=coder2_NY_MT!A109,1,0))</f>
        <v>1</v>
      </c>
      <c r="B109" s="20" t="e">
        <f>IF(coder1_YH!#REF!="","",IF(RIGHT(coder1_YH!#REF!,2)=RIGHT(coder2_NY_MT!B109,2),1,0))</f>
        <v>#REF!</v>
      </c>
      <c r="C109" s="20">
        <f>IF(coder1_YH!F108="","",IF(coder1_YH!F108=coder2_NY_MT!C109,1,0))</f>
        <v>1</v>
      </c>
      <c r="E109" s="20">
        <f>IF(coder1_YH!H108="","",IF(coder1_YH!H108=coder2_NY_MT!E109,1,0))</f>
        <v>1</v>
      </c>
      <c r="F109" s="20">
        <f>IF(coder1_YH!I108="","",IF(coder1_YH!I108=coder2_NY_MT!F109,1,0))</f>
        <v>1</v>
      </c>
      <c r="G109" s="20">
        <f>IF(coder1_YH!J108="","",IF(coder1_YH!J108=coder2_NY_MT!G109,1,0))</f>
        <v>1</v>
      </c>
      <c r="H109" s="20">
        <f>IF(coder1_YH!O108="","",IF(RIGHT(coder1_YH!O108,3)=RIGHT(coder2_NY_MT!K109,3),1,0))</f>
        <v>0</v>
      </c>
      <c r="I109" s="20">
        <f>IF(H109="","",IF(OR(coder2_NY_MT!L109="", coder1_YH!P108 = ""),0,1))</f>
        <v>1</v>
      </c>
      <c r="J109" s="20">
        <f>IF(coder1_YH!Q108="","",IF(coder1_YH!Q108=coder2_NY_MT!M109,1,0))</f>
        <v>1</v>
      </c>
      <c r="K109" s="20">
        <f>IF(coder1_YH!R108="","",IF(coder1_YH!R108=coder2_NY_MT!N109,1,0))</f>
        <v>1</v>
      </c>
      <c r="L109" s="20">
        <f>IF(coder1_YH!S108="","",IF(coder1_YH!S108=coder2_NY_MT!O109,1,0))</f>
        <v>1</v>
      </c>
      <c r="M109" s="20">
        <f>IF(coder1_YH!T108="","",IF(coder1_YH!T108=coder2_NY_MT!P109,1,0))</f>
        <v>1</v>
      </c>
      <c r="N109" s="20">
        <f>IF(coder1_YH!U108="","",IF(coder1_YH!U108=coder2_NY_MT!Q109,1,0))</f>
        <v>1</v>
      </c>
      <c r="O109" s="20">
        <f>IF(coder1_YH!V108="","",IF(coder1_YH!V108=coder2_NY_MT!R109,1,0))</f>
        <v>1</v>
      </c>
      <c r="P109" s="20">
        <f>IF(coder1_YH!W108="","",IF(coder1_YH!W108=coder2_NY_MT!S109,1,0))</f>
        <v>1</v>
      </c>
      <c r="Q109" s="20">
        <f>IF(coder1_YH!X108="","",IF(coder1_YH!X108=coder2_NY_MT!T109,1,0))</f>
        <v>1</v>
      </c>
      <c r="R109" s="20">
        <f>IF(coder1_YH!Y108="","",IF(coder1_YH!Y108=coder2_NY_MT!U109,1,0))</f>
        <v>1</v>
      </c>
      <c r="S109" s="20">
        <f>IF(R109="","",IF(OR(coder2_NY_MT!V109="", coder1_YH!Z108 = ""),0,1))</f>
        <v>1</v>
      </c>
      <c r="T109" s="20">
        <f>IF(coder1_YH!AA108="","",IF(coder1_YH!AA108=coder2_NY_MT!W109,1,0))</f>
        <v>1</v>
      </c>
      <c r="U109" s="20">
        <f>IF(coder1_YH!AB108="","",IF(coder1_YH!AB108=coder2_NY_MT!X109,1,0))</f>
        <v>1</v>
      </c>
      <c r="V109" s="20">
        <f>IF(coder1_YH!AC108="","",IF(coder1_YH!AC108=coder2_NY_MT!Y109,1,0))</f>
        <v>1</v>
      </c>
      <c r="W109" s="20">
        <f>IF(coder1_YH!AD108="","",IF(coder1_YH!AD108=coder2_NY_MT!Z109,1,0))</f>
        <v>1</v>
      </c>
      <c r="X109" s="20">
        <f>IF(coder1_YH!AE108="","",IF(coder1_YH!AE108=coder2_NY_MT!AA109,1,0))</f>
        <v>1</v>
      </c>
      <c r="Y109" s="20">
        <f>IF(coder1_YH!AF108="","",IF(coder1_YH!AF108=coder2_NY_MT!AB109,1,0))</f>
        <v>1</v>
      </c>
      <c r="Z109" s="20">
        <f>IF(coder1_YH!AG108="","",IF(coder1_YH!AG108=coder2_NY_MT!AC109,1,0))</f>
        <v>1</v>
      </c>
      <c r="AA109" s="20">
        <f>IF(coder1_YH!AH108="","",IF(coder1_YH!AH108=coder2_NY_MT!AD109,1,0))</f>
        <v>1</v>
      </c>
      <c r="AB109" s="20">
        <f>IF(OR(coder2_NY_MT!AE108="", coder1_YH!AI108 = ""),0,1)</f>
        <v>1</v>
      </c>
      <c r="AC109" s="20">
        <f>IF(coder1_YH!AJ108="","",IF(coder1_YH!AJ108=coder2_NY_MT!AF109,1,0))</f>
        <v>1</v>
      </c>
      <c r="AD109" s="20">
        <f>IF(OR(coder2_NY_MT!AG109="", coder1_YH!AK108 = ""),0,1)</f>
        <v>1</v>
      </c>
      <c r="AF109" s="20">
        <f>IF(coder1_YH!AM108="","",IF(coder1_YH!AM108=coder2_NY_MT!AI109,1,0))</f>
        <v>1</v>
      </c>
      <c r="AG109" s="20">
        <f>IF(coder1_YH!AN108="","",IF(coder1_YH!AN108=coder2_NY_MT!AJ109,1,0))</f>
        <v>1</v>
      </c>
      <c r="AH109" s="20">
        <f>IF(coder1_YH!AO108="","",IF(coder1_YH!AO108=coder2_NY_MT!AK109,1,0))</f>
        <v>1</v>
      </c>
      <c r="AI109" s="20">
        <f>IF(coder1_YH!AP108="","",IF(coder1_YH!AP108=coder2_NY_MT!AL109,1,0))</f>
        <v>1</v>
      </c>
      <c r="AJ109" s="20">
        <f>IF(coder1_YH!AQ108="","",IF(coder1_YH!AQ108=coder2_NY_MT!AM109,1,0))</f>
        <v>1</v>
      </c>
      <c r="AK109" s="20">
        <f>IF(coder1_YH!AR108="","",IF(coder1_YH!AR108=coder2_NY_MT!AN109,1,0))</f>
        <v>1</v>
      </c>
      <c r="AL109" s="20" t="str">
        <f>IF(coder1_YH!AY108="","",IF(coder1_YH!AY108=coder2_NY_MT!AU109,1,0))</f>
        <v/>
      </c>
      <c r="AM109" s="20" t="str">
        <f>IF(coder1_YH!AZ108="","",IF(coder1_YH!AZ108=coder2_NY_MT!AV109,1,0))</f>
        <v/>
      </c>
      <c r="AN109" s="2"/>
    </row>
    <row r="110" spans="1:40" s="20" customFormat="1" ht="17" hidden="1" customHeight="1" x14ac:dyDescent="0.2">
      <c r="A110" s="20" t="str">
        <f>IF(coder1_YH!D109="","",IF(coder1_YH!D109=coder2_NY_MT!A110,1,0))</f>
        <v/>
      </c>
      <c r="B110" s="20" t="e">
        <f>IF(coder1_YH!#REF!="","",IF(RIGHT(coder1_YH!#REF!,2)=RIGHT(coder2_NY_MT!B110,2),1,0))</f>
        <v>#REF!</v>
      </c>
      <c r="C110" s="20" t="str">
        <f>IF(coder1_YH!F109="","",IF(coder1_YH!F109=coder2_NY_MT!C110,1,0))</f>
        <v/>
      </c>
      <c r="E110" s="20" t="str">
        <f>IF(coder1_YH!H109="","",IF(coder1_YH!H109=coder2_NY_MT!E110,1,0))</f>
        <v/>
      </c>
      <c r="F110" s="20" t="str">
        <f>IF(coder1_YH!I109="","",IF(coder1_YH!I109=coder2_NY_MT!F110,1,0))</f>
        <v/>
      </c>
      <c r="G110" s="20" t="str">
        <f>IF(coder1_YH!J109="","",IF(coder1_YH!J109=coder2_NY_MT!G110,1,0))</f>
        <v/>
      </c>
      <c r="H110" s="20">
        <f>IF(coder1_YH!O109="","",IF(RIGHT(coder1_YH!O109,3)=RIGHT(coder2_NY_MT!K110,3),1,0))</f>
        <v>0</v>
      </c>
      <c r="I110" s="20">
        <f>IF(H110="","",IF(OR(coder2_NY_MT!L110="", coder1_YH!P109 = ""),0,1))</f>
        <v>1</v>
      </c>
      <c r="J110" s="20">
        <f>IF(coder1_YH!Q109="","",IF(coder1_YH!Q109=coder2_NY_MT!M110,1,0))</f>
        <v>1</v>
      </c>
      <c r="K110" s="20">
        <f>IF(coder1_YH!R109="","",IF(coder1_YH!R109=coder2_NY_MT!N110,1,0))</f>
        <v>1</v>
      </c>
      <c r="L110" s="20">
        <f>IF(coder1_YH!S109="","",IF(coder1_YH!S109=coder2_NY_MT!O110,1,0))</f>
        <v>1</v>
      </c>
      <c r="M110" s="20">
        <f>IF(coder1_YH!T109="","",IF(coder1_YH!T109=coder2_NY_MT!P110,1,0))</f>
        <v>1</v>
      </c>
      <c r="N110" s="20">
        <f>IF(coder1_YH!U109="","",IF(coder1_YH!U109=coder2_NY_MT!Q110,1,0))</f>
        <v>1</v>
      </c>
      <c r="O110" s="20">
        <f>IF(coder1_YH!V109="","",IF(coder1_YH!V109=coder2_NY_MT!R110,1,0))</f>
        <v>1</v>
      </c>
      <c r="P110" s="20">
        <f>IF(coder1_YH!W109="","",IF(coder1_YH!W109=coder2_NY_MT!S110,1,0))</f>
        <v>1</v>
      </c>
      <c r="Q110" s="20">
        <f>IF(coder1_YH!X109="","",IF(coder1_YH!X109=coder2_NY_MT!T110,1,0))</f>
        <v>1</v>
      </c>
      <c r="R110" s="20">
        <f>IF(coder1_YH!Y109="","",IF(coder1_YH!Y109=coder2_NY_MT!U110,1,0))</f>
        <v>0</v>
      </c>
      <c r="S110" s="20">
        <f>IF(R110="","",IF(OR(coder2_NY_MT!V110="", coder1_YH!Z109 = ""),0,1))</f>
        <v>1</v>
      </c>
      <c r="T110" s="20">
        <f>IF(coder1_YH!AA109="","",IF(coder1_YH!AA109=coder2_NY_MT!W110,1,0))</f>
        <v>1</v>
      </c>
      <c r="U110" s="20">
        <f>IF(coder1_YH!AB109="","",IF(coder1_YH!AB109=coder2_NY_MT!X110,1,0))</f>
        <v>0</v>
      </c>
      <c r="V110" s="20">
        <f>IF(coder1_YH!AC109="","",IF(coder1_YH!AC109=coder2_NY_MT!Y110,1,0))</f>
        <v>0</v>
      </c>
      <c r="W110" s="20">
        <f>IF(coder1_YH!AD109="","",IF(coder1_YH!AD109=coder2_NY_MT!Z110,1,0))</f>
        <v>0</v>
      </c>
      <c r="X110" s="20">
        <f>IF(coder1_YH!AE109="","",IF(coder1_YH!AE109=coder2_NY_MT!AA110,1,0))</f>
        <v>0</v>
      </c>
      <c r="Y110" s="20">
        <f>IF(coder1_YH!AF109="","",IF(coder1_YH!AF109=coder2_NY_MT!AB110,1,0))</f>
        <v>0</v>
      </c>
      <c r="Z110" s="20">
        <f>IF(coder1_YH!AG109="","",IF(coder1_YH!AG109=coder2_NY_MT!AC110,1,0))</f>
        <v>0</v>
      </c>
      <c r="AA110" s="20">
        <f>IF(coder1_YH!AH109="","",IF(coder1_YH!AH109=coder2_NY_MT!AD110,1,0))</f>
        <v>0</v>
      </c>
      <c r="AB110" s="20">
        <f>IF(OR(coder2_NY_MT!AE109="", coder1_YH!AI109 = ""),0,1)</f>
        <v>1</v>
      </c>
      <c r="AC110" s="20">
        <f>IF(coder1_YH!AJ109="","",IF(coder1_YH!AJ109=coder2_NY_MT!AF110,1,0))</f>
        <v>1</v>
      </c>
      <c r="AD110" s="20">
        <f>IF(OR(coder2_NY_MT!AG110="", coder1_YH!AK109 = ""),0,1)</f>
        <v>1</v>
      </c>
      <c r="AF110" s="20">
        <f>IF(coder1_YH!AM109="","",IF(coder1_YH!AM109=coder2_NY_MT!AI110,1,0))</f>
        <v>1</v>
      </c>
      <c r="AG110" s="20">
        <f>IF(coder1_YH!AN109="","",IF(coder1_YH!AN109=coder2_NY_MT!AJ110,1,0))</f>
        <v>1</v>
      </c>
      <c r="AH110" s="20">
        <f>IF(coder1_YH!AO109="","",IF(coder1_YH!AO109=coder2_NY_MT!AK110,1,0))</f>
        <v>1</v>
      </c>
      <c r="AI110" s="20">
        <f>IF(coder1_YH!AP109="","",IF(coder1_YH!AP109=coder2_NY_MT!AL110,1,0))</f>
        <v>1</v>
      </c>
      <c r="AJ110" s="20">
        <f>IF(coder1_YH!AQ109="","",IF(coder1_YH!AQ109=coder2_NY_MT!AM110,1,0))</f>
        <v>1</v>
      </c>
      <c r="AK110" s="20">
        <f>IF(coder1_YH!AR109="","",IF(coder1_YH!AR109=coder2_NY_MT!AN110,1,0))</f>
        <v>1</v>
      </c>
      <c r="AL110" s="20" t="str">
        <f>IF(coder1_YH!AY109="","",IF(coder1_YH!AY109=coder2_NY_MT!AU110,1,0))</f>
        <v/>
      </c>
      <c r="AM110" s="20" t="str">
        <f>IF(coder1_YH!AZ109="","",IF(coder1_YH!AZ109=coder2_NY_MT!AV110,1,0))</f>
        <v/>
      </c>
      <c r="AN110" s="2"/>
    </row>
    <row r="111" spans="1:40" s="20" customFormat="1" ht="17" hidden="1" customHeight="1" x14ac:dyDescent="0.2">
      <c r="A111" s="20">
        <f>IF(coder1_YH!D110="","",IF(coder1_YH!D110=coder2_NY_MT!A111,1,0))</f>
        <v>0</v>
      </c>
      <c r="B111" s="20" t="e">
        <f>IF(coder1_YH!#REF!="","",IF(RIGHT(coder1_YH!#REF!,2)=RIGHT(coder2_NY_MT!B111,2),1,0))</f>
        <v>#REF!</v>
      </c>
      <c r="C111" s="20">
        <f>IF(coder1_YH!F110="","",IF(coder1_YH!F110=coder2_NY_MT!C111,1,0))</f>
        <v>1</v>
      </c>
      <c r="E111" s="20">
        <f>IF(coder1_YH!H110="","",IF(coder1_YH!H110=coder2_NY_MT!E111,1,0))</f>
        <v>1</v>
      </c>
      <c r="F111" s="20">
        <f>IF(coder1_YH!I110="","",IF(coder1_YH!I110=coder2_NY_MT!F111,1,0))</f>
        <v>1</v>
      </c>
      <c r="G111" s="20">
        <f>IF(coder1_YH!J110="","",IF(coder1_YH!J110=coder2_NY_MT!G111,1,0))</f>
        <v>1</v>
      </c>
      <c r="H111" s="20">
        <f>IF(coder1_YH!O110="","",IF(RIGHT(coder1_YH!O110,3)=RIGHT(coder2_NY_MT!K111,3),1,0))</f>
        <v>0</v>
      </c>
      <c r="I111" s="20">
        <f>IF(H111="","",IF(OR(coder2_NY_MT!L111="", coder1_YH!P110 = ""),0,1))</f>
        <v>1</v>
      </c>
      <c r="J111" s="20">
        <f>IF(coder1_YH!Q110="","",IF(coder1_YH!Q110=coder2_NY_MT!M111,1,0))</f>
        <v>1</v>
      </c>
      <c r="K111" s="20">
        <f>IF(coder1_YH!R110="","",IF(coder1_YH!R110=coder2_NY_MT!N111,1,0))</f>
        <v>1</v>
      </c>
      <c r="L111" s="20">
        <f>IF(coder1_YH!S110="","",IF(coder1_YH!S110=coder2_NY_MT!O111,1,0))</f>
        <v>1</v>
      </c>
      <c r="M111" s="20">
        <f>IF(coder1_YH!T110="","",IF(coder1_YH!T110=coder2_NY_MT!P111,1,0))</f>
        <v>1</v>
      </c>
      <c r="N111" s="20">
        <f>IF(coder1_YH!U110="","",IF(coder1_YH!U110=coder2_NY_MT!Q111,1,0))</f>
        <v>1</v>
      </c>
      <c r="O111" s="20">
        <f>IF(coder1_YH!V110="","",IF(coder1_YH!V110=coder2_NY_MT!R111,1,0))</f>
        <v>1</v>
      </c>
      <c r="P111" s="20">
        <f>IF(coder1_YH!W110="","",IF(coder1_YH!W110=coder2_NY_MT!S111,1,0))</f>
        <v>1</v>
      </c>
      <c r="Q111" s="20">
        <f>IF(coder1_YH!X110="","",IF(coder1_YH!X110=coder2_NY_MT!T111,1,0))</f>
        <v>1</v>
      </c>
      <c r="R111" s="20">
        <f>IF(coder1_YH!Y110="","",IF(coder1_YH!Y110=coder2_NY_MT!U111,1,0))</f>
        <v>1</v>
      </c>
      <c r="S111" s="20">
        <f>IF(R111="","",IF(OR(coder2_NY_MT!V111="", coder1_YH!Z110 = ""),0,1))</f>
        <v>1</v>
      </c>
      <c r="T111" s="20">
        <f>IF(coder1_YH!AA110="","",IF(coder1_YH!AA110=coder2_NY_MT!W111,1,0))</f>
        <v>1</v>
      </c>
      <c r="U111" s="20">
        <f>IF(coder1_YH!AB110="","",IF(coder1_YH!AB110=coder2_NY_MT!X111,1,0))</f>
        <v>1</v>
      </c>
      <c r="V111" s="20">
        <f>IF(coder1_YH!AC110="","",IF(coder1_YH!AC110=coder2_NY_MT!Y111,1,0))</f>
        <v>1</v>
      </c>
      <c r="W111" s="20">
        <f>IF(coder1_YH!AD110="","",IF(coder1_YH!AD110=coder2_NY_MT!Z111,1,0))</f>
        <v>1</v>
      </c>
      <c r="X111" s="20">
        <f>IF(coder1_YH!AE110="","",IF(coder1_YH!AE110=coder2_NY_MT!AA111,1,0))</f>
        <v>0</v>
      </c>
      <c r="Y111" s="20">
        <f>IF(coder1_YH!AF110="","",IF(coder1_YH!AF110=coder2_NY_MT!AB111,1,0))</f>
        <v>0</v>
      </c>
      <c r="Z111" s="20">
        <f>IF(coder1_YH!AG110="","",IF(coder1_YH!AG110=coder2_NY_MT!AC111,1,0))</f>
        <v>0</v>
      </c>
      <c r="AA111" s="20">
        <f>IF(coder1_YH!AH110="","",IF(coder1_YH!AH110=coder2_NY_MT!AD111,1,0))</f>
        <v>1</v>
      </c>
      <c r="AB111" s="20">
        <f>IF(OR(coder2_NY_MT!AE110="", coder1_YH!AI110 = ""),0,1)</f>
        <v>1</v>
      </c>
      <c r="AC111" s="20">
        <f>IF(coder1_YH!AJ110="","",IF(coder1_YH!AJ110=coder2_NY_MT!AF111,1,0))</f>
        <v>1</v>
      </c>
      <c r="AD111" s="20">
        <f>IF(OR(coder2_NY_MT!AG111="", coder1_YH!AK110 = ""),0,1)</f>
        <v>1</v>
      </c>
      <c r="AF111" s="20">
        <f>IF(coder1_YH!AM110="","",IF(coder1_YH!AM110=coder2_NY_MT!AI111,1,0))</f>
        <v>1</v>
      </c>
      <c r="AG111" s="20">
        <f>IF(coder1_YH!AN110="","",IF(coder1_YH!AN110=coder2_NY_MT!AJ111,1,0))</f>
        <v>1</v>
      </c>
      <c r="AH111" s="20">
        <f>IF(coder1_YH!AO110="","",IF(coder1_YH!AO110=coder2_NY_MT!AK111,1,0))</f>
        <v>1</v>
      </c>
      <c r="AI111" s="20">
        <f>IF(coder1_YH!AP110="","",IF(coder1_YH!AP110=coder2_NY_MT!AL111,1,0))</f>
        <v>1</v>
      </c>
      <c r="AJ111" s="20">
        <f>IF(coder1_YH!AQ110="","",IF(coder1_YH!AQ110=coder2_NY_MT!AM111,1,0))</f>
        <v>1</v>
      </c>
      <c r="AK111" s="20">
        <f>IF(coder1_YH!AR110="","",IF(coder1_YH!AR110=coder2_NY_MT!AN111,1,0))</f>
        <v>1</v>
      </c>
      <c r="AL111" s="20" t="str">
        <f>IF(coder1_YH!AY110="","",IF(coder1_YH!AY110=coder2_NY_MT!AU111,1,0))</f>
        <v/>
      </c>
      <c r="AM111" s="20" t="str">
        <f>IF(coder1_YH!AZ110="","",IF(coder1_YH!AZ110=coder2_NY_MT!AV111,1,0))</f>
        <v/>
      </c>
      <c r="AN111" s="2"/>
    </row>
    <row r="112" spans="1:40" s="20" customFormat="1" ht="17" hidden="1" customHeight="1" x14ac:dyDescent="0.2">
      <c r="A112" s="20" t="str">
        <f>IF(coder1_YH!D111="","",IF(coder1_YH!D111=coder2_NY_MT!A112,1,0))</f>
        <v/>
      </c>
      <c r="B112" s="20" t="e">
        <f>IF(coder1_YH!#REF!="","",IF(RIGHT(coder1_YH!#REF!,2)=RIGHT(coder2_NY_MT!B112,2),1,0))</f>
        <v>#REF!</v>
      </c>
      <c r="C112" s="20" t="str">
        <f>IF(coder1_YH!F111="","",IF(coder1_YH!F111=coder2_NY_MT!C112,1,0))</f>
        <v/>
      </c>
      <c r="E112" s="20" t="str">
        <f>IF(coder1_YH!H111="","",IF(coder1_YH!H111=coder2_NY_MT!E112,1,0))</f>
        <v/>
      </c>
      <c r="F112" s="20" t="str">
        <f>IF(coder1_YH!I111="","",IF(coder1_YH!I111=coder2_NY_MT!F112,1,0))</f>
        <v/>
      </c>
      <c r="G112" s="20" t="str">
        <f>IF(coder1_YH!J111="","",IF(coder1_YH!J111=coder2_NY_MT!G112,1,0))</f>
        <v/>
      </c>
      <c r="H112" s="20" t="str">
        <f>IF(coder1_YH!O111="","",IF(RIGHT(coder1_YH!O111,3)=RIGHT(coder2_NY_MT!K112,3),1,0))</f>
        <v/>
      </c>
      <c r="I112" s="20" t="str">
        <f>IF(H112="","",IF(OR(coder2_NY_MT!L112="", coder1_YH!P111 = ""),0,1))</f>
        <v/>
      </c>
      <c r="J112" s="20" t="str">
        <f>IF(coder1_YH!Q111="","",IF(coder1_YH!Q111=coder2_NY_MT!M112,1,0))</f>
        <v/>
      </c>
      <c r="K112" s="20" t="str">
        <f>IF(coder1_YH!R111="","",IF(coder1_YH!R111=coder2_NY_MT!N112,1,0))</f>
        <v/>
      </c>
      <c r="L112" s="20" t="str">
        <f>IF(coder1_YH!S111="","",IF(coder1_YH!S111=coder2_NY_MT!O112,1,0))</f>
        <v/>
      </c>
      <c r="M112" s="20" t="str">
        <f>IF(coder1_YH!T111="","",IF(coder1_YH!T111=coder2_NY_MT!P112,1,0))</f>
        <v/>
      </c>
      <c r="N112" s="20" t="str">
        <f>IF(coder1_YH!U111="","",IF(coder1_YH!U111=coder2_NY_MT!Q112,1,0))</f>
        <v/>
      </c>
      <c r="O112" s="20" t="str">
        <f>IF(coder1_YH!V111="","",IF(coder1_YH!V111=coder2_NY_MT!R112,1,0))</f>
        <v/>
      </c>
      <c r="P112" s="20" t="str">
        <f>IF(coder1_YH!W111="","",IF(coder1_YH!W111=coder2_NY_MT!S112,1,0))</f>
        <v/>
      </c>
      <c r="Q112" s="20" t="str">
        <f>IF(coder1_YH!X111="","",IF(coder1_YH!X111=coder2_NY_MT!T112,1,0))</f>
        <v/>
      </c>
      <c r="R112" s="20" t="str">
        <f>IF(coder1_YH!Y111="","",IF(coder1_YH!Y111=coder2_NY_MT!U112,1,0))</f>
        <v/>
      </c>
      <c r="S112" s="20" t="str">
        <f>IF(R112="","",IF(OR(coder2_NY_MT!V112="", coder1_YH!Z111 = ""),0,1))</f>
        <v/>
      </c>
      <c r="T112" s="20" t="str">
        <f>IF(coder1_YH!AA111="","",IF(coder1_YH!AA111=coder2_NY_MT!W112,1,0))</f>
        <v/>
      </c>
      <c r="U112" s="20" t="str">
        <f>IF(coder1_YH!AB111="","",IF(coder1_YH!AB111=coder2_NY_MT!X112,1,0))</f>
        <v/>
      </c>
      <c r="V112" s="20" t="str">
        <f>IF(coder1_YH!AC111="","",IF(coder1_YH!AC111=coder2_NY_MT!Y112,1,0))</f>
        <v/>
      </c>
      <c r="W112" s="20" t="str">
        <f>IF(coder1_YH!AD111="","",IF(coder1_YH!AD111=coder2_NY_MT!Z112,1,0))</f>
        <v/>
      </c>
      <c r="X112" s="20" t="str">
        <f>IF(coder1_YH!AE111="","",IF(coder1_YH!AE111=coder2_NY_MT!AA112,1,0))</f>
        <v/>
      </c>
      <c r="Y112" s="20" t="str">
        <f>IF(coder1_YH!AF111="","",IF(coder1_YH!AF111=coder2_NY_MT!AB112,1,0))</f>
        <v/>
      </c>
      <c r="Z112" s="20" t="str">
        <f>IF(coder1_YH!AG111="","",IF(coder1_YH!AG111=coder2_NY_MT!AC112,1,0))</f>
        <v/>
      </c>
      <c r="AA112" s="20" t="str">
        <f>IF(coder1_YH!AH111="","",IF(coder1_YH!AH111=coder2_NY_MT!AD112,1,0))</f>
        <v/>
      </c>
      <c r="AB112" s="20">
        <f>IF(OR(coder2_NY_MT!AE111="", coder1_YH!AI111 = ""),0,1)</f>
        <v>1</v>
      </c>
      <c r="AC112" s="20">
        <f>IF(coder1_YH!AJ111="","",IF(coder1_YH!AJ111=coder2_NY_MT!AF112,1,0))</f>
        <v>1</v>
      </c>
      <c r="AD112" s="20">
        <f>IF(OR(coder2_NY_MT!AG112="", coder1_YH!AK111 = ""),0,1)</f>
        <v>1</v>
      </c>
      <c r="AF112" s="20">
        <f>IF(coder1_YH!AM111="","",IF(coder1_YH!AM111=coder2_NY_MT!AI112,1,0))</f>
        <v>1</v>
      </c>
      <c r="AG112" s="20">
        <f>IF(coder1_YH!AN111="","",IF(coder1_YH!AN111=coder2_NY_MT!AJ112,1,0))</f>
        <v>1</v>
      </c>
      <c r="AH112" s="20">
        <f>IF(coder1_YH!AO111="","",IF(coder1_YH!AO111=coder2_NY_MT!AK112,1,0))</f>
        <v>1</v>
      </c>
      <c r="AI112" s="20">
        <f>IF(coder1_YH!AP111="","",IF(coder1_YH!AP111=coder2_NY_MT!AL112,1,0))</f>
        <v>1</v>
      </c>
      <c r="AJ112" s="20">
        <f>IF(coder1_YH!AQ111="","",IF(coder1_YH!AQ111=coder2_NY_MT!AM112,1,0))</f>
        <v>1</v>
      </c>
      <c r="AK112" s="20">
        <f>IF(coder1_YH!AR111="","",IF(coder1_YH!AR111=coder2_NY_MT!AN112,1,0))</f>
        <v>1</v>
      </c>
      <c r="AL112" s="20" t="str">
        <f>IF(coder1_YH!AY111="","",IF(coder1_YH!AY111=coder2_NY_MT!AU112,1,0))</f>
        <v/>
      </c>
      <c r="AM112" s="20" t="str">
        <f>IF(coder1_YH!AZ111="","",IF(coder1_YH!AZ111=coder2_NY_MT!AV112,1,0))</f>
        <v/>
      </c>
      <c r="AN112" s="2"/>
    </row>
    <row r="113" spans="1:40" s="20" customFormat="1" ht="17" hidden="1" customHeight="1" x14ac:dyDescent="0.2">
      <c r="A113" s="20" t="str">
        <f>IF(coder1_YH!D112="","",IF(coder1_YH!D112=coder2_NY_MT!A113,1,0))</f>
        <v/>
      </c>
      <c r="B113" s="20" t="e">
        <f>IF(coder1_YH!#REF!="","",IF(RIGHT(coder1_YH!#REF!,2)=RIGHT(coder2_NY_MT!B113,2),1,0))</f>
        <v>#REF!</v>
      </c>
      <c r="C113" s="20" t="str">
        <f>IF(coder1_YH!F112="","",IF(coder1_YH!F112=coder2_NY_MT!C113,1,0))</f>
        <v/>
      </c>
      <c r="E113" s="20" t="str">
        <f>IF(coder1_YH!H112="","",IF(coder1_YH!H112=coder2_NY_MT!E113,1,0))</f>
        <v/>
      </c>
      <c r="F113" s="20" t="str">
        <f>IF(coder1_YH!I112="","",IF(coder1_YH!I112=coder2_NY_MT!F113,1,0))</f>
        <v/>
      </c>
      <c r="G113" s="20" t="str">
        <f>IF(coder1_YH!J112="","",IF(coder1_YH!J112=coder2_NY_MT!G113,1,0))</f>
        <v/>
      </c>
      <c r="H113" s="20" t="str">
        <f>IF(coder1_YH!O112="","",IF(RIGHT(coder1_YH!O112,3)=RIGHT(coder2_NY_MT!K113,3),1,0))</f>
        <v/>
      </c>
      <c r="I113" s="20" t="str">
        <f>IF(H113="","",IF(OR(coder2_NY_MT!L113="", coder1_YH!P112 = ""),0,1))</f>
        <v/>
      </c>
      <c r="J113" s="20" t="str">
        <f>IF(coder1_YH!Q112="","",IF(coder1_YH!Q112=coder2_NY_MT!M113,1,0))</f>
        <v/>
      </c>
      <c r="K113" s="20" t="str">
        <f>IF(coder1_YH!R112="","",IF(coder1_YH!R112=coder2_NY_MT!N113,1,0))</f>
        <v/>
      </c>
      <c r="L113" s="20" t="str">
        <f>IF(coder1_YH!S112="","",IF(coder1_YH!S112=coder2_NY_MT!O113,1,0))</f>
        <v/>
      </c>
      <c r="M113" s="20" t="str">
        <f>IF(coder1_YH!T112="","",IF(coder1_YH!T112=coder2_NY_MT!P113,1,0))</f>
        <v/>
      </c>
      <c r="N113" s="20" t="str">
        <f>IF(coder1_YH!U112="","",IF(coder1_YH!U112=coder2_NY_MT!Q113,1,0))</f>
        <v/>
      </c>
      <c r="O113" s="20" t="str">
        <f>IF(coder1_YH!V112="","",IF(coder1_YH!V112=coder2_NY_MT!R113,1,0))</f>
        <v/>
      </c>
      <c r="P113" s="20" t="str">
        <f>IF(coder1_YH!W112="","",IF(coder1_YH!W112=coder2_NY_MT!S113,1,0))</f>
        <v/>
      </c>
      <c r="Q113" s="20" t="str">
        <f>IF(coder1_YH!X112="","",IF(coder1_YH!X112=coder2_NY_MT!T113,1,0))</f>
        <v/>
      </c>
      <c r="R113" s="20" t="str">
        <f>IF(coder1_YH!Y112="","",IF(coder1_YH!Y112=coder2_NY_MT!U113,1,0))</f>
        <v/>
      </c>
      <c r="S113" s="20" t="str">
        <f>IF(R113="","",IF(OR(coder2_NY_MT!V113="", coder1_YH!Z112 = ""),0,1))</f>
        <v/>
      </c>
      <c r="T113" s="20" t="str">
        <f>IF(coder1_YH!AA112="","",IF(coder1_YH!AA112=coder2_NY_MT!W113,1,0))</f>
        <v/>
      </c>
      <c r="U113" s="20" t="str">
        <f>IF(coder1_YH!AB112="","",IF(coder1_YH!AB112=coder2_NY_MT!X113,1,0))</f>
        <v/>
      </c>
      <c r="V113" s="20" t="str">
        <f>IF(coder1_YH!AC112="","",IF(coder1_YH!AC112=coder2_NY_MT!Y113,1,0))</f>
        <v/>
      </c>
      <c r="W113" s="20" t="str">
        <f>IF(coder1_YH!AD112="","",IF(coder1_YH!AD112=coder2_NY_MT!Z113,1,0))</f>
        <v/>
      </c>
      <c r="X113" s="20" t="str">
        <f>IF(coder1_YH!AE112="","",IF(coder1_YH!AE112=coder2_NY_MT!AA113,1,0))</f>
        <v/>
      </c>
      <c r="Y113" s="20" t="str">
        <f>IF(coder1_YH!AF112="","",IF(coder1_YH!AF112=coder2_NY_MT!AB113,1,0))</f>
        <v/>
      </c>
      <c r="Z113" s="20" t="str">
        <f>IF(coder1_YH!AG112="","",IF(coder1_YH!AG112=coder2_NY_MT!AC113,1,0))</f>
        <v/>
      </c>
      <c r="AA113" s="20" t="str">
        <f>IF(coder1_YH!AH112="","",IF(coder1_YH!AH112=coder2_NY_MT!AD113,1,0))</f>
        <v/>
      </c>
      <c r="AB113" s="20">
        <f>IF(OR(coder2_NY_MT!AE112="", coder1_YH!AI112 = ""),0,1)</f>
        <v>1</v>
      </c>
      <c r="AC113" s="20">
        <f>IF(coder1_YH!AJ112="","",IF(coder1_YH!AJ112=coder2_NY_MT!AF113,1,0))</f>
        <v>1</v>
      </c>
      <c r="AD113" s="20">
        <f>IF(OR(coder2_NY_MT!AG113="", coder1_YH!AK112 = ""),0,1)</f>
        <v>1</v>
      </c>
      <c r="AF113" s="20">
        <f>IF(coder1_YH!AM112="","",IF(coder1_YH!AM112=coder2_NY_MT!AI113,1,0))</f>
        <v>1</v>
      </c>
      <c r="AG113" s="20">
        <f>IF(coder1_YH!AN112="","",IF(coder1_YH!AN112=coder2_NY_MT!AJ113,1,0))</f>
        <v>1</v>
      </c>
      <c r="AH113" s="20">
        <f>IF(coder1_YH!AO112="","",IF(coder1_YH!AO112=coder2_NY_MT!AK113,1,0))</f>
        <v>1</v>
      </c>
      <c r="AI113" s="20">
        <f>IF(coder1_YH!AP112="","",IF(coder1_YH!AP112=coder2_NY_MT!AL113,1,0))</f>
        <v>1</v>
      </c>
      <c r="AJ113" s="20">
        <f>IF(coder1_YH!AQ112="","",IF(coder1_YH!AQ112=coder2_NY_MT!AM113,1,0))</f>
        <v>1</v>
      </c>
      <c r="AK113" s="20">
        <f>IF(coder1_YH!AR112="","",IF(coder1_YH!AR112=coder2_NY_MT!AN113,1,0))</f>
        <v>1</v>
      </c>
      <c r="AL113" s="20" t="str">
        <f>IF(coder1_YH!AY112="","",IF(coder1_YH!AY112=coder2_NY_MT!AU113,1,0))</f>
        <v/>
      </c>
      <c r="AM113" s="20" t="str">
        <f>IF(coder1_YH!AZ112="","",IF(coder1_YH!AZ112=coder2_NY_MT!AV113,1,0))</f>
        <v/>
      </c>
      <c r="AN113" s="2"/>
    </row>
    <row r="114" spans="1:40" s="20" customFormat="1" ht="17" hidden="1" customHeight="1" x14ac:dyDescent="0.2">
      <c r="A114" s="20" t="str">
        <f>IF(coder1_YH!D113="","",IF(coder1_YH!D113=coder2_NY_MT!A114,1,0))</f>
        <v/>
      </c>
      <c r="B114" s="20" t="e">
        <f>IF(coder1_YH!#REF!="","",IF(RIGHT(coder1_YH!#REF!,2)=RIGHT(coder2_NY_MT!B114,2),1,0))</f>
        <v>#REF!</v>
      </c>
      <c r="C114" s="20" t="str">
        <f>IF(coder1_YH!F113="","",IF(coder1_YH!F113=coder2_NY_MT!C114,1,0))</f>
        <v/>
      </c>
      <c r="E114" s="20" t="str">
        <f>IF(coder1_YH!H113="","",IF(coder1_YH!H113=coder2_NY_MT!E114,1,0))</f>
        <v/>
      </c>
      <c r="F114" s="20" t="str">
        <f>IF(coder1_YH!I113="","",IF(coder1_YH!I113=coder2_NY_MT!F114,1,0))</f>
        <v/>
      </c>
      <c r="G114" s="20" t="str">
        <f>IF(coder1_YH!J113="","",IF(coder1_YH!J113=coder2_NY_MT!G114,1,0))</f>
        <v/>
      </c>
      <c r="H114" s="20">
        <f>IF(coder1_YH!O113="","",IF(RIGHT(coder1_YH!O113,3)=RIGHT(coder2_NY_MT!K114,3),1,0))</f>
        <v>0</v>
      </c>
      <c r="I114" s="20">
        <f>IF(H114="","",IF(OR(coder2_NY_MT!L114="", coder1_YH!P113 = ""),0,1))</f>
        <v>1</v>
      </c>
      <c r="J114" s="20">
        <f>IF(coder1_YH!Q113="","",IF(coder1_YH!Q113=coder2_NY_MT!M114,1,0))</f>
        <v>1</v>
      </c>
      <c r="K114" s="20">
        <f>IF(coder1_YH!R113="","",IF(coder1_YH!R113=coder2_NY_MT!N114,1,0))</f>
        <v>1</v>
      </c>
      <c r="L114" s="20">
        <f>IF(coder1_YH!S113="","",IF(coder1_YH!S113=coder2_NY_MT!O114,1,0))</f>
        <v>1</v>
      </c>
      <c r="M114" s="20">
        <f>IF(coder1_YH!T113="","",IF(coder1_YH!T113=coder2_NY_MT!P114,1,0))</f>
        <v>1</v>
      </c>
      <c r="N114" s="20">
        <f>IF(coder1_YH!U113="","",IF(coder1_YH!U113=coder2_NY_MT!Q114,1,0))</f>
        <v>1</v>
      </c>
      <c r="O114" s="20">
        <f>IF(coder1_YH!V113="","",IF(coder1_YH!V113=coder2_NY_MT!R114,1,0))</f>
        <v>1</v>
      </c>
      <c r="P114" s="20">
        <f>IF(coder1_YH!W113="","",IF(coder1_YH!W113=coder2_NY_MT!S114,1,0))</f>
        <v>1</v>
      </c>
      <c r="Q114" s="20">
        <f>IF(coder1_YH!X113="","",IF(coder1_YH!X113=coder2_NY_MT!T114,1,0))</f>
        <v>1</v>
      </c>
      <c r="R114" s="20">
        <f>IF(coder1_YH!Y113="","",IF(coder1_YH!Y113=coder2_NY_MT!U114,1,0))</f>
        <v>1</v>
      </c>
      <c r="S114" s="20">
        <f>IF(R114="","",IF(OR(coder2_NY_MT!V114="", coder1_YH!Z113 = ""),0,1))</f>
        <v>1</v>
      </c>
      <c r="T114" s="20">
        <f>IF(coder1_YH!AA113="","",IF(coder1_YH!AA113=coder2_NY_MT!W114,1,0))</f>
        <v>1</v>
      </c>
      <c r="U114" s="20">
        <f>IF(coder1_YH!AB113="","",IF(coder1_YH!AB113=coder2_NY_MT!X114,1,0))</f>
        <v>1</v>
      </c>
      <c r="V114" s="20">
        <f>IF(coder1_YH!AC113="","",IF(coder1_YH!AC113=coder2_NY_MT!Y114,1,0))</f>
        <v>1</v>
      </c>
      <c r="W114" s="20">
        <f>IF(coder1_YH!AD113="","",IF(coder1_YH!AD113=coder2_NY_MT!Z114,1,0))</f>
        <v>1</v>
      </c>
      <c r="X114" s="20">
        <f>IF(coder1_YH!AE113="","",IF(coder1_YH!AE113=coder2_NY_MT!AA114,1,0))</f>
        <v>0</v>
      </c>
      <c r="Y114" s="20">
        <f>IF(coder1_YH!AF113="","",IF(coder1_YH!AF113=coder2_NY_MT!AB114,1,0))</f>
        <v>0</v>
      </c>
      <c r="Z114" s="20">
        <f>IF(coder1_YH!AG113="","",IF(coder1_YH!AG113=coder2_NY_MT!AC114,1,0))</f>
        <v>0</v>
      </c>
      <c r="AA114" s="20">
        <f>IF(coder1_YH!AH113="","",IF(coder1_YH!AH113=coder2_NY_MT!AD114,1,0))</f>
        <v>0</v>
      </c>
      <c r="AB114" s="20">
        <f>IF(OR(coder2_NY_MT!AE113="", coder1_YH!AI113 = ""),0,1)</f>
        <v>1</v>
      </c>
      <c r="AC114" s="20">
        <f>IF(coder1_YH!AJ113="","",IF(coder1_YH!AJ113=coder2_NY_MT!AF114,1,0))</f>
        <v>1</v>
      </c>
      <c r="AD114" s="20">
        <f>IF(OR(coder2_NY_MT!AG114="", coder1_YH!AK113 = ""),0,1)</f>
        <v>1</v>
      </c>
      <c r="AF114" s="20">
        <f>IF(coder1_YH!AM113="","",IF(coder1_YH!AM113=coder2_NY_MT!AI114,1,0))</f>
        <v>1</v>
      </c>
      <c r="AG114" s="20">
        <f>IF(coder1_YH!AN113="","",IF(coder1_YH!AN113=coder2_NY_MT!AJ114,1,0))</f>
        <v>1</v>
      </c>
      <c r="AH114" s="20">
        <f>IF(coder1_YH!AO113="","",IF(coder1_YH!AO113=coder2_NY_MT!AK114,1,0))</f>
        <v>1</v>
      </c>
      <c r="AI114" s="20">
        <f>IF(coder1_YH!AP113="","",IF(coder1_YH!AP113=coder2_NY_MT!AL114,1,0))</f>
        <v>1</v>
      </c>
      <c r="AJ114" s="20">
        <f>IF(coder1_YH!AQ113="","",IF(coder1_YH!AQ113=coder2_NY_MT!AM114,1,0))</f>
        <v>1</v>
      </c>
      <c r="AK114" s="20">
        <f>IF(coder1_YH!AR113="","",IF(coder1_YH!AR113=coder2_NY_MT!AN114,1,0))</f>
        <v>1</v>
      </c>
      <c r="AL114" s="20" t="str">
        <f>IF(coder1_YH!AY113="","",IF(coder1_YH!AY113=coder2_NY_MT!AU114,1,0))</f>
        <v/>
      </c>
      <c r="AM114" s="20" t="str">
        <f>IF(coder1_YH!AZ113="","",IF(coder1_YH!AZ113=coder2_NY_MT!AV114,1,0))</f>
        <v/>
      </c>
      <c r="AN114" s="2"/>
    </row>
    <row r="115" spans="1:40" s="20" customFormat="1" ht="17" hidden="1" customHeight="1" x14ac:dyDescent="0.2">
      <c r="A115" s="20" t="str">
        <f>IF(coder1_YH!D114="","",IF(coder1_YH!D114=coder2_NY_MT!A115,1,0))</f>
        <v/>
      </c>
      <c r="B115" s="20" t="e">
        <f>IF(coder1_YH!#REF!="","",IF(RIGHT(coder1_YH!#REF!,2)=RIGHT(coder2_NY_MT!B115,2),1,0))</f>
        <v>#REF!</v>
      </c>
      <c r="C115" s="20" t="str">
        <f>IF(coder1_YH!F114="","",IF(coder1_YH!F114=coder2_NY_MT!C115,1,0))</f>
        <v/>
      </c>
      <c r="E115" s="20" t="str">
        <f>IF(coder1_YH!H114="","",IF(coder1_YH!H114=coder2_NY_MT!E115,1,0))</f>
        <v/>
      </c>
      <c r="F115" s="20" t="str">
        <f>IF(coder1_YH!I114="","",IF(coder1_YH!I114=coder2_NY_MT!F115,1,0))</f>
        <v/>
      </c>
      <c r="G115" s="20" t="str">
        <f>IF(coder1_YH!J114="","",IF(coder1_YH!J114=coder2_NY_MT!G115,1,0))</f>
        <v/>
      </c>
      <c r="H115" s="20" t="str">
        <f>IF(coder1_YH!O114="","",IF(RIGHT(coder1_YH!O114,3)=RIGHT(coder2_NY_MT!K115,3),1,0))</f>
        <v/>
      </c>
      <c r="I115" s="20" t="str">
        <f>IF(H115="","",IF(OR(coder2_NY_MT!L115="", coder1_YH!P114 = ""),0,1))</f>
        <v/>
      </c>
      <c r="J115" s="20" t="str">
        <f>IF(coder1_YH!Q114="","",IF(coder1_YH!Q114=coder2_NY_MT!M115,1,0))</f>
        <v/>
      </c>
      <c r="K115" s="20" t="str">
        <f>IF(coder1_YH!R114="","",IF(coder1_YH!R114=coder2_NY_MT!N115,1,0))</f>
        <v/>
      </c>
      <c r="L115" s="20" t="str">
        <f>IF(coder1_YH!S114="","",IF(coder1_YH!S114=coder2_NY_MT!O115,1,0))</f>
        <v/>
      </c>
      <c r="M115" s="20" t="str">
        <f>IF(coder1_YH!T114="","",IF(coder1_YH!T114=coder2_NY_MT!P115,1,0))</f>
        <v/>
      </c>
      <c r="N115" s="20" t="str">
        <f>IF(coder1_YH!U114="","",IF(coder1_YH!U114=coder2_NY_MT!Q115,1,0))</f>
        <v/>
      </c>
      <c r="O115" s="20" t="str">
        <f>IF(coder1_YH!V114="","",IF(coder1_YH!V114=coder2_NY_MT!R115,1,0))</f>
        <v/>
      </c>
      <c r="P115" s="20" t="str">
        <f>IF(coder1_YH!W114="","",IF(coder1_YH!W114=coder2_NY_MT!S115,1,0))</f>
        <v/>
      </c>
      <c r="Q115" s="20" t="str">
        <f>IF(coder1_YH!X114="","",IF(coder1_YH!X114=coder2_NY_MT!T115,1,0))</f>
        <v/>
      </c>
      <c r="R115" s="20" t="str">
        <f>IF(coder1_YH!Y114="","",IF(coder1_YH!Y114=coder2_NY_MT!U115,1,0))</f>
        <v/>
      </c>
      <c r="S115" s="20" t="str">
        <f>IF(R115="","",IF(OR(coder2_NY_MT!V115="", coder1_YH!Z114 = ""),0,1))</f>
        <v/>
      </c>
      <c r="T115" s="20" t="str">
        <f>IF(coder1_YH!AA114="","",IF(coder1_YH!AA114=coder2_NY_MT!W115,1,0))</f>
        <v/>
      </c>
      <c r="U115" s="20" t="str">
        <f>IF(coder1_YH!AB114="","",IF(coder1_YH!AB114=coder2_NY_MT!X115,1,0))</f>
        <v/>
      </c>
      <c r="V115" s="20" t="str">
        <f>IF(coder1_YH!AC114="","",IF(coder1_YH!AC114=coder2_NY_MT!Y115,1,0))</f>
        <v/>
      </c>
      <c r="W115" s="20" t="str">
        <f>IF(coder1_YH!AD114="","",IF(coder1_YH!AD114=coder2_NY_MT!Z115,1,0))</f>
        <v/>
      </c>
      <c r="X115" s="20" t="str">
        <f>IF(coder1_YH!AE114="","",IF(coder1_YH!AE114=coder2_NY_MT!AA115,1,0))</f>
        <v/>
      </c>
      <c r="Y115" s="20" t="str">
        <f>IF(coder1_YH!AF114="","",IF(coder1_YH!AF114=coder2_NY_MT!AB115,1,0))</f>
        <v/>
      </c>
      <c r="Z115" s="20" t="str">
        <f>IF(coder1_YH!AG114="","",IF(coder1_YH!AG114=coder2_NY_MT!AC115,1,0))</f>
        <v/>
      </c>
      <c r="AA115" s="20" t="str">
        <f>IF(coder1_YH!AH114="","",IF(coder1_YH!AH114=coder2_NY_MT!AD115,1,0))</f>
        <v/>
      </c>
      <c r="AB115" s="20">
        <f>IF(OR(coder2_NY_MT!AE114="", coder1_YH!AI114 = ""),0,1)</f>
        <v>1</v>
      </c>
      <c r="AC115" s="20">
        <f>IF(coder1_YH!AJ114="","",IF(coder1_YH!AJ114=coder2_NY_MT!AF115,1,0))</f>
        <v>1</v>
      </c>
      <c r="AD115" s="20">
        <f>IF(OR(coder2_NY_MT!AG115="", coder1_YH!AK114 = ""),0,1)</f>
        <v>1</v>
      </c>
      <c r="AF115" s="20">
        <f>IF(coder1_YH!AM114="","",IF(coder1_YH!AM114=coder2_NY_MT!AI115,1,0))</f>
        <v>1</v>
      </c>
      <c r="AG115" s="20">
        <f>IF(coder1_YH!AN114="","",IF(coder1_YH!AN114=coder2_NY_MT!AJ115,1,0))</f>
        <v>1</v>
      </c>
      <c r="AH115" s="20">
        <f>IF(coder1_YH!AO114="","",IF(coder1_YH!AO114=coder2_NY_MT!AK115,1,0))</f>
        <v>1</v>
      </c>
      <c r="AI115" s="20">
        <f>IF(coder1_YH!AP114="","",IF(coder1_YH!AP114=coder2_NY_MT!AL115,1,0))</f>
        <v>1</v>
      </c>
      <c r="AJ115" s="20">
        <f>IF(coder1_YH!AQ114="","",IF(coder1_YH!AQ114=coder2_NY_MT!AM115,1,0))</f>
        <v>1</v>
      </c>
      <c r="AK115" s="20">
        <f>IF(coder1_YH!AR114="","",IF(coder1_YH!AR114=coder2_NY_MT!AN115,1,0))</f>
        <v>1</v>
      </c>
      <c r="AL115" s="20" t="str">
        <f>IF(coder1_YH!AY114="","",IF(coder1_YH!AY114=coder2_NY_MT!AU115,1,0))</f>
        <v/>
      </c>
      <c r="AM115" s="20" t="str">
        <f>IF(coder1_YH!AZ114="","",IF(coder1_YH!AZ114=coder2_NY_MT!AV115,1,0))</f>
        <v/>
      </c>
      <c r="AN115" s="2"/>
    </row>
    <row r="116" spans="1:40" s="20" customFormat="1" ht="17" hidden="1" customHeight="1" x14ac:dyDescent="0.2">
      <c r="A116" s="20" t="str">
        <f>IF(coder1_YH!D115="","",IF(coder1_YH!D115=coder2_NY_MT!A116,1,0))</f>
        <v/>
      </c>
      <c r="B116" s="20" t="e">
        <f>IF(coder1_YH!#REF!="","",IF(RIGHT(coder1_YH!#REF!,2)=RIGHT(coder2_NY_MT!B116,2),1,0))</f>
        <v>#REF!</v>
      </c>
      <c r="C116" s="20" t="str">
        <f>IF(coder1_YH!F115="","",IF(coder1_YH!F115=coder2_NY_MT!C116,1,0))</f>
        <v/>
      </c>
      <c r="E116" s="20" t="str">
        <f>IF(coder1_YH!H115="","",IF(coder1_YH!H115=coder2_NY_MT!E116,1,0))</f>
        <v/>
      </c>
      <c r="F116" s="20" t="str">
        <f>IF(coder1_YH!I115="","",IF(coder1_YH!I115=coder2_NY_MT!F116,1,0))</f>
        <v/>
      </c>
      <c r="G116" s="20" t="str">
        <f>IF(coder1_YH!J115="","",IF(coder1_YH!J115=coder2_NY_MT!G116,1,0))</f>
        <v/>
      </c>
      <c r="H116" s="20" t="str">
        <f>IF(coder1_YH!O115="","",IF(RIGHT(coder1_YH!O115,3)=RIGHT(coder2_NY_MT!K116,3),1,0))</f>
        <v/>
      </c>
      <c r="I116" s="20" t="str">
        <f>IF(H116="","",IF(OR(coder2_NY_MT!L116="", coder1_YH!P115 = ""),0,1))</f>
        <v/>
      </c>
      <c r="J116" s="20" t="str">
        <f>IF(coder1_YH!Q115="","",IF(coder1_YH!Q115=coder2_NY_MT!M116,1,0))</f>
        <v/>
      </c>
      <c r="K116" s="20" t="str">
        <f>IF(coder1_YH!R115="","",IF(coder1_YH!R115=coder2_NY_MT!N116,1,0))</f>
        <v/>
      </c>
      <c r="L116" s="20" t="str">
        <f>IF(coder1_YH!S115="","",IF(coder1_YH!S115=coder2_NY_MT!O116,1,0))</f>
        <v/>
      </c>
      <c r="M116" s="20" t="str">
        <f>IF(coder1_YH!T115="","",IF(coder1_YH!T115=coder2_NY_MT!P116,1,0))</f>
        <v/>
      </c>
      <c r="N116" s="20" t="str">
        <f>IF(coder1_YH!U115="","",IF(coder1_YH!U115=coder2_NY_MT!Q116,1,0))</f>
        <v/>
      </c>
      <c r="O116" s="20" t="str">
        <f>IF(coder1_YH!V115="","",IF(coder1_YH!V115=coder2_NY_MT!R116,1,0))</f>
        <v/>
      </c>
      <c r="P116" s="20" t="str">
        <f>IF(coder1_YH!W115="","",IF(coder1_YH!W115=coder2_NY_MT!S116,1,0))</f>
        <v/>
      </c>
      <c r="Q116" s="20" t="str">
        <f>IF(coder1_YH!X115="","",IF(coder1_YH!X115=coder2_NY_MT!T116,1,0))</f>
        <v/>
      </c>
      <c r="R116" s="20" t="str">
        <f>IF(coder1_YH!Y115="","",IF(coder1_YH!Y115=coder2_NY_MT!U116,1,0))</f>
        <v/>
      </c>
      <c r="S116" s="20" t="str">
        <f>IF(R116="","",IF(OR(coder2_NY_MT!V116="", coder1_YH!Z115 = ""),0,1))</f>
        <v/>
      </c>
      <c r="T116" s="20" t="str">
        <f>IF(coder1_YH!AA115="","",IF(coder1_YH!AA115=coder2_NY_MT!W116,1,0))</f>
        <v/>
      </c>
      <c r="U116" s="20" t="str">
        <f>IF(coder1_YH!AB115="","",IF(coder1_YH!AB115=coder2_NY_MT!X116,1,0))</f>
        <v/>
      </c>
      <c r="V116" s="20" t="str">
        <f>IF(coder1_YH!AC115="","",IF(coder1_YH!AC115=coder2_NY_MT!Y116,1,0))</f>
        <v/>
      </c>
      <c r="W116" s="20" t="str">
        <f>IF(coder1_YH!AD115="","",IF(coder1_YH!AD115=coder2_NY_MT!Z116,1,0))</f>
        <v/>
      </c>
      <c r="X116" s="20" t="str">
        <f>IF(coder1_YH!AE115="","",IF(coder1_YH!AE115=coder2_NY_MT!AA116,1,0))</f>
        <v/>
      </c>
      <c r="Y116" s="20" t="str">
        <f>IF(coder1_YH!AF115="","",IF(coder1_YH!AF115=coder2_NY_MT!AB116,1,0))</f>
        <v/>
      </c>
      <c r="Z116" s="20" t="str">
        <f>IF(coder1_YH!AG115="","",IF(coder1_YH!AG115=coder2_NY_MT!AC116,1,0))</f>
        <v/>
      </c>
      <c r="AA116" s="20" t="str">
        <f>IF(coder1_YH!AH115="","",IF(coder1_YH!AH115=coder2_NY_MT!AD116,1,0))</f>
        <v/>
      </c>
      <c r="AB116" s="20">
        <f>IF(OR(coder2_NY_MT!AE115="", coder1_YH!AI115 = ""),0,1)</f>
        <v>1</v>
      </c>
      <c r="AC116" s="20">
        <f>IF(coder1_YH!AJ115="","",IF(coder1_YH!AJ115=coder2_NY_MT!AF116,1,0))</f>
        <v>1</v>
      </c>
      <c r="AD116" s="20">
        <f>IF(OR(coder2_NY_MT!AG116="", coder1_YH!AK115 = ""),0,1)</f>
        <v>1</v>
      </c>
      <c r="AF116" s="20">
        <f>IF(coder1_YH!AM115="","",IF(coder1_YH!AM115=coder2_NY_MT!AI116,1,0))</f>
        <v>1</v>
      </c>
      <c r="AG116" s="20">
        <f>IF(coder1_YH!AN115="","",IF(coder1_YH!AN115=coder2_NY_MT!AJ116,1,0))</f>
        <v>1</v>
      </c>
      <c r="AH116" s="20">
        <f>IF(coder1_YH!AO115="","",IF(coder1_YH!AO115=coder2_NY_MT!AK116,1,0))</f>
        <v>1</v>
      </c>
      <c r="AI116" s="20">
        <f>IF(coder1_YH!AP115="","",IF(coder1_YH!AP115=coder2_NY_MT!AL116,1,0))</f>
        <v>1</v>
      </c>
      <c r="AJ116" s="20">
        <f>IF(coder1_YH!AQ115="","",IF(coder1_YH!AQ115=coder2_NY_MT!AM116,1,0))</f>
        <v>1</v>
      </c>
      <c r="AK116" s="20">
        <f>IF(coder1_YH!AR115="","",IF(coder1_YH!AR115=coder2_NY_MT!AN116,1,0))</f>
        <v>1</v>
      </c>
      <c r="AL116" s="20" t="str">
        <f>IF(coder1_YH!AY115="","",IF(coder1_YH!AY115=coder2_NY_MT!AU116,1,0))</f>
        <v/>
      </c>
      <c r="AM116" s="20" t="str">
        <f>IF(coder1_YH!AZ115="","",IF(coder1_YH!AZ115=coder2_NY_MT!AV116,1,0))</f>
        <v/>
      </c>
      <c r="AN116" s="2"/>
    </row>
    <row r="117" spans="1:40" s="20" customFormat="1" ht="17" hidden="1" customHeight="1" x14ac:dyDescent="0.2">
      <c r="A117" s="20" t="str">
        <f>IF(coder1_YH!D116="","",IF(coder1_YH!D116=coder2_NY_MT!A117,1,0))</f>
        <v/>
      </c>
      <c r="B117" s="20" t="e">
        <f>IF(coder1_YH!#REF!="","",IF(RIGHT(coder1_YH!#REF!,2)=RIGHT(coder2_NY_MT!B117,2),1,0))</f>
        <v>#REF!</v>
      </c>
      <c r="C117" s="20" t="str">
        <f>IF(coder1_YH!F116="","",IF(coder1_YH!F116=coder2_NY_MT!C117,1,0))</f>
        <v/>
      </c>
      <c r="E117" s="20" t="str">
        <f>IF(coder1_YH!H116="","",IF(coder1_YH!H116=coder2_NY_MT!E117,1,0))</f>
        <v/>
      </c>
      <c r="F117" s="20" t="str">
        <f>IF(coder1_YH!I116="","",IF(coder1_YH!I116=coder2_NY_MT!F117,1,0))</f>
        <v/>
      </c>
      <c r="G117" s="20" t="str">
        <f>IF(coder1_YH!J116="","",IF(coder1_YH!J116=coder2_NY_MT!G117,1,0))</f>
        <v/>
      </c>
      <c r="H117" s="20">
        <f>IF(coder1_YH!O116="","",IF(RIGHT(coder1_YH!O116,3)=RIGHT(coder2_NY_MT!K117,3),1,0))</f>
        <v>0</v>
      </c>
      <c r="I117" s="20">
        <f>IF(H117="","",IF(OR(coder2_NY_MT!L117="", coder1_YH!P116 = ""),0,1))</f>
        <v>1</v>
      </c>
      <c r="J117" s="20">
        <f>IF(coder1_YH!Q116="","",IF(coder1_YH!Q116=coder2_NY_MT!M117,1,0))</f>
        <v>1</v>
      </c>
      <c r="K117" s="20">
        <f>IF(coder1_YH!R116="","",IF(coder1_YH!R116=coder2_NY_MT!N117,1,0))</f>
        <v>1</v>
      </c>
      <c r="L117" s="20">
        <f>IF(coder1_YH!S116="","",IF(coder1_YH!S116=coder2_NY_MT!O117,1,0))</f>
        <v>1</v>
      </c>
      <c r="M117" s="20">
        <f>IF(coder1_YH!T116="","",IF(coder1_YH!T116=coder2_NY_MT!P117,1,0))</f>
        <v>1</v>
      </c>
      <c r="N117" s="20">
        <f>IF(coder1_YH!U116="","",IF(coder1_YH!U116=coder2_NY_MT!Q117,1,0))</f>
        <v>1</v>
      </c>
      <c r="O117" s="20">
        <f>IF(coder1_YH!V116="","",IF(coder1_YH!V116=coder2_NY_MT!R117,1,0))</f>
        <v>1</v>
      </c>
      <c r="P117" s="20">
        <f>IF(coder1_YH!W116="","",IF(coder1_YH!W116=coder2_NY_MT!S117,1,0))</f>
        <v>1</v>
      </c>
      <c r="Q117" s="20">
        <f>IF(coder1_YH!X116="","",IF(coder1_YH!X116=coder2_NY_MT!T117,1,0))</f>
        <v>1</v>
      </c>
      <c r="R117" s="20">
        <f>IF(coder1_YH!Y116="","",IF(coder1_YH!Y116=coder2_NY_MT!U117,1,0))</f>
        <v>1</v>
      </c>
      <c r="S117" s="20">
        <f>IF(R117="","",IF(OR(coder2_NY_MT!V117="", coder1_YH!Z116 = ""),0,1))</f>
        <v>1</v>
      </c>
      <c r="T117" s="20">
        <f>IF(coder1_YH!AA116="","",IF(coder1_YH!AA116=coder2_NY_MT!W117,1,0))</f>
        <v>1</v>
      </c>
      <c r="U117" s="20">
        <f>IF(coder1_YH!AB116="","",IF(coder1_YH!AB116=coder2_NY_MT!X117,1,0))</f>
        <v>1</v>
      </c>
      <c r="V117" s="20">
        <f>IF(coder1_YH!AC116="","",IF(coder1_YH!AC116=coder2_NY_MT!Y117,1,0))</f>
        <v>1</v>
      </c>
      <c r="W117" s="20">
        <f>IF(coder1_YH!AD116="","",IF(coder1_YH!AD116=coder2_NY_MT!Z117,1,0))</f>
        <v>1</v>
      </c>
      <c r="X117" s="20">
        <f>IF(coder1_YH!AE116="","",IF(coder1_YH!AE116=coder2_NY_MT!AA117,1,0))</f>
        <v>0</v>
      </c>
      <c r="Y117" s="20">
        <f>IF(coder1_YH!AF116="","",IF(coder1_YH!AF116=coder2_NY_MT!AB117,1,0))</f>
        <v>0</v>
      </c>
      <c r="Z117" s="20">
        <f>IF(coder1_YH!AG116="","",IF(coder1_YH!AG116=coder2_NY_MT!AC117,1,0))</f>
        <v>0</v>
      </c>
      <c r="AA117" s="20">
        <f>IF(coder1_YH!AH116="","",IF(coder1_YH!AH116=coder2_NY_MT!AD117,1,0))</f>
        <v>1</v>
      </c>
      <c r="AB117" s="20">
        <f>IF(OR(coder2_NY_MT!AE116="", coder1_YH!AI116 = ""),0,1)</f>
        <v>1</v>
      </c>
      <c r="AC117" s="20">
        <f>IF(coder1_YH!AJ116="","",IF(coder1_YH!AJ116=coder2_NY_MT!AF117,1,0))</f>
        <v>1</v>
      </c>
      <c r="AD117" s="20">
        <f>IF(OR(coder2_NY_MT!AG117="", coder1_YH!AK116 = ""),0,1)</f>
        <v>1</v>
      </c>
      <c r="AF117" s="20">
        <f>IF(coder1_YH!AM116="","",IF(coder1_YH!AM116=coder2_NY_MT!AI117,1,0))</f>
        <v>1</v>
      </c>
      <c r="AG117" s="20">
        <f>IF(coder1_YH!AN116="","",IF(coder1_YH!AN116=coder2_NY_MT!AJ117,1,0))</f>
        <v>1</v>
      </c>
      <c r="AH117" s="20">
        <f>IF(coder1_YH!AO116="","",IF(coder1_YH!AO116=coder2_NY_MT!AK117,1,0))</f>
        <v>1</v>
      </c>
      <c r="AI117" s="20">
        <f>IF(coder1_YH!AP116="","",IF(coder1_YH!AP116=coder2_NY_MT!AL117,1,0))</f>
        <v>1</v>
      </c>
      <c r="AJ117" s="20">
        <f>IF(coder1_YH!AQ116="","",IF(coder1_YH!AQ116=coder2_NY_MT!AM117,1,0))</f>
        <v>1</v>
      </c>
      <c r="AK117" s="20">
        <f>IF(coder1_YH!AR116="","",IF(coder1_YH!AR116=coder2_NY_MT!AN117,1,0))</f>
        <v>1</v>
      </c>
      <c r="AL117" s="20" t="str">
        <f>IF(coder1_YH!AY116="","",IF(coder1_YH!AY116=coder2_NY_MT!AU117,1,0))</f>
        <v/>
      </c>
      <c r="AM117" s="20" t="str">
        <f>IF(coder1_YH!AZ116="","",IF(coder1_YH!AZ116=coder2_NY_MT!AV117,1,0))</f>
        <v/>
      </c>
      <c r="AN117" s="2"/>
    </row>
    <row r="118" spans="1:40" s="20" customFormat="1" ht="17" hidden="1" customHeight="1" x14ac:dyDescent="0.2">
      <c r="A118" s="20" t="str">
        <f>IF(coder1_YH!D117="","",IF(coder1_YH!D117=coder2_NY_MT!A118,1,0))</f>
        <v/>
      </c>
      <c r="B118" s="20" t="e">
        <f>IF(coder1_YH!#REF!="","",IF(RIGHT(coder1_YH!#REF!,2)=RIGHT(coder2_NY_MT!B118,2),1,0))</f>
        <v>#REF!</v>
      </c>
      <c r="C118" s="20" t="str">
        <f>IF(coder1_YH!F117="","",IF(coder1_YH!F117=coder2_NY_MT!C118,1,0))</f>
        <v/>
      </c>
      <c r="E118" s="20" t="str">
        <f>IF(coder1_YH!H117="","",IF(coder1_YH!H117=coder2_NY_MT!E118,1,0))</f>
        <v/>
      </c>
      <c r="F118" s="20" t="str">
        <f>IF(coder1_YH!I117="","",IF(coder1_YH!I117=coder2_NY_MT!F118,1,0))</f>
        <v/>
      </c>
      <c r="G118" s="20" t="str">
        <f>IF(coder1_YH!J117="","",IF(coder1_YH!J117=coder2_NY_MT!G118,1,0))</f>
        <v/>
      </c>
      <c r="H118" s="20" t="str">
        <f>IF(coder1_YH!O117="","",IF(RIGHT(coder1_YH!O117,3)=RIGHT(coder2_NY_MT!K118,3),1,0))</f>
        <v/>
      </c>
      <c r="I118" s="20" t="str">
        <f>IF(H118="","",IF(OR(coder2_NY_MT!L118="", coder1_YH!P117 = ""),0,1))</f>
        <v/>
      </c>
      <c r="J118" s="20" t="str">
        <f>IF(coder1_YH!Q117="","",IF(coder1_YH!Q117=coder2_NY_MT!M118,1,0))</f>
        <v/>
      </c>
      <c r="K118" s="20" t="str">
        <f>IF(coder1_YH!R117="","",IF(coder1_YH!R117=coder2_NY_MT!N118,1,0))</f>
        <v/>
      </c>
      <c r="L118" s="20" t="str">
        <f>IF(coder1_YH!S117="","",IF(coder1_YH!S117=coder2_NY_MT!O118,1,0))</f>
        <v/>
      </c>
      <c r="M118" s="20" t="str">
        <f>IF(coder1_YH!T117="","",IF(coder1_YH!T117=coder2_NY_MT!P118,1,0))</f>
        <v/>
      </c>
      <c r="N118" s="20" t="str">
        <f>IF(coder1_YH!U117="","",IF(coder1_YH!U117=coder2_NY_MT!Q118,1,0))</f>
        <v/>
      </c>
      <c r="O118" s="20" t="str">
        <f>IF(coder1_YH!V117="","",IF(coder1_YH!V117=coder2_NY_MT!R118,1,0))</f>
        <v/>
      </c>
      <c r="P118" s="20" t="str">
        <f>IF(coder1_YH!W117="","",IF(coder1_YH!W117=coder2_NY_MT!S118,1,0))</f>
        <v/>
      </c>
      <c r="Q118" s="20" t="str">
        <f>IF(coder1_YH!X117="","",IF(coder1_YH!X117=coder2_NY_MT!T118,1,0))</f>
        <v/>
      </c>
      <c r="R118" s="20" t="str">
        <f>IF(coder1_YH!Y117="","",IF(coder1_YH!Y117=coder2_NY_MT!U118,1,0))</f>
        <v/>
      </c>
      <c r="S118" s="20" t="str">
        <f>IF(R118="","",IF(OR(coder2_NY_MT!V118="", coder1_YH!Z117 = ""),0,1))</f>
        <v/>
      </c>
      <c r="T118" s="20" t="str">
        <f>IF(coder1_YH!AA117="","",IF(coder1_YH!AA117=coder2_NY_MT!W118,1,0))</f>
        <v/>
      </c>
      <c r="U118" s="20" t="str">
        <f>IF(coder1_YH!AB117="","",IF(coder1_YH!AB117=coder2_NY_MT!X118,1,0))</f>
        <v/>
      </c>
      <c r="V118" s="20" t="str">
        <f>IF(coder1_YH!AC117="","",IF(coder1_YH!AC117=coder2_NY_MT!Y118,1,0))</f>
        <v/>
      </c>
      <c r="W118" s="20" t="str">
        <f>IF(coder1_YH!AD117="","",IF(coder1_YH!AD117=coder2_NY_MT!Z118,1,0))</f>
        <v/>
      </c>
      <c r="X118" s="20" t="str">
        <f>IF(coder1_YH!AE117="","",IF(coder1_YH!AE117=coder2_NY_MT!AA118,1,0))</f>
        <v/>
      </c>
      <c r="Y118" s="20" t="str">
        <f>IF(coder1_YH!AF117="","",IF(coder1_YH!AF117=coder2_NY_MT!AB118,1,0))</f>
        <v/>
      </c>
      <c r="Z118" s="20" t="str">
        <f>IF(coder1_YH!AG117="","",IF(coder1_YH!AG117=coder2_NY_MT!AC118,1,0))</f>
        <v/>
      </c>
      <c r="AA118" s="20" t="str">
        <f>IF(coder1_YH!AH117="","",IF(coder1_YH!AH117=coder2_NY_MT!AD118,1,0))</f>
        <v/>
      </c>
      <c r="AB118" s="20">
        <f>IF(OR(coder2_NY_MT!AE117="", coder1_YH!AI117 = ""),0,1)</f>
        <v>1</v>
      </c>
      <c r="AC118" s="20">
        <f>IF(coder1_YH!AJ117="","",IF(coder1_YH!AJ117=coder2_NY_MT!AF118,1,0))</f>
        <v>1</v>
      </c>
      <c r="AD118" s="20">
        <f>IF(OR(coder2_NY_MT!AG118="", coder1_YH!AK117 = ""),0,1)</f>
        <v>1</v>
      </c>
      <c r="AF118" s="20">
        <f>IF(coder1_YH!AM117="","",IF(coder1_YH!AM117=coder2_NY_MT!AI118,1,0))</f>
        <v>1</v>
      </c>
      <c r="AG118" s="20">
        <f>IF(coder1_YH!AN117="","",IF(coder1_YH!AN117=coder2_NY_MT!AJ118,1,0))</f>
        <v>1</v>
      </c>
      <c r="AH118" s="20">
        <f>IF(coder1_YH!AO117="","",IF(coder1_YH!AO117=coder2_NY_MT!AK118,1,0))</f>
        <v>1</v>
      </c>
      <c r="AI118" s="20">
        <f>IF(coder1_YH!AP117="","",IF(coder1_YH!AP117=coder2_NY_MT!AL118,1,0))</f>
        <v>1</v>
      </c>
      <c r="AJ118" s="20">
        <f>IF(coder1_YH!AQ117="","",IF(coder1_YH!AQ117=coder2_NY_MT!AM118,1,0))</f>
        <v>1</v>
      </c>
      <c r="AK118" s="20">
        <f>IF(coder1_YH!AR117="","",IF(coder1_YH!AR117=coder2_NY_MT!AN118,1,0))</f>
        <v>1</v>
      </c>
      <c r="AL118" s="20" t="str">
        <f>IF(coder1_YH!AY117="","",IF(coder1_YH!AY117=coder2_NY_MT!AU118,1,0))</f>
        <v/>
      </c>
      <c r="AM118" s="20" t="str">
        <f>IF(coder1_YH!AZ117="","",IF(coder1_YH!AZ117=coder2_NY_MT!AV118,1,0))</f>
        <v/>
      </c>
      <c r="AN118" s="2"/>
    </row>
    <row r="119" spans="1:40" s="20" customFormat="1" ht="17" hidden="1" customHeight="1" x14ac:dyDescent="0.2">
      <c r="A119" s="20" t="str">
        <f>IF(coder1_YH!D118="","",IF(coder1_YH!D118=coder2_NY_MT!A119,1,0))</f>
        <v/>
      </c>
      <c r="B119" s="20" t="e">
        <f>IF(coder1_YH!#REF!="","",IF(RIGHT(coder1_YH!#REF!,2)=RIGHT(coder2_NY_MT!B119,2),1,0))</f>
        <v>#REF!</v>
      </c>
      <c r="C119" s="20" t="str">
        <f>IF(coder1_YH!F118="","",IF(coder1_YH!F118=coder2_NY_MT!C119,1,0))</f>
        <v/>
      </c>
      <c r="E119" s="20" t="str">
        <f>IF(coder1_YH!H118="","",IF(coder1_YH!H118=coder2_NY_MT!E119,1,0))</f>
        <v/>
      </c>
      <c r="F119" s="20" t="str">
        <f>IF(coder1_YH!I118="","",IF(coder1_YH!I118=coder2_NY_MT!F119,1,0))</f>
        <v/>
      </c>
      <c r="G119" s="20" t="str">
        <f>IF(coder1_YH!J118="","",IF(coder1_YH!J118=coder2_NY_MT!G119,1,0))</f>
        <v/>
      </c>
      <c r="H119" s="20" t="str">
        <f>IF(coder1_YH!O118="","",IF(RIGHT(coder1_YH!O118,3)=RIGHT(coder2_NY_MT!K119,3),1,0))</f>
        <v/>
      </c>
      <c r="I119" s="20" t="str">
        <f>IF(H119="","",IF(OR(coder2_NY_MT!L119="", coder1_YH!P118 = ""),0,1))</f>
        <v/>
      </c>
      <c r="J119" s="20" t="str">
        <f>IF(coder1_YH!Q118="","",IF(coder1_YH!Q118=coder2_NY_MT!M119,1,0))</f>
        <v/>
      </c>
      <c r="K119" s="20" t="str">
        <f>IF(coder1_YH!R118="","",IF(coder1_YH!R118=coder2_NY_MT!N119,1,0))</f>
        <v/>
      </c>
      <c r="L119" s="20" t="str">
        <f>IF(coder1_YH!S118="","",IF(coder1_YH!S118=coder2_NY_MT!O119,1,0))</f>
        <v/>
      </c>
      <c r="M119" s="20" t="str">
        <f>IF(coder1_YH!T118="","",IF(coder1_YH!T118=coder2_NY_MT!P119,1,0))</f>
        <v/>
      </c>
      <c r="N119" s="20" t="str">
        <f>IF(coder1_YH!U118="","",IF(coder1_YH!U118=coder2_NY_MT!Q119,1,0))</f>
        <v/>
      </c>
      <c r="O119" s="20" t="str">
        <f>IF(coder1_YH!V118="","",IF(coder1_YH!V118=coder2_NY_MT!R119,1,0))</f>
        <v/>
      </c>
      <c r="P119" s="20" t="str">
        <f>IF(coder1_YH!W118="","",IF(coder1_YH!W118=coder2_NY_MT!S119,1,0))</f>
        <v/>
      </c>
      <c r="Q119" s="20" t="str">
        <f>IF(coder1_YH!X118="","",IF(coder1_YH!X118=coder2_NY_MT!T119,1,0))</f>
        <v/>
      </c>
      <c r="R119" s="20" t="str">
        <f>IF(coder1_YH!Y118="","",IF(coder1_YH!Y118=coder2_NY_MT!U119,1,0))</f>
        <v/>
      </c>
      <c r="S119" s="20" t="str">
        <f>IF(R119="","",IF(OR(coder2_NY_MT!V119="", coder1_YH!Z118 = ""),0,1))</f>
        <v/>
      </c>
      <c r="T119" s="20" t="str">
        <f>IF(coder1_YH!AA118="","",IF(coder1_YH!AA118=coder2_NY_MT!W119,1,0))</f>
        <v/>
      </c>
      <c r="U119" s="20" t="str">
        <f>IF(coder1_YH!AB118="","",IF(coder1_YH!AB118=coder2_NY_MT!X119,1,0))</f>
        <v/>
      </c>
      <c r="V119" s="20" t="str">
        <f>IF(coder1_YH!AC118="","",IF(coder1_YH!AC118=coder2_NY_MT!Y119,1,0))</f>
        <v/>
      </c>
      <c r="W119" s="20" t="str">
        <f>IF(coder1_YH!AD118="","",IF(coder1_YH!AD118=coder2_NY_MT!Z119,1,0))</f>
        <v/>
      </c>
      <c r="X119" s="20" t="str">
        <f>IF(coder1_YH!AE118="","",IF(coder1_YH!AE118=coder2_NY_MT!AA119,1,0))</f>
        <v/>
      </c>
      <c r="Y119" s="20" t="str">
        <f>IF(coder1_YH!AF118="","",IF(coder1_YH!AF118=coder2_NY_MT!AB119,1,0))</f>
        <v/>
      </c>
      <c r="Z119" s="20" t="str">
        <f>IF(coder1_YH!AG118="","",IF(coder1_YH!AG118=coder2_NY_MT!AC119,1,0))</f>
        <v/>
      </c>
      <c r="AA119" s="20" t="str">
        <f>IF(coder1_YH!AH118="","",IF(coder1_YH!AH118=coder2_NY_MT!AD119,1,0))</f>
        <v/>
      </c>
      <c r="AB119" s="20">
        <f>IF(OR(coder2_NY_MT!AE118="", coder1_YH!AI118 = ""),0,1)</f>
        <v>1</v>
      </c>
      <c r="AC119" s="20">
        <f>IF(coder1_YH!AJ118="","",IF(coder1_YH!AJ118=coder2_NY_MT!AF119,1,0))</f>
        <v>1</v>
      </c>
      <c r="AD119" s="20">
        <f>IF(OR(coder2_NY_MT!AG119="", coder1_YH!AK118 = ""),0,1)</f>
        <v>1</v>
      </c>
      <c r="AF119" s="20">
        <f>IF(coder1_YH!AM118="","",IF(coder1_YH!AM118=coder2_NY_MT!AI119,1,0))</f>
        <v>1</v>
      </c>
      <c r="AG119" s="20">
        <f>IF(coder1_YH!AN118="","",IF(coder1_YH!AN118=coder2_NY_MT!AJ119,1,0))</f>
        <v>1</v>
      </c>
      <c r="AH119" s="20">
        <f>IF(coder1_YH!AO118="","",IF(coder1_YH!AO118=coder2_NY_MT!AK119,1,0))</f>
        <v>1</v>
      </c>
      <c r="AI119" s="20">
        <f>IF(coder1_YH!AP118="","",IF(coder1_YH!AP118=coder2_NY_MT!AL119,1,0))</f>
        <v>1</v>
      </c>
      <c r="AJ119" s="20">
        <f>IF(coder1_YH!AQ118="","",IF(coder1_YH!AQ118=coder2_NY_MT!AM119,1,0))</f>
        <v>1</v>
      </c>
      <c r="AK119" s="20">
        <f>IF(coder1_YH!AR118="","",IF(coder1_YH!AR118=coder2_NY_MT!AN119,1,0))</f>
        <v>1</v>
      </c>
      <c r="AL119" s="20" t="str">
        <f>IF(coder1_YH!AY118="","",IF(coder1_YH!AY118=coder2_NY_MT!AU119,1,0))</f>
        <v/>
      </c>
      <c r="AM119" s="20" t="str">
        <f>IF(coder1_YH!AZ118="","",IF(coder1_YH!AZ118=coder2_NY_MT!AV119,1,0))</f>
        <v/>
      </c>
      <c r="AN119" s="2"/>
    </row>
    <row r="120" spans="1:40" s="20" customFormat="1" ht="17" hidden="1" customHeight="1" x14ac:dyDescent="0.2">
      <c r="A120" s="20" t="str">
        <f>IF(coder1_YH!D119="","",IF(coder1_YH!D119=coder2_NY_MT!A120,1,0))</f>
        <v/>
      </c>
      <c r="B120" s="20" t="e">
        <f>IF(coder1_YH!#REF!="","",IF(RIGHT(coder1_YH!#REF!,2)=RIGHT(coder2_NY_MT!B120,2),1,0))</f>
        <v>#REF!</v>
      </c>
      <c r="C120" s="20" t="str">
        <f>IF(coder1_YH!F119="","",IF(coder1_YH!F119=coder2_NY_MT!C120,1,0))</f>
        <v/>
      </c>
      <c r="E120" s="20" t="str">
        <f>IF(coder1_YH!H119="","",IF(coder1_YH!H119=coder2_NY_MT!E120,1,0))</f>
        <v/>
      </c>
      <c r="F120" s="20" t="str">
        <f>IF(coder1_YH!I119="","",IF(coder1_YH!I119=coder2_NY_MT!F120,1,0))</f>
        <v/>
      </c>
      <c r="G120" s="20" t="str">
        <f>IF(coder1_YH!J119="","",IF(coder1_YH!J119=coder2_NY_MT!G120,1,0))</f>
        <v/>
      </c>
      <c r="H120" s="20">
        <f>IF(coder1_YH!O119="","",IF(RIGHT(coder1_YH!O119,3)=RIGHT(coder2_NY_MT!K120,3),1,0))</f>
        <v>0</v>
      </c>
      <c r="I120" s="20">
        <f>IF(H120="","",IF(OR(coder2_NY_MT!L120="", coder1_YH!P119 = ""),0,1))</f>
        <v>1</v>
      </c>
      <c r="J120" s="20">
        <f>IF(coder1_YH!Q119="","",IF(coder1_YH!Q119=coder2_NY_MT!M120,1,0))</f>
        <v>1</v>
      </c>
      <c r="K120" s="20">
        <f>IF(coder1_YH!R119="","",IF(coder1_YH!R119=coder2_NY_MT!N120,1,0))</f>
        <v>1</v>
      </c>
      <c r="L120" s="20">
        <f>IF(coder1_YH!S119="","",IF(coder1_YH!S119=coder2_NY_MT!O120,1,0))</f>
        <v>1</v>
      </c>
      <c r="M120" s="20">
        <f>IF(coder1_YH!T119="","",IF(coder1_YH!T119=coder2_NY_MT!P120,1,0))</f>
        <v>1</v>
      </c>
      <c r="N120" s="20">
        <f>IF(coder1_YH!U119="","",IF(coder1_YH!U119=coder2_NY_MT!Q120,1,0))</f>
        <v>1</v>
      </c>
      <c r="O120" s="20">
        <f>IF(coder1_YH!V119="","",IF(coder1_YH!V119=coder2_NY_MT!R120,1,0))</f>
        <v>1</v>
      </c>
      <c r="P120" s="20">
        <f>IF(coder1_YH!W119="","",IF(coder1_YH!W119=coder2_NY_MT!S120,1,0))</f>
        <v>1</v>
      </c>
      <c r="Q120" s="20">
        <f>IF(coder1_YH!X119="","",IF(coder1_YH!X119=coder2_NY_MT!T120,1,0))</f>
        <v>1</v>
      </c>
      <c r="R120" s="20">
        <f>IF(coder1_YH!Y119="","",IF(coder1_YH!Y119=coder2_NY_MT!U120,1,0))</f>
        <v>1</v>
      </c>
      <c r="S120" s="20">
        <f>IF(R120="","",IF(OR(coder2_NY_MT!V120="", coder1_YH!Z119 = ""),0,1))</f>
        <v>1</v>
      </c>
      <c r="T120" s="20">
        <f>IF(coder1_YH!AA119="","",IF(coder1_YH!AA119=coder2_NY_MT!W120,1,0))</f>
        <v>1</v>
      </c>
      <c r="U120" s="20">
        <f>IF(coder1_YH!AB119="","",IF(coder1_YH!AB119=coder2_NY_MT!X120,1,0))</f>
        <v>1</v>
      </c>
      <c r="V120" s="20">
        <f>IF(coder1_YH!AC119="","",IF(coder1_YH!AC119=coder2_NY_MT!Y120,1,0))</f>
        <v>1</v>
      </c>
      <c r="W120" s="20">
        <f>IF(coder1_YH!AD119="","",IF(coder1_YH!AD119=coder2_NY_MT!Z120,1,0))</f>
        <v>1</v>
      </c>
      <c r="X120" s="20">
        <f>IF(coder1_YH!AE119="","",IF(coder1_YH!AE119=coder2_NY_MT!AA120,1,0))</f>
        <v>0</v>
      </c>
      <c r="Y120" s="20">
        <f>IF(coder1_YH!AF119="","",IF(coder1_YH!AF119=coder2_NY_MT!AB120,1,0))</f>
        <v>0</v>
      </c>
      <c r="Z120" s="20">
        <f>IF(coder1_YH!AG119="","",IF(coder1_YH!AG119=coder2_NY_MT!AC120,1,0))</f>
        <v>0</v>
      </c>
      <c r="AA120" s="20">
        <f>IF(coder1_YH!AH119="","",IF(coder1_YH!AH119=coder2_NY_MT!AD120,1,0))</f>
        <v>0</v>
      </c>
      <c r="AB120" s="20">
        <f>IF(OR(coder2_NY_MT!AE119="", coder1_YH!AI119 = ""),0,1)</f>
        <v>1</v>
      </c>
      <c r="AC120" s="20">
        <f>IF(coder1_YH!AJ119="","",IF(coder1_YH!AJ119=coder2_NY_MT!AF120,1,0))</f>
        <v>1</v>
      </c>
      <c r="AD120" s="20">
        <f>IF(OR(coder2_NY_MT!AG120="", coder1_YH!AK119 = ""),0,1)</f>
        <v>1</v>
      </c>
      <c r="AF120" s="20">
        <f>IF(coder1_YH!AM119="","",IF(coder1_YH!AM119=coder2_NY_MT!AI120,1,0))</f>
        <v>1</v>
      </c>
      <c r="AG120" s="20">
        <f>IF(coder1_YH!AN119="","",IF(coder1_YH!AN119=coder2_NY_MT!AJ120,1,0))</f>
        <v>1</v>
      </c>
      <c r="AH120" s="20">
        <f>IF(coder1_YH!AO119="","",IF(coder1_YH!AO119=coder2_NY_MT!AK120,1,0))</f>
        <v>1</v>
      </c>
      <c r="AI120" s="20">
        <f>IF(coder1_YH!AP119="","",IF(coder1_YH!AP119=coder2_NY_MT!AL120,1,0))</f>
        <v>1</v>
      </c>
      <c r="AJ120" s="20">
        <f>IF(coder1_YH!AQ119="","",IF(coder1_YH!AQ119=coder2_NY_MT!AM120,1,0))</f>
        <v>1</v>
      </c>
      <c r="AK120" s="20">
        <f>IF(coder1_YH!AR119="","",IF(coder1_YH!AR119=coder2_NY_MT!AN120,1,0))</f>
        <v>1</v>
      </c>
      <c r="AL120" s="20" t="str">
        <f>IF(coder1_YH!AY119="","",IF(coder1_YH!AY119=coder2_NY_MT!AU120,1,0))</f>
        <v/>
      </c>
      <c r="AM120" s="20" t="str">
        <f>IF(coder1_YH!AZ119="","",IF(coder1_YH!AZ119=coder2_NY_MT!AV120,1,0))</f>
        <v/>
      </c>
      <c r="AN120" s="2"/>
    </row>
    <row r="121" spans="1:40" s="20" customFormat="1" ht="17" hidden="1" customHeight="1" x14ac:dyDescent="0.2">
      <c r="A121" s="20" t="str">
        <f>IF(coder1_YH!D120="","",IF(coder1_YH!D120=coder2_NY_MT!A121,1,0))</f>
        <v/>
      </c>
      <c r="B121" s="20" t="e">
        <f>IF(coder1_YH!#REF!="","",IF(RIGHT(coder1_YH!#REF!,2)=RIGHT(coder2_NY_MT!B121,2),1,0))</f>
        <v>#REF!</v>
      </c>
      <c r="C121" s="20" t="str">
        <f>IF(coder1_YH!F120="","",IF(coder1_YH!F120=coder2_NY_MT!C121,1,0))</f>
        <v/>
      </c>
      <c r="E121" s="20" t="str">
        <f>IF(coder1_YH!H120="","",IF(coder1_YH!H120=coder2_NY_MT!E121,1,0))</f>
        <v/>
      </c>
      <c r="F121" s="20" t="str">
        <f>IF(coder1_YH!I120="","",IF(coder1_YH!I120=coder2_NY_MT!F121,1,0))</f>
        <v/>
      </c>
      <c r="G121" s="20" t="str">
        <f>IF(coder1_YH!J120="","",IF(coder1_YH!J120=coder2_NY_MT!G121,1,0))</f>
        <v/>
      </c>
      <c r="H121" s="20" t="str">
        <f>IF(coder1_YH!O120="","",IF(RIGHT(coder1_YH!O120,3)=RIGHT(coder2_NY_MT!K121,3),1,0))</f>
        <v/>
      </c>
      <c r="I121" s="20" t="str">
        <f>IF(H121="","",IF(OR(coder2_NY_MT!L121="", coder1_YH!P120 = ""),0,1))</f>
        <v/>
      </c>
      <c r="J121" s="20" t="str">
        <f>IF(coder1_YH!Q120="","",IF(coder1_YH!Q120=coder2_NY_MT!M121,1,0))</f>
        <v/>
      </c>
      <c r="K121" s="20" t="str">
        <f>IF(coder1_YH!R120="","",IF(coder1_YH!R120=coder2_NY_MT!N121,1,0))</f>
        <v/>
      </c>
      <c r="L121" s="20" t="str">
        <f>IF(coder1_YH!S120="","",IF(coder1_YH!S120=coder2_NY_MT!O121,1,0))</f>
        <v/>
      </c>
      <c r="M121" s="20" t="str">
        <f>IF(coder1_YH!T120="","",IF(coder1_YH!T120=coder2_NY_MT!P121,1,0))</f>
        <v/>
      </c>
      <c r="N121" s="20" t="str">
        <f>IF(coder1_YH!U120="","",IF(coder1_YH!U120=coder2_NY_MT!Q121,1,0))</f>
        <v/>
      </c>
      <c r="O121" s="20" t="str">
        <f>IF(coder1_YH!V120="","",IF(coder1_YH!V120=coder2_NY_MT!R121,1,0))</f>
        <v/>
      </c>
      <c r="P121" s="20" t="str">
        <f>IF(coder1_YH!W120="","",IF(coder1_YH!W120=coder2_NY_MT!S121,1,0))</f>
        <v/>
      </c>
      <c r="Q121" s="20" t="str">
        <f>IF(coder1_YH!X120="","",IF(coder1_YH!X120=coder2_NY_MT!T121,1,0))</f>
        <v/>
      </c>
      <c r="R121" s="20" t="str">
        <f>IF(coder1_YH!Y120="","",IF(coder1_YH!Y120=coder2_NY_MT!U121,1,0))</f>
        <v/>
      </c>
      <c r="S121" s="20" t="str">
        <f>IF(R121="","",IF(OR(coder2_NY_MT!V121="", coder1_YH!Z120 = ""),0,1))</f>
        <v/>
      </c>
      <c r="T121" s="20" t="str">
        <f>IF(coder1_YH!AA120="","",IF(coder1_YH!AA120=coder2_NY_MT!W121,1,0))</f>
        <v/>
      </c>
      <c r="U121" s="20" t="str">
        <f>IF(coder1_YH!AB120="","",IF(coder1_YH!AB120=coder2_NY_MT!X121,1,0))</f>
        <v/>
      </c>
      <c r="V121" s="20" t="str">
        <f>IF(coder1_YH!AC120="","",IF(coder1_YH!AC120=coder2_NY_MT!Y121,1,0))</f>
        <v/>
      </c>
      <c r="W121" s="20" t="str">
        <f>IF(coder1_YH!AD120="","",IF(coder1_YH!AD120=coder2_NY_MT!Z121,1,0))</f>
        <v/>
      </c>
      <c r="X121" s="20" t="str">
        <f>IF(coder1_YH!AE120="","",IF(coder1_YH!AE120=coder2_NY_MT!AA121,1,0))</f>
        <v/>
      </c>
      <c r="Y121" s="20" t="str">
        <f>IF(coder1_YH!AF120="","",IF(coder1_YH!AF120=coder2_NY_MT!AB121,1,0))</f>
        <v/>
      </c>
      <c r="Z121" s="20" t="str">
        <f>IF(coder1_YH!AG120="","",IF(coder1_YH!AG120=coder2_NY_MT!AC121,1,0))</f>
        <v/>
      </c>
      <c r="AA121" s="20" t="str">
        <f>IF(coder1_YH!AH120="","",IF(coder1_YH!AH120=coder2_NY_MT!AD121,1,0))</f>
        <v/>
      </c>
      <c r="AB121" s="20">
        <f>IF(OR(coder2_NY_MT!AE120="", coder1_YH!AI120 = ""),0,1)</f>
        <v>1</v>
      </c>
      <c r="AC121" s="20">
        <f>IF(coder1_YH!AJ120="","",IF(coder1_YH!AJ120=coder2_NY_MT!AF121,1,0))</f>
        <v>1</v>
      </c>
      <c r="AD121" s="20">
        <f>IF(OR(coder2_NY_MT!AG121="", coder1_YH!AK120 = ""),0,1)</f>
        <v>1</v>
      </c>
      <c r="AF121" s="20">
        <f>IF(coder1_YH!AM120="","",IF(coder1_YH!AM120=coder2_NY_MT!AI121,1,0))</f>
        <v>1</v>
      </c>
      <c r="AG121" s="20">
        <f>IF(coder1_YH!AN120="","",IF(coder1_YH!AN120=coder2_NY_MT!AJ121,1,0))</f>
        <v>1</v>
      </c>
      <c r="AH121" s="20">
        <f>IF(coder1_YH!AO120="","",IF(coder1_YH!AO120=coder2_NY_MT!AK121,1,0))</f>
        <v>1</v>
      </c>
      <c r="AI121" s="20">
        <f>IF(coder1_YH!AP120="","",IF(coder1_YH!AP120=coder2_NY_MT!AL121,1,0))</f>
        <v>1</v>
      </c>
      <c r="AJ121" s="20">
        <f>IF(coder1_YH!AQ120="","",IF(coder1_YH!AQ120=coder2_NY_MT!AM121,1,0))</f>
        <v>1</v>
      </c>
      <c r="AK121" s="20">
        <f>IF(coder1_YH!AR120="","",IF(coder1_YH!AR120=coder2_NY_MT!AN121,1,0))</f>
        <v>1</v>
      </c>
      <c r="AL121" s="20" t="str">
        <f>IF(coder1_YH!AY120="","",IF(coder1_YH!AY120=coder2_NY_MT!AU121,1,0))</f>
        <v/>
      </c>
      <c r="AM121" s="20" t="str">
        <f>IF(coder1_YH!AZ120="","",IF(coder1_YH!AZ120=coder2_NY_MT!AV121,1,0))</f>
        <v/>
      </c>
      <c r="AN121" s="2"/>
    </row>
    <row r="122" spans="1:40" s="20" customFormat="1" ht="17" hidden="1" customHeight="1" x14ac:dyDescent="0.2">
      <c r="A122" s="20" t="str">
        <f>IF(coder1_YH!D121="","",IF(coder1_YH!D121=coder2_NY_MT!A122,1,0))</f>
        <v/>
      </c>
      <c r="B122" s="20" t="e">
        <f>IF(coder1_YH!#REF!="","",IF(RIGHT(coder1_YH!#REF!,2)=RIGHT(coder2_NY_MT!B122,2),1,0))</f>
        <v>#REF!</v>
      </c>
      <c r="C122" s="20" t="str">
        <f>IF(coder1_YH!F121="","",IF(coder1_YH!F121=coder2_NY_MT!C122,1,0))</f>
        <v/>
      </c>
      <c r="E122" s="20" t="str">
        <f>IF(coder1_YH!H121="","",IF(coder1_YH!H121=coder2_NY_MT!E122,1,0))</f>
        <v/>
      </c>
      <c r="F122" s="20" t="str">
        <f>IF(coder1_YH!I121="","",IF(coder1_YH!I121=coder2_NY_MT!F122,1,0))</f>
        <v/>
      </c>
      <c r="G122" s="20" t="str">
        <f>IF(coder1_YH!J121="","",IF(coder1_YH!J121=coder2_NY_MT!G122,1,0))</f>
        <v/>
      </c>
      <c r="H122" s="20" t="str">
        <f>IF(coder1_YH!O121="","",IF(RIGHT(coder1_YH!O121,3)=RIGHT(coder2_NY_MT!K122,3),1,0))</f>
        <v/>
      </c>
      <c r="I122" s="20" t="str">
        <f>IF(H122="","",IF(OR(coder2_NY_MT!L122="", coder1_YH!P121 = ""),0,1))</f>
        <v/>
      </c>
      <c r="J122" s="20" t="str">
        <f>IF(coder1_YH!Q121="","",IF(coder1_YH!Q121=coder2_NY_MT!M122,1,0))</f>
        <v/>
      </c>
      <c r="K122" s="20" t="str">
        <f>IF(coder1_YH!R121="","",IF(coder1_YH!R121=coder2_NY_MT!N122,1,0))</f>
        <v/>
      </c>
      <c r="L122" s="20" t="str">
        <f>IF(coder1_YH!S121="","",IF(coder1_YH!S121=coder2_NY_MT!O122,1,0))</f>
        <v/>
      </c>
      <c r="M122" s="20" t="str">
        <f>IF(coder1_YH!T121="","",IF(coder1_YH!T121=coder2_NY_MT!P122,1,0))</f>
        <v/>
      </c>
      <c r="N122" s="20" t="str">
        <f>IF(coder1_YH!U121="","",IF(coder1_YH!U121=coder2_NY_MT!Q122,1,0))</f>
        <v/>
      </c>
      <c r="O122" s="20" t="str">
        <f>IF(coder1_YH!V121="","",IF(coder1_YH!V121=coder2_NY_MT!R122,1,0))</f>
        <v/>
      </c>
      <c r="P122" s="20" t="str">
        <f>IF(coder1_YH!W121="","",IF(coder1_YH!W121=coder2_NY_MT!S122,1,0))</f>
        <v/>
      </c>
      <c r="Q122" s="20" t="str">
        <f>IF(coder1_YH!X121="","",IF(coder1_YH!X121=coder2_NY_MT!T122,1,0))</f>
        <v/>
      </c>
      <c r="R122" s="20" t="str">
        <f>IF(coder1_YH!Y121="","",IF(coder1_YH!Y121=coder2_NY_MT!U122,1,0))</f>
        <v/>
      </c>
      <c r="S122" s="20" t="str">
        <f>IF(R122="","",IF(OR(coder2_NY_MT!V122="", coder1_YH!Z121 = ""),0,1))</f>
        <v/>
      </c>
      <c r="T122" s="20" t="str">
        <f>IF(coder1_YH!AA121="","",IF(coder1_YH!AA121=coder2_NY_MT!W122,1,0))</f>
        <v/>
      </c>
      <c r="U122" s="20" t="str">
        <f>IF(coder1_YH!AB121="","",IF(coder1_YH!AB121=coder2_NY_MT!X122,1,0))</f>
        <v/>
      </c>
      <c r="V122" s="20" t="str">
        <f>IF(coder1_YH!AC121="","",IF(coder1_YH!AC121=coder2_NY_MT!Y122,1,0))</f>
        <v/>
      </c>
      <c r="W122" s="20" t="str">
        <f>IF(coder1_YH!AD121="","",IF(coder1_YH!AD121=coder2_NY_MT!Z122,1,0))</f>
        <v/>
      </c>
      <c r="X122" s="20" t="str">
        <f>IF(coder1_YH!AE121="","",IF(coder1_YH!AE121=coder2_NY_MT!AA122,1,0))</f>
        <v/>
      </c>
      <c r="Y122" s="20" t="str">
        <f>IF(coder1_YH!AF121="","",IF(coder1_YH!AF121=coder2_NY_MT!AB122,1,0))</f>
        <v/>
      </c>
      <c r="Z122" s="20" t="str">
        <f>IF(coder1_YH!AG121="","",IF(coder1_YH!AG121=coder2_NY_MT!AC122,1,0))</f>
        <v/>
      </c>
      <c r="AA122" s="20" t="str">
        <f>IF(coder1_YH!AH121="","",IF(coder1_YH!AH121=coder2_NY_MT!AD122,1,0))</f>
        <v/>
      </c>
      <c r="AB122" s="20">
        <f>IF(OR(coder2_NY_MT!AE121="", coder1_YH!AI121 = ""),0,1)</f>
        <v>1</v>
      </c>
      <c r="AC122" s="20">
        <f>IF(coder1_YH!AJ121="","",IF(coder1_YH!AJ121=coder2_NY_MT!AF122,1,0))</f>
        <v>1</v>
      </c>
      <c r="AD122" s="20">
        <f>IF(OR(coder2_NY_MT!AG122="", coder1_YH!AK121 = ""),0,1)</f>
        <v>1</v>
      </c>
      <c r="AF122" s="20">
        <f>IF(coder1_YH!AM121="","",IF(coder1_YH!AM121=coder2_NY_MT!AI122,1,0))</f>
        <v>1</v>
      </c>
      <c r="AG122" s="20">
        <f>IF(coder1_YH!AN121="","",IF(coder1_YH!AN121=coder2_NY_MT!AJ122,1,0))</f>
        <v>1</v>
      </c>
      <c r="AH122" s="20">
        <f>IF(coder1_YH!AO121="","",IF(coder1_YH!AO121=coder2_NY_MT!AK122,1,0))</f>
        <v>1</v>
      </c>
      <c r="AI122" s="20">
        <f>IF(coder1_YH!AP121="","",IF(coder1_YH!AP121=coder2_NY_MT!AL122,1,0))</f>
        <v>1</v>
      </c>
      <c r="AJ122" s="20">
        <f>IF(coder1_YH!AQ121="","",IF(coder1_YH!AQ121=coder2_NY_MT!AM122,1,0))</f>
        <v>1</v>
      </c>
      <c r="AK122" s="20">
        <f>IF(coder1_YH!AR121="","",IF(coder1_YH!AR121=coder2_NY_MT!AN122,1,0))</f>
        <v>1</v>
      </c>
      <c r="AL122" s="20" t="str">
        <f>IF(coder1_YH!AY121="","",IF(coder1_YH!AY121=coder2_NY_MT!AU122,1,0))</f>
        <v/>
      </c>
      <c r="AM122" s="20" t="str">
        <f>IF(coder1_YH!AZ121="","",IF(coder1_YH!AZ121=coder2_NY_MT!AV122,1,0))</f>
        <v/>
      </c>
      <c r="AN122" s="2"/>
    </row>
    <row r="123" spans="1:40" s="20" customFormat="1" ht="17" hidden="1" customHeight="1" x14ac:dyDescent="0.2">
      <c r="A123" s="20" t="str">
        <f>IF(coder1_YH!D122="","",IF(coder1_YH!D122=coder2_NY_MT!A123,1,0))</f>
        <v/>
      </c>
      <c r="B123" s="20" t="e">
        <f>IF(coder1_YH!#REF!="","",IF(RIGHT(coder1_YH!#REF!,2)=RIGHT(coder2_NY_MT!B123,2),1,0))</f>
        <v>#REF!</v>
      </c>
      <c r="C123" s="20" t="str">
        <f>IF(coder1_YH!F122="","",IF(coder1_YH!F122=coder2_NY_MT!C123,1,0))</f>
        <v/>
      </c>
      <c r="E123" s="20" t="str">
        <f>IF(coder1_YH!H122="","",IF(coder1_YH!H122=coder2_NY_MT!E123,1,0))</f>
        <v/>
      </c>
      <c r="F123" s="20" t="str">
        <f>IF(coder1_YH!I122="","",IF(coder1_YH!I122=coder2_NY_MT!F123,1,0))</f>
        <v/>
      </c>
      <c r="G123" s="20" t="str">
        <f>IF(coder1_YH!J122="","",IF(coder1_YH!J122=coder2_NY_MT!G123,1,0))</f>
        <v/>
      </c>
      <c r="H123" s="20">
        <f>IF(coder1_YH!O122="","",IF(RIGHT(coder1_YH!O122,3)=RIGHT(coder2_NY_MT!K123,3),1,0))</f>
        <v>0</v>
      </c>
      <c r="I123" s="20">
        <f>IF(H123="","",IF(OR(coder2_NY_MT!L123="", coder1_YH!P122 = ""),0,1))</f>
        <v>1</v>
      </c>
      <c r="J123" s="20">
        <f>IF(coder1_YH!Q122="","",IF(coder1_YH!Q122=coder2_NY_MT!M123,1,0))</f>
        <v>1</v>
      </c>
      <c r="K123" s="20">
        <f>IF(coder1_YH!R122="","",IF(coder1_YH!R122=coder2_NY_MT!N123,1,0))</f>
        <v>1</v>
      </c>
      <c r="L123" s="20">
        <f>IF(coder1_YH!S122="","",IF(coder1_YH!S122=coder2_NY_MT!O123,1,0))</f>
        <v>1</v>
      </c>
      <c r="M123" s="20">
        <f>IF(coder1_YH!T122="","",IF(coder1_YH!T122=coder2_NY_MT!P123,1,0))</f>
        <v>1</v>
      </c>
      <c r="N123" s="20">
        <f>IF(coder1_YH!U122="","",IF(coder1_YH!U122=coder2_NY_MT!Q123,1,0))</f>
        <v>1</v>
      </c>
      <c r="O123" s="20">
        <f>IF(coder1_YH!V122="","",IF(coder1_YH!V122=coder2_NY_MT!R123,1,0))</f>
        <v>1</v>
      </c>
      <c r="P123" s="20">
        <f>IF(coder1_YH!W122="","",IF(coder1_YH!W122=coder2_NY_MT!S123,1,0))</f>
        <v>1</v>
      </c>
      <c r="Q123" s="20">
        <f>IF(coder1_YH!X122="","",IF(coder1_YH!X122=coder2_NY_MT!T123,1,0))</f>
        <v>1</v>
      </c>
      <c r="R123" s="20">
        <f>IF(coder1_YH!Y122="","",IF(coder1_YH!Y122=coder2_NY_MT!U123,1,0))</f>
        <v>1</v>
      </c>
      <c r="S123" s="20">
        <f>IF(R123="","",IF(OR(coder2_NY_MT!V123="", coder1_YH!Z122 = ""),0,1))</f>
        <v>1</v>
      </c>
      <c r="T123" s="20">
        <f>IF(coder1_YH!AA122="","",IF(coder1_YH!AA122=coder2_NY_MT!W123,1,0))</f>
        <v>1</v>
      </c>
      <c r="U123" s="20">
        <f>IF(coder1_YH!AB122="","",IF(coder1_YH!AB122=coder2_NY_MT!X123,1,0))</f>
        <v>1</v>
      </c>
      <c r="V123" s="20">
        <f>IF(coder1_YH!AC122="","",IF(coder1_YH!AC122=coder2_NY_MT!Y123,1,0))</f>
        <v>1</v>
      </c>
      <c r="W123" s="20">
        <f>IF(coder1_YH!AD122="","",IF(coder1_YH!AD122=coder2_NY_MT!Z123,1,0))</f>
        <v>1</v>
      </c>
      <c r="X123" s="20">
        <f>IF(coder1_YH!AE122="","",IF(coder1_YH!AE122=coder2_NY_MT!AA123,1,0))</f>
        <v>0</v>
      </c>
      <c r="Y123" s="20">
        <f>IF(coder1_YH!AF122="","",IF(coder1_YH!AF122=coder2_NY_MT!AB123,1,0))</f>
        <v>0</v>
      </c>
      <c r="Z123" s="20">
        <f>IF(coder1_YH!AG122="","",IF(coder1_YH!AG122=coder2_NY_MT!AC123,1,0))</f>
        <v>0</v>
      </c>
      <c r="AA123" s="20">
        <f>IF(coder1_YH!AH122="","",IF(coder1_YH!AH122=coder2_NY_MT!AD123,1,0))</f>
        <v>1</v>
      </c>
      <c r="AB123" s="20">
        <f>IF(OR(coder2_NY_MT!AE122="", coder1_YH!AI122 = ""),0,1)</f>
        <v>1</v>
      </c>
      <c r="AC123" s="20">
        <f>IF(coder1_YH!AJ122="","",IF(coder1_YH!AJ122=coder2_NY_MT!AF123,1,0))</f>
        <v>1</v>
      </c>
      <c r="AD123" s="20">
        <f>IF(OR(coder2_NY_MT!AG123="", coder1_YH!AK122 = ""),0,1)</f>
        <v>1</v>
      </c>
      <c r="AF123" s="20">
        <f>IF(coder1_YH!AM122="","",IF(coder1_YH!AM122=coder2_NY_MT!AI123,1,0))</f>
        <v>1</v>
      </c>
      <c r="AG123" s="20">
        <f>IF(coder1_YH!AN122="","",IF(coder1_YH!AN122=coder2_NY_MT!AJ123,1,0))</f>
        <v>1</v>
      </c>
      <c r="AH123" s="20">
        <f>IF(coder1_YH!AO122="","",IF(coder1_YH!AO122=coder2_NY_MT!AK123,1,0))</f>
        <v>1</v>
      </c>
      <c r="AI123" s="20">
        <f>IF(coder1_YH!AP122="","",IF(coder1_YH!AP122=coder2_NY_MT!AL123,1,0))</f>
        <v>1</v>
      </c>
      <c r="AJ123" s="20">
        <f>IF(coder1_YH!AQ122="","",IF(coder1_YH!AQ122=coder2_NY_MT!AM123,1,0))</f>
        <v>1</v>
      </c>
      <c r="AK123" s="20">
        <f>IF(coder1_YH!AR122="","",IF(coder1_YH!AR122=coder2_NY_MT!AN123,1,0))</f>
        <v>1</v>
      </c>
      <c r="AL123" s="20" t="str">
        <f>IF(coder1_YH!AY122="","",IF(coder1_YH!AY122=coder2_NY_MT!AU123,1,0))</f>
        <v/>
      </c>
      <c r="AM123" s="20" t="str">
        <f>IF(coder1_YH!AZ122="","",IF(coder1_YH!AZ122=coder2_NY_MT!AV123,1,0))</f>
        <v/>
      </c>
      <c r="AN123" s="2"/>
    </row>
    <row r="124" spans="1:40" s="20" customFormat="1" ht="17" hidden="1" customHeight="1" x14ac:dyDescent="0.2">
      <c r="A124" s="20" t="str">
        <f>IF(coder1_YH!D123="","",IF(coder1_YH!D123=coder2_NY_MT!A124,1,0))</f>
        <v/>
      </c>
      <c r="B124" s="20" t="e">
        <f>IF(coder1_YH!#REF!="","",IF(RIGHT(coder1_YH!#REF!,2)=RIGHT(coder2_NY_MT!B124,2),1,0))</f>
        <v>#REF!</v>
      </c>
      <c r="C124" s="20" t="str">
        <f>IF(coder1_YH!F123="","",IF(coder1_YH!F123=coder2_NY_MT!C124,1,0))</f>
        <v/>
      </c>
      <c r="E124" s="20" t="str">
        <f>IF(coder1_YH!H123="","",IF(coder1_YH!H123=coder2_NY_MT!E124,1,0))</f>
        <v/>
      </c>
      <c r="F124" s="20" t="str">
        <f>IF(coder1_YH!I123="","",IF(coder1_YH!I123=coder2_NY_MT!F124,1,0))</f>
        <v/>
      </c>
      <c r="G124" s="20" t="str">
        <f>IF(coder1_YH!J123="","",IF(coder1_YH!J123=coder2_NY_MT!G124,1,0))</f>
        <v/>
      </c>
      <c r="H124" s="20" t="str">
        <f>IF(coder1_YH!O123="","",IF(RIGHT(coder1_YH!O123,3)=RIGHT(coder2_NY_MT!K124,3),1,0))</f>
        <v/>
      </c>
      <c r="I124" s="20" t="str">
        <f>IF(H124="","",IF(OR(coder2_NY_MT!L124="", coder1_YH!P123 = ""),0,1))</f>
        <v/>
      </c>
      <c r="J124" s="20" t="str">
        <f>IF(coder1_YH!Q123="","",IF(coder1_YH!Q123=coder2_NY_MT!M124,1,0))</f>
        <v/>
      </c>
      <c r="K124" s="20" t="str">
        <f>IF(coder1_YH!R123="","",IF(coder1_YH!R123=coder2_NY_MT!N124,1,0))</f>
        <v/>
      </c>
      <c r="L124" s="20" t="str">
        <f>IF(coder1_YH!S123="","",IF(coder1_YH!S123=coder2_NY_MT!O124,1,0))</f>
        <v/>
      </c>
      <c r="M124" s="20" t="str">
        <f>IF(coder1_YH!T123="","",IF(coder1_YH!T123=coder2_NY_MT!P124,1,0))</f>
        <v/>
      </c>
      <c r="N124" s="20" t="str">
        <f>IF(coder1_YH!U123="","",IF(coder1_YH!U123=coder2_NY_MT!Q124,1,0))</f>
        <v/>
      </c>
      <c r="O124" s="20" t="str">
        <f>IF(coder1_YH!V123="","",IF(coder1_YH!V123=coder2_NY_MT!R124,1,0))</f>
        <v/>
      </c>
      <c r="P124" s="20" t="str">
        <f>IF(coder1_YH!W123="","",IF(coder1_YH!W123=coder2_NY_MT!S124,1,0))</f>
        <v/>
      </c>
      <c r="Q124" s="20" t="str">
        <f>IF(coder1_YH!X123="","",IF(coder1_YH!X123=coder2_NY_MT!T124,1,0))</f>
        <v/>
      </c>
      <c r="R124" s="20" t="str">
        <f>IF(coder1_YH!Y123="","",IF(coder1_YH!Y123=coder2_NY_MT!U124,1,0))</f>
        <v/>
      </c>
      <c r="S124" s="20" t="str">
        <f>IF(R124="","",IF(OR(coder2_NY_MT!V124="", coder1_YH!Z123 = ""),0,1))</f>
        <v/>
      </c>
      <c r="T124" s="20" t="str">
        <f>IF(coder1_YH!AA123="","",IF(coder1_YH!AA123=coder2_NY_MT!W124,1,0))</f>
        <v/>
      </c>
      <c r="U124" s="20" t="str">
        <f>IF(coder1_YH!AB123="","",IF(coder1_YH!AB123=coder2_NY_MT!X124,1,0))</f>
        <v/>
      </c>
      <c r="V124" s="20" t="str">
        <f>IF(coder1_YH!AC123="","",IF(coder1_YH!AC123=coder2_NY_MT!Y124,1,0))</f>
        <v/>
      </c>
      <c r="W124" s="20" t="str">
        <f>IF(coder1_YH!AD123="","",IF(coder1_YH!AD123=coder2_NY_MT!Z124,1,0))</f>
        <v/>
      </c>
      <c r="X124" s="20" t="str">
        <f>IF(coder1_YH!AE123="","",IF(coder1_YH!AE123=coder2_NY_MT!AA124,1,0))</f>
        <v/>
      </c>
      <c r="Y124" s="20" t="str">
        <f>IF(coder1_YH!AF123="","",IF(coder1_YH!AF123=coder2_NY_MT!AB124,1,0))</f>
        <v/>
      </c>
      <c r="Z124" s="20" t="str">
        <f>IF(coder1_YH!AG123="","",IF(coder1_YH!AG123=coder2_NY_MT!AC124,1,0))</f>
        <v/>
      </c>
      <c r="AA124" s="20" t="str">
        <f>IF(coder1_YH!AH123="","",IF(coder1_YH!AH123=coder2_NY_MT!AD124,1,0))</f>
        <v/>
      </c>
      <c r="AB124" s="20">
        <f>IF(OR(coder2_NY_MT!AE123="", coder1_YH!AI123 = ""),0,1)</f>
        <v>1</v>
      </c>
      <c r="AC124" s="20">
        <f>IF(coder1_YH!AJ123="","",IF(coder1_YH!AJ123=coder2_NY_MT!AF124,1,0))</f>
        <v>1</v>
      </c>
      <c r="AD124" s="20">
        <f>IF(OR(coder2_NY_MT!AG124="", coder1_YH!AK123 = ""),0,1)</f>
        <v>1</v>
      </c>
      <c r="AF124" s="20">
        <f>IF(coder1_YH!AM123="","",IF(coder1_YH!AM123=coder2_NY_MT!AI124,1,0))</f>
        <v>1</v>
      </c>
      <c r="AG124" s="20">
        <f>IF(coder1_YH!AN123="","",IF(coder1_YH!AN123=coder2_NY_MT!AJ124,1,0))</f>
        <v>1</v>
      </c>
      <c r="AH124" s="20">
        <f>IF(coder1_YH!AO123="","",IF(coder1_YH!AO123=coder2_NY_MT!AK124,1,0))</f>
        <v>1</v>
      </c>
      <c r="AI124" s="20">
        <f>IF(coder1_YH!AP123="","",IF(coder1_YH!AP123=coder2_NY_MT!AL124,1,0))</f>
        <v>1</v>
      </c>
      <c r="AJ124" s="20">
        <f>IF(coder1_YH!AQ123="","",IF(coder1_YH!AQ123=coder2_NY_MT!AM124,1,0))</f>
        <v>1</v>
      </c>
      <c r="AK124" s="20">
        <f>IF(coder1_YH!AR123="","",IF(coder1_YH!AR123=coder2_NY_MT!AN124,1,0))</f>
        <v>1</v>
      </c>
      <c r="AL124" s="20" t="str">
        <f>IF(coder1_YH!AY123="","",IF(coder1_YH!AY123=coder2_NY_MT!AU124,1,0))</f>
        <v/>
      </c>
      <c r="AM124" s="20" t="str">
        <f>IF(coder1_YH!AZ123="","",IF(coder1_YH!AZ123=coder2_NY_MT!AV124,1,0))</f>
        <v/>
      </c>
      <c r="AN124" s="2"/>
    </row>
    <row r="125" spans="1:40" s="20" customFormat="1" ht="17" hidden="1" customHeight="1" x14ac:dyDescent="0.2">
      <c r="A125" s="20" t="str">
        <f>IF(coder1_YH!D124="","",IF(coder1_YH!D124=coder2_NY_MT!A125,1,0))</f>
        <v/>
      </c>
      <c r="B125" s="20" t="e">
        <f>IF(coder1_YH!#REF!="","",IF(RIGHT(coder1_YH!#REF!,2)=RIGHT(coder2_NY_MT!B125,2),1,0))</f>
        <v>#REF!</v>
      </c>
      <c r="C125" s="20" t="str">
        <f>IF(coder1_YH!F124="","",IF(coder1_YH!F124=coder2_NY_MT!C125,1,0))</f>
        <v/>
      </c>
      <c r="E125" s="20" t="str">
        <f>IF(coder1_YH!H124="","",IF(coder1_YH!H124=coder2_NY_MT!E125,1,0))</f>
        <v/>
      </c>
      <c r="F125" s="20" t="str">
        <f>IF(coder1_YH!I124="","",IF(coder1_YH!I124=coder2_NY_MT!F125,1,0))</f>
        <v/>
      </c>
      <c r="G125" s="20" t="str">
        <f>IF(coder1_YH!J124="","",IF(coder1_YH!J124=coder2_NY_MT!G125,1,0))</f>
        <v/>
      </c>
      <c r="H125" s="20" t="str">
        <f>IF(coder1_YH!O124="","",IF(RIGHT(coder1_YH!O124,3)=RIGHT(coder2_NY_MT!K125,3),1,0))</f>
        <v/>
      </c>
      <c r="I125" s="20" t="str">
        <f>IF(H125="","",IF(OR(coder2_NY_MT!L125="", coder1_YH!P124 = ""),0,1))</f>
        <v/>
      </c>
      <c r="J125" s="20" t="str">
        <f>IF(coder1_YH!Q124="","",IF(coder1_YH!Q124=coder2_NY_MT!M125,1,0))</f>
        <v/>
      </c>
      <c r="K125" s="20" t="str">
        <f>IF(coder1_YH!R124="","",IF(coder1_YH!R124=coder2_NY_MT!N125,1,0))</f>
        <v/>
      </c>
      <c r="L125" s="20" t="str">
        <f>IF(coder1_YH!S124="","",IF(coder1_YH!S124=coder2_NY_MT!O125,1,0))</f>
        <v/>
      </c>
      <c r="M125" s="20" t="str">
        <f>IF(coder1_YH!T124="","",IF(coder1_YH!T124=coder2_NY_MT!P125,1,0))</f>
        <v/>
      </c>
      <c r="N125" s="20" t="str">
        <f>IF(coder1_YH!U124="","",IF(coder1_YH!U124=coder2_NY_MT!Q125,1,0))</f>
        <v/>
      </c>
      <c r="O125" s="20" t="str">
        <f>IF(coder1_YH!V124="","",IF(coder1_YH!V124=coder2_NY_MT!R125,1,0))</f>
        <v/>
      </c>
      <c r="P125" s="20" t="str">
        <f>IF(coder1_YH!W124="","",IF(coder1_YH!W124=coder2_NY_MT!S125,1,0))</f>
        <v/>
      </c>
      <c r="Q125" s="20" t="str">
        <f>IF(coder1_YH!X124="","",IF(coder1_YH!X124=coder2_NY_MT!T125,1,0))</f>
        <v/>
      </c>
      <c r="R125" s="20" t="str">
        <f>IF(coder1_YH!Y124="","",IF(coder1_YH!Y124=coder2_NY_MT!U125,1,0))</f>
        <v/>
      </c>
      <c r="S125" s="20" t="str">
        <f>IF(R125="","",IF(OR(coder2_NY_MT!V125="", coder1_YH!Z124 = ""),0,1))</f>
        <v/>
      </c>
      <c r="T125" s="20" t="str">
        <f>IF(coder1_YH!AA124="","",IF(coder1_YH!AA124=coder2_NY_MT!W125,1,0))</f>
        <v/>
      </c>
      <c r="U125" s="20" t="str">
        <f>IF(coder1_YH!AB124="","",IF(coder1_YH!AB124=coder2_NY_MT!X125,1,0))</f>
        <v/>
      </c>
      <c r="V125" s="20" t="str">
        <f>IF(coder1_YH!AC124="","",IF(coder1_YH!AC124=coder2_NY_MT!Y125,1,0))</f>
        <v/>
      </c>
      <c r="W125" s="20" t="str">
        <f>IF(coder1_YH!AD124="","",IF(coder1_YH!AD124=coder2_NY_MT!Z125,1,0))</f>
        <v/>
      </c>
      <c r="X125" s="20" t="str">
        <f>IF(coder1_YH!AE124="","",IF(coder1_YH!AE124=coder2_NY_MT!AA125,1,0))</f>
        <v/>
      </c>
      <c r="Y125" s="20" t="str">
        <f>IF(coder1_YH!AF124="","",IF(coder1_YH!AF124=coder2_NY_MT!AB125,1,0))</f>
        <v/>
      </c>
      <c r="Z125" s="20" t="str">
        <f>IF(coder1_YH!AG124="","",IF(coder1_YH!AG124=coder2_NY_MT!AC125,1,0))</f>
        <v/>
      </c>
      <c r="AA125" s="20" t="str">
        <f>IF(coder1_YH!AH124="","",IF(coder1_YH!AH124=coder2_NY_MT!AD125,1,0))</f>
        <v/>
      </c>
      <c r="AB125" s="20">
        <f>IF(OR(coder2_NY_MT!AE124="", coder1_YH!AI124 = ""),0,1)</f>
        <v>1</v>
      </c>
      <c r="AC125" s="20">
        <f>IF(coder1_YH!AJ124="","",IF(coder1_YH!AJ124=coder2_NY_MT!AF125,1,0))</f>
        <v>1</v>
      </c>
      <c r="AD125" s="20">
        <f>IF(OR(coder2_NY_MT!AG125="", coder1_YH!AK124 = ""),0,1)</f>
        <v>1</v>
      </c>
      <c r="AF125" s="20">
        <f>IF(coder1_YH!AM124="","",IF(coder1_YH!AM124=coder2_NY_MT!AI125,1,0))</f>
        <v>1</v>
      </c>
      <c r="AG125" s="20">
        <f>IF(coder1_YH!AN124="","",IF(coder1_YH!AN124=coder2_NY_MT!AJ125,1,0))</f>
        <v>1</v>
      </c>
      <c r="AH125" s="20">
        <f>IF(coder1_YH!AO124="","",IF(coder1_YH!AO124=coder2_NY_MT!AK125,1,0))</f>
        <v>1</v>
      </c>
      <c r="AI125" s="20">
        <f>IF(coder1_YH!AP124="","",IF(coder1_YH!AP124=coder2_NY_MT!AL125,1,0))</f>
        <v>1</v>
      </c>
      <c r="AJ125" s="20">
        <f>IF(coder1_YH!AQ124="","",IF(coder1_YH!AQ124=coder2_NY_MT!AM125,1,0))</f>
        <v>1</v>
      </c>
      <c r="AK125" s="20">
        <f>IF(coder1_YH!AR124="","",IF(coder1_YH!AR124=coder2_NY_MT!AN125,1,0))</f>
        <v>1</v>
      </c>
      <c r="AL125" s="20" t="str">
        <f>IF(coder1_YH!AY124="","",IF(coder1_YH!AY124=coder2_NY_MT!AU125,1,0))</f>
        <v/>
      </c>
      <c r="AM125" s="20" t="str">
        <f>IF(coder1_YH!AZ124="","",IF(coder1_YH!AZ124=coder2_NY_MT!AV125,1,0))</f>
        <v/>
      </c>
      <c r="AN125" s="2"/>
    </row>
    <row r="126" spans="1:40" s="20" customFormat="1" ht="17" hidden="1" customHeight="1" x14ac:dyDescent="0.2">
      <c r="A126" s="20" t="str">
        <f>IF(coder1_YH!D125="","",IF(coder1_YH!D125=coder2_NY_MT!A126,1,0))</f>
        <v/>
      </c>
      <c r="B126" s="20" t="e">
        <f>IF(coder1_YH!#REF!="","",IF(RIGHT(coder1_YH!#REF!,2)=RIGHT(coder2_NY_MT!B126,2),1,0))</f>
        <v>#REF!</v>
      </c>
      <c r="C126" s="20" t="str">
        <f>IF(coder1_YH!F125="","",IF(coder1_YH!F125=coder2_NY_MT!C126,1,0))</f>
        <v/>
      </c>
      <c r="E126" s="20" t="str">
        <f>IF(coder1_YH!H125="","",IF(coder1_YH!H125=coder2_NY_MT!E126,1,0))</f>
        <v/>
      </c>
      <c r="F126" s="20" t="str">
        <f>IF(coder1_YH!I125="","",IF(coder1_YH!I125=coder2_NY_MT!F126,1,0))</f>
        <v/>
      </c>
      <c r="G126" s="20" t="str">
        <f>IF(coder1_YH!J125="","",IF(coder1_YH!J125=coder2_NY_MT!G126,1,0))</f>
        <v/>
      </c>
      <c r="H126" s="20">
        <f>IF(coder1_YH!O125="","",IF(RIGHT(coder1_YH!O125,3)=RIGHT(coder2_NY_MT!K126,3),1,0))</f>
        <v>0</v>
      </c>
      <c r="I126" s="20">
        <f>IF(H126="","",IF(OR(coder2_NY_MT!L126="", coder1_YH!P125 = ""),0,1))</f>
        <v>1</v>
      </c>
      <c r="J126" s="20">
        <f>IF(coder1_YH!Q125="","",IF(coder1_YH!Q125=coder2_NY_MT!M126,1,0))</f>
        <v>1</v>
      </c>
      <c r="K126" s="20">
        <f>IF(coder1_YH!R125="","",IF(coder1_YH!R125=coder2_NY_MT!N126,1,0))</f>
        <v>1</v>
      </c>
      <c r="L126" s="20">
        <f>IF(coder1_YH!S125="","",IF(coder1_YH!S125=coder2_NY_MT!O126,1,0))</f>
        <v>1</v>
      </c>
      <c r="M126" s="20">
        <f>IF(coder1_YH!T125="","",IF(coder1_YH!T125=coder2_NY_MT!P126,1,0))</f>
        <v>1</v>
      </c>
      <c r="N126" s="20">
        <f>IF(coder1_YH!U125="","",IF(coder1_YH!U125=coder2_NY_MT!Q126,1,0))</f>
        <v>1</v>
      </c>
      <c r="O126" s="20">
        <f>IF(coder1_YH!V125="","",IF(coder1_YH!V125=coder2_NY_MT!R126,1,0))</f>
        <v>1</v>
      </c>
      <c r="P126" s="20">
        <f>IF(coder1_YH!W125="","",IF(coder1_YH!W125=coder2_NY_MT!S126,1,0))</f>
        <v>1</v>
      </c>
      <c r="Q126" s="20">
        <f>IF(coder1_YH!X125="","",IF(coder1_YH!X125=coder2_NY_MT!T126,1,0))</f>
        <v>1</v>
      </c>
      <c r="R126" s="20">
        <f>IF(coder1_YH!Y125="","",IF(coder1_YH!Y125=coder2_NY_MT!U126,1,0))</f>
        <v>1</v>
      </c>
      <c r="S126" s="20">
        <f>IF(R126="","",IF(OR(coder2_NY_MT!V126="", coder1_YH!Z125 = ""),0,1))</f>
        <v>1</v>
      </c>
      <c r="T126" s="20">
        <f>IF(coder1_YH!AA125="","",IF(coder1_YH!AA125=coder2_NY_MT!W126,1,0))</f>
        <v>1</v>
      </c>
      <c r="U126" s="20">
        <f>IF(coder1_YH!AB125="","",IF(coder1_YH!AB125=coder2_NY_MT!X126,1,0))</f>
        <v>1</v>
      </c>
      <c r="V126" s="20">
        <f>IF(coder1_YH!AC125="","",IF(coder1_YH!AC125=coder2_NY_MT!Y126,1,0))</f>
        <v>1</v>
      </c>
      <c r="W126" s="20">
        <f>IF(coder1_YH!AD125="","",IF(coder1_YH!AD125=coder2_NY_MT!Z126,1,0))</f>
        <v>1</v>
      </c>
      <c r="X126" s="20">
        <f>IF(coder1_YH!AE125="","",IF(coder1_YH!AE125=coder2_NY_MT!AA126,1,0))</f>
        <v>0</v>
      </c>
      <c r="Y126" s="20">
        <f>IF(coder1_YH!AF125="","",IF(coder1_YH!AF125=coder2_NY_MT!AB126,1,0))</f>
        <v>0</v>
      </c>
      <c r="Z126" s="20">
        <f>IF(coder1_YH!AG125="","",IF(coder1_YH!AG125=coder2_NY_MT!AC126,1,0))</f>
        <v>0</v>
      </c>
      <c r="AA126" s="20">
        <f>IF(coder1_YH!AH125="","",IF(coder1_YH!AH125=coder2_NY_MT!AD126,1,0))</f>
        <v>0</v>
      </c>
      <c r="AB126" s="20">
        <f>IF(OR(coder2_NY_MT!AE125="", coder1_YH!AI125 = ""),0,1)</f>
        <v>1</v>
      </c>
      <c r="AC126" s="20">
        <f>IF(coder1_YH!AJ125="","",IF(coder1_YH!AJ125=coder2_NY_MT!AF126,1,0))</f>
        <v>1</v>
      </c>
      <c r="AD126" s="20">
        <f>IF(OR(coder2_NY_MT!AG126="", coder1_YH!AK125 = ""),0,1)</f>
        <v>1</v>
      </c>
      <c r="AF126" s="20">
        <f>IF(coder1_YH!AM125="","",IF(coder1_YH!AM125=coder2_NY_MT!AI126,1,0))</f>
        <v>1</v>
      </c>
      <c r="AG126" s="20">
        <f>IF(coder1_YH!AN125="","",IF(coder1_YH!AN125=coder2_NY_MT!AJ126,1,0))</f>
        <v>1</v>
      </c>
      <c r="AH126" s="20">
        <f>IF(coder1_YH!AO125="","",IF(coder1_YH!AO125=coder2_NY_MT!AK126,1,0))</f>
        <v>1</v>
      </c>
      <c r="AI126" s="20">
        <f>IF(coder1_YH!AP125="","",IF(coder1_YH!AP125=coder2_NY_MT!AL126,1,0))</f>
        <v>1</v>
      </c>
      <c r="AJ126" s="20">
        <f>IF(coder1_YH!AQ125="","",IF(coder1_YH!AQ125=coder2_NY_MT!AM126,1,0))</f>
        <v>1</v>
      </c>
      <c r="AK126" s="20">
        <f>IF(coder1_YH!AR125="","",IF(coder1_YH!AR125=coder2_NY_MT!AN126,1,0))</f>
        <v>1</v>
      </c>
      <c r="AL126" s="20" t="str">
        <f>IF(coder1_YH!AY125="","",IF(coder1_YH!AY125=coder2_NY_MT!AU126,1,0))</f>
        <v/>
      </c>
      <c r="AM126" s="20" t="str">
        <f>IF(coder1_YH!AZ125="","",IF(coder1_YH!AZ125=coder2_NY_MT!AV126,1,0))</f>
        <v/>
      </c>
      <c r="AN126" s="2"/>
    </row>
    <row r="127" spans="1:40" s="20" customFormat="1" ht="17" hidden="1" customHeight="1" x14ac:dyDescent="0.2">
      <c r="A127" s="20" t="str">
        <f>IF(coder1_YH!D126="","",IF(coder1_YH!D126=coder2_NY_MT!A127,1,0))</f>
        <v/>
      </c>
      <c r="B127" s="20" t="e">
        <f>IF(coder1_YH!#REF!="","",IF(RIGHT(coder1_YH!#REF!,2)=RIGHT(coder2_NY_MT!B127,2),1,0))</f>
        <v>#REF!</v>
      </c>
      <c r="C127" s="20" t="str">
        <f>IF(coder1_YH!F126="","",IF(coder1_YH!F126=coder2_NY_MT!C127,1,0))</f>
        <v/>
      </c>
      <c r="E127" s="20" t="str">
        <f>IF(coder1_YH!H126="","",IF(coder1_YH!H126=coder2_NY_MT!E127,1,0))</f>
        <v/>
      </c>
      <c r="F127" s="20" t="str">
        <f>IF(coder1_YH!I126="","",IF(coder1_YH!I126=coder2_NY_MT!F127,1,0))</f>
        <v/>
      </c>
      <c r="G127" s="20" t="str">
        <f>IF(coder1_YH!J126="","",IF(coder1_YH!J126=coder2_NY_MT!G127,1,0))</f>
        <v/>
      </c>
      <c r="H127" s="20" t="str">
        <f>IF(coder1_YH!O126="","",IF(RIGHT(coder1_YH!O126,3)=RIGHT(coder2_NY_MT!K127,3),1,0))</f>
        <v/>
      </c>
      <c r="I127" s="20" t="str">
        <f>IF(H127="","",IF(OR(coder2_NY_MT!L127="", coder1_YH!P126 = ""),0,1))</f>
        <v/>
      </c>
      <c r="J127" s="20" t="str">
        <f>IF(coder1_YH!Q126="","",IF(coder1_YH!Q126=coder2_NY_MT!M127,1,0))</f>
        <v/>
      </c>
      <c r="K127" s="20" t="str">
        <f>IF(coder1_YH!R126="","",IF(coder1_YH!R126=coder2_NY_MT!N127,1,0))</f>
        <v/>
      </c>
      <c r="L127" s="20" t="str">
        <f>IF(coder1_YH!S126="","",IF(coder1_YH!S126=coder2_NY_MT!O127,1,0))</f>
        <v/>
      </c>
      <c r="M127" s="20" t="str">
        <f>IF(coder1_YH!T126="","",IF(coder1_YH!T126=coder2_NY_MT!P127,1,0))</f>
        <v/>
      </c>
      <c r="N127" s="20" t="str">
        <f>IF(coder1_YH!U126="","",IF(coder1_YH!U126=coder2_NY_MT!Q127,1,0))</f>
        <v/>
      </c>
      <c r="O127" s="20" t="str">
        <f>IF(coder1_YH!V126="","",IF(coder1_YH!V126=coder2_NY_MT!R127,1,0))</f>
        <v/>
      </c>
      <c r="P127" s="20" t="str">
        <f>IF(coder1_YH!W126="","",IF(coder1_YH!W126=coder2_NY_MT!S127,1,0))</f>
        <v/>
      </c>
      <c r="Q127" s="20" t="str">
        <f>IF(coder1_YH!X126="","",IF(coder1_YH!X126=coder2_NY_MT!T127,1,0))</f>
        <v/>
      </c>
      <c r="R127" s="20" t="str">
        <f>IF(coder1_YH!Y126="","",IF(coder1_YH!Y126=coder2_NY_MT!U127,1,0))</f>
        <v/>
      </c>
      <c r="S127" s="20" t="str">
        <f>IF(R127="","",IF(OR(coder2_NY_MT!V127="", coder1_YH!Z126 = ""),0,1))</f>
        <v/>
      </c>
      <c r="T127" s="20" t="str">
        <f>IF(coder1_YH!AA126="","",IF(coder1_YH!AA126=coder2_NY_MT!W127,1,0))</f>
        <v/>
      </c>
      <c r="U127" s="20" t="str">
        <f>IF(coder1_YH!AB126="","",IF(coder1_YH!AB126=coder2_NY_MT!X127,1,0))</f>
        <v/>
      </c>
      <c r="V127" s="20" t="str">
        <f>IF(coder1_YH!AC126="","",IF(coder1_YH!AC126=coder2_NY_MT!Y127,1,0))</f>
        <v/>
      </c>
      <c r="W127" s="20" t="str">
        <f>IF(coder1_YH!AD126="","",IF(coder1_YH!AD126=coder2_NY_MT!Z127,1,0))</f>
        <v/>
      </c>
      <c r="X127" s="20" t="str">
        <f>IF(coder1_YH!AE126="","",IF(coder1_YH!AE126=coder2_NY_MT!AA127,1,0))</f>
        <v/>
      </c>
      <c r="Y127" s="20" t="str">
        <f>IF(coder1_YH!AF126="","",IF(coder1_YH!AF126=coder2_NY_MT!AB127,1,0))</f>
        <v/>
      </c>
      <c r="Z127" s="20" t="str">
        <f>IF(coder1_YH!AG126="","",IF(coder1_YH!AG126=coder2_NY_MT!AC127,1,0))</f>
        <v/>
      </c>
      <c r="AA127" s="20" t="str">
        <f>IF(coder1_YH!AH126="","",IF(coder1_YH!AH126=coder2_NY_MT!AD127,1,0))</f>
        <v/>
      </c>
      <c r="AB127" s="20">
        <f>IF(OR(coder2_NY_MT!AE126="", coder1_YH!AI126 = ""),0,1)</f>
        <v>1</v>
      </c>
      <c r="AC127" s="20">
        <f>IF(coder1_YH!AJ126="","",IF(coder1_YH!AJ126=coder2_NY_MT!AF127,1,0))</f>
        <v>1</v>
      </c>
      <c r="AD127" s="20">
        <f>IF(OR(coder2_NY_MT!AG127="", coder1_YH!AK126 = ""),0,1)</f>
        <v>1</v>
      </c>
      <c r="AF127" s="20">
        <f>IF(coder1_YH!AM126="","",IF(coder1_YH!AM126=coder2_NY_MT!AI127,1,0))</f>
        <v>1</v>
      </c>
      <c r="AG127" s="20">
        <f>IF(coder1_YH!AN126="","",IF(coder1_YH!AN126=coder2_NY_MT!AJ127,1,0))</f>
        <v>1</v>
      </c>
      <c r="AH127" s="20">
        <f>IF(coder1_YH!AO126="","",IF(coder1_YH!AO126=coder2_NY_MT!AK127,1,0))</f>
        <v>1</v>
      </c>
      <c r="AI127" s="20">
        <f>IF(coder1_YH!AP126="","",IF(coder1_YH!AP126=coder2_NY_MT!AL127,1,0))</f>
        <v>1</v>
      </c>
      <c r="AJ127" s="20">
        <f>IF(coder1_YH!AQ126="","",IF(coder1_YH!AQ126=coder2_NY_MT!AM127,1,0))</f>
        <v>1</v>
      </c>
      <c r="AK127" s="20">
        <f>IF(coder1_YH!AR126="","",IF(coder1_YH!AR126=coder2_NY_MT!AN127,1,0))</f>
        <v>1</v>
      </c>
      <c r="AL127" s="20" t="str">
        <f>IF(coder1_YH!AY126="","",IF(coder1_YH!AY126=coder2_NY_MT!AU127,1,0))</f>
        <v/>
      </c>
      <c r="AM127" s="20" t="str">
        <f>IF(coder1_YH!AZ126="","",IF(coder1_YH!AZ126=coder2_NY_MT!AV127,1,0))</f>
        <v/>
      </c>
      <c r="AN127" s="2"/>
    </row>
    <row r="128" spans="1:40" s="20" customFormat="1" ht="17" hidden="1" customHeight="1" x14ac:dyDescent="0.2">
      <c r="A128" s="20" t="str">
        <f>IF(coder1_YH!D127="","",IF(coder1_YH!D127=coder2_NY_MT!A128,1,0))</f>
        <v/>
      </c>
      <c r="B128" s="20" t="e">
        <f>IF(coder1_YH!#REF!="","",IF(RIGHT(coder1_YH!#REF!,2)=RIGHT(coder2_NY_MT!B128,2),1,0))</f>
        <v>#REF!</v>
      </c>
      <c r="C128" s="20" t="str">
        <f>IF(coder1_YH!F127="","",IF(coder1_YH!F127=coder2_NY_MT!C128,1,0))</f>
        <v/>
      </c>
      <c r="E128" s="20" t="str">
        <f>IF(coder1_YH!H127="","",IF(coder1_YH!H127=coder2_NY_MT!E128,1,0))</f>
        <v/>
      </c>
      <c r="F128" s="20" t="str">
        <f>IF(coder1_YH!I127="","",IF(coder1_YH!I127=coder2_NY_MT!F128,1,0))</f>
        <v/>
      </c>
      <c r="G128" s="20" t="str">
        <f>IF(coder1_YH!J127="","",IF(coder1_YH!J127=coder2_NY_MT!G128,1,0))</f>
        <v/>
      </c>
      <c r="H128" s="20" t="str">
        <f>IF(coder1_YH!O127="","",IF(RIGHT(coder1_YH!O127,3)=RIGHT(coder2_NY_MT!K128,3),1,0))</f>
        <v/>
      </c>
      <c r="I128" s="20" t="str">
        <f>IF(H128="","",IF(OR(coder2_NY_MT!L128="", coder1_YH!P127 = ""),0,1))</f>
        <v/>
      </c>
      <c r="J128" s="20" t="str">
        <f>IF(coder1_YH!Q127="","",IF(coder1_YH!Q127=coder2_NY_MT!M128,1,0))</f>
        <v/>
      </c>
      <c r="K128" s="20" t="str">
        <f>IF(coder1_YH!R127="","",IF(coder1_YH!R127=coder2_NY_MT!N128,1,0))</f>
        <v/>
      </c>
      <c r="L128" s="20" t="str">
        <f>IF(coder1_YH!S127="","",IF(coder1_YH!S127=coder2_NY_MT!O128,1,0))</f>
        <v/>
      </c>
      <c r="M128" s="20" t="str">
        <f>IF(coder1_YH!T127="","",IF(coder1_YH!T127=coder2_NY_MT!P128,1,0))</f>
        <v/>
      </c>
      <c r="N128" s="20" t="str">
        <f>IF(coder1_YH!U127="","",IF(coder1_YH!U127=coder2_NY_MT!Q128,1,0))</f>
        <v/>
      </c>
      <c r="O128" s="20" t="str">
        <f>IF(coder1_YH!V127="","",IF(coder1_YH!V127=coder2_NY_MT!R128,1,0))</f>
        <v/>
      </c>
      <c r="P128" s="20" t="str">
        <f>IF(coder1_YH!W127="","",IF(coder1_YH!W127=coder2_NY_MT!S128,1,0))</f>
        <v/>
      </c>
      <c r="Q128" s="20" t="str">
        <f>IF(coder1_YH!X127="","",IF(coder1_YH!X127=coder2_NY_MT!T128,1,0))</f>
        <v/>
      </c>
      <c r="R128" s="20" t="str">
        <f>IF(coder1_YH!Y127="","",IF(coder1_YH!Y127=coder2_NY_MT!U128,1,0))</f>
        <v/>
      </c>
      <c r="S128" s="20" t="str">
        <f>IF(R128="","",IF(OR(coder2_NY_MT!V128="", coder1_YH!Z127 = ""),0,1))</f>
        <v/>
      </c>
      <c r="T128" s="20" t="str">
        <f>IF(coder1_YH!AA127="","",IF(coder1_YH!AA127=coder2_NY_MT!W128,1,0))</f>
        <v/>
      </c>
      <c r="U128" s="20" t="str">
        <f>IF(coder1_YH!AB127="","",IF(coder1_YH!AB127=coder2_NY_MT!X128,1,0))</f>
        <v/>
      </c>
      <c r="V128" s="20" t="str">
        <f>IF(coder1_YH!AC127="","",IF(coder1_YH!AC127=coder2_NY_MT!Y128,1,0))</f>
        <v/>
      </c>
      <c r="W128" s="20" t="str">
        <f>IF(coder1_YH!AD127="","",IF(coder1_YH!AD127=coder2_NY_MT!Z128,1,0))</f>
        <v/>
      </c>
      <c r="X128" s="20" t="str">
        <f>IF(coder1_YH!AE127="","",IF(coder1_YH!AE127=coder2_NY_MT!AA128,1,0))</f>
        <v/>
      </c>
      <c r="Y128" s="20" t="str">
        <f>IF(coder1_YH!AF127="","",IF(coder1_YH!AF127=coder2_NY_MT!AB128,1,0))</f>
        <v/>
      </c>
      <c r="Z128" s="20" t="str">
        <f>IF(coder1_YH!AG127="","",IF(coder1_YH!AG127=coder2_NY_MT!AC128,1,0))</f>
        <v/>
      </c>
      <c r="AA128" s="20" t="str">
        <f>IF(coder1_YH!AH127="","",IF(coder1_YH!AH127=coder2_NY_MT!AD128,1,0))</f>
        <v/>
      </c>
      <c r="AB128" s="20">
        <f>IF(OR(coder2_NY_MT!AE127="", coder1_YH!AI127 = ""),0,1)</f>
        <v>1</v>
      </c>
      <c r="AC128" s="20">
        <f>IF(coder1_YH!AJ127="","",IF(coder1_YH!AJ127=coder2_NY_MT!AF128,1,0))</f>
        <v>1</v>
      </c>
      <c r="AD128" s="20">
        <f>IF(OR(coder2_NY_MT!AG128="", coder1_YH!AK127 = ""),0,1)</f>
        <v>1</v>
      </c>
      <c r="AF128" s="20">
        <f>IF(coder1_YH!AM127="","",IF(coder1_YH!AM127=coder2_NY_MT!AI128,1,0))</f>
        <v>1</v>
      </c>
      <c r="AG128" s="20">
        <f>IF(coder1_YH!AN127="","",IF(coder1_YH!AN127=coder2_NY_MT!AJ128,1,0))</f>
        <v>1</v>
      </c>
      <c r="AH128" s="20">
        <f>IF(coder1_YH!AO127="","",IF(coder1_YH!AO127=coder2_NY_MT!AK128,1,0))</f>
        <v>1</v>
      </c>
      <c r="AI128" s="20">
        <f>IF(coder1_YH!AP127="","",IF(coder1_YH!AP127=coder2_NY_MT!AL128,1,0))</f>
        <v>1</v>
      </c>
      <c r="AJ128" s="20">
        <f>IF(coder1_YH!AQ127="","",IF(coder1_YH!AQ127=coder2_NY_MT!AM128,1,0))</f>
        <v>1</v>
      </c>
      <c r="AK128" s="20">
        <f>IF(coder1_YH!AR127="","",IF(coder1_YH!AR127=coder2_NY_MT!AN128,1,0))</f>
        <v>1</v>
      </c>
      <c r="AL128" s="20" t="str">
        <f>IF(coder1_YH!AY127="","",IF(coder1_YH!AY127=coder2_NY_MT!AU128,1,0))</f>
        <v/>
      </c>
      <c r="AM128" s="20" t="str">
        <f>IF(coder1_YH!AZ127="","",IF(coder1_YH!AZ127=coder2_NY_MT!AV128,1,0))</f>
        <v/>
      </c>
      <c r="AN128" s="2"/>
    </row>
    <row r="129" spans="1:40" s="20" customFormat="1" ht="17" hidden="1" customHeight="1" x14ac:dyDescent="0.2">
      <c r="A129" s="20" t="str">
        <f>IF(coder1_YH!D128="","",IF(coder1_YH!D128=coder2_NY_MT!A129,1,0))</f>
        <v/>
      </c>
      <c r="B129" s="20" t="e">
        <f>IF(coder1_YH!#REF!="","",IF(RIGHT(coder1_YH!#REF!,2)=RIGHT(coder2_NY_MT!B129,2),1,0))</f>
        <v>#REF!</v>
      </c>
      <c r="C129" s="20" t="str">
        <f>IF(coder1_YH!F128="","",IF(coder1_YH!F128=coder2_NY_MT!C129,1,0))</f>
        <v/>
      </c>
      <c r="E129" s="20" t="str">
        <f>IF(coder1_YH!H128="","",IF(coder1_YH!H128=coder2_NY_MT!E129,1,0))</f>
        <v/>
      </c>
      <c r="F129" s="20" t="str">
        <f>IF(coder1_YH!I128="","",IF(coder1_YH!I128=coder2_NY_MT!F129,1,0))</f>
        <v/>
      </c>
      <c r="G129" s="20" t="str">
        <f>IF(coder1_YH!J128="","",IF(coder1_YH!J128=coder2_NY_MT!G129,1,0))</f>
        <v/>
      </c>
      <c r="H129" s="20">
        <f>IF(coder1_YH!O128="","",IF(RIGHT(coder1_YH!O128,3)=RIGHT(coder2_NY_MT!K129,3),1,0))</f>
        <v>0</v>
      </c>
      <c r="I129" s="20">
        <f>IF(H129="","",IF(OR(coder2_NY_MT!L129="", coder1_YH!P128 = ""),0,1))</f>
        <v>1</v>
      </c>
      <c r="J129" s="20">
        <f>IF(coder1_YH!Q128="","",IF(coder1_YH!Q128=coder2_NY_MT!M129,1,0))</f>
        <v>1</v>
      </c>
      <c r="K129" s="20">
        <f>IF(coder1_YH!R128="","",IF(coder1_YH!R128=coder2_NY_MT!N129,1,0))</f>
        <v>1</v>
      </c>
      <c r="L129" s="20">
        <f>IF(coder1_YH!S128="","",IF(coder1_YH!S128=coder2_NY_MT!O129,1,0))</f>
        <v>1</v>
      </c>
      <c r="M129" s="20">
        <f>IF(coder1_YH!T128="","",IF(coder1_YH!T128=coder2_NY_MT!P129,1,0))</f>
        <v>1</v>
      </c>
      <c r="N129" s="20">
        <f>IF(coder1_YH!U128="","",IF(coder1_YH!U128=coder2_NY_MT!Q129,1,0))</f>
        <v>1</v>
      </c>
      <c r="O129" s="20">
        <f>IF(coder1_YH!V128="","",IF(coder1_YH!V128=coder2_NY_MT!R129,1,0))</f>
        <v>1</v>
      </c>
      <c r="P129" s="20">
        <f>IF(coder1_YH!W128="","",IF(coder1_YH!W128=coder2_NY_MT!S129,1,0))</f>
        <v>1</v>
      </c>
      <c r="Q129" s="20">
        <f>IF(coder1_YH!X128="","",IF(coder1_YH!X128=coder2_NY_MT!T129,1,0))</f>
        <v>1</v>
      </c>
      <c r="R129" s="20">
        <f>IF(coder1_YH!Y128="","",IF(coder1_YH!Y128=coder2_NY_MT!U129,1,0))</f>
        <v>1</v>
      </c>
      <c r="S129" s="20">
        <f>IF(R129="","",IF(OR(coder2_NY_MT!V129="", coder1_YH!Z128 = ""),0,1))</f>
        <v>1</v>
      </c>
      <c r="T129" s="20">
        <f>IF(coder1_YH!AA128="","",IF(coder1_YH!AA128=coder2_NY_MT!W129,1,0))</f>
        <v>1</v>
      </c>
      <c r="U129" s="20">
        <f>IF(coder1_YH!AB128="","",IF(coder1_YH!AB128=coder2_NY_MT!X129,1,0))</f>
        <v>1</v>
      </c>
      <c r="V129" s="20">
        <f>IF(coder1_YH!AC128="","",IF(coder1_YH!AC128=coder2_NY_MT!Y129,1,0))</f>
        <v>1</v>
      </c>
      <c r="W129" s="20">
        <f>IF(coder1_YH!AD128="","",IF(coder1_YH!AD128=coder2_NY_MT!Z129,1,0))</f>
        <v>1</v>
      </c>
      <c r="X129" s="20">
        <f>IF(coder1_YH!AE128="","",IF(coder1_YH!AE128=coder2_NY_MT!AA129,1,0))</f>
        <v>0</v>
      </c>
      <c r="Y129" s="20">
        <f>IF(coder1_YH!AF128="","",IF(coder1_YH!AF128=coder2_NY_MT!AB129,1,0))</f>
        <v>0</v>
      </c>
      <c r="Z129" s="20">
        <f>IF(coder1_YH!AG128="","",IF(coder1_YH!AG128=coder2_NY_MT!AC129,1,0))</f>
        <v>0</v>
      </c>
      <c r="AA129" s="20">
        <f>IF(coder1_YH!AH128="","",IF(coder1_YH!AH128=coder2_NY_MT!AD129,1,0))</f>
        <v>1</v>
      </c>
      <c r="AB129" s="20">
        <f>IF(OR(coder2_NY_MT!AE128="", coder1_YH!AI128 = ""),0,1)</f>
        <v>1</v>
      </c>
      <c r="AC129" s="20">
        <f>IF(coder1_YH!AJ128="","",IF(coder1_YH!AJ128=coder2_NY_MT!AF129,1,0))</f>
        <v>1</v>
      </c>
      <c r="AD129" s="20">
        <f>IF(OR(coder2_NY_MT!AG129="", coder1_YH!AK128 = ""),0,1)</f>
        <v>1</v>
      </c>
      <c r="AF129" s="20">
        <f>IF(coder1_YH!AM128="","",IF(coder1_YH!AM128=coder2_NY_MT!AI129,1,0))</f>
        <v>1</v>
      </c>
      <c r="AG129" s="20">
        <f>IF(coder1_YH!AN128="","",IF(coder1_YH!AN128=coder2_NY_MT!AJ129,1,0))</f>
        <v>1</v>
      </c>
      <c r="AH129" s="20">
        <f>IF(coder1_YH!AO128="","",IF(coder1_YH!AO128=coder2_NY_MT!AK129,1,0))</f>
        <v>1</v>
      </c>
      <c r="AI129" s="20">
        <f>IF(coder1_YH!AP128="","",IF(coder1_YH!AP128=coder2_NY_MT!AL129,1,0))</f>
        <v>1</v>
      </c>
      <c r="AJ129" s="20">
        <f>IF(coder1_YH!AQ128="","",IF(coder1_YH!AQ128=coder2_NY_MT!AM129,1,0))</f>
        <v>1</v>
      </c>
      <c r="AK129" s="20">
        <f>IF(coder1_YH!AR128="","",IF(coder1_YH!AR128=coder2_NY_MT!AN129,1,0))</f>
        <v>1</v>
      </c>
      <c r="AL129" s="20" t="str">
        <f>IF(coder1_YH!AY128="","",IF(coder1_YH!AY128=coder2_NY_MT!AU129,1,0))</f>
        <v/>
      </c>
      <c r="AM129" s="20" t="str">
        <f>IF(coder1_YH!AZ128="","",IF(coder1_YH!AZ128=coder2_NY_MT!AV129,1,0))</f>
        <v/>
      </c>
      <c r="AN129" s="2"/>
    </row>
    <row r="130" spans="1:40" s="20" customFormat="1" ht="17" hidden="1" customHeight="1" x14ac:dyDescent="0.2">
      <c r="A130" s="20" t="str">
        <f>IF(coder1_YH!D129="","",IF(coder1_YH!D129=coder2_NY_MT!A130,1,0))</f>
        <v/>
      </c>
      <c r="B130" s="20" t="e">
        <f>IF(coder1_YH!#REF!="","",IF(RIGHT(coder1_YH!#REF!,2)=RIGHT(coder2_NY_MT!B130,2),1,0))</f>
        <v>#REF!</v>
      </c>
      <c r="C130" s="20" t="str">
        <f>IF(coder1_YH!F129="","",IF(coder1_YH!F129=coder2_NY_MT!C130,1,0))</f>
        <v/>
      </c>
      <c r="E130" s="20" t="str">
        <f>IF(coder1_YH!H129="","",IF(coder1_YH!H129=coder2_NY_MT!E130,1,0))</f>
        <v/>
      </c>
      <c r="F130" s="20" t="str">
        <f>IF(coder1_YH!I129="","",IF(coder1_YH!I129=coder2_NY_MT!F130,1,0))</f>
        <v/>
      </c>
      <c r="G130" s="20" t="str">
        <f>IF(coder1_YH!J129="","",IF(coder1_YH!J129=coder2_NY_MT!G130,1,0))</f>
        <v/>
      </c>
      <c r="H130" s="20" t="str">
        <f>IF(coder1_YH!O129="","",IF(RIGHT(coder1_YH!O129,3)=RIGHT(coder2_NY_MT!K130,3),1,0))</f>
        <v/>
      </c>
      <c r="I130" s="20" t="str">
        <f>IF(H130="","",IF(OR(coder2_NY_MT!L130="", coder1_YH!P129 = ""),0,1))</f>
        <v/>
      </c>
      <c r="J130" s="20" t="str">
        <f>IF(coder1_YH!Q129="","",IF(coder1_YH!Q129=coder2_NY_MT!M130,1,0))</f>
        <v/>
      </c>
      <c r="K130" s="20" t="str">
        <f>IF(coder1_YH!R129="","",IF(coder1_YH!R129=coder2_NY_MT!N130,1,0))</f>
        <v/>
      </c>
      <c r="L130" s="20" t="str">
        <f>IF(coder1_YH!S129="","",IF(coder1_YH!S129=coder2_NY_MT!O130,1,0))</f>
        <v/>
      </c>
      <c r="M130" s="20" t="str">
        <f>IF(coder1_YH!T129="","",IF(coder1_YH!T129=coder2_NY_MT!P130,1,0))</f>
        <v/>
      </c>
      <c r="N130" s="20" t="str">
        <f>IF(coder1_YH!U129="","",IF(coder1_YH!U129=coder2_NY_MT!Q130,1,0))</f>
        <v/>
      </c>
      <c r="O130" s="20" t="str">
        <f>IF(coder1_YH!V129="","",IF(coder1_YH!V129=coder2_NY_MT!R130,1,0))</f>
        <v/>
      </c>
      <c r="P130" s="20" t="str">
        <f>IF(coder1_YH!W129="","",IF(coder1_YH!W129=coder2_NY_MT!S130,1,0))</f>
        <v/>
      </c>
      <c r="Q130" s="20" t="str">
        <f>IF(coder1_YH!X129="","",IF(coder1_YH!X129=coder2_NY_MT!T130,1,0))</f>
        <v/>
      </c>
      <c r="R130" s="20" t="str">
        <f>IF(coder1_YH!Y129="","",IF(coder1_YH!Y129=coder2_NY_MT!U130,1,0))</f>
        <v/>
      </c>
      <c r="S130" s="20" t="str">
        <f>IF(R130="","",IF(OR(coder2_NY_MT!V130="", coder1_YH!Z129 = ""),0,1))</f>
        <v/>
      </c>
      <c r="T130" s="20" t="str">
        <f>IF(coder1_YH!AA129="","",IF(coder1_YH!AA129=coder2_NY_MT!W130,1,0))</f>
        <v/>
      </c>
      <c r="U130" s="20" t="str">
        <f>IF(coder1_YH!AB129="","",IF(coder1_YH!AB129=coder2_NY_MT!X130,1,0))</f>
        <v/>
      </c>
      <c r="V130" s="20" t="str">
        <f>IF(coder1_YH!AC129="","",IF(coder1_YH!AC129=coder2_NY_MT!Y130,1,0))</f>
        <v/>
      </c>
      <c r="W130" s="20" t="str">
        <f>IF(coder1_YH!AD129="","",IF(coder1_YH!AD129=coder2_NY_MT!Z130,1,0))</f>
        <v/>
      </c>
      <c r="X130" s="20" t="str">
        <f>IF(coder1_YH!AE129="","",IF(coder1_YH!AE129=coder2_NY_MT!AA130,1,0))</f>
        <v/>
      </c>
      <c r="Y130" s="20" t="str">
        <f>IF(coder1_YH!AF129="","",IF(coder1_YH!AF129=coder2_NY_MT!AB130,1,0))</f>
        <v/>
      </c>
      <c r="Z130" s="20" t="str">
        <f>IF(coder1_YH!AG129="","",IF(coder1_YH!AG129=coder2_NY_MT!AC130,1,0))</f>
        <v/>
      </c>
      <c r="AA130" s="20" t="str">
        <f>IF(coder1_YH!AH129="","",IF(coder1_YH!AH129=coder2_NY_MT!AD130,1,0))</f>
        <v/>
      </c>
      <c r="AB130" s="20">
        <f>IF(OR(coder2_NY_MT!AE129="", coder1_YH!AI129 = ""),0,1)</f>
        <v>1</v>
      </c>
      <c r="AC130" s="20">
        <f>IF(coder1_YH!AJ129="","",IF(coder1_YH!AJ129=coder2_NY_MT!AF130,1,0))</f>
        <v>1</v>
      </c>
      <c r="AD130" s="20">
        <f>IF(OR(coder2_NY_MT!AG130="", coder1_YH!AK129 = ""),0,1)</f>
        <v>1</v>
      </c>
      <c r="AF130" s="20">
        <f>IF(coder1_YH!AM129="","",IF(coder1_YH!AM129=coder2_NY_MT!AI130,1,0))</f>
        <v>1</v>
      </c>
      <c r="AG130" s="20">
        <f>IF(coder1_YH!AN129="","",IF(coder1_YH!AN129=coder2_NY_MT!AJ130,1,0))</f>
        <v>1</v>
      </c>
      <c r="AH130" s="20">
        <f>IF(coder1_YH!AO129="","",IF(coder1_YH!AO129=coder2_NY_MT!AK130,1,0))</f>
        <v>1</v>
      </c>
      <c r="AI130" s="20">
        <f>IF(coder1_YH!AP129="","",IF(coder1_YH!AP129=coder2_NY_MT!AL130,1,0))</f>
        <v>1</v>
      </c>
      <c r="AJ130" s="20">
        <f>IF(coder1_YH!AQ129="","",IF(coder1_YH!AQ129=coder2_NY_MT!AM130,1,0))</f>
        <v>1</v>
      </c>
      <c r="AK130" s="20">
        <f>IF(coder1_YH!AR129="","",IF(coder1_YH!AR129=coder2_NY_MT!AN130,1,0))</f>
        <v>1</v>
      </c>
      <c r="AL130" s="20" t="str">
        <f>IF(coder1_YH!AY129="","",IF(coder1_YH!AY129=coder2_NY_MT!AU130,1,0))</f>
        <v/>
      </c>
      <c r="AM130" s="20" t="str">
        <f>IF(coder1_YH!AZ129="","",IF(coder1_YH!AZ129=coder2_NY_MT!AV130,1,0))</f>
        <v/>
      </c>
      <c r="AN130" s="2"/>
    </row>
    <row r="131" spans="1:40" s="20" customFormat="1" ht="17" hidden="1" customHeight="1" x14ac:dyDescent="0.2">
      <c r="A131" s="20" t="str">
        <f>IF(coder1_YH!D130="","",IF(coder1_YH!D130=coder2_NY_MT!A131,1,0))</f>
        <v/>
      </c>
      <c r="B131" s="20" t="e">
        <f>IF(coder1_YH!#REF!="","",IF(RIGHT(coder1_YH!#REF!,2)=RIGHT(coder2_NY_MT!B131,2),1,0))</f>
        <v>#REF!</v>
      </c>
      <c r="C131" s="20" t="str">
        <f>IF(coder1_YH!F130="","",IF(coder1_YH!F130=coder2_NY_MT!C131,1,0))</f>
        <v/>
      </c>
      <c r="E131" s="20" t="str">
        <f>IF(coder1_YH!H130="","",IF(coder1_YH!H130=coder2_NY_MT!E131,1,0))</f>
        <v/>
      </c>
      <c r="F131" s="20" t="str">
        <f>IF(coder1_YH!I130="","",IF(coder1_YH!I130=coder2_NY_MT!F131,1,0))</f>
        <v/>
      </c>
      <c r="G131" s="20" t="str">
        <f>IF(coder1_YH!J130="","",IF(coder1_YH!J130=coder2_NY_MT!G131,1,0))</f>
        <v/>
      </c>
      <c r="H131" s="20" t="str">
        <f>IF(coder1_YH!O130="","",IF(RIGHT(coder1_YH!O130,3)=RIGHT(coder2_NY_MT!K131,3),1,0))</f>
        <v/>
      </c>
      <c r="I131" s="20" t="str">
        <f>IF(H131="","",IF(OR(coder2_NY_MT!L131="", coder1_YH!P130 = ""),0,1))</f>
        <v/>
      </c>
      <c r="J131" s="20" t="str">
        <f>IF(coder1_YH!Q130="","",IF(coder1_YH!Q130=coder2_NY_MT!M131,1,0))</f>
        <v/>
      </c>
      <c r="K131" s="20" t="str">
        <f>IF(coder1_YH!R130="","",IF(coder1_YH!R130=coder2_NY_MT!N131,1,0))</f>
        <v/>
      </c>
      <c r="L131" s="20" t="str">
        <f>IF(coder1_YH!S130="","",IF(coder1_YH!S130=coder2_NY_MT!O131,1,0))</f>
        <v/>
      </c>
      <c r="M131" s="20" t="str">
        <f>IF(coder1_YH!T130="","",IF(coder1_YH!T130=coder2_NY_MT!P131,1,0))</f>
        <v/>
      </c>
      <c r="N131" s="20" t="str">
        <f>IF(coder1_YH!U130="","",IF(coder1_YH!U130=coder2_NY_MT!Q131,1,0))</f>
        <v/>
      </c>
      <c r="O131" s="20" t="str">
        <f>IF(coder1_YH!V130="","",IF(coder1_YH!V130=coder2_NY_MT!R131,1,0))</f>
        <v/>
      </c>
      <c r="P131" s="20" t="str">
        <f>IF(coder1_YH!W130="","",IF(coder1_YH!W130=coder2_NY_MT!S131,1,0))</f>
        <v/>
      </c>
      <c r="Q131" s="20" t="str">
        <f>IF(coder1_YH!X130="","",IF(coder1_YH!X130=coder2_NY_MT!T131,1,0))</f>
        <v/>
      </c>
      <c r="R131" s="20" t="str">
        <f>IF(coder1_YH!Y130="","",IF(coder1_YH!Y130=coder2_NY_MT!U131,1,0))</f>
        <v/>
      </c>
      <c r="S131" s="20" t="str">
        <f>IF(R131="","",IF(OR(coder2_NY_MT!V131="", coder1_YH!Z130 = ""),0,1))</f>
        <v/>
      </c>
      <c r="T131" s="20" t="str">
        <f>IF(coder1_YH!AA130="","",IF(coder1_YH!AA130=coder2_NY_MT!W131,1,0))</f>
        <v/>
      </c>
      <c r="U131" s="20" t="str">
        <f>IF(coder1_YH!AB130="","",IF(coder1_YH!AB130=coder2_NY_MT!X131,1,0))</f>
        <v/>
      </c>
      <c r="V131" s="20" t="str">
        <f>IF(coder1_YH!AC130="","",IF(coder1_YH!AC130=coder2_NY_MT!Y131,1,0))</f>
        <v/>
      </c>
      <c r="W131" s="20" t="str">
        <f>IF(coder1_YH!AD130="","",IF(coder1_YH!AD130=coder2_NY_MT!Z131,1,0))</f>
        <v/>
      </c>
      <c r="X131" s="20" t="str">
        <f>IF(coder1_YH!AE130="","",IF(coder1_YH!AE130=coder2_NY_MT!AA131,1,0))</f>
        <v/>
      </c>
      <c r="Y131" s="20" t="str">
        <f>IF(coder1_YH!AF130="","",IF(coder1_YH!AF130=coder2_NY_MT!AB131,1,0))</f>
        <v/>
      </c>
      <c r="Z131" s="20" t="str">
        <f>IF(coder1_YH!AG130="","",IF(coder1_YH!AG130=coder2_NY_MT!AC131,1,0))</f>
        <v/>
      </c>
      <c r="AA131" s="20" t="str">
        <f>IF(coder1_YH!AH130="","",IF(coder1_YH!AH130=coder2_NY_MT!AD131,1,0))</f>
        <v/>
      </c>
      <c r="AB131" s="20">
        <f>IF(OR(coder2_NY_MT!AE130="", coder1_YH!AI130 = ""),0,1)</f>
        <v>1</v>
      </c>
      <c r="AC131" s="20">
        <f>IF(coder1_YH!AJ130="","",IF(coder1_YH!AJ130=coder2_NY_MT!AF131,1,0))</f>
        <v>1</v>
      </c>
      <c r="AD131" s="20">
        <f>IF(OR(coder2_NY_MT!AG131="", coder1_YH!AK130 = ""),0,1)</f>
        <v>1</v>
      </c>
      <c r="AF131" s="20">
        <f>IF(coder1_YH!AM130="","",IF(coder1_YH!AM130=coder2_NY_MT!AI131,1,0))</f>
        <v>1</v>
      </c>
      <c r="AG131" s="20">
        <f>IF(coder1_YH!AN130="","",IF(coder1_YH!AN130=coder2_NY_MT!AJ131,1,0))</f>
        <v>1</v>
      </c>
      <c r="AH131" s="20">
        <f>IF(coder1_YH!AO130="","",IF(coder1_YH!AO130=coder2_NY_MT!AK131,1,0))</f>
        <v>1</v>
      </c>
      <c r="AI131" s="20">
        <f>IF(coder1_YH!AP130="","",IF(coder1_YH!AP130=coder2_NY_MT!AL131,1,0))</f>
        <v>1</v>
      </c>
      <c r="AJ131" s="20">
        <f>IF(coder1_YH!AQ130="","",IF(coder1_YH!AQ130=coder2_NY_MT!AM131,1,0))</f>
        <v>1</v>
      </c>
      <c r="AK131" s="20">
        <f>IF(coder1_YH!AR130="","",IF(coder1_YH!AR130=coder2_NY_MT!AN131,1,0))</f>
        <v>1</v>
      </c>
      <c r="AL131" s="20" t="str">
        <f>IF(coder1_YH!AY130="","",IF(coder1_YH!AY130=coder2_NY_MT!AU131,1,0))</f>
        <v/>
      </c>
      <c r="AM131" s="20" t="str">
        <f>IF(coder1_YH!AZ130="","",IF(coder1_YH!AZ130=coder2_NY_MT!AV131,1,0))</f>
        <v/>
      </c>
      <c r="AN131" s="2"/>
    </row>
    <row r="132" spans="1:40" s="20" customFormat="1" ht="17" hidden="1" customHeight="1" x14ac:dyDescent="0.2">
      <c r="A132" s="20" t="str">
        <f>IF(coder1_YH!D131="","",IF(coder1_YH!D131=coder2_NY_MT!A132,1,0))</f>
        <v/>
      </c>
      <c r="B132" s="20" t="e">
        <f>IF(coder1_YH!#REF!="","",IF(RIGHT(coder1_YH!#REF!,2)=RIGHT(coder2_NY_MT!B132,2),1,0))</f>
        <v>#REF!</v>
      </c>
      <c r="C132" s="20" t="str">
        <f>IF(coder1_YH!F131="","",IF(coder1_YH!F131=coder2_NY_MT!C132,1,0))</f>
        <v/>
      </c>
      <c r="E132" s="20" t="str">
        <f>IF(coder1_YH!H131="","",IF(coder1_YH!H131=coder2_NY_MT!E132,1,0))</f>
        <v/>
      </c>
      <c r="F132" s="20" t="str">
        <f>IF(coder1_YH!I131="","",IF(coder1_YH!I131=coder2_NY_MT!F132,1,0))</f>
        <v/>
      </c>
      <c r="G132" s="20" t="str">
        <f>IF(coder1_YH!J131="","",IF(coder1_YH!J131=coder2_NY_MT!G132,1,0))</f>
        <v/>
      </c>
      <c r="H132" s="20">
        <f>IF(coder1_YH!O131="","",IF(RIGHT(coder1_YH!O131,3)=RIGHT(coder2_NY_MT!K132,3),1,0))</f>
        <v>0</v>
      </c>
      <c r="I132" s="20">
        <f>IF(H132="","",IF(OR(coder2_NY_MT!L132="", coder1_YH!P131 = ""),0,1))</f>
        <v>1</v>
      </c>
      <c r="J132" s="20">
        <f>IF(coder1_YH!Q131="","",IF(coder1_YH!Q131=coder2_NY_MT!M132,1,0))</f>
        <v>1</v>
      </c>
      <c r="K132" s="20">
        <f>IF(coder1_YH!R131="","",IF(coder1_YH!R131=coder2_NY_MT!N132,1,0))</f>
        <v>1</v>
      </c>
      <c r="L132" s="20">
        <f>IF(coder1_YH!S131="","",IF(coder1_YH!S131=coder2_NY_MT!O132,1,0))</f>
        <v>1</v>
      </c>
      <c r="M132" s="20">
        <f>IF(coder1_YH!T131="","",IF(coder1_YH!T131=coder2_NY_MT!P132,1,0))</f>
        <v>1</v>
      </c>
      <c r="N132" s="20">
        <f>IF(coder1_YH!U131="","",IF(coder1_YH!U131=coder2_NY_MT!Q132,1,0))</f>
        <v>1</v>
      </c>
      <c r="O132" s="20">
        <f>IF(coder1_YH!V131="","",IF(coder1_YH!V131=coder2_NY_MT!R132,1,0))</f>
        <v>1</v>
      </c>
      <c r="P132" s="20">
        <f>IF(coder1_YH!W131="","",IF(coder1_YH!W131=coder2_NY_MT!S132,1,0))</f>
        <v>1</v>
      </c>
      <c r="Q132" s="20">
        <f>IF(coder1_YH!X131="","",IF(coder1_YH!X131=coder2_NY_MT!T132,1,0))</f>
        <v>1</v>
      </c>
      <c r="R132" s="20">
        <f>IF(coder1_YH!Y131="","",IF(coder1_YH!Y131=coder2_NY_MT!U132,1,0))</f>
        <v>1</v>
      </c>
      <c r="S132" s="20">
        <f>IF(R132="","",IF(OR(coder2_NY_MT!V132="", coder1_YH!Z131 = ""),0,1))</f>
        <v>1</v>
      </c>
      <c r="T132" s="20">
        <f>IF(coder1_YH!AA131="","",IF(coder1_YH!AA131=coder2_NY_MT!W132,1,0))</f>
        <v>1</v>
      </c>
      <c r="U132" s="20">
        <f>IF(coder1_YH!AB131="","",IF(coder1_YH!AB131=coder2_NY_MT!X132,1,0))</f>
        <v>1</v>
      </c>
      <c r="V132" s="20">
        <f>IF(coder1_YH!AC131="","",IF(coder1_YH!AC131=coder2_NY_MT!Y132,1,0))</f>
        <v>1</v>
      </c>
      <c r="W132" s="20">
        <f>IF(coder1_YH!AD131="","",IF(coder1_YH!AD131=coder2_NY_MT!Z132,1,0))</f>
        <v>1</v>
      </c>
      <c r="X132" s="20">
        <f>IF(coder1_YH!AE131="","",IF(coder1_YH!AE131=coder2_NY_MT!AA132,1,0))</f>
        <v>0</v>
      </c>
      <c r="Y132" s="20">
        <f>IF(coder1_YH!AF131="","",IF(coder1_YH!AF131=coder2_NY_MT!AB132,1,0))</f>
        <v>0</v>
      </c>
      <c r="Z132" s="20">
        <f>IF(coder1_YH!AG131="","",IF(coder1_YH!AG131=coder2_NY_MT!AC132,1,0))</f>
        <v>0</v>
      </c>
      <c r="AA132" s="20">
        <f>IF(coder1_YH!AH131="","",IF(coder1_YH!AH131=coder2_NY_MT!AD132,1,0))</f>
        <v>0</v>
      </c>
      <c r="AB132" s="20">
        <f>IF(OR(coder2_NY_MT!AE131="", coder1_YH!AI131 = ""),0,1)</f>
        <v>1</v>
      </c>
      <c r="AC132" s="20">
        <f>IF(coder1_YH!AJ131="","",IF(coder1_YH!AJ131=coder2_NY_MT!AF132,1,0))</f>
        <v>1</v>
      </c>
      <c r="AD132" s="20">
        <f>IF(OR(coder2_NY_MT!AG132="", coder1_YH!AK131 = ""),0,1)</f>
        <v>1</v>
      </c>
      <c r="AF132" s="20">
        <f>IF(coder1_YH!AM131="","",IF(coder1_YH!AM131=coder2_NY_MT!AI132,1,0))</f>
        <v>1</v>
      </c>
      <c r="AG132" s="20">
        <f>IF(coder1_YH!AN131="","",IF(coder1_YH!AN131=coder2_NY_MT!AJ132,1,0))</f>
        <v>1</v>
      </c>
      <c r="AH132" s="20">
        <f>IF(coder1_YH!AO131="","",IF(coder1_YH!AO131=coder2_NY_MT!AK132,1,0))</f>
        <v>1</v>
      </c>
      <c r="AI132" s="20">
        <f>IF(coder1_YH!AP131="","",IF(coder1_YH!AP131=coder2_NY_MT!AL132,1,0))</f>
        <v>1</v>
      </c>
      <c r="AJ132" s="20">
        <f>IF(coder1_YH!AQ131="","",IF(coder1_YH!AQ131=coder2_NY_MT!AM132,1,0))</f>
        <v>1</v>
      </c>
      <c r="AK132" s="20">
        <f>IF(coder1_YH!AR131="","",IF(coder1_YH!AR131=coder2_NY_MT!AN132,1,0))</f>
        <v>1</v>
      </c>
      <c r="AL132" s="20" t="str">
        <f>IF(coder1_YH!AY131="","",IF(coder1_YH!AY131=coder2_NY_MT!AU132,1,0))</f>
        <v/>
      </c>
      <c r="AM132" s="20" t="str">
        <f>IF(coder1_YH!AZ131="","",IF(coder1_YH!AZ131=coder2_NY_MT!AV132,1,0))</f>
        <v/>
      </c>
      <c r="AN132" s="2"/>
    </row>
    <row r="133" spans="1:40" s="20" customFormat="1" ht="17" hidden="1" customHeight="1" x14ac:dyDescent="0.2">
      <c r="A133" s="20" t="str">
        <f>IF(coder1_YH!D132="","",IF(coder1_YH!D132=coder2_NY_MT!A133,1,0))</f>
        <v/>
      </c>
      <c r="B133" s="20" t="e">
        <f>IF(coder1_YH!#REF!="","",IF(RIGHT(coder1_YH!#REF!,2)=RIGHT(coder2_NY_MT!B133,2),1,0))</f>
        <v>#REF!</v>
      </c>
      <c r="C133" s="20" t="str">
        <f>IF(coder1_YH!F132="","",IF(coder1_YH!F132=coder2_NY_MT!C133,1,0))</f>
        <v/>
      </c>
      <c r="E133" s="20" t="str">
        <f>IF(coder1_YH!H132="","",IF(coder1_YH!H132=coder2_NY_MT!E133,1,0))</f>
        <v/>
      </c>
      <c r="F133" s="20" t="str">
        <f>IF(coder1_YH!I132="","",IF(coder1_YH!I132=coder2_NY_MT!F133,1,0))</f>
        <v/>
      </c>
      <c r="G133" s="20" t="str">
        <f>IF(coder1_YH!J132="","",IF(coder1_YH!J132=coder2_NY_MT!G133,1,0))</f>
        <v/>
      </c>
      <c r="H133" s="20" t="str">
        <f>IF(coder1_YH!O132="","",IF(RIGHT(coder1_YH!O132,3)=RIGHT(coder2_NY_MT!K133,3),1,0))</f>
        <v/>
      </c>
      <c r="I133" s="20" t="str">
        <f>IF(H133="","",IF(OR(coder2_NY_MT!L133="", coder1_YH!P132 = ""),0,1))</f>
        <v/>
      </c>
      <c r="J133" s="20" t="str">
        <f>IF(coder1_YH!Q132="","",IF(coder1_YH!Q132=coder2_NY_MT!M133,1,0))</f>
        <v/>
      </c>
      <c r="K133" s="20" t="str">
        <f>IF(coder1_YH!R132="","",IF(coder1_YH!R132=coder2_NY_MT!N133,1,0))</f>
        <v/>
      </c>
      <c r="L133" s="20" t="str">
        <f>IF(coder1_YH!S132="","",IF(coder1_YH!S132=coder2_NY_MT!O133,1,0))</f>
        <v/>
      </c>
      <c r="M133" s="20" t="str">
        <f>IF(coder1_YH!T132="","",IF(coder1_YH!T132=coder2_NY_MT!P133,1,0))</f>
        <v/>
      </c>
      <c r="N133" s="20" t="str">
        <f>IF(coder1_YH!U132="","",IF(coder1_YH!U132=coder2_NY_MT!Q133,1,0))</f>
        <v/>
      </c>
      <c r="O133" s="20" t="str">
        <f>IF(coder1_YH!V132="","",IF(coder1_YH!V132=coder2_NY_MT!R133,1,0))</f>
        <v/>
      </c>
      <c r="P133" s="20" t="str">
        <f>IF(coder1_YH!W132="","",IF(coder1_YH!W132=coder2_NY_MT!S133,1,0))</f>
        <v/>
      </c>
      <c r="Q133" s="20" t="str">
        <f>IF(coder1_YH!X132="","",IF(coder1_YH!X132=coder2_NY_MT!T133,1,0))</f>
        <v/>
      </c>
      <c r="R133" s="20" t="str">
        <f>IF(coder1_YH!Y132="","",IF(coder1_YH!Y132=coder2_NY_MT!U133,1,0))</f>
        <v/>
      </c>
      <c r="S133" s="20" t="str">
        <f>IF(R133="","",IF(OR(coder2_NY_MT!V133="", coder1_YH!Z132 = ""),0,1))</f>
        <v/>
      </c>
      <c r="T133" s="20" t="str">
        <f>IF(coder1_YH!AA132="","",IF(coder1_YH!AA132=coder2_NY_MT!W133,1,0))</f>
        <v/>
      </c>
      <c r="U133" s="20" t="str">
        <f>IF(coder1_YH!AB132="","",IF(coder1_YH!AB132=coder2_NY_MT!X133,1,0))</f>
        <v/>
      </c>
      <c r="V133" s="20" t="str">
        <f>IF(coder1_YH!AC132="","",IF(coder1_YH!AC132=coder2_NY_MT!Y133,1,0))</f>
        <v/>
      </c>
      <c r="W133" s="20" t="str">
        <f>IF(coder1_YH!AD132="","",IF(coder1_YH!AD132=coder2_NY_MT!Z133,1,0))</f>
        <v/>
      </c>
      <c r="X133" s="20" t="str">
        <f>IF(coder1_YH!AE132="","",IF(coder1_YH!AE132=coder2_NY_MT!AA133,1,0))</f>
        <v/>
      </c>
      <c r="Y133" s="20" t="str">
        <f>IF(coder1_YH!AF132="","",IF(coder1_YH!AF132=coder2_NY_MT!AB133,1,0))</f>
        <v/>
      </c>
      <c r="Z133" s="20" t="str">
        <f>IF(coder1_YH!AG132="","",IF(coder1_YH!AG132=coder2_NY_MT!AC133,1,0))</f>
        <v/>
      </c>
      <c r="AA133" s="20" t="str">
        <f>IF(coder1_YH!AH132="","",IF(coder1_YH!AH132=coder2_NY_MT!AD133,1,0))</f>
        <v/>
      </c>
      <c r="AB133" s="20">
        <f>IF(OR(coder2_NY_MT!AE132="", coder1_YH!AI132 = ""),0,1)</f>
        <v>1</v>
      </c>
      <c r="AC133" s="20">
        <f>IF(coder1_YH!AJ132="","",IF(coder1_YH!AJ132=coder2_NY_MT!AF133,1,0))</f>
        <v>1</v>
      </c>
      <c r="AD133" s="20">
        <f>IF(OR(coder2_NY_MT!AG133="", coder1_YH!AK132 = ""),0,1)</f>
        <v>1</v>
      </c>
      <c r="AF133" s="20">
        <f>IF(coder1_YH!AM132="","",IF(coder1_YH!AM132=coder2_NY_MT!AI133,1,0))</f>
        <v>1</v>
      </c>
      <c r="AG133" s="20">
        <f>IF(coder1_YH!AN132="","",IF(coder1_YH!AN132=coder2_NY_MT!AJ133,1,0))</f>
        <v>1</v>
      </c>
      <c r="AH133" s="20">
        <f>IF(coder1_YH!AO132="","",IF(coder1_YH!AO132=coder2_NY_MT!AK133,1,0))</f>
        <v>1</v>
      </c>
      <c r="AI133" s="20">
        <f>IF(coder1_YH!AP132="","",IF(coder1_YH!AP132=coder2_NY_MT!AL133,1,0))</f>
        <v>1</v>
      </c>
      <c r="AJ133" s="20">
        <f>IF(coder1_YH!AQ132="","",IF(coder1_YH!AQ132=coder2_NY_MT!AM133,1,0))</f>
        <v>1</v>
      </c>
      <c r="AK133" s="20">
        <f>IF(coder1_YH!AR132="","",IF(coder1_YH!AR132=coder2_NY_MT!AN133,1,0))</f>
        <v>1</v>
      </c>
      <c r="AL133" s="20" t="str">
        <f>IF(coder1_YH!AY132="","",IF(coder1_YH!AY132=coder2_NY_MT!AU133,1,0))</f>
        <v/>
      </c>
      <c r="AM133" s="20" t="str">
        <f>IF(coder1_YH!AZ132="","",IF(coder1_YH!AZ132=coder2_NY_MT!AV133,1,0))</f>
        <v/>
      </c>
      <c r="AN133" s="2"/>
    </row>
    <row r="134" spans="1:40" s="20" customFormat="1" ht="17" hidden="1" customHeight="1" x14ac:dyDescent="0.2">
      <c r="A134" s="20" t="str">
        <f>IF(coder1_YH!D133="","",IF(coder1_YH!D133=coder2_NY_MT!A134,1,0))</f>
        <v/>
      </c>
      <c r="B134" s="20" t="e">
        <f>IF(coder1_YH!#REF!="","",IF(RIGHT(coder1_YH!#REF!,2)=RIGHT(coder2_NY_MT!B134,2),1,0))</f>
        <v>#REF!</v>
      </c>
      <c r="C134" s="20" t="str">
        <f>IF(coder1_YH!F133="","",IF(coder1_YH!F133=coder2_NY_MT!C134,1,0))</f>
        <v/>
      </c>
      <c r="E134" s="20" t="str">
        <f>IF(coder1_YH!H133="","",IF(coder1_YH!H133=coder2_NY_MT!E134,1,0))</f>
        <v/>
      </c>
      <c r="F134" s="20" t="str">
        <f>IF(coder1_YH!I133="","",IF(coder1_YH!I133=coder2_NY_MT!F134,1,0))</f>
        <v/>
      </c>
      <c r="G134" s="20" t="str">
        <f>IF(coder1_YH!J133="","",IF(coder1_YH!J133=coder2_NY_MT!G134,1,0))</f>
        <v/>
      </c>
      <c r="H134" s="20" t="str">
        <f>IF(coder1_YH!O133="","",IF(RIGHT(coder1_YH!O133,3)=RIGHT(coder2_NY_MT!K134,3),1,0))</f>
        <v/>
      </c>
      <c r="I134" s="20" t="str">
        <f>IF(H134="","",IF(OR(coder2_NY_MT!L134="", coder1_YH!P133 = ""),0,1))</f>
        <v/>
      </c>
      <c r="J134" s="20" t="str">
        <f>IF(coder1_YH!Q133="","",IF(coder1_YH!Q133=coder2_NY_MT!M134,1,0))</f>
        <v/>
      </c>
      <c r="K134" s="20" t="str">
        <f>IF(coder1_YH!R133="","",IF(coder1_YH!R133=coder2_NY_MT!N134,1,0))</f>
        <v/>
      </c>
      <c r="L134" s="20" t="str">
        <f>IF(coder1_YH!S133="","",IF(coder1_YH!S133=coder2_NY_MT!O134,1,0))</f>
        <v/>
      </c>
      <c r="M134" s="20" t="str">
        <f>IF(coder1_YH!T133="","",IF(coder1_YH!T133=coder2_NY_MT!P134,1,0))</f>
        <v/>
      </c>
      <c r="N134" s="20" t="str">
        <f>IF(coder1_YH!U133="","",IF(coder1_YH!U133=coder2_NY_MT!Q134,1,0))</f>
        <v/>
      </c>
      <c r="O134" s="20" t="str">
        <f>IF(coder1_YH!V133="","",IF(coder1_YH!V133=coder2_NY_MT!R134,1,0))</f>
        <v/>
      </c>
      <c r="P134" s="20" t="str">
        <f>IF(coder1_YH!W133="","",IF(coder1_YH!W133=coder2_NY_MT!S134,1,0))</f>
        <v/>
      </c>
      <c r="Q134" s="20" t="str">
        <f>IF(coder1_YH!X133="","",IF(coder1_YH!X133=coder2_NY_MT!T134,1,0))</f>
        <v/>
      </c>
      <c r="R134" s="20" t="str">
        <f>IF(coder1_YH!Y133="","",IF(coder1_YH!Y133=coder2_NY_MT!U134,1,0))</f>
        <v/>
      </c>
      <c r="S134" s="20" t="str">
        <f>IF(R134="","",IF(OR(coder2_NY_MT!V134="", coder1_YH!Z133 = ""),0,1))</f>
        <v/>
      </c>
      <c r="T134" s="20" t="str">
        <f>IF(coder1_YH!AA133="","",IF(coder1_YH!AA133=coder2_NY_MT!W134,1,0))</f>
        <v/>
      </c>
      <c r="U134" s="20" t="str">
        <f>IF(coder1_YH!AB133="","",IF(coder1_YH!AB133=coder2_NY_MT!X134,1,0))</f>
        <v/>
      </c>
      <c r="V134" s="20" t="str">
        <f>IF(coder1_YH!AC133="","",IF(coder1_YH!AC133=coder2_NY_MT!Y134,1,0))</f>
        <v/>
      </c>
      <c r="W134" s="20" t="str">
        <f>IF(coder1_YH!AD133="","",IF(coder1_YH!AD133=coder2_NY_MT!Z134,1,0))</f>
        <v/>
      </c>
      <c r="X134" s="20" t="str">
        <f>IF(coder1_YH!AE133="","",IF(coder1_YH!AE133=coder2_NY_MT!AA134,1,0))</f>
        <v/>
      </c>
      <c r="Y134" s="20" t="str">
        <f>IF(coder1_YH!AF133="","",IF(coder1_YH!AF133=coder2_NY_MT!AB134,1,0))</f>
        <v/>
      </c>
      <c r="Z134" s="20" t="str">
        <f>IF(coder1_YH!AG133="","",IF(coder1_YH!AG133=coder2_NY_MT!AC134,1,0))</f>
        <v/>
      </c>
      <c r="AA134" s="20" t="str">
        <f>IF(coder1_YH!AH133="","",IF(coder1_YH!AH133=coder2_NY_MT!AD134,1,0))</f>
        <v/>
      </c>
      <c r="AB134" s="20">
        <f>IF(OR(coder2_NY_MT!AE133="", coder1_YH!AI133 = ""),0,1)</f>
        <v>1</v>
      </c>
      <c r="AC134" s="20">
        <f>IF(coder1_YH!AJ133="","",IF(coder1_YH!AJ133=coder2_NY_MT!AF134,1,0))</f>
        <v>1</v>
      </c>
      <c r="AD134" s="20">
        <f>IF(OR(coder2_NY_MT!AG134="", coder1_YH!AK133 = ""),0,1)</f>
        <v>1</v>
      </c>
      <c r="AF134" s="20">
        <f>IF(coder1_YH!AM133="","",IF(coder1_YH!AM133=coder2_NY_MT!AI134,1,0))</f>
        <v>1</v>
      </c>
      <c r="AG134" s="20">
        <f>IF(coder1_YH!AN133="","",IF(coder1_YH!AN133=coder2_NY_MT!AJ134,1,0))</f>
        <v>1</v>
      </c>
      <c r="AH134" s="20">
        <f>IF(coder1_YH!AO133="","",IF(coder1_YH!AO133=coder2_NY_MT!AK134,1,0))</f>
        <v>1</v>
      </c>
      <c r="AI134" s="20">
        <f>IF(coder1_YH!AP133="","",IF(coder1_YH!AP133=coder2_NY_MT!AL134,1,0))</f>
        <v>1</v>
      </c>
      <c r="AJ134" s="20">
        <f>IF(coder1_YH!AQ133="","",IF(coder1_YH!AQ133=coder2_NY_MT!AM134,1,0))</f>
        <v>1</v>
      </c>
      <c r="AK134" s="20">
        <f>IF(coder1_YH!AR133="","",IF(coder1_YH!AR133=coder2_NY_MT!AN134,1,0))</f>
        <v>1</v>
      </c>
      <c r="AL134" s="20" t="str">
        <f>IF(coder1_YH!AY133="","",IF(coder1_YH!AY133=coder2_NY_MT!AU134,1,0))</f>
        <v/>
      </c>
      <c r="AM134" s="20" t="str">
        <f>IF(coder1_YH!AZ133="","",IF(coder1_YH!AZ133=coder2_NY_MT!AV134,1,0))</f>
        <v/>
      </c>
      <c r="AN134" s="2"/>
    </row>
    <row r="135" spans="1:40" s="20" customFormat="1" ht="17" hidden="1" customHeight="1" x14ac:dyDescent="0.2">
      <c r="A135" s="20">
        <f>IF(coder1_YH!D134="","",IF(coder1_YH!D134=coder2_NY_MT!A135,1,0))</f>
        <v>0</v>
      </c>
      <c r="B135" s="20" t="e">
        <f>IF(coder1_YH!#REF!="","",IF(RIGHT(coder1_YH!#REF!,2)=RIGHT(coder2_NY_MT!B135,2),1,0))</f>
        <v>#REF!</v>
      </c>
      <c r="C135" s="20">
        <f>IF(coder1_YH!F134="","",IF(coder1_YH!F134=coder2_NY_MT!C135,1,0))</f>
        <v>1</v>
      </c>
      <c r="E135" s="20">
        <f>IF(coder1_YH!H134="","",IF(coder1_YH!H134=coder2_NY_MT!E135,1,0))</f>
        <v>1</v>
      </c>
      <c r="F135" s="20">
        <f>IF(coder1_YH!I134="","",IF(coder1_YH!I134=coder2_NY_MT!F135,1,0))</f>
        <v>1</v>
      </c>
      <c r="G135" s="20">
        <f>IF(coder1_YH!J134="","",IF(coder1_YH!J134=coder2_NY_MT!G135,1,0))</f>
        <v>1</v>
      </c>
      <c r="H135" s="20">
        <f>IF(coder1_YH!O134="","",IF(RIGHT(coder1_YH!O134,3)=RIGHT(coder2_NY_MT!K135,3),1,0))</f>
        <v>0</v>
      </c>
      <c r="I135" s="20">
        <f>IF(H135="","",IF(OR(coder2_NY_MT!L135="", coder1_YH!P134 = ""),0,1))</f>
        <v>1</v>
      </c>
      <c r="J135" s="20">
        <f>IF(coder1_YH!Q134="","",IF(coder1_YH!Q134=coder2_NY_MT!M135,1,0))</f>
        <v>1</v>
      </c>
      <c r="K135" s="20">
        <f>IF(coder1_YH!R134="","",IF(coder1_YH!R134=coder2_NY_MT!N135,1,0))</f>
        <v>1</v>
      </c>
      <c r="L135" s="20">
        <f>IF(coder1_YH!S134="","",IF(coder1_YH!S134=coder2_NY_MT!O135,1,0))</f>
        <v>1</v>
      </c>
      <c r="M135" s="20">
        <f>IF(coder1_YH!T134="","",IF(coder1_YH!T134=coder2_NY_MT!P135,1,0))</f>
        <v>1</v>
      </c>
      <c r="N135" s="20">
        <f>IF(coder1_YH!U134="","",IF(coder1_YH!U134=coder2_NY_MT!Q135,1,0))</f>
        <v>1</v>
      </c>
      <c r="O135" s="20">
        <f>IF(coder1_YH!V134="","",IF(coder1_YH!V134=coder2_NY_MT!R135,1,0))</f>
        <v>1</v>
      </c>
      <c r="P135" s="20">
        <f>IF(coder1_YH!W134="","",IF(coder1_YH!W134=coder2_NY_MT!S135,1,0))</f>
        <v>1</v>
      </c>
      <c r="Q135" s="20">
        <f>IF(coder1_YH!X134="","",IF(coder1_YH!X134=coder2_NY_MT!T135,1,0))</f>
        <v>1</v>
      </c>
      <c r="R135" s="20">
        <f>IF(coder1_YH!Y134="","",IF(coder1_YH!Y134=coder2_NY_MT!U135,1,0))</f>
        <v>1</v>
      </c>
      <c r="S135" s="20">
        <f>IF(R135="","",IF(OR(coder2_NY_MT!V135="", coder1_YH!Z134 = ""),0,1))</f>
        <v>1</v>
      </c>
      <c r="T135" s="20">
        <f>IF(coder1_YH!AA134="","",IF(coder1_YH!AA134=coder2_NY_MT!W135,1,0))</f>
        <v>1</v>
      </c>
      <c r="U135" s="20">
        <f>IF(coder1_YH!AB134="","",IF(coder1_YH!AB134=coder2_NY_MT!X135,1,0))</f>
        <v>1</v>
      </c>
      <c r="V135" s="20">
        <f>IF(coder1_YH!AC134="","",IF(coder1_YH!AC134=coder2_NY_MT!Y135,1,0))</f>
        <v>1</v>
      </c>
      <c r="W135" s="20">
        <f>IF(coder1_YH!AD134="","",IF(coder1_YH!AD134=coder2_NY_MT!Z135,1,0))</f>
        <v>1</v>
      </c>
      <c r="X135" s="20">
        <f>IF(coder1_YH!AE134="","",IF(coder1_YH!AE134=coder2_NY_MT!AA135,1,0))</f>
        <v>1</v>
      </c>
      <c r="Y135" s="20">
        <f>IF(coder1_YH!AF134="","",IF(coder1_YH!AF134=coder2_NY_MT!AB135,1,0))</f>
        <v>1</v>
      </c>
      <c r="Z135" s="20">
        <f>IF(coder1_YH!AG134="","",IF(coder1_YH!AG134=coder2_NY_MT!AC135,1,0))</f>
        <v>1</v>
      </c>
      <c r="AA135" s="20">
        <f>IF(coder1_YH!AH134="","",IF(coder1_YH!AH134=coder2_NY_MT!AD135,1,0))</f>
        <v>1</v>
      </c>
      <c r="AB135" s="20">
        <f>IF(OR(coder2_NY_MT!AE134="", coder1_YH!AI134 = ""),0,1)</f>
        <v>1</v>
      </c>
      <c r="AC135" s="20">
        <f>IF(coder1_YH!AJ134="","",IF(coder1_YH!AJ134=coder2_NY_MT!AF135,1,0))</f>
        <v>1</v>
      </c>
      <c r="AD135" s="20">
        <f>IF(OR(coder2_NY_MT!AG135="", coder1_YH!AK134 = ""),0,1)</f>
        <v>1</v>
      </c>
      <c r="AF135" s="20">
        <f>IF(coder1_YH!AM134="","",IF(coder1_YH!AM134=coder2_NY_MT!AI135,1,0))</f>
        <v>1</v>
      </c>
      <c r="AG135" s="20">
        <f>IF(coder1_YH!AN134="","",IF(coder1_YH!AN134=coder2_NY_MT!AJ135,1,0))</f>
        <v>1</v>
      </c>
      <c r="AH135" s="20">
        <f>IF(coder1_YH!AO134="","",IF(coder1_YH!AO134=coder2_NY_MT!AK135,1,0))</f>
        <v>1</v>
      </c>
      <c r="AI135" s="20">
        <f>IF(coder1_YH!AP134="","",IF(coder1_YH!AP134=coder2_NY_MT!AL135,1,0))</f>
        <v>1</v>
      </c>
      <c r="AJ135" s="20">
        <f>IF(coder1_YH!AQ134="","",IF(coder1_YH!AQ134=coder2_NY_MT!AM135,1,0))</f>
        <v>1</v>
      </c>
      <c r="AK135" s="20">
        <f>IF(coder1_YH!AR134="","",IF(coder1_YH!AR134=coder2_NY_MT!AN135,1,0))</f>
        <v>1</v>
      </c>
      <c r="AL135" s="20" t="str">
        <f>IF(coder1_YH!AY134="","",IF(coder1_YH!AY134=coder2_NY_MT!AU135,1,0))</f>
        <v/>
      </c>
      <c r="AM135" s="20" t="str">
        <f>IF(coder1_YH!AZ134="","",IF(coder1_YH!AZ134=coder2_NY_MT!AV135,1,0))</f>
        <v/>
      </c>
      <c r="AN135" s="2"/>
    </row>
    <row r="136" spans="1:40" s="20" customFormat="1" ht="17" hidden="1" customHeight="1" x14ac:dyDescent="0.2">
      <c r="A136" s="20" t="str">
        <f>IF(coder1_YH!D135="","",IF(coder1_YH!D135=coder2_NY_MT!A136,1,0))</f>
        <v/>
      </c>
      <c r="B136" s="20" t="e">
        <f>IF(coder1_YH!#REF!="","",IF(RIGHT(coder1_YH!#REF!,2)=RIGHT(coder2_NY_MT!B136,2),1,0))</f>
        <v>#REF!</v>
      </c>
      <c r="C136" s="20" t="str">
        <f>IF(coder1_YH!F135="","",IF(coder1_YH!F135=coder2_NY_MT!C136,1,0))</f>
        <v/>
      </c>
      <c r="E136" s="20" t="str">
        <f>IF(coder1_YH!H135="","",IF(coder1_YH!H135=coder2_NY_MT!E136,1,0))</f>
        <v/>
      </c>
      <c r="F136" s="20" t="str">
        <f>IF(coder1_YH!I135="","",IF(coder1_YH!I135=coder2_NY_MT!F136,1,0))</f>
        <v/>
      </c>
      <c r="G136" s="20" t="str">
        <f>IF(coder1_YH!J135="","",IF(coder1_YH!J135=coder2_NY_MT!G136,1,0))</f>
        <v/>
      </c>
      <c r="H136" s="20" t="str">
        <f>IF(coder1_YH!O135="","",IF(RIGHT(coder1_YH!O135,3)=RIGHT(coder2_NY_MT!K136,3),1,0))</f>
        <v/>
      </c>
      <c r="I136" s="20" t="str">
        <f>IF(H136="","",IF(OR(coder2_NY_MT!L136="", coder1_YH!P135 = ""),0,1))</f>
        <v/>
      </c>
      <c r="J136" s="20" t="str">
        <f>IF(coder1_YH!Q135="","",IF(coder1_YH!Q135=coder2_NY_MT!M136,1,0))</f>
        <v/>
      </c>
      <c r="K136" s="20" t="str">
        <f>IF(coder1_YH!R135="","",IF(coder1_YH!R135=coder2_NY_MT!N136,1,0))</f>
        <v/>
      </c>
      <c r="L136" s="20" t="str">
        <f>IF(coder1_YH!S135="","",IF(coder1_YH!S135=coder2_NY_MT!O136,1,0))</f>
        <v/>
      </c>
      <c r="M136" s="20" t="str">
        <f>IF(coder1_YH!T135="","",IF(coder1_YH!T135=coder2_NY_MT!P136,1,0))</f>
        <v/>
      </c>
      <c r="N136" s="20" t="str">
        <f>IF(coder1_YH!U135="","",IF(coder1_YH!U135=coder2_NY_MT!Q136,1,0))</f>
        <v/>
      </c>
      <c r="O136" s="20" t="str">
        <f>IF(coder1_YH!V135="","",IF(coder1_YH!V135=coder2_NY_MT!R136,1,0))</f>
        <v/>
      </c>
      <c r="P136" s="20" t="str">
        <f>IF(coder1_YH!W135="","",IF(coder1_YH!W135=coder2_NY_MT!S136,1,0))</f>
        <v/>
      </c>
      <c r="Q136" s="20" t="str">
        <f>IF(coder1_YH!X135="","",IF(coder1_YH!X135=coder2_NY_MT!T136,1,0))</f>
        <v/>
      </c>
      <c r="R136" s="20" t="str">
        <f>IF(coder1_YH!Y135="","",IF(coder1_YH!Y135=coder2_NY_MT!U136,1,0))</f>
        <v/>
      </c>
      <c r="S136" s="20" t="str">
        <f>IF(R136="","",IF(OR(coder2_NY_MT!V136="", coder1_YH!Z135 = ""),0,1))</f>
        <v/>
      </c>
      <c r="T136" s="20" t="str">
        <f>IF(coder1_YH!AA135="","",IF(coder1_YH!AA135=coder2_NY_MT!W136,1,0))</f>
        <v/>
      </c>
      <c r="U136" s="20" t="str">
        <f>IF(coder1_YH!AB135="","",IF(coder1_YH!AB135=coder2_NY_MT!X136,1,0))</f>
        <v/>
      </c>
      <c r="V136" s="20" t="str">
        <f>IF(coder1_YH!AC135="","",IF(coder1_YH!AC135=coder2_NY_MT!Y136,1,0))</f>
        <v/>
      </c>
      <c r="W136" s="20" t="str">
        <f>IF(coder1_YH!AD135="","",IF(coder1_YH!AD135=coder2_NY_MT!Z136,1,0))</f>
        <v/>
      </c>
      <c r="X136" s="20" t="str">
        <f>IF(coder1_YH!AE135="","",IF(coder1_YH!AE135=coder2_NY_MT!AA136,1,0))</f>
        <v/>
      </c>
      <c r="Y136" s="20" t="str">
        <f>IF(coder1_YH!AF135="","",IF(coder1_YH!AF135=coder2_NY_MT!AB136,1,0))</f>
        <v/>
      </c>
      <c r="Z136" s="20" t="str">
        <f>IF(coder1_YH!AG135="","",IF(coder1_YH!AG135=coder2_NY_MT!AC136,1,0))</f>
        <v/>
      </c>
      <c r="AA136" s="20" t="str">
        <f>IF(coder1_YH!AH135="","",IF(coder1_YH!AH135=coder2_NY_MT!AD136,1,0))</f>
        <v/>
      </c>
      <c r="AB136" s="20">
        <f>IF(OR(coder2_NY_MT!AE135="", coder1_YH!AI135 = ""),0,1)</f>
        <v>1</v>
      </c>
      <c r="AC136" s="20">
        <f>IF(coder1_YH!AJ135="","",IF(coder1_YH!AJ135=coder2_NY_MT!AF136,1,0))</f>
        <v>1</v>
      </c>
      <c r="AD136" s="20">
        <f>IF(OR(coder2_NY_MT!AG136="", coder1_YH!AK135 = ""),0,1)</f>
        <v>1</v>
      </c>
      <c r="AF136" s="20">
        <f>IF(coder1_YH!AM135="","",IF(coder1_YH!AM135=coder2_NY_MT!AI136,1,0))</f>
        <v>1</v>
      </c>
      <c r="AG136" s="20">
        <f>IF(coder1_YH!AN135="","",IF(coder1_YH!AN135=coder2_NY_MT!AJ136,1,0))</f>
        <v>1</v>
      </c>
      <c r="AH136" s="20">
        <f>IF(coder1_YH!AO135="","",IF(coder1_YH!AO135=coder2_NY_MT!AK136,1,0))</f>
        <v>1</v>
      </c>
      <c r="AI136" s="20">
        <f>IF(coder1_YH!AP135="","",IF(coder1_YH!AP135=coder2_NY_MT!AL136,1,0))</f>
        <v>1</v>
      </c>
      <c r="AJ136" s="20">
        <f>IF(coder1_YH!AQ135="","",IF(coder1_YH!AQ135=coder2_NY_MT!AM136,1,0))</f>
        <v>1</v>
      </c>
      <c r="AK136" s="20">
        <f>IF(coder1_YH!AR135="","",IF(coder1_YH!AR135=coder2_NY_MT!AN136,1,0))</f>
        <v>1</v>
      </c>
      <c r="AL136" s="20" t="str">
        <f>IF(coder1_YH!AY135="","",IF(coder1_YH!AY135=coder2_NY_MT!AU136,1,0))</f>
        <v/>
      </c>
      <c r="AM136" s="20" t="str">
        <f>IF(coder1_YH!AZ135="","",IF(coder1_YH!AZ135=coder2_NY_MT!AV136,1,0))</f>
        <v/>
      </c>
      <c r="AN136" s="2"/>
    </row>
    <row r="137" spans="1:40" s="20" customFormat="1" ht="17" hidden="1" customHeight="1" x14ac:dyDescent="0.2">
      <c r="A137" s="20" t="str">
        <f>IF(coder1_YH!D136="","",IF(coder1_YH!D136=coder2_NY_MT!A137,1,0))</f>
        <v/>
      </c>
      <c r="B137" s="20" t="e">
        <f>IF(coder1_YH!#REF!="","",IF(RIGHT(coder1_YH!#REF!,2)=RIGHT(coder2_NY_MT!B137,2),1,0))</f>
        <v>#REF!</v>
      </c>
      <c r="C137" s="20" t="str">
        <f>IF(coder1_YH!F136="","",IF(coder1_YH!F136=coder2_NY_MT!C137,1,0))</f>
        <v/>
      </c>
      <c r="E137" s="20" t="str">
        <f>IF(coder1_YH!H136="","",IF(coder1_YH!H136=coder2_NY_MT!E137,1,0))</f>
        <v/>
      </c>
      <c r="F137" s="20" t="str">
        <f>IF(coder1_YH!I136="","",IF(coder1_YH!I136=coder2_NY_MT!F137,1,0))</f>
        <v/>
      </c>
      <c r="G137" s="20" t="str">
        <f>IF(coder1_YH!J136="","",IF(coder1_YH!J136=coder2_NY_MT!G137,1,0))</f>
        <v/>
      </c>
      <c r="H137" s="20">
        <f>IF(coder1_YH!O136="","",IF(RIGHT(coder1_YH!O136,3)=RIGHT(coder2_NY_MT!K137,3),1,0))</f>
        <v>0</v>
      </c>
      <c r="I137" s="20">
        <f>IF(H137="","",IF(OR(coder2_NY_MT!L137="", coder1_YH!P136 = ""),0,1))</f>
        <v>1</v>
      </c>
      <c r="J137" s="20">
        <f>IF(coder1_YH!Q136="","",IF(coder1_YH!Q136=coder2_NY_MT!M137,1,0))</f>
        <v>1</v>
      </c>
      <c r="K137" s="20">
        <f>IF(coder1_YH!R136="","",IF(coder1_YH!R136=coder2_NY_MT!N137,1,0))</f>
        <v>1</v>
      </c>
      <c r="L137" s="20">
        <f>IF(coder1_YH!S136="","",IF(coder1_YH!S136=coder2_NY_MT!O137,1,0))</f>
        <v>1</v>
      </c>
      <c r="M137" s="20">
        <f>IF(coder1_YH!T136="","",IF(coder1_YH!T136=coder2_NY_MT!P137,1,0))</f>
        <v>1</v>
      </c>
      <c r="N137" s="20">
        <f>IF(coder1_YH!U136="","",IF(coder1_YH!U136=coder2_NY_MT!Q137,1,0))</f>
        <v>1</v>
      </c>
      <c r="O137" s="20">
        <f>IF(coder1_YH!V136="","",IF(coder1_YH!V136=coder2_NY_MT!R137,1,0))</f>
        <v>1</v>
      </c>
      <c r="P137" s="20">
        <f>IF(coder1_YH!W136="","",IF(coder1_YH!W136=coder2_NY_MT!S137,1,0))</f>
        <v>1</v>
      </c>
      <c r="Q137" s="20">
        <f>IF(coder1_YH!X136="","",IF(coder1_YH!X136=coder2_NY_MT!T137,1,0))</f>
        <v>1</v>
      </c>
      <c r="R137" s="20">
        <f>IF(coder1_YH!Y136="","",IF(coder1_YH!Y136=coder2_NY_MT!U137,1,0))</f>
        <v>1</v>
      </c>
      <c r="S137" s="20">
        <f>IF(R137="","",IF(OR(coder2_NY_MT!V137="", coder1_YH!Z136 = ""),0,1))</f>
        <v>1</v>
      </c>
      <c r="T137" s="20">
        <f>IF(coder1_YH!AA136="","",IF(coder1_YH!AA136=coder2_NY_MT!W137,1,0))</f>
        <v>1</v>
      </c>
      <c r="U137" s="20">
        <f>IF(coder1_YH!AB136="","",IF(coder1_YH!AB136=coder2_NY_MT!X137,1,0))</f>
        <v>1</v>
      </c>
      <c r="V137" s="20">
        <f>IF(coder1_YH!AC136="","",IF(coder1_YH!AC136=coder2_NY_MT!Y137,1,0))</f>
        <v>1</v>
      </c>
      <c r="W137" s="20">
        <f>IF(coder1_YH!AD136="","",IF(coder1_YH!AD136=coder2_NY_MT!Z137,1,0))</f>
        <v>1</v>
      </c>
      <c r="X137" s="20">
        <f>IF(coder1_YH!AE136="","",IF(coder1_YH!AE136=coder2_NY_MT!AA137,1,0))</f>
        <v>1</v>
      </c>
      <c r="Y137" s="20">
        <f>IF(coder1_YH!AF136="","",IF(coder1_YH!AF136=coder2_NY_MT!AB137,1,0))</f>
        <v>1</v>
      </c>
      <c r="Z137" s="20">
        <f>IF(coder1_YH!AG136="","",IF(coder1_YH!AG136=coder2_NY_MT!AC137,1,0))</f>
        <v>1</v>
      </c>
      <c r="AA137" s="20">
        <f>IF(coder1_YH!AH136="","",IF(coder1_YH!AH136=coder2_NY_MT!AD137,1,0))</f>
        <v>0</v>
      </c>
      <c r="AB137" s="20">
        <f>IF(OR(coder2_NY_MT!AE136="", coder1_YH!AI136 = ""),0,1)</f>
        <v>1</v>
      </c>
      <c r="AC137" s="20">
        <f>IF(coder1_YH!AJ136="","",IF(coder1_YH!AJ136=coder2_NY_MT!AF137,1,0))</f>
        <v>1</v>
      </c>
      <c r="AD137" s="20">
        <f>IF(OR(coder2_NY_MT!AG137="", coder1_YH!AK136 = ""),0,1)</f>
        <v>1</v>
      </c>
      <c r="AF137" s="20">
        <f>IF(coder1_YH!AM136="","",IF(coder1_YH!AM136=coder2_NY_MT!AI137,1,0))</f>
        <v>1</v>
      </c>
      <c r="AG137" s="20">
        <f>IF(coder1_YH!AN136="","",IF(coder1_YH!AN136=coder2_NY_MT!AJ137,1,0))</f>
        <v>1</v>
      </c>
      <c r="AH137" s="20">
        <f>IF(coder1_YH!AO136="","",IF(coder1_YH!AO136=coder2_NY_MT!AK137,1,0))</f>
        <v>1</v>
      </c>
      <c r="AI137" s="20">
        <f>IF(coder1_YH!AP136="","",IF(coder1_YH!AP136=coder2_NY_MT!AL137,1,0))</f>
        <v>1</v>
      </c>
      <c r="AJ137" s="20">
        <f>IF(coder1_YH!AQ136="","",IF(coder1_YH!AQ136=coder2_NY_MT!AM137,1,0))</f>
        <v>1</v>
      </c>
      <c r="AK137" s="20">
        <f>IF(coder1_YH!AR136="","",IF(coder1_YH!AR136=coder2_NY_MT!AN137,1,0))</f>
        <v>1</v>
      </c>
      <c r="AL137" s="20" t="str">
        <f>IF(coder1_YH!AY136="","",IF(coder1_YH!AY136=coder2_NY_MT!AU137,1,0))</f>
        <v/>
      </c>
      <c r="AM137" s="20" t="str">
        <f>IF(coder1_YH!AZ136="","",IF(coder1_YH!AZ136=coder2_NY_MT!AV137,1,0))</f>
        <v/>
      </c>
      <c r="AN137" s="2"/>
    </row>
    <row r="138" spans="1:40" s="20" customFormat="1" ht="17" hidden="1" customHeight="1" x14ac:dyDescent="0.2">
      <c r="A138" s="20" t="str">
        <f>IF(coder1_YH!D137="","",IF(coder1_YH!D137=coder2_NY_MT!A138,1,0))</f>
        <v/>
      </c>
      <c r="B138" s="20" t="e">
        <f>IF(coder1_YH!#REF!="","",IF(RIGHT(coder1_YH!#REF!,2)=RIGHT(coder2_NY_MT!B138,2),1,0))</f>
        <v>#REF!</v>
      </c>
      <c r="C138" s="20" t="str">
        <f>IF(coder1_YH!F137="","",IF(coder1_YH!F137=coder2_NY_MT!C138,1,0))</f>
        <v/>
      </c>
      <c r="E138" s="20" t="str">
        <f>IF(coder1_YH!H137="","",IF(coder1_YH!H137=coder2_NY_MT!E138,1,0))</f>
        <v/>
      </c>
      <c r="F138" s="20" t="str">
        <f>IF(coder1_YH!I137="","",IF(coder1_YH!I137=coder2_NY_MT!F138,1,0))</f>
        <v/>
      </c>
      <c r="G138" s="20" t="str">
        <f>IF(coder1_YH!J137="","",IF(coder1_YH!J137=coder2_NY_MT!G138,1,0))</f>
        <v/>
      </c>
      <c r="H138" s="20" t="str">
        <f>IF(coder1_YH!O137="","",IF(RIGHT(coder1_YH!O137,3)=RIGHT(coder2_NY_MT!K138,3),1,0))</f>
        <v/>
      </c>
      <c r="I138" s="20" t="str">
        <f>IF(H138="","",IF(OR(coder2_NY_MT!L138="", coder1_YH!P137 = ""),0,1))</f>
        <v/>
      </c>
      <c r="J138" s="20" t="str">
        <f>IF(coder1_YH!Q137="","",IF(coder1_YH!Q137=coder2_NY_MT!M138,1,0))</f>
        <v/>
      </c>
      <c r="K138" s="20" t="str">
        <f>IF(coder1_YH!R137="","",IF(coder1_YH!R137=coder2_NY_MT!N138,1,0))</f>
        <v/>
      </c>
      <c r="L138" s="20" t="str">
        <f>IF(coder1_YH!S137="","",IF(coder1_YH!S137=coder2_NY_MT!O138,1,0))</f>
        <v/>
      </c>
      <c r="M138" s="20" t="str">
        <f>IF(coder1_YH!T137="","",IF(coder1_YH!T137=coder2_NY_MT!P138,1,0))</f>
        <v/>
      </c>
      <c r="N138" s="20" t="str">
        <f>IF(coder1_YH!U137="","",IF(coder1_YH!U137=coder2_NY_MT!Q138,1,0))</f>
        <v/>
      </c>
      <c r="O138" s="20" t="str">
        <f>IF(coder1_YH!V137="","",IF(coder1_YH!V137=coder2_NY_MT!R138,1,0))</f>
        <v/>
      </c>
      <c r="P138" s="20" t="str">
        <f>IF(coder1_YH!W137="","",IF(coder1_YH!W137=coder2_NY_MT!S138,1,0))</f>
        <v/>
      </c>
      <c r="Q138" s="20" t="str">
        <f>IF(coder1_YH!X137="","",IF(coder1_YH!X137=coder2_NY_MT!T138,1,0))</f>
        <v/>
      </c>
      <c r="R138" s="20" t="str">
        <f>IF(coder1_YH!Y137="","",IF(coder1_YH!Y137=coder2_NY_MT!U138,1,0))</f>
        <v/>
      </c>
      <c r="S138" s="20" t="str">
        <f>IF(R138="","",IF(OR(coder2_NY_MT!V138="", coder1_YH!Z137 = ""),0,1))</f>
        <v/>
      </c>
      <c r="T138" s="20" t="str">
        <f>IF(coder1_YH!AA137="","",IF(coder1_YH!AA137=coder2_NY_MT!W138,1,0))</f>
        <v/>
      </c>
      <c r="U138" s="20" t="str">
        <f>IF(coder1_YH!AB137="","",IF(coder1_YH!AB137=coder2_NY_MT!X138,1,0))</f>
        <v/>
      </c>
      <c r="V138" s="20" t="str">
        <f>IF(coder1_YH!AC137="","",IF(coder1_YH!AC137=coder2_NY_MT!Y138,1,0))</f>
        <v/>
      </c>
      <c r="W138" s="20" t="str">
        <f>IF(coder1_YH!AD137="","",IF(coder1_YH!AD137=coder2_NY_MT!Z138,1,0))</f>
        <v/>
      </c>
      <c r="X138" s="20" t="str">
        <f>IF(coder1_YH!AE137="","",IF(coder1_YH!AE137=coder2_NY_MT!AA138,1,0))</f>
        <v/>
      </c>
      <c r="Y138" s="20" t="str">
        <f>IF(coder1_YH!AF137="","",IF(coder1_YH!AF137=coder2_NY_MT!AB138,1,0))</f>
        <v/>
      </c>
      <c r="Z138" s="20" t="str">
        <f>IF(coder1_YH!AG137="","",IF(coder1_YH!AG137=coder2_NY_MT!AC138,1,0))</f>
        <v/>
      </c>
      <c r="AA138" s="20" t="str">
        <f>IF(coder1_YH!AH137="","",IF(coder1_YH!AH137=coder2_NY_MT!AD138,1,0))</f>
        <v/>
      </c>
      <c r="AB138" s="20">
        <f>IF(OR(coder2_NY_MT!AE137="", coder1_YH!AI137 = ""),0,1)</f>
        <v>1</v>
      </c>
      <c r="AC138" s="20">
        <f>IF(coder1_YH!AJ137="","",IF(coder1_YH!AJ137=coder2_NY_MT!AF138,1,0))</f>
        <v>1</v>
      </c>
      <c r="AD138" s="20">
        <f>IF(OR(coder2_NY_MT!AG138="", coder1_YH!AK137 = ""),0,1)</f>
        <v>1</v>
      </c>
      <c r="AF138" s="20">
        <f>IF(coder1_YH!AM137="","",IF(coder1_YH!AM137=coder2_NY_MT!AI138,1,0))</f>
        <v>1</v>
      </c>
      <c r="AG138" s="20">
        <f>IF(coder1_YH!AN137="","",IF(coder1_YH!AN137=coder2_NY_MT!AJ138,1,0))</f>
        <v>1</v>
      </c>
      <c r="AH138" s="20">
        <f>IF(coder1_YH!AO137="","",IF(coder1_YH!AO137=coder2_NY_MT!AK138,1,0))</f>
        <v>1</v>
      </c>
      <c r="AI138" s="20">
        <f>IF(coder1_YH!AP137="","",IF(coder1_YH!AP137=coder2_NY_MT!AL138,1,0))</f>
        <v>1</v>
      </c>
      <c r="AJ138" s="20">
        <f>IF(coder1_YH!AQ137="","",IF(coder1_YH!AQ137=coder2_NY_MT!AM138,1,0))</f>
        <v>1</v>
      </c>
      <c r="AK138" s="20">
        <f>IF(coder1_YH!AR137="","",IF(coder1_YH!AR137=coder2_NY_MT!AN138,1,0))</f>
        <v>1</v>
      </c>
      <c r="AL138" s="20" t="str">
        <f>IF(coder1_YH!AY137="","",IF(coder1_YH!AY137=coder2_NY_MT!AU138,1,0))</f>
        <v/>
      </c>
      <c r="AM138" s="20" t="str">
        <f>IF(coder1_YH!AZ137="","",IF(coder1_YH!AZ137=coder2_NY_MT!AV138,1,0))</f>
        <v/>
      </c>
      <c r="AN138" s="2"/>
    </row>
    <row r="139" spans="1:40" s="20" customFormat="1" ht="17" hidden="1" customHeight="1" x14ac:dyDescent="0.2">
      <c r="A139" s="20" t="str">
        <f>IF(coder1_YH!D138="","",IF(coder1_YH!D138=coder2_NY_MT!A139,1,0))</f>
        <v/>
      </c>
      <c r="B139" s="20" t="e">
        <f>IF(coder1_YH!#REF!="","",IF(RIGHT(coder1_YH!#REF!,2)=RIGHT(coder2_NY_MT!B139,2),1,0))</f>
        <v>#REF!</v>
      </c>
      <c r="C139" s="20" t="str">
        <f>IF(coder1_YH!F138="","",IF(coder1_YH!F138=coder2_NY_MT!C139,1,0))</f>
        <v/>
      </c>
      <c r="E139" s="20" t="str">
        <f>IF(coder1_YH!H138="","",IF(coder1_YH!H138=coder2_NY_MT!E139,1,0))</f>
        <v/>
      </c>
      <c r="F139" s="20" t="str">
        <f>IF(coder1_YH!I138="","",IF(coder1_YH!I138=coder2_NY_MT!F139,1,0))</f>
        <v/>
      </c>
      <c r="G139" s="20" t="str">
        <f>IF(coder1_YH!J138="","",IF(coder1_YH!J138=coder2_NY_MT!G139,1,0))</f>
        <v/>
      </c>
      <c r="H139" s="20">
        <f>IF(coder1_YH!O138="","",IF(RIGHT(coder1_YH!O138,3)=RIGHT(coder2_NY_MT!K139,3),1,0))</f>
        <v>0</v>
      </c>
      <c r="I139" s="20">
        <f>IF(H139="","",IF(OR(coder2_NY_MT!L139="", coder1_YH!P138 = ""),0,1))</f>
        <v>1</v>
      </c>
      <c r="J139" s="20">
        <f>IF(coder1_YH!Q138="","",IF(coder1_YH!Q138=coder2_NY_MT!M139,1,0))</f>
        <v>1</v>
      </c>
      <c r="K139" s="20">
        <f>IF(coder1_YH!R138="","",IF(coder1_YH!R138=coder2_NY_MT!N139,1,0))</f>
        <v>1</v>
      </c>
      <c r="L139" s="20">
        <f>IF(coder1_YH!S138="","",IF(coder1_YH!S138=coder2_NY_MT!O139,1,0))</f>
        <v>1</v>
      </c>
      <c r="M139" s="20">
        <f>IF(coder1_YH!T138="","",IF(coder1_YH!T138=coder2_NY_MT!P139,1,0))</f>
        <v>1</v>
      </c>
      <c r="N139" s="20">
        <f>IF(coder1_YH!U138="","",IF(coder1_YH!U138=coder2_NY_MT!Q139,1,0))</f>
        <v>1</v>
      </c>
      <c r="O139" s="20">
        <f>IF(coder1_YH!V138="","",IF(coder1_YH!V138=coder2_NY_MT!R139,1,0))</f>
        <v>1</v>
      </c>
      <c r="P139" s="20">
        <f>IF(coder1_YH!W138="","",IF(coder1_YH!W138=coder2_NY_MT!S139,1,0))</f>
        <v>1</v>
      </c>
      <c r="Q139" s="20">
        <f>IF(coder1_YH!X138="","",IF(coder1_YH!X138=coder2_NY_MT!T139,1,0))</f>
        <v>1</v>
      </c>
      <c r="R139" s="20">
        <f>IF(coder1_YH!Y138="","",IF(coder1_YH!Y138=coder2_NY_MT!U139,1,0))</f>
        <v>1</v>
      </c>
      <c r="S139" s="20">
        <f>IF(R139="","",IF(OR(coder2_NY_MT!V139="", coder1_YH!Z138 = ""),0,1))</f>
        <v>1</v>
      </c>
      <c r="T139" s="20">
        <f>IF(coder1_YH!AA138="","",IF(coder1_YH!AA138=coder2_NY_MT!W139,1,0))</f>
        <v>1</v>
      </c>
      <c r="U139" s="20">
        <f>IF(coder1_YH!AB138="","",IF(coder1_YH!AB138=coder2_NY_MT!X139,1,0))</f>
        <v>1</v>
      </c>
      <c r="V139" s="20">
        <f>IF(coder1_YH!AC138="","",IF(coder1_YH!AC138=coder2_NY_MT!Y139,1,0))</f>
        <v>1</v>
      </c>
      <c r="W139" s="20">
        <f>IF(coder1_YH!AD138="","",IF(coder1_YH!AD138=coder2_NY_MT!Z139,1,0))</f>
        <v>1</v>
      </c>
      <c r="X139" s="20">
        <f>IF(coder1_YH!AE138="","",IF(coder1_YH!AE138=coder2_NY_MT!AA139,1,0))</f>
        <v>1</v>
      </c>
      <c r="Y139" s="20">
        <f>IF(coder1_YH!AF138="","",IF(coder1_YH!AF138=coder2_NY_MT!AB139,1,0))</f>
        <v>1</v>
      </c>
      <c r="Z139" s="20">
        <f>IF(coder1_YH!AG138="","",IF(coder1_YH!AG138=coder2_NY_MT!AC139,1,0))</f>
        <v>1</v>
      </c>
      <c r="AA139" s="20">
        <f>IF(coder1_YH!AH138="","",IF(coder1_YH!AH138=coder2_NY_MT!AD139,1,0))</f>
        <v>1</v>
      </c>
      <c r="AB139" s="20">
        <f>IF(OR(coder2_NY_MT!AE138="", coder1_YH!AI138 = ""),0,1)</f>
        <v>1</v>
      </c>
      <c r="AC139" s="20">
        <f>IF(coder1_YH!AJ138="","",IF(coder1_YH!AJ138=coder2_NY_MT!AF139,1,0))</f>
        <v>1</v>
      </c>
      <c r="AD139" s="20">
        <f>IF(OR(coder2_NY_MT!AG139="", coder1_YH!AK138 = ""),0,1)</f>
        <v>1</v>
      </c>
      <c r="AF139" s="20">
        <f>IF(coder1_YH!AM138="","",IF(coder1_YH!AM138=coder2_NY_MT!AI139,1,0))</f>
        <v>1</v>
      </c>
      <c r="AG139" s="20">
        <f>IF(coder1_YH!AN138="","",IF(coder1_YH!AN138=coder2_NY_MT!AJ139,1,0))</f>
        <v>1</v>
      </c>
      <c r="AH139" s="20">
        <f>IF(coder1_YH!AO138="","",IF(coder1_YH!AO138=coder2_NY_MT!AK139,1,0))</f>
        <v>1</v>
      </c>
      <c r="AI139" s="20">
        <f>IF(coder1_YH!AP138="","",IF(coder1_YH!AP138=coder2_NY_MT!AL139,1,0))</f>
        <v>1</v>
      </c>
      <c r="AJ139" s="20">
        <f>IF(coder1_YH!AQ138="","",IF(coder1_YH!AQ138=coder2_NY_MT!AM139,1,0))</f>
        <v>1</v>
      </c>
      <c r="AK139" s="20">
        <f>IF(coder1_YH!AR138="","",IF(coder1_YH!AR138=coder2_NY_MT!AN139,1,0))</f>
        <v>1</v>
      </c>
      <c r="AL139" s="20" t="str">
        <f>IF(coder1_YH!AY138="","",IF(coder1_YH!AY138=coder2_NY_MT!AU139,1,0))</f>
        <v/>
      </c>
      <c r="AM139" s="20" t="str">
        <f>IF(coder1_YH!AZ138="","",IF(coder1_YH!AZ138=coder2_NY_MT!AV139,1,0))</f>
        <v/>
      </c>
      <c r="AN139" s="2"/>
    </row>
    <row r="140" spans="1:40" s="20" customFormat="1" ht="17" hidden="1" customHeight="1" x14ac:dyDescent="0.2">
      <c r="A140" s="20" t="str">
        <f>IF(coder1_YH!D139="","",IF(coder1_YH!D139=coder2_NY_MT!A140,1,0))</f>
        <v/>
      </c>
      <c r="B140" s="20" t="e">
        <f>IF(coder1_YH!#REF!="","",IF(RIGHT(coder1_YH!#REF!,2)=RIGHT(coder2_NY_MT!B140,2),1,0))</f>
        <v>#REF!</v>
      </c>
      <c r="C140" s="20" t="str">
        <f>IF(coder1_YH!F139="","",IF(coder1_YH!F139=coder2_NY_MT!C140,1,0))</f>
        <v/>
      </c>
      <c r="E140" s="20" t="str">
        <f>IF(coder1_YH!H139="","",IF(coder1_YH!H139=coder2_NY_MT!E140,1,0))</f>
        <v/>
      </c>
      <c r="F140" s="20" t="str">
        <f>IF(coder1_YH!I139="","",IF(coder1_YH!I139=coder2_NY_MT!F140,1,0))</f>
        <v/>
      </c>
      <c r="G140" s="20" t="str">
        <f>IF(coder1_YH!J139="","",IF(coder1_YH!J139=coder2_NY_MT!G140,1,0))</f>
        <v/>
      </c>
      <c r="H140" s="20" t="str">
        <f>IF(coder1_YH!O139="","",IF(RIGHT(coder1_YH!O139,3)=RIGHT(coder2_NY_MT!K140,3),1,0))</f>
        <v/>
      </c>
      <c r="I140" s="20" t="str">
        <f>IF(H140="","",IF(OR(coder2_NY_MT!L140="", coder1_YH!P139 = ""),0,1))</f>
        <v/>
      </c>
      <c r="J140" s="20" t="str">
        <f>IF(coder1_YH!Q139="","",IF(coder1_YH!Q139=coder2_NY_MT!M140,1,0))</f>
        <v/>
      </c>
      <c r="K140" s="20" t="str">
        <f>IF(coder1_YH!R139="","",IF(coder1_YH!R139=coder2_NY_MT!N140,1,0))</f>
        <v/>
      </c>
      <c r="L140" s="20" t="str">
        <f>IF(coder1_YH!S139="","",IF(coder1_YH!S139=coder2_NY_MT!O140,1,0))</f>
        <v/>
      </c>
      <c r="M140" s="20" t="str">
        <f>IF(coder1_YH!T139="","",IF(coder1_YH!T139=coder2_NY_MT!P140,1,0))</f>
        <v/>
      </c>
      <c r="N140" s="20" t="str">
        <f>IF(coder1_YH!U139="","",IF(coder1_YH!U139=coder2_NY_MT!Q140,1,0))</f>
        <v/>
      </c>
      <c r="O140" s="20" t="str">
        <f>IF(coder1_YH!V139="","",IF(coder1_YH!V139=coder2_NY_MT!R140,1,0))</f>
        <v/>
      </c>
      <c r="P140" s="20" t="str">
        <f>IF(coder1_YH!W139="","",IF(coder1_YH!W139=coder2_NY_MT!S140,1,0))</f>
        <v/>
      </c>
      <c r="Q140" s="20" t="str">
        <f>IF(coder1_YH!X139="","",IF(coder1_YH!X139=coder2_NY_MT!T140,1,0))</f>
        <v/>
      </c>
      <c r="R140" s="20" t="str">
        <f>IF(coder1_YH!Y139="","",IF(coder1_YH!Y139=coder2_NY_MT!U140,1,0))</f>
        <v/>
      </c>
      <c r="S140" s="20" t="str">
        <f>IF(R140="","",IF(OR(coder2_NY_MT!V140="", coder1_YH!Z139 = ""),0,1))</f>
        <v/>
      </c>
      <c r="T140" s="20" t="str">
        <f>IF(coder1_YH!AA139="","",IF(coder1_YH!AA139=coder2_NY_MT!W140,1,0))</f>
        <v/>
      </c>
      <c r="U140" s="20" t="str">
        <f>IF(coder1_YH!AB139="","",IF(coder1_YH!AB139=coder2_NY_MT!X140,1,0))</f>
        <v/>
      </c>
      <c r="V140" s="20" t="str">
        <f>IF(coder1_YH!AC139="","",IF(coder1_YH!AC139=coder2_NY_MT!Y140,1,0))</f>
        <v/>
      </c>
      <c r="W140" s="20" t="str">
        <f>IF(coder1_YH!AD139="","",IF(coder1_YH!AD139=coder2_NY_MT!Z140,1,0))</f>
        <v/>
      </c>
      <c r="X140" s="20" t="str">
        <f>IF(coder1_YH!AE139="","",IF(coder1_YH!AE139=coder2_NY_MT!AA140,1,0))</f>
        <v/>
      </c>
      <c r="Y140" s="20" t="str">
        <f>IF(coder1_YH!AF139="","",IF(coder1_YH!AF139=coder2_NY_MT!AB140,1,0))</f>
        <v/>
      </c>
      <c r="Z140" s="20" t="str">
        <f>IF(coder1_YH!AG139="","",IF(coder1_YH!AG139=coder2_NY_MT!AC140,1,0))</f>
        <v/>
      </c>
      <c r="AA140" s="20" t="str">
        <f>IF(coder1_YH!AH139="","",IF(coder1_YH!AH139=coder2_NY_MT!AD140,1,0))</f>
        <v/>
      </c>
      <c r="AB140" s="20">
        <f>IF(OR(coder2_NY_MT!AE139="", coder1_YH!AI139 = ""),0,1)</f>
        <v>1</v>
      </c>
      <c r="AC140" s="20">
        <f>IF(coder1_YH!AJ139="","",IF(coder1_YH!AJ139=coder2_NY_MT!AF140,1,0))</f>
        <v>1</v>
      </c>
      <c r="AD140" s="20">
        <f>IF(OR(coder2_NY_MT!AG140="", coder1_YH!AK139 = ""),0,1)</f>
        <v>1</v>
      </c>
      <c r="AF140" s="20">
        <f>IF(coder1_YH!AM139="","",IF(coder1_YH!AM139=coder2_NY_MT!AI140,1,0))</f>
        <v>1</v>
      </c>
      <c r="AG140" s="20">
        <f>IF(coder1_YH!AN139="","",IF(coder1_YH!AN139=coder2_NY_MT!AJ140,1,0))</f>
        <v>1</v>
      </c>
      <c r="AH140" s="20">
        <f>IF(coder1_YH!AO139="","",IF(coder1_YH!AO139=coder2_NY_MT!AK140,1,0))</f>
        <v>1</v>
      </c>
      <c r="AI140" s="20">
        <f>IF(coder1_YH!AP139="","",IF(coder1_YH!AP139=coder2_NY_MT!AL140,1,0))</f>
        <v>1</v>
      </c>
      <c r="AJ140" s="20">
        <f>IF(coder1_YH!AQ139="","",IF(coder1_YH!AQ139=coder2_NY_MT!AM140,1,0))</f>
        <v>1</v>
      </c>
      <c r="AK140" s="20">
        <f>IF(coder1_YH!AR139="","",IF(coder1_YH!AR139=coder2_NY_MT!AN140,1,0))</f>
        <v>1</v>
      </c>
      <c r="AL140" s="20" t="str">
        <f>IF(coder1_YH!AY139="","",IF(coder1_YH!AY139=coder2_NY_MT!AU140,1,0))</f>
        <v/>
      </c>
      <c r="AM140" s="20" t="str">
        <f>IF(coder1_YH!AZ139="","",IF(coder1_YH!AZ139=coder2_NY_MT!AV140,1,0))</f>
        <v/>
      </c>
      <c r="AN140" s="2"/>
    </row>
    <row r="141" spans="1:40" s="20" customFormat="1" ht="17" hidden="1" customHeight="1" x14ac:dyDescent="0.2">
      <c r="A141" s="20" t="str">
        <f>IF(coder1_YH!D140="","",IF(coder1_YH!D140=coder2_NY_MT!A141,1,0))</f>
        <v/>
      </c>
      <c r="B141" s="20" t="e">
        <f>IF(coder1_YH!#REF!="","",IF(RIGHT(coder1_YH!#REF!,2)=RIGHT(coder2_NY_MT!B141,2),1,0))</f>
        <v>#REF!</v>
      </c>
      <c r="C141" s="20" t="str">
        <f>IF(coder1_YH!F140="","",IF(coder1_YH!F140=coder2_NY_MT!C141,1,0))</f>
        <v/>
      </c>
      <c r="E141" s="20" t="str">
        <f>IF(coder1_YH!H140="","",IF(coder1_YH!H140=coder2_NY_MT!E141,1,0))</f>
        <v/>
      </c>
      <c r="F141" s="20" t="str">
        <f>IF(coder1_YH!I140="","",IF(coder1_YH!I140=coder2_NY_MT!F141,1,0))</f>
        <v/>
      </c>
      <c r="G141" s="20" t="str">
        <f>IF(coder1_YH!J140="","",IF(coder1_YH!J140=coder2_NY_MT!G141,1,0))</f>
        <v/>
      </c>
      <c r="H141" s="20">
        <f>IF(coder1_YH!O140="","",IF(RIGHT(coder1_YH!O140,3)=RIGHT(coder2_NY_MT!K141,3),1,0))</f>
        <v>0</v>
      </c>
      <c r="I141" s="20">
        <f>IF(H141="","",IF(OR(coder2_NY_MT!L141="", coder1_YH!P140 = ""),0,1))</f>
        <v>1</v>
      </c>
      <c r="J141" s="20">
        <f>IF(coder1_YH!Q140="","",IF(coder1_YH!Q140=coder2_NY_MT!M141,1,0))</f>
        <v>1</v>
      </c>
      <c r="K141" s="20">
        <f>IF(coder1_YH!R140="","",IF(coder1_YH!R140=coder2_NY_MT!N141,1,0))</f>
        <v>1</v>
      </c>
      <c r="L141" s="20">
        <f>IF(coder1_YH!S140="","",IF(coder1_YH!S140=coder2_NY_MT!O141,1,0))</f>
        <v>1</v>
      </c>
      <c r="M141" s="20">
        <f>IF(coder1_YH!T140="","",IF(coder1_YH!T140=coder2_NY_MT!P141,1,0))</f>
        <v>1</v>
      </c>
      <c r="N141" s="20">
        <f>IF(coder1_YH!U140="","",IF(coder1_YH!U140=coder2_NY_MT!Q141,1,0))</f>
        <v>1</v>
      </c>
      <c r="O141" s="20">
        <f>IF(coder1_YH!V140="","",IF(coder1_YH!V140=coder2_NY_MT!R141,1,0))</f>
        <v>1</v>
      </c>
      <c r="P141" s="20">
        <f>IF(coder1_YH!W140="","",IF(coder1_YH!W140=coder2_NY_MT!S141,1,0))</f>
        <v>1</v>
      </c>
      <c r="Q141" s="20">
        <f>IF(coder1_YH!X140="","",IF(coder1_YH!X140=coder2_NY_MT!T141,1,0))</f>
        <v>1</v>
      </c>
      <c r="R141" s="20">
        <f>IF(coder1_YH!Y140="","",IF(coder1_YH!Y140=coder2_NY_MT!U141,1,0))</f>
        <v>1</v>
      </c>
      <c r="S141" s="20">
        <f>IF(R141="","",IF(OR(coder2_NY_MT!V141="", coder1_YH!Z140 = ""),0,1))</f>
        <v>1</v>
      </c>
      <c r="T141" s="20">
        <f>IF(coder1_YH!AA140="","",IF(coder1_YH!AA140=coder2_NY_MT!W141,1,0))</f>
        <v>1</v>
      </c>
      <c r="U141" s="20">
        <f>IF(coder1_YH!AB140="","",IF(coder1_YH!AB140=coder2_NY_MT!X141,1,0))</f>
        <v>1</v>
      </c>
      <c r="V141" s="20">
        <f>IF(coder1_YH!AC140="","",IF(coder1_YH!AC140=coder2_NY_MT!Y141,1,0))</f>
        <v>1</v>
      </c>
      <c r="W141" s="20">
        <f>IF(coder1_YH!AD140="","",IF(coder1_YH!AD140=coder2_NY_MT!Z141,1,0))</f>
        <v>1</v>
      </c>
      <c r="X141" s="20">
        <f>IF(coder1_YH!AE140="","",IF(coder1_YH!AE140=coder2_NY_MT!AA141,1,0))</f>
        <v>1</v>
      </c>
      <c r="Y141" s="20">
        <f>IF(coder1_YH!AF140="","",IF(coder1_YH!AF140=coder2_NY_MT!AB141,1,0))</f>
        <v>1</v>
      </c>
      <c r="Z141" s="20">
        <f>IF(coder1_YH!AG140="","",IF(coder1_YH!AG140=coder2_NY_MT!AC141,1,0))</f>
        <v>1</v>
      </c>
      <c r="AA141" s="20">
        <f>IF(coder1_YH!AH140="","",IF(coder1_YH!AH140=coder2_NY_MT!AD141,1,0))</f>
        <v>0</v>
      </c>
      <c r="AB141" s="20">
        <f>IF(OR(coder2_NY_MT!AE140="", coder1_YH!AI140 = ""),0,1)</f>
        <v>1</v>
      </c>
      <c r="AC141" s="20">
        <f>IF(coder1_YH!AJ140="","",IF(coder1_YH!AJ140=coder2_NY_MT!AF141,1,0))</f>
        <v>1</v>
      </c>
      <c r="AD141" s="20">
        <f>IF(OR(coder2_NY_MT!AG141="", coder1_YH!AK140 = ""),0,1)</f>
        <v>1</v>
      </c>
      <c r="AF141" s="20">
        <f>IF(coder1_YH!AM140="","",IF(coder1_YH!AM140=coder2_NY_MT!AI141,1,0))</f>
        <v>1</v>
      </c>
      <c r="AG141" s="20">
        <f>IF(coder1_YH!AN140="","",IF(coder1_YH!AN140=coder2_NY_MT!AJ141,1,0))</f>
        <v>1</v>
      </c>
      <c r="AH141" s="20">
        <f>IF(coder1_YH!AO140="","",IF(coder1_YH!AO140=coder2_NY_MT!AK141,1,0))</f>
        <v>1</v>
      </c>
      <c r="AI141" s="20">
        <f>IF(coder1_YH!AP140="","",IF(coder1_YH!AP140=coder2_NY_MT!AL141,1,0))</f>
        <v>1</v>
      </c>
      <c r="AJ141" s="20">
        <f>IF(coder1_YH!AQ140="","",IF(coder1_YH!AQ140=coder2_NY_MT!AM141,1,0))</f>
        <v>1</v>
      </c>
      <c r="AK141" s="20">
        <f>IF(coder1_YH!AR140="","",IF(coder1_YH!AR140=coder2_NY_MT!AN141,1,0))</f>
        <v>1</v>
      </c>
      <c r="AL141" s="20" t="str">
        <f>IF(coder1_YH!AY140="","",IF(coder1_YH!AY140=coder2_NY_MT!AU141,1,0))</f>
        <v/>
      </c>
      <c r="AM141" s="20" t="str">
        <f>IF(coder1_YH!AZ140="","",IF(coder1_YH!AZ140=coder2_NY_MT!AV141,1,0))</f>
        <v/>
      </c>
      <c r="AN141" s="2"/>
    </row>
    <row r="142" spans="1:40" s="20" customFormat="1" ht="17" hidden="1" customHeight="1" x14ac:dyDescent="0.2">
      <c r="A142" s="20" t="str">
        <f>IF(coder1_YH!D141="","",IF(coder1_YH!D141=coder2_NY_MT!A142,1,0))</f>
        <v/>
      </c>
      <c r="B142" s="20" t="e">
        <f>IF(coder1_YH!#REF!="","",IF(RIGHT(coder1_YH!#REF!,2)=RIGHT(coder2_NY_MT!B142,2),1,0))</f>
        <v>#REF!</v>
      </c>
      <c r="C142" s="20" t="str">
        <f>IF(coder1_YH!F141="","",IF(coder1_YH!F141=coder2_NY_MT!C142,1,0))</f>
        <v/>
      </c>
      <c r="E142" s="20" t="str">
        <f>IF(coder1_YH!H141="","",IF(coder1_YH!H141=coder2_NY_MT!E142,1,0))</f>
        <v/>
      </c>
      <c r="F142" s="20" t="str">
        <f>IF(coder1_YH!I141="","",IF(coder1_YH!I141=coder2_NY_MT!F142,1,0))</f>
        <v/>
      </c>
      <c r="G142" s="20" t="str">
        <f>IF(coder1_YH!J141="","",IF(coder1_YH!J141=coder2_NY_MT!G142,1,0))</f>
        <v/>
      </c>
      <c r="H142" s="20" t="str">
        <f>IF(coder1_YH!O141="","",IF(RIGHT(coder1_YH!O141,3)=RIGHT(coder2_NY_MT!K142,3),1,0))</f>
        <v/>
      </c>
      <c r="I142" s="20" t="str">
        <f>IF(H142="","",IF(OR(coder2_NY_MT!L142="", coder1_YH!P141 = ""),0,1))</f>
        <v/>
      </c>
      <c r="J142" s="20" t="str">
        <f>IF(coder1_YH!Q141="","",IF(coder1_YH!Q141=coder2_NY_MT!M142,1,0))</f>
        <v/>
      </c>
      <c r="K142" s="20" t="str">
        <f>IF(coder1_YH!R141="","",IF(coder1_YH!R141=coder2_NY_MT!N142,1,0))</f>
        <v/>
      </c>
      <c r="L142" s="20" t="str">
        <f>IF(coder1_YH!S141="","",IF(coder1_YH!S141=coder2_NY_MT!O142,1,0))</f>
        <v/>
      </c>
      <c r="M142" s="20" t="str">
        <f>IF(coder1_YH!T141="","",IF(coder1_YH!T141=coder2_NY_MT!P142,1,0))</f>
        <v/>
      </c>
      <c r="N142" s="20" t="str">
        <f>IF(coder1_YH!U141="","",IF(coder1_YH!U141=coder2_NY_MT!Q142,1,0))</f>
        <v/>
      </c>
      <c r="O142" s="20" t="str">
        <f>IF(coder1_YH!V141="","",IF(coder1_YH!V141=coder2_NY_MT!R142,1,0))</f>
        <v/>
      </c>
      <c r="P142" s="20" t="str">
        <f>IF(coder1_YH!W141="","",IF(coder1_YH!W141=coder2_NY_MT!S142,1,0))</f>
        <v/>
      </c>
      <c r="Q142" s="20" t="str">
        <f>IF(coder1_YH!X141="","",IF(coder1_YH!X141=coder2_NY_MT!T142,1,0))</f>
        <v/>
      </c>
      <c r="R142" s="20" t="str">
        <f>IF(coder1_YH!Y141="","",IF(coder1_YH!Y141=coder2_NY_MT!U142,1,0))</f>
        <v/>
      </c>
      <c r="S142" s="20" t="str">
        <f>IF(R142="","",IF(OR(coder2_NY_MT!V142="", coder1_YH!Z141 = ""),0,1))</f>
        <v/>
      </c>
      <c r="T142" s="20" t="str">
        <f>IF(coder1_YH!AA141="","",IF(coder1_YH!AA141=coder2_NY_MT!W142,1,0))</f>
        <v/>
      </c>
      <c r="U142" s="20" t="str">
        <f>IF(coder1_YH!AB141="","",IF(coder1_YH!AB141=coder2_NY_MT!X142,1,0))</f>
        <v/>
      </c>
      <c r="V142" s="20" t="str">
        <f>IF(coder1_YH!AC141="","",IF(coder1_YH!AC141=coder2_NY_MT!Y142,1,0))</f>
        <v/>
      </c>
      <c r="W142" s="20" t="str">
        <f>IF(coder1_YH!AD141="","",IF(coder1_YH!AD141=coder2_NY_MT!Z142,1,0))</f>
        <v/>
      </c>
      <c r="X142" s="20" t="str">
        <f>IF(coder1_YH!AE141="","",IF(coder1_YH!AE141=coder2_NY_MT!AA142,1,0))</f>
        <v/>
      </c>
      <c r="Y142" s="20" t="str">
        <f>IF(coder1_YH!AF141="","",IF(coder1_YH!AF141=coder2_NY_MT!AB142,1,0))</f>
        <v/>
      </c>
      <c r="Z142" s="20" t="str">
        <f>IF(coder1_YH!AG141="","",IF(coder1_YH!AG141=coder2_NY_MT!AC142,1,0))</f>
        <v/>
      </c>
      <c r="AA142" s="20" t="str">
        <f>IF(coder1_YH!AH141="","",IF(coder1_YH!AH141=coder2_NY_MT!AD142,1,0))</f>
        <v/>
      </c>
      <c r="AB142" s="20">
        <f>IF(OR(coder2_NY_MT!AE141="", coder1_YH!AI141 = ""),0,1)</f>
        <v>1</v>
      </c>
      <c r="AC142" s="20">
        <f>IF(coder1_YH!AJ141="","",IF(coder1_YH!AJ141=coder2_NY_MT!AF142,1,0))</f>
        <v>1</v>
      </c>
      <c r="AD142" s="20">
        <f>IF(OR(coder2_NY_MT!AG142="", coder1_YH!AK141 = ""),0,1)</f>
        <v>1</v>
      </c>
      <c r="AF142" s="20">
        <f>IF(coder1_YH!AM141="","",IF(coder1_YH!AM141=coder2_NY_MT!AI142,1,0))</f>
        <v>1</v>
      </c>
      <c r="AG142" s="20">
        <f>IF(coder1_YH!AN141="","",IF(coder1_YH!AN141=coder2_NY_MT!AJ142,1,0))</f>
        <v>1</v>
      </c>
      <c r="AH142" s="20">
        <f>IF(coder1_YH!AO141="","",IF(coder1_YH!AO141=coder2_NY_MT!AK142,1,0))</f>
        <v>1</v>
      </c>
      <c r="AI142" s="20">
        <f>IF(coder1_YH!AP141="","",IF(coder1_YH!AP141=coder2_NY_MT!AL142,1,0))</f>
        <v>1</v>
      </c>
      <c r="AJ142" s="20">
        <f>IF(coder1_YH!AQ141="","",IF(coder1_YH!AQ141=coder2_NY_MT!AM142,1,0))</f>
        <v>1</v>
      </c>
      <c r="AK142" s="20">
        <f>IF(coder1_YH!AR141="","",IF(coder1_YH!AR141=coder2_NY_MT!AN142,1,0))</f>
        <v>1</v>
      </c>
      <c r="AL142" s="20" t="str">
        <f>IF(coder1_YH!AY141="","",IF(coder1_YH!AY141=coder2_NY_MT!AU142,1,0))</f>
        <v/>
      </c>
      <c r="AM142" s="20" t="str">
        <f>IF(coder1_YH!AZ141="","",IF(coder1_YH!AZ141=coder2_NY_MT!AV142,1,0))</f>
        <v/>
      </c>
      <c r="AN142" s="2"/>
    </row>
    <row r="143" spans="1:40" s="20" customFormat="1" ht="17" hidden="1" customHeight="1" x14ac:dyDescent="0.2">
      <c r="A143" s="20">
        <f>IF(coder1_YH!D142="","",IF(coder1_YH!D142=coder2_NY_MT!A143,1,0))</f>
        <v>0</v>
      </c>
      <c r="B143" s="20" t="e">
        <f>IF(coder1_YH!#REF!="","",IF(RIGHT(coder1_YH!#REF!,2)=RIGHT(coder2_NY_MT!B143,2),1,0))</f>
        <v>#REF!</v>
      </c>
      <c r="C143" s="20">
        <f>IF(coder1_YH!F142="","",IF(coder1_YH!F142=coder2_NY_MT!C143,1,0))</f>
        <v>1</v>
      </c>
      <c r="E143" s="20">
        <f>IF(coder1_YH!H142="","",IF(coder1_YH!H142=coder2_NY_MT!E143,1,0))</f>
        <v>1</v>
      </c>
      <c r="F143" s="20">
        <f>IF(coder1_YH!I142="","",IF(coder1_YH!I142=coder2_NY_MT!F143,1,0))</f>
        <v>1</v>
      </c>
      <c r="G143" s="20">
        <f>IF(coder1_YH!J142="","",IF(coder1_YH!J142=coder2_NY_MT!G143,1,0))</f>
        <v>1</v>
      </c>
      <c r="H143" s="20">
        <f>IF(coder1_YH!O142="","",IF(RIGHT(coder1_YH!O142,3)=RIGHT(coder2_NY_MT!K143,3),1,0))</f>
        <v>0</v>
      </c>
      <c r="I143" s="20">
        <f>IF(H143="","",IF(OR(coder2_NY_MT!L143="", coder1_YH!P142 = ""),0,1))</f>
        <v>1</v>
      </c>
      <c r="J143" s="20">
        <f>IF(coder1_YH!Q142="","",IF(coder1_YH!Q142=coder2_NY_MT!M143,1,0))</f>
        <v>1</v>
      </c>
      <c r="K143" s="20">
        <f>IF(coder1_YH!R142="","",IF(coder1_YH!R142=coder2_NY_MT!N143,1,0))</f>
        <v>1</v>
      </c>
      <c r="L143" s="20">
        <f>IF(coder1_YH!S142="","",IF(coder1_YH!S142=coder2_NY_MT!O143,1,0))</f>
        <v>1</v>
      </c>
      <c r="M143" s="20">
        <f>IF(coder1_YH!T142="","",IF(coder1_YH!T142=coder2_NY_MT!P143,1,0))</f>
        <v>1</v>
      </c>
      <c r="N143" s="20">
        <f>IF(coder1_YH!U142="","",IF(coder1_YH!U142=coder2_NY_MT!Q143,1,0))</f>
        <v>1</v>
      </c>
      <c r="O143" s="20">
        <f>IF(coder1_YH!V142="","",IF(coder1_YH!V142=coder2_NY_MT!R143,1,0))</f>
        <v>1</v>
      </c>
      <c r="P143" s="20">
        <f>IF(coder1_YH!W142="","",IF(coder1_YH!W142=coder2_NY_MT!S143,1,0))</f>
        <v>1</v>
      </c>
      <c r="Q143" s="20">
        <f>IF(coder1_YH!X142="","",IF(coder1_YH!X142=coder2_NY_MT!T143,1,0))</f>
        <v>1</v>
      </c>
      <c r="R143" s="20">
        <f>IF(coder1_YH!Y142="","",IF(coder1_YH!Y142=coder2_NY_MT!U143,1,0))</f>
        <v>1</v>
      </c>
      <c r="S143" s="20">
        <f>IF(R143="","",IF(OR(coder2_NY_MT!V143="", coder1_YH!Z142 = ""),0,1))</f>
        <v>1</v>
      </c>
      <c r="T143" s="20">
        <f>IF(coder1_YH!AA142="","",IF(coder1_YH!AA142=coder2_NY_MT!W143,1,0))</f>
        <v>1</v>
      </c>
      <c r="U143" s="20">
        <f>IF(coder1_YH!AB142="","",IF(coder1_YH!AB142=coder2_NY_MT!X143,1,0))</f>
        <v>1</v>
      </c>
      <c r="V143" s="20">
        <f>IF(coder1_YH!AC142="","",IF(coder1_YH!AC142=coder2_NY_MT!Y143,1,0))</f>
        <v>1</v>
      </c>
      <c r="W143" s="20">
        <f>IF(coder1_YH!AD142="","",IF(coder1_YH!AD142=coder2_NY_MT!Z143,1,0))</f>
        <v>1</v>
      </c>
      <c r="X143" s="20">
        <f>IF(coder1_YH!AE142="","",IF(coder1_YH!AE142=coder2_NY_MT!AA143,1,0))</f>
        <v>1</v>
      </c>
      <c r="Y143" s="20">
        <f>IF(coder1_YH!AF142="","",IF(coder1_YH!AF142=coder2_NY_MT!AB143,1,0))</f>
        <v>1</v>
      </c>
      <c r="Z143" s="20">
        <f>IF(coder1_YH!AG142="","",IF(coder1_YH!AG142=coder2_NY_MT!AC143,1,0))</f>
        <v>1</v>
      </c>
      <c r="AA143" s="20">
        <f>IF(coder1_YH!AH142="","",IF(coder1_YH!AH142=coder2_NY_MT!AD143,1,0))</f>
        <v>1</v>
      </c>
      <c r="AB143" s="20">
        <f>IF(OR(coder2_NY_MT!AE142="", coder1_YH!AI142 = ""),0,1)</f>
        <v>1</v>
      </c>
      <c r="AC143" s="20">
        <f>IF(coder1_YH!AJ142="","",IF(coder1_YH!AJ142=coder2_NY_MT!AF143,1,0))</f>
        <v>1</v>
      </c>
      <c r="AD143" s="20">
        <f>IF(OR(coder2_NY_MT!AG143="", coder1_YH!AK142 = ""),0,1)</f>
        <v>1</v>
      </c>
      <c r="AF143" s="20">
        <f>IF(coder1_YH!AM142="","",IF(coder1_YH!AM142=coder2_NY_MT!AI143,1,0))</f>
        <v>1</v>
      </c>
      <c r="AG143" s="20">
        <f>IF(coder1_YH!AN142="","",IF(coder1_YH!AN142=coder2_NY_MT!AJ143,1,0))</f>
        <v>1</v>
      </c>
      <c r="AH143" s="20">
        <f>IF(coder1_YH!AO142="","",IF(coder1_YH!AO142=coder2_NY_MT!AK143,1,0))</f>
        <v>1</v>
      </c>
      <c r="AI143" s="20">
        <f>IF(coder1_YH!AP142="","",IF(coder1_YH!AP142=coder2_NY_MT!AL143,1,0))</f>
        <v>1</v>
      </c>
      <c r="AJ143" s="20">
        <f>IF(coder1_YH!AQ142="","",IF(coder1_YH!AQ142=coder2_NY_MT!AM143,1,0))</f>
        <v>1</v>
      </c>
      <c r="AK143" s="20">
        <f>IF(coder1_YH!AR142="","",IF(coder1_YH!AR142=coder2_NY_MT!AN143,1,0))</f>
        <v>1</v>
      </c>
      <c r="AL143" s="20" t="str">
        <f>IF(coder1_YH!AY142="","",IF(coder1_YH!AY142=coder2_NY_MT!AU143,1,0))</f>
        <v/>
      </c>
      <c r="AM143" s="20" t="str">
        <f>IF(coder1_YH!AZ142="","",IF(coder1_YH!AZ142=coder2_NY_MT!AV143,1,0))</f>
        <v/>
      </c>
      <c r="AN143" s="2"/>
    </row>
    <row r="144" spans="1:40" s="20" customFormat="1" ht="17" hidden="1" customHeight="1" x14ac:dyDescent="0.2">
      <c r="A144" s="20" t="str">
        <f>IF(coder1_YH!D143="","",IF(coder1_YH!D143=coder2_NY_MT!A144,1,0))</f>
        <v/>
      </c>
      <c r="B144" s="20" t="e">
        <f>IF(coder1_YH!#REF!="","",IF(RIGHT(coder1_YH!#REF!,2)=RIGHT(coder2_NY_MT!B144,2),1,0))</f>
        <v>#REF!</v>
      </c>
      <c r="C144" s="20" t="str">
        <f>IF(coder1_YH!F143="","",IF(coder1_YH!F143=coder2_NY_MT!C144,1,0))</f>
        <v/>
      </c>
      <c r="E144" s="20" t="str">
        <f>IF(coder1_YH!H143="","",IF(coder1_YH!H143=coder2_NY_MT!E144,1,0))</f>
        <v/>
      </c>
      <c r="F144" s="20" t="str">
        <f>IF(coder1_YH!I143="","",IF(coder1_YH!I143=coder2_NY_MT!F144,1,0))</f>
        <v/>
      </c>
      <c r="G144" s="20" t="str">
        <f>IF(coder1_YH!J143="","",IF(coder1_YH!J143=coder2_NY_MT!G144,1,0))</f>
        <v/>
      </c>
      <c r="H144" s="20">
        <f>IF(coder1_YH!O143="","",IF(RIGHT(coder1_YH!O143,3)=RIGHT(coder2_NY_MT!K144,3),1,0))</f>
        <v>0</v>
      </c>
      <c r="I144" s="20">
        <f>IF(H144="","",IF(OR(coder2_NY_MT!L144="", coder1_YH!P143 = ""),0,1))</f>
        <v>1</v>
      </c>
      <c r="J144" s="20">
        <f>IF(coder1_YH!Q143="","",IF(coder1_YH!Q143=coder2_NY_MT!M144,1,0))</f>
        <v>1</v>
      </c>
      <c r="K144" s="20">
        <f>IF(coder1_YH!R143="","",IF(coder1_YH!R143=coder2_NY_MT!N144,1,0))</f>
        <v>1</v>
      </c>
      <c r="L144" s="20">
        <f>IF(coder1_YH!S143="","",IF(coder1_YH!S143=coder2_NY_MT!O144,1,0))</f>
        <v>1</v>
      </c>
      <c r="M144" s="20">
        <f>IF(coder1_YH!T143="","",IF(coder1_YH!T143=coder2_NY_MT!P144,1,0))</f>
        <v>1</v>
      </c>
      <c r="N144" s="20">
        <f>IF(coder1_YH!U143="","",IF(coder1_YH!U143=coder2_NY_MT!Q144,1,0))</f>
        <v>1</v>
      </c>
      <c r="O144" s="20">
        <f>IF(coder1_YH!V143="","",IF(coder1_YH!V143=coder2_NY_MT!R144,1,0))</f>
        <v>1</v>
      </c>
      <c r="P144" s="20">
        <f>IF(coder1_YH!W143="","",IF(coder1_YH!W143=coder2_NY_MT!S144,1,0))</f>
        <v>1</v>
      </c>
      <c r="Q144" s="20">
        <f>IF(coder1_YH!X143="","",IF(coder1_YH!X143=coder2_NY_MT!T144,1,0))</f>
        <v>1</v>
      </c>
      <c r="R144" s="20">
        <f>IF(coder1_YH!Y143="","",IF(coder1_YH!Y143=coder2_NY_MT!U144,1,0))</f>
        <v>1</v>
      </c>
      <c r="S144" s="20">
        <f>IF(R144="","",IF(OR(coder2_NY_MT!V144="", coder1_YH!Z143 = ""),0,1))</f>
        <v>1</v>
      </c>
      <c r="T144" s="20">
        <f>IF(coder1_YH!AA143="","",IF(coder1_YH!AA143=coder2_NY_MT!W144,1,0))</f>
        <v>1</v>
      </c>
      <c r="U144" s="20">
        <f>IF(coder1_YH!AB143="","",IF(coder1_YH!AB143=coder2_NY_MT!X144,1,0))</f>
        <v>0</v>
      </c>
      <c r="V144" s="20">
        <f>IF(coder1_YH!AC143="","",IF(coder1_YH!AC143=coder2_NY_MT!Y144,1,0))</f>
        <v>0</v>
      </c>
      <c r="W144" s="20">
        <f>IF(coder1_YH!AD143="","",IF(coder1_YH!AD143=coder2_NY_MT!Z144,1,0))</f>
        <v>0</v>
      </c>
      <c r="X144" s="20">
        <f>IF(coder1_YH!AE143="","",IF(coder1_YH!AE143=coder2_NY_MT!AA144,1,0))</f>
        <v>0</v>
      </c>
      <c r="Y144" s="20">
        <f>IF(coder1_YH!AF143="","",IF(coder1_YH!AF143=coder2_NY_MT!AB144,1,0))</f>
        <v>0</v>
      </c>
      <c r="Z144" s="20">
        <f>IF(coder1_YH!AG143="","",IF(coder1_YH!AG143=coder2_NY_MT!AC144,1,0))</f>
        <v>0</v>
      </c>
      <c r="AA144" s="20">
        <f>IF(coder1_YH!AH143="","",IF(coder1_YH!AH143=coder2_NY_MT!AD144,1,0))</f>
        <v>0</v>
      </c>
      <c r="AB144" s="20">
        <f>IF(OR(coder2_NY_MT!AE143="", coder1_YH!AI143 = ""),0,1)</f>
        <v>1</v>
      </c>
      <c r="AC144" s="20">
        <f>IF(coder1_YH!AJ143="","",IF(coder1_YH!AJ143=coder2_NY_MT!AF144,1,0))</f>
        <v>1</v>
      </c>
      <c r="AD144" s="20">
        <f>IF(OR(coder2_NY_MT!AG144="", coder1_YH!AK143 = ""),0,1)</f>
        <v>1</v>
      </c>
      <c r="AF144" s="20">
        <f>IF(coder1_YH!AM143="","",IF(coder1_YH!AM143=coder2_NY_MT!AI144,1,0))</f>
        <v>1</v>
      </c>
      <c r="AG144" s="20">
        <f>IF(coder1_YH!AN143="","",IF(coder1_YH!AN143=coder2_NY_MT!AJ144,1,0))</f>
        <v>1</v>
      </c>
      <c r="AH144" s="20">
        <f>IF(coder1_YH!AO143="","",IF(coder1_YH!AO143=coder2_NY_MT!AK144,1,0))</f>
        <v>1</v>
      </c>
      <c r="AI144" s="20">
        <f>IF(coder1_YH!AP143="","",IF(coder1_YH!AP143=coder2_NY_MT!AL144,1,0))</f>
        <v>1</v>
      </c>
      <c r="AJ144" s="20">
        <f>IF(coder1_YH!AQ143="","",IF(coder1_YH!AQ143=coder2_NY_MT!AM144,1,0))</f>
        <v>1</v>
      </c>
      <c r="AK144" s="20">
        <f>IF(coder1_YH!AR143="","",IF(coder1_YH!AR143=coder2_NY_MT!AN144,1,0))</f>
        <v>1</v>
      </c>
      <c r="AL144" s="20" t="str">
        <f>IF(coder1_YH!AY143="","",IF(coder1_YH!AY143=coder2_NY_MT!AU144,1,0))</f>
        <v/>
      </c>
      <c r="AM144" s="20" t="str">
        <f>IF(coder1_YH!AZ143="","",IF(coder1_YH!AZ143=coder2_NY_MT!AV144,1,0))</f>
        <v/>
      </c>
      <c r="AN144" s="2"/>
    </row>
    <row r="145" spans="1:40" s="20" customFormat="1" ht="17" hidden="1" customHeight="1" x14ac:dyDescent="0.2">
      <c r="A145" s="20" t="str">
        <f>IF(coder1_YH!D144="","",IF(coder1_YH!D144=coder2_NY_MT!A145,1,0))</f>
        <v/>
      </c>
      <c r="B145" s="20" t="e">
        <f>IF(coder1_YH!#REF!="","",IF(RIGHT(coder1_YH!#REF!,2)=RIGHT(coder2_NY_MT!B145,2),1,0))</f>
        <v>#REF!</v>
      </c>
      <c r="C145" s="20" t="str">
        <f>IF(coder1_YH!F144="","",IF(coder1_YH!F144=coder2_NY_MT!C145,1,0))</f>
        <v/>
      </c>
      <c r="E145" s="20" t="str">
        <f>IF(coder1_YH!H144="","",IF(coder1_YH!H144=coder2_NY_MT!E145,1,0))</f>
        <v/>
      </c>
      <c r="F145" s="20" t="str">
        <f>IF(coder1_YH!I144="","",IF(coder1_YH!I144=coder2_NY_MT!F145,1,0))</f>
        <v/>
      </c>
      <c r="G145" s="20" t="str">
        <f>IF(coder1_YH!J144="","",IF(coder1_YH!J144=coder2_NY_MT!G145,1,0))</f>
        <v/>
      </c>
      <c r="H145" s="20">
        <f>IF(coder1_YH!O144="","",IF(RIGHT(coder1_YH!O144,3)=RIGHT(coder2_NY_MT!K145,3),1,0))</f>
        <v>0</v>
      </c>
      <c r="I145" s="20">
        <f>IF(H145="","",IF(OR(coder2_NY_MT!L145="", coder1_YH!P144 = ""),0,1))</f>
        <v>1</v>
      </c>
      <c r="J145" s="20">
        <f>IF(coder1_YH!Q144="","",IF(coder1_YH!Q144=coder2_NY_MT!M145,1,0))</f>
        <v>1</v>
      </c>
      <c r="K145" s="20">
        <f>IF(coder1_YH!R144="","",IF(coder1_YH!R144=coder2_NY_MT!N145,1,0))</f>
        <v>1</v>
      </c>
      <c r="L145" s="20">
        <f>IF(coder1_YH!S144="","",IF(coder1_YH!S144=coder2_NY_MT!O145,1,0))</f>
        <v>1</v>
      </c>
      <c r="M145" s="20">
        <f>IF(coder1_YH!T144="","",IF(coder1_YH!T144=coder2_NY_MT!P145,1,0))</f>
        <v>1</v>
      </c>
      <c r="N145" s="20">
        <f>IF(coder1_YH!U144="","",IF(coder1_YH!U144=coder2_NY_MT!Q145,1,0))</f>
        <v>1</v>
      </c>
      <c r="O145" s="20">
        <f>IF(coder1_YH!V144="","",IF(coder1_YH!V144=coder2_NY_MT!R145,1,0))</f>
        <v>1</v>
      </c>
      <c r="P145" s="20">
        <f>IF(coder1_YH!W144="","",IF(coder1_YH!W144=coder2_NY_MT!S145,1,0))</f>
        <v>1</v>
      </c>
      <c r="Q145" s="20">
        <f>IF(coder1_YH!X144="","",IF(coder1_YH!X144=coder2_NY_MT!T145,1,0))</f>
        <v>1</v>
      </c>
      <c r="R145" s="20">
        <f>IF(coder1_YH!Y144="","",IF(coder1_YH!Y144=coder2_NY_MT!U145,1,0))</f>
        <v>1</v>
      </c>
      <c r="S145" s="20">
        <f>IF(R145="","",IF(OR(coder2_NY_MT!V145="", coder1_YH!Z144 = ""),0,1))</f>
        <v>1</v>
      </c>
      <c r="T145" s="20">
        <f>IF(coder1_YH!AA144="","",IF(coder1_YH!AA144=coder2_NY_MT!W145,1,0))</f>
        <v>1</v>
      </c>
      <c r="U145" s="20">
        <f>IF(coder1_YH!AB144="","",IF(coder1_YH!AB144=coder2_NY_MT!X145,1,0))</f>
        <v>1</v>
      </c>
      <c r="V145" s="20">
        <f>IF(coder1_YH!AC144="","",IF(coder1_YH!AC144=coder2_NY_MT!Y145,1,0))</f>
        <v>1</v>
      </c>
      <c r="W145" s="20">
        <f>IF(coder1_YH!AD144="","",IF(coder1_YH!AD144=coder2_NY_MT!Z145,1,0))</f>
        <v>1</v>
      </c>
      <c r="X145" s="20">
        <f>IF(coder1_YH!AE144="","",IF(coder1_YH!AE144=coder2_NY_MT!AA145,1,0))</f>
        <v>1</v>
      </c>
      <c r="Y145" s="20">
        <f>IF(coder1_YH!AF144="","",IF(coder1_YH!AF144=coder2_NY_MT!AB145,1,0))</f>
        <v>1</v>
      </c>
      <c r="Z145" s="20">
        <f>IF(coder1_YH!AG144="","",IF(coder1_YH!AG144=coder2_NY_MT!AC145,1,0))</f>
        <v>1</v>
      </c>
      <c r="AA145" s="20">
        <f>IF(coder1_YH!AH144="","",IF(coder1_YH!AH144=coder2_NY_MT!AD145,1,0))</f>
        <v>1</v>
      </c>
      <c r="AB145" s="20">
        <f>IF(OR(coder2_NY_MT!AE144="", coder1_YH!AI144 = ""),0,1)</f>
        <v>1</v>
      </c>
      <c r="AC145" s="20">
        <f>IF(coder1_YH!AJ144="","",IF(coder1_YH!AJ144=coder2_NY_MT!AF145,1,0))</f>
        <v>1</v>
      </c>
      <c r="AD145" s="20">
        <f>IF(OR(coder2_NY_MT!AG145="", coder1_YH!AK144 = ""),0,1)</f>
        <v>1</v>
      </c>
      <c r="AF145" s="20">
        <f>IF(coder1_YH!AM144="","",IF(coder1_YH!AM144=coder2_NY_MT!AI145,1,0))</f>
        <v>1</v>
      </c>
      <c r="AG145" s="20">
        <f>IF(coder1_YH!AN144="","",IF(coder1_YH!AN144=coder2_NY_MT!AJ145,1,0))</f>
        <v>1</v>
      </c>
      <c r="AH145" s="20">
        <f>IF(coder1_YH!AO144="","",IF(coder1_YH!AO144=coder2_NY_MT!AK145,1,0))</f>
        <v>1</v>
      </c>
      <c r="AI145" s="20">
        <f>IF(coder1_YH!AP144="","",IF(coder1_YH!AP144=coder2_NY_MT!AL145,1,0))</f>
        <v>1</v>
      </c>
      <c r="AJ145" s="20">
        <f>IF(coder1_YH!AQ144="","",IF(coder1_YH!AQ144=coder2_NY_MT!AM145,1,0))</f>
        <v>1</v>
      </c>
      <c r="AK145" s="20">
        <f>IF(coder1_YH!AR144="","",IF(coder1_YH!AR144=coder2_NY_MT!AN145,1,0))</f>
        <v>1</v>
      </c>
      <c r="AL145" s="20" t="str">
        <f>IF(coder1_YH!AY144="","",IF(coder1_YH!AY144=coder2_NY_MT!AU145,1,0))</f>
        <v/>
      </c>
      <c r="AM145" s="20" t="str">
        <f>IF(coder1_YH!AZ144="","",IF(coder1_YH!AZ144=coder2_NY_MT!AV145,1,0))</f>
        <v/>
      </c>
      <c r="AN145" s="2"/>
    </row>
    <row r="146" spans="1:40" s="20" customFormat="1" ht="17" hidden="1" customHeight="1" x14ac:dyDescent="0.2">
      <c r="A146" s="20" t="str">
        <f>IF(coder1_YH!D145="","",IF(coder1_YH!D145=coder2_NY_MT!A146,1,0))</f>
        <v/>
      </c>
      <c r="B146" s="20" t="e">
        <f>IF(coder1_YH!#REF!="","",IF(RIGHT(coder1_YH!#REF!,2)=RIGHT(coder2_NY_MT!B146,2),1,0))</f>
        <v>#REF!</v>
      </c>
      <c r="C146" s="20" t="str">
        <f>IF(coder1_YH!F145="","",IF(coder1_YH!F145=coder2_NY_MT!C146,1,0))</f>
        <v/>
      </c>
      <c r="E146" s="20" t="str">
        <f>IF(coder1_YH!H145="","",IF(coder1_YH!H145=coder2_NY_MT!E146,1,0))</f>
        <v/>
      </c>
      <c r="F146" s="20" t="str">
        <f>IF(coder1_YH!I145="","",IF(coder1_YH!I145=coder2_NY_MT!F146,1,0))</f>
        <v/>
      </c>
      <c r="G146" s="20" t="str">
        <f>IF(coder1_YH!J145="","",IF(coder1_YH!J145=coder2_NY_MT!G146,1,0))</f>
        <v/>
      </c>
      <c r="H146" s="20">
        <f>IF(coder1_YH!O145="","",IF(RIGHT(coder1_YH!O145,3)=RIGHT(coder2_NY_MT!K146,3),1,0))</f>
        <v>0</v>
      </c>
      <c r="I146" s="20">
        <f>IF(H146="","",IF(OR(coder2_NY_MT!L146="", coder1_YH!P145 = ""),0,1))</f>
        <v>1</v>
      </c>
      <c r="J146" s="20">
        <f>IF(coder1_YH!Q145="","",IF(coder1_YH!Q145=coder2_NY_MT!M146,1,0))</f>
        <v>1</v>
      </c>
      <c r="K146" s="20">
        <f>IF(coder1_YH!R145="","",IF(coder1_YH!R145=coder2_NY_MT!N146,1,0))</f>
        <v>1</v>
      </c>
      <c r="L146" s="20">
        <f>IF(coder1_YH!S145="","",IF(coder1_YH!S145=coder2_NY_MT!O146,1,0))</f>
        <v>1</v>
      </c>
      <c r="M146" s="20">
        <f>IF(coder1_YH!T145="","",IF(coder1_YH!T145=coder2_NY_MT!P146,1,0))</f>
        <v>1</v>
      </c>
      <c r="N146" s="20">
        <f>IF(coder1_YH!U145="","",IF(coder1_YH!U145=coder2_NY_MT!Q146,1,0))</f>
        <v>1</v>
      </c>
      <c r="O146" s="20">
        <f>IF(coder1_YH!V145="","",IF(coder1_YH!V145=coder2_NY_MT!R146,1,0))</f>
        <v>1</v>
      </c>
      <c r="P146" s="20">
        <f>IF(coder1_YH!W145="","",IF(coder1_YH!W145=coder2_NY_MT!S146,1,0))</f>
        <v>1</v>
      </c>
      <c r="Q146" s="20">
        <f>IF(coder1_YH!X145="","",IF(coder1_YH!X145=coder2_NY_MT!T146,1,0))</f>
        <v>1</v>
      </c>
      <c r="R146" s="20">
        <f>IF(coder1_YH!Y145="","",IF(coder1_YH!Y145=coder2_NY_MT!U146,1,0))</f>
        <v>1</v>
      </c>
      <c r="S146" s="20">
        <f>IF(R146="","",IF(OR(coder2_NY_MT!V146="", coder1_YH!Z145 = ""),0,1))</f>
        <v>1</v>
      </c>
      <c r="T146" s="20">
        <f>IF(coder1_YH!AA145="","",IF(coder1_YH!AA145=coder2_NY_MT!W146,1,0))</f>
        <v>1</v>
      </c>
      <c r="U146" s="20">
        <f>IF(coder1_YH!AB145="","",IF(coder1_YH!AB145=coder2_NY_MT!X146,1,0))</f>
        <v>0</v>
      </c>
      <c r="V146" s="20">
        <f>IF(coder1_YH!AC145="","",IF(coder1_YH!AC145=coder2_NY_MT!Y146,1,0))</f>
        <v>0</v>
      </c>
      <c r="W146" s="20">
        <f>IF(coder1_YH!AD145="","",IF(coder1_YH!AD145=coder2_NY_MT!Z146,1,0))</f>
        <v>0</v>
      </c>
      <c r="X146" s="20">
        <f>IF(coder1_YH!AE145="","",IF(coder1_YH!AE145=coder2_NY_MT!AA146,1,0))</f>
        <v>0</v>
      </c>
      <c r="Y146" s="20">
        <f>IF(coder1_YH!AF145="","",IF(coder1_YH!AF145=coder2_NY_MT!AB146,1,0))</f>
        <v>0</v>
      </c>
      <c r="Z146" s="20">
        <f>IF(coder1_YH!AG145="","",IF(coder1_YH!AG145=coder2_NY_MT!AC146,1,0))</f>
        <v>0</v>
      </c>
      <c r="AA146" s="20">
        <f>IF(coder1_YH!AH145="","",IF(coder1_YH!AH145=coder2_NY_MT!AD146,1,0))</f>
        <v>0</v>
      </c>
      <c r="AB146" s="20">
        <f>IF(OR(coder2_NY_MT!AE145="", coder1_YH!AI145 = ""),0,1)</f>
        <v>1</v>
      </c>
      <c r="AC146" s="20">
        <f>IF(coder1_YH!AJ145="","",IF(coder1_YH!AJ145=coder2_NY_MT!AF146,1,0))</f>
        <v>1</v>
      </c>
      <c r="AD146" s="20">
        <f>IF(OR(coder2_NY_MT!AG146="", coder1_YH!AK145 = ""),0,1)</f>
        <v>1</v>
      </c>
      <c r="AF146" s="20">
        <f>IF(coder1_YH!AM145="","",IF(coder1_YH!AM145=coder2_NY_MT!AI146,1,0))</f>
        <v>1</v>
      </c>
      <c r="AG146" s="20">
        <f>IF(coder1_YH!AN145="","",IF(coder1_YH!AN145=coder2_NY_MT!AJ146,1,0))</f>
        <v>1</v>
      </c>
      <c r="AH146" s="20">
        <f>IF(coder1_YH!AO145="","",IF(coder1_YH!AO145=coder2_NY_MT!AK146,1,0))</f>
        <v>1</v>
      </c>
      <c r="AI146" s="20">
        <f>IF(coder1_YH!AP145="","",IF(coder1_YH!AP145=coder2_NY_MT!AL146,1,0))</f>
        <v>1</v>
      </c>
      <c r="AJ146" s="20">
        <f>IF(coder1_YH!AQ145="","",IF(coder1_YH!AQ145=coder2_NY_MT!AM146,1,0))</f>
        <v>1</v>
      </c>
      <c r="AK146" s="20">
        <f>IF(coder1_YH!AR145="","",IF(coder1_YH!AR145=coder2_NY_MT!AN146,1,0))</f>
        <v>1</v>
      </c>
      <c r="AL146" s="20" t="str">
        <f>IF(coder1_YH!AY145="","",IF(coder1_YH!AY145=coder2_NY_MT!AU146,1,0))</f>
        <v/>
      </c>
      <c r="AM146" s="20" t="str">
        <f>IF(coder1_YH!AZ145="","",IF(coder1_YH!AZ145=coder2_NY_MT!AV146,1,0))</f>
        <v/>
      </c>
      <c r="AN146" s="2"/>
    </row>
    <row r="147" spans="1:40" s="20" customFormat="1" ht="17" hidden="1" customHeight="1" x14ac:dyDescent="0.2">
      <c r="A147" s="20" t="str">
        <f>IF(coder1_YH!D146="","",IF(coder1_YH!D146=coder2_NY_MT!A147,1,0))</f>
        <v/>
      </c>
      <c r="B147" s="20" t="e">
        <f>IF(coder1_YH!#REF!="","",IF(RIGHT(coder1_YH!#REF!,2)=RIGHT(coder2_NY_MT!B147,2),1,0))</f>
        <v>#REF!</v>
      </c>
      <c r="C147" s="20" t="str">
        <f>IF(coder1_YH!F146="","",IF(coder1_YH!F146=coder2_NY_MT!C147,1,0))</f>
        <v/>
      </c>
      <c r="E147" s="20" t="str">
        <f>IF(coder1_YH!H146="","",IF(coder1_YH!H146=coder2_NY_MT!E147,1,0))</f>
        <v/>
      </c>
      <c r="F147" s="20" t="str">
        <f>IF(coder1_YH!I146="","",IF(coder1_YH!I146=coder2_NY_MT!F147,1,0))</f>
        <v/>
      </c>
      <c r="G147" s="20" t="str">
        <f>IF(coder1_YH!J146="","",IF(coder1_YH!J146=coder2_NY_MT!G147,1,0))</f>
        <v/>
      </c>
      <c r="H147" s="20">
        <f>IF(coder1_YH!O146="","",IF(RIGHT(coder1_YH!O146,3)=RIGHT(coder2_NY_MT!K147,3),1,0))</f>
        <v>0</v>
      </c>
      <c r="I147" s="20">
        <f>IF(H147="","",IF(OR(coder2_NY_MT!L147="", coder1_YH!P146 = ""),0,1))</f>
        <v>1</v>
      </c>
      <c r="J147" s="20">
        <f>IF(coder1_YH!Q146="","",IF(coder1_YH!Q146=coder2_NY_MT!M147,1,0))</f>
        <v>1</v>
      </c>
      <c r="K147" s="20">
        <f>IF(coder1_YH!R146="","",IF(coder1_YH!R146=coder2_NY_MT!N147,1,0))</f>
        <v>1</v>
      </c>
      <c r="L147" s="20">
        <f>IF(coder1_YH!S146="","",IF(coder1_YH!S146=coder2_NY_MT!O147,1,0))</f>
        <v>1</v>
      </c>
      <c r="M147" s="20">
        <f>IF(coder1_YH!T146="","",IF(coder1_YH!T146=coder2_NY_MT!P147,1,0))</f>
        <v>1</v>
      </c>
      <c r="N147" s="20">
        <f>IF(coder1_YH!U146="","",IF(coder1_YH!U146=coder2_NY_MT!Q147,1,0))</f>
        <v>1</v>
      </c>
      <c r="O147" s="20">
        <f>IF(coder1_YH!V146="","",IF(coder1_YH!V146=coder2_NY_MT!R147,1,0))</f>
        <v>1</v>
      </c>
      <c r="P147" s="20">
        <f>IF(coder1_YH!W146="","",IF(coder1_YH!W146=coder2_NY_MT!S147,1,0))</f>
        <v>1</v>
      </c>
      <c r="Q147" s="20">
        <f>IF(coder1_YH!X146="","",IF(coder1_YH!X146=coder2_NY_MT!T147,1,0))</f>
        <v>1</v>
      </c>
      <c r="R147" s="20">
        <f>IF(coder1_YH!Y146="","",IF(coder1_YH!Y146=coder2_NY_MT!U147,1,0))</f>
        <v>1</v>
      </c>
      <c r="S147" s="20">
        <f>IF(R147="","",IF(OR(coder2_NY_MT!V147="", coder1_YH!Z146 = ""),0,1))</f>
        <v>1</v>
      </c>
      <c r="T147" s="20">
        <f>IF(coder1_YH!AA146="","",IF(coder1_YH!AA146=coder2_NY_MT!W147,1,0))</f>
        <v>1</v>
      </c>
      <c r="U147" s="20">
        <f>IF(coder1_YH!AB146="","",IF(coder1_YH!AB146=coder2_NY_MT!X147,1,0))</f>
        <v>1</v>
      </c>
      <c r="V147" s="20">
        <f>IF(coder1_YH!AC146="","",IF(coder1_YH!AC146=coder2_NY_MT!Y147,1,0))</f>
        <v>1</v>
      </c>
      <c r="W147" s="20">
        <f>IF(coder1_YH!AD146="","",IF(coder1_YH!AD146=coder2_NY_MT!Z147,1,0))</f>
        <v>1</v>
      </c>
      <c r="X147" s="20">
        <f>IF(coder1_YH!AE146="","",IF(coder1_YH!AE146=coder2_NY_MT!AA147,1,0))</f>
        <v>1</v>
      </c>
      <c r="Y147" s="20">
        <f>IF(coder1_YH!AF146="","",IF(coder1_YH!AF146=coder2_NY_MT!AB147,1,0))</f>
        <v>1</v>
      </c>
      <c r="Z147" s="20">
        <f>IF(coder1_YH!AG146="","",IF(coder1_YH!AG146=coder2_NY_MT!AC147,1,0))</f>
        <v>1</v>
      </c>
      <c r="AA147" s="20">
        <f>IF(coder1_YH!AH146="","",IF(coder1_YH!AH146=coder2_NY_MT!AD147,1,0))</f>
        <v>1</v>
      </c>
      <c r="AB147" s="20">
        <f>IF(OR(coder2_NY_MT!AE146="", coder1_YH!AI146 = ""),0,1)</f>
        <v>1</v>
      </c>
      <c r="AC147" s="20">
        <f>IF(coder1_YH!AJ146="","",IF(coder1_YH!AJ146=coder2_NY_MT!AF147,1,0))</f>
        <v>1</v>
      </c>
      <c r="AD147" s="20">
        <f>IF(OR(coder2_NY_MT!AG147="", coder1_YH!AK146 = ""),0,1)</f>
        <v>1</v>
      </c>
      <c r="AF147" s="20">
        <f>IF(coder1_YH!AM146="","",IF(coder1_YH!AM146=coder2_NY_MT!AI147,1,0))</f>
        <v>1</v>
      </c>
      <c r="AG147" s="20">
        <f>IF(coder1_YH!AN146="","",IF(coder1_YH!AN146=coder2_NY_MT!AJ147,1,0))</f>
        <v>1</v>
      </c>
      <c r="AH147" s="20">
        <f>IF(coder1_YH!AO146="","",IF(coder1_YH!AO146=coder2_NY_MT!AK147,1,0))</f>
        <v>1</v>
      </c>
      <c r="AI147" s="20">
        <f>IF(coder1_YH!AP146="","",IF(coder1_YH!AP146=coder2_NY_MT!AL147,1,0))</f>
        <v>1</v>
      </c>
      <c r="AJ147" s="20">
        <f>IF(coder1_YH!AQ146="","",IF(coder1_YH!AQ146=coder2_NY_MT!AM147,1,0))</f>
        <v>1</v>
      </c>
      <c r="AK147" s="20">
        <f>IF(coder1_YH!AR146="","",IF(coder1_YH!AR146=coder2_NY_MT!AN147,1,0))</f>
        <v>1</v>
      </c>
      <c r="AL147" s="20" t="str">
        <f>IF(coder1_YH!AY146="","",IF(coder1_YH!AY146=coder2_NY_MT!AU147,1,0))</f>
        <v/>
      </c>
      <c r="AM147" s="20" t="str">
        <f>IF(coder1_YH!AZ146="","",IF(coder1_YH!AZ146=coder2_NY_MT!AV147,1,0))</f>
        <v/>
      </c>
      <c r="AN147" s="2"/>
    </row>
    <row r="148" spans="1:40" s="20" customFormat="1" ht="17" hidden="1" customHeight="1" x14ac:dyDescent="0.2">
      <c r="A148" s="20" t="str">
        <f>IF(coder1_YH!D147="","",IF(coder1_YH!D147=coder2_NY_MT!A148,1,0))</f>
        <v/>
      </c>
      <c r="B148" s="20" t="e">
        <f>IF(coder1_YH!#REF!="","",IF(RIGHT(coder1_YH!#REF!,2)=RIGHT(coder2_NY_MT!B148,2),1,0))</f>
        <v>#REF!</v>
      </c>
      <c r="C148" s="20" t="str">
        <f>IF(coder1_YH!F147="","",IF(coder1_YH!F147=coder2_NY_MT!C148,1,0))</f>
        <v/>
      </c>
      <c r="E148" s="20" t="str">
        <f>IF(coder1_YH!H147="","",IF(coder1_YH!H147=coder2_NY_MT!E148,1,0))</f>
        <v/>
      </c>
      <c r="F148" s="20" t="str">
        <f>IF(coder1_YH!I147="","",IF(coder1_YH!I147=coder2_NY_MT!F148,1,0))</f>
        <v/>
      </c>
      <c r="G148" s="20" t="str">
        <f>IF(coder1_YH!J147="","",IF(coder1_YH!J147=coder2_NY_MT!G148,1,0))</f>
        <v/>
      </c>
      <c r="H148" s="20">
        <f>IF(coder1_YH!O147="","",IF(RIGHT(coder1_YH!O147,3)=RIGHT(coder2_NY_MT!K148,3),1,0))</f>
        <v>0</v>
      </c>
      <c r="I148" s="20">
        <f>IF(H148="","",IF(OR(coder2_NY_MT!L148="", coder1_YH!P147 = ""),0,1))</f>
        <v>1</v>
      </c>
      <c r="J148" s="20">
        <f>IF(coder1_YH!Q147="","",IF(coder1_YH!Q147=coder2_NY_MT!M148,1,0))</f>
        <v>1</v>
      </c>
      <c r="K148" s="20">
        <f>IF(coder1_YH!R147="","",IF(coder1_YH!R147=coder2_NY_MT!N148,1,0))</f>
        <v>1</v>
      </c>
      <c r="L148" s="20">
        <f>IF(coder1_YH!S147="","",IF(coder1_YH!S147=coder2_NY_MT!O148,1,0))</f>
        <v>1</v>
      </c>
      <c r="M148" s="20">
        <f>IF(coder1_YH!T147="","",IF(coder1_YH!T147=coder2_NY_MT!P148,1,0))</f>
        <v>1</v>
      </c>
      <c r="N148" s="20">
        <f>IF(coder1_YH!U147="","",IF(coder1_YH!U147=coder2_NY_MT!Q148,1,0))</f>
        <v>1</v>
      </c>
      <c r="O148" s="20">
        <f>IF(coder1_YH!V147="","",IF(coder1_YH!V147=coder2_NY_MT!R148,1,0))</f>
        <v>1</v>
      </c>
      <c r="P148" s="20">
        <f>IF(coder1_YH!W147="","",IF(coder1_YH!W147=coder2_NY_MT!S148,1,0))</f>
        <v>1</v>
      </c>
      <c r="Q148" s="20">
        <f>IF(coder1_YH!X147="","",IF(coder1_YH!X147=coder2_NY_MT!T148,1,0))</f>
        <v>1</v>
      </c>
      <c r="R148" s="20">
        <f>IF(coder1_YH!Y147="","",IF(coder1_YH!Y147=coder2_NY_MT!U148,1,0))</f>
        <v>1</v>
      </c>
      <c r="S148" s="20">
        <f>IF(R148="","",IF(OR(coder2_NY_MT!V148="", coder1_YH!Z147 = ""),0,1))</f>
        <v>1</v>
      </c>
      <c r="T148" s="20">
        <f>IF(coder1_YH!AA147="","",IF(coder1_YH!AA147=coder2_NY_MT!W148,1,0))</f>
        <v>1</v>
      </c>
      <c r="U148" s="20">
        <f>IF(coder1_YH!AB147="","",IF(coder1_YH!AB147=coder2_NY_MT!X148,1,0))</f>
        <v>0</v>
      </c>
      <c r="V148" s="20">
        <f>IF(coder1_YH!AC147="","",IF(coder1_YH!AC147=coder2_NY_MT!Y148,1,0))</f>
        <v>0</v>
      </c>
      <c r="W148" s="20">
        <f>IF(coder1_YH!AD147="","",IF(coder1_YH!AD147=coder2_NY_MT!Z148,1,0))</f>
        <v>0</v>
      </c>
      <c r="X148" s="20">
        <f>IF(coder1_YH!AE147="","",IF(coder1_YH!AE147=coder2_NY_MT!AA148,1,0))</f>
        <v>0</v>
      </c>
      <c r="Y148" s="20">
        <f>IF(coder1_YH!AF147="","",IF(coder1_YH!AF147=coder2_NY_MT!AB148,1,0))</f>
        <v>0</v>
      </c>
      <c r="Z148" s="20">
        <f>IF(coder1_YH!AG147="","",IF(coder1_YH!AG147=coder2_NY_MT!AC148,1,0))</f>
        <v>0</v>
      </c>
      <c r="AA148" s="20">
        <f>IF(coder1_YH!AH147="","",IF(coder1_YH!AH147=coder2_NY_MT!AD148,1,0))</f>
        <v>0</v>
      </c>
      <c r="AB148" s="20">
        <f>IF(OR(coder2_NY_MT!AE147="", coder1_YH!AI147 = ""),0,1)</f>
        <v>1</v>
      </c>
      <c r="AC148" s="20">
        <f>IF(coder1_YH!AJ147="","",IF(coder1_YH!AJ147=coder2_NY_MT!AF148,1,0))</f>
        <v>1</v>
      </c>
      <c r="AD148" s="20">
        <f>IF(OR(coder2_NY_MT!AG148="", coder1_YH!AK147 = ""),0,1)</f>
        <v>1</v>
      </c>
      <c r="AF148" s="20">
        <f>IF(coder1_YH!AM147="","",IF(coder1_YH!AM147=coder2_NY_MT!AI148,1,0))</f>
        <v>1</v>
      </c>
      <c r="AG148" s="20">
        <f>IF(coder1_YH!AN147="","",IF(coder1_YH!AN147=coder2_NY_MT!AJ148,1,0))</f>
        <v>1</v>
      </c>
      <c r="AH148" s="20">
        <f>IF(coder1_YH!AO147="","",IF(coder1_YH!AO147=coder2_NY_MT!AK148,1,0))</f>
        <v>1</v>
      </c>
      <c r="AI148" s="20">
        <f>IF(coder1_YH!AP147="","",IF(coder1_YH!AP147=coder2_NY_MT!AL148,1,0))</f>
        <v>1</v>
      </c>
      <c r="AJ148" s="20">
        <f>IF(coder1_YH!AQ147="","",IF(coder1_YH!AQ147=coder2_NY_MT!AM148,1,0))</f>
        <v>1</v>
      </c>
      <c r="AK148" s="20">
        <f>IF(coder1_YH!AR147="","",IF(coder1_YH!AR147=coder2_NY_MT!AN148,1,0))</f>
        <v>1</v>
      </c>
      <c r="AL148" s="20" t="str">
        <f>IF(coder1_YH!AY147="","",IF(coder1_YH!AY147=coder2_NY_MT!AU148,1,0))</f>
        <v/>
      </c>
      <c r="AM148" s="20" t="str">
        <f>IF(coder1_YH!AZ147="","",IF(coder1_YH!AZ147=coder2_NY_MT!AV148,1,0))</f>
        <v/>
      </c>
      <c r="AN148" s="2"/>
    </row>
    <row r="149" spans="1:40" s="20" customFormat="1" ht="17" hidden="1" customHeight="1" x14ac:dyDescent="0.2">
      <c r="A149" s="20" t="str">
        <f>IF(coder1_YH!D148="","",IF(coder1_YH!D148=coder2_NY_MT!A149,1,0))</f>
        <v/>
      </c>
      <c r="B149" s="20" t="e">
        <f>IF(coder1_YH!#REF!="","",IF(RIGHT(coder1_YH!#REF!,2)=RIGHT(coder2_NY_MT!B149,2),1,0))</f>
        <v>#REF!</v>
      </c>
      <c r="C149" s="20" t="str">
        <f>IF(coder1_YH!F148="","",IF(coder1_YH!F148=coder2_NY_MT!C149,1,0))</f>
        <v/>
      </c>
      <c r="E149" s="20" t="str">
        <f>IF(coder1_YH!H148="","",IF(coder1_YH!H148=coder2_NY_MT!E149,1,0))</f>
        <v/>
      </c>
      <c r="F149" s="20" t="str">
        <f>IF(coder1_YH!I148="","",IF(coder1_YH!I148=coder2_NY_MT!F149,1,0))</f>
        <v/>
      </c>
      <c r="G149" s="20" t="str">
        <f>IF(coder1_YH!J148="","",IF(coder1_YH!J148=coder2_NY_MT!G149,1,0))</f>
        <v/>
      </c>
      <c r="H149" s="20">
        <f>IF(coder1_YH!O148="","",IF(RIGHT(coder1_YH!O148,3)=RIGHT(coder2_NY_MT!K149,3),1,0))</f>
        <v>0</v>
      </c>
      <c r="I149" s="20">
        <f>IF(H149="","",IF(OR(coder2_NY_MT!L149="", coder1_YH!P148 = ""),0,1))</f>
        <v>1</v>
      </c>
      <c r="J149" s="20">
        <f>IF(coder1_YH!Q148="","",IF(coder1_YH!Q148=coder2_NY_MT!M149,1,0))</f>
        <v>1</v>
      </c>
      <c r="K149" s="20">
        <f>IF(coder1_YH!R148="","",IF(coder1_YH!R148=coder2_NY_MT!N149,1,0))</f>
        <v>1</v>
      </c>
      <c r="L149" s="20">
        <f>IF(coder1_YH!S148="","",IF(coder1_YH!S148=coder2_NY_MT!O149,1,0))</f>
        <v>1</v>
      </c>
      <c r="M149" s="20">
        <f>IF(coder1_YH!T148="","",IF(coder1_YH!T148=coder2_NY_MT!P149,1,0))</f>
        <v>1</v>
      </c>
      <c r="N149" s="20">
        <f>IF(coder1_YH!U148="","",IF(coder1_YH!U148=coder2_NY_MT!Q149,1,0))</f>
        <v>1</v>
      </c>
      <c r="O149" s="20">
        <f>IF(coder1_YH!V148="","",IF(coder1_YH!V148=coder2_NY_MT!R149,1,0))</f>
        <v>1</v>
      </c>
      <c r="P149" s="20">
        <f>IF(coder1_YH!W148="","",IF(coder1_YH!W148=coder2_NY_MT!S149,1,0))</f>
        <v>1</v>
      </c>
      <c r="Q149" s="20">
        <f>IF(coder1_YH!X148="","",IF(coder1_YH!X148=coder2_NY_MT!T149,1,0))</f>
        <v>1</v>
      </c>
      <c r="R149" s="20">
        <f>IF(coder1_YH!Y148="","",IF(coder1_YH!Y148=coder2_NY_MT!U149,1,0))</f>
        <v>1</v>
      </c>
      <c r="S149" s="20">
        <f>IF(R149="","",IF(OR(coder2_NY_MT!V149="", coder1_YH!Z148 = ""),0,1))</f>
        <v>1</v>
      </c>
      <c r="T149" s="20">
        <f>IF(coder1_YH!AA148="","",IF(coder1_YH!AA148=coder2_NY_MT!W149,1,0))</f>
        <v>1</v>
      </c>
      <c r="U149" s="20">
        <f>IF(coder1_YH!AB148="","",IF(coder1_YH!AB148=coder2_NY_MT!X149,1,0))</f>
        <v>1</v>
      </c>
      <c r="V149" s="20">
        <f>IF(coder1_YH!AC148="","",IF(coder1_YH!AC148=coder2_NY_MT!Y149,1,0))</f>
        <v>1</v>
      </c>
      <c r="W149" s="20">
        <f>IF(coder1_YH!AD148="","",IF(coder1_YH!AD148=coder2_NY_MT!Z149,1,0))</f>
        <v>1</v>
      </c>
      <c r="X149" s="20">
        <f>IF(coder1_YH!AE148="","",IF(coder1_YH!AE148=coder2_NY_MT!AA149,1,0))</f>
        <v>1</v>
      </c>
      <c r="Y149" s="20">
        <f>IF(coder1_YH!AF148="","",IF(coder1_YH!AF148=coder2_NY_MT!AB149,1,0))</f>
        <v>1</v>
      </c>
      <c r="Z149" s="20">
        <f>IF(coder1_YH!AG148="","",IF(coder1_YH!AG148=coder2_NY_MT!AC149,1,0))</f>
        <v>1</v>
      </c>
      <c r="AA149" s="20">
        <f>IF(coder1_YH!AH148="","",IF(coder1_YH!AH148=coder2_NY_MT!AD149,1,0))</f>
        <v>1</v>
      </c>
      <c r="AB149" s="20">
        <f>IF(OR(coder2_NY_MT!AE148="", coder1_YH!AI148 = ""),0,1)</f>
        <v>1</v>
      </c>
      <c r="AC149" s="20">
        <f>IF(coder1_YH!AJ148="","",IF(coder1_YH!AJ148=coder2_NY_MT!AF149,1,0))</f>
        <v>1</v>
      </c>
      <c r="AD149" s="20">
        <f>IF(OR(coder2_NY_MT!AG149="", coder1_YH!AK148 = ""),0,1)</f>
        <v>1</v>
      </c>
      <c r="AF149" s="20">
        <f>IF(coder1_YH!AM148="","",IF(coder1_YH!AM148=coder2_NY_MT!AI149,1,0))</f>
        <v>1</v>
      </c>
      <c r="AG149" s="20">
        <f>IF(coder1_YH!AN148="","",IF(coder1_YH!AN148=coder2_NY_MT!AJ149,1,0))</f>
        <v>1</v>
      </c>
      <c r="AH149" s="20">
        <f>IF(coder1_YH!AO148="","",IF(coder1_YH!AO148=coder2_NY_MT!AK149,1,0))</f>
        <v>1</v>
      </c>
      <c r="AI149" s="20">
        <f>IF(coder1_YH!AP148="","",IF(coder1_YH!AP148=coder2_NY_MT!AL149,1,0))</f>
        <v>1</v>
      </c>
      <c r="AJ149" s="20">
        <f>IF(coder1_YH!AQ148="","",IF(coder1_YH!AQ148=coder2_NY_MT!AM149,1,0))</f>
        <v>1</v>
      </c>
      <c r="AK149" s="20">
        <f>IF(coder1_YH!AR148="","",IF(coder1_YH!AR148=coder2_NY_MT!AN149,1,0))</f>
        <v>1</v>
      </c>
      <c r="AL149" s="20" t="str">
        <f>IF(coder1_YH!AY148="","",IF(coder1_YH!AY148=coder2_NY_MT!AU149,1,0))</f>
        <v/>
      </c>
      <c r="AM149" s="20" t="str">
        <f>IF(coder1_YH!AZ148="","",IF(coder1_YH!AZ148=coder2_NY_MT!AV149,1,0))</f>
        <v/>
      </c>
      <c r="AN149" s="2"/>
    </row>
    <row r="150" spans="1:40" s="20" customFormat="1" ht="17" hidden="1" customHeight="1" x14ac:dyDescent="0.2">
      <c r="A150" s="20" t="str">
        <f>IF(coder1_YH!D149="","",IF(coder1_YH!D149=coder2_NY_MT!A150,1,0))</f>
        <v/>
      </c>
      <c r="B150" s="20" t="e">
        <f>IF(coder1_YH!#REF!="","",IF(RIGHT(coder1_YH!#REF!,2)=RIGHT(coder2_NY_MT!B150,2),1,0))</f>
        <v>#REF!</v>
      </c>
      <c r="C150" s="20" t="str">
        <f>IF(coder1_YH!F149="","",IF(coder1_YH!F149=coder2_NY_MT!C150,1,0))</f>
        <v/>
      </c>
      <c r="E150" s="20" t="str">
        <f>IF(coder1_YH!H149="","",IF(coder1_YH!H149=coder2_NY_MT!E150,1,0))</f>
        <v/>
      </c>
      <c r="F150" s="20" t="str">
        <f>IF(coder1_YH!I149="","",IF(coder1_YH!I149=coder2_NY_MT!F150,1,0))</f>
        <v/>
      </c>
      <c r="G150" s="20" t="str">
        <f>IF(coder1_YH!J149="","",IF(coder1_YH!J149=coder2_NY_MT!G150,1,0))</f>
        <v/>
      </c>
      <c r="H150" s="20">
        <f>IF(coder1_YH!O149="","",IF(RIGHT(coder1_YH!O149,3)=RIGHT(coder2_NY_MT!K150,3),1,0))</f>
        <v>0</v>
      </c>
      <c r="I150" s="20">
        <f>IF(H150="","",IF(OR(coder2_NY_MT!L150="", coder1_YH!P149 = ""),0,1))</f>
        <v>1</v>
      </c>
      <c r="J150" s="20">
        <f>IF(coder1_YH!Q149="","",IF(coder1_YH!Q149=coder2_NY_MT!M150,1,0))</f>
        <v>1</v>
      </c>
      <c r="K150" s="20">
        <f>IF(coder1_YH!R149="","",IF(coder1_YH!R149=coder2_NY_MT!N150,1,0))</f>
        <v>1</v>
      </c>
      <c r="L150" s="20">
        <f>IF(coder1_YH!S149="","",IF(coder1_YH!S149=coder2_NY_MT!O150,1,0))</f>
        <v>1</v>
      </c>
      <c r="M150" s="20">
        <f>IF(coder1_YH!T149="","",IF(coder1_YH!T149=coder2_NY_MT!P150,1,0))</f>
        <v>1</v>
      </c>
      <c r="N150" s="20">
        <f>IF(coder1_YH!U149="","",IF(coder1_YH!U149=coder2_NY_MT!Q150,1,0))</f>
        <v>1</v>
      </c>
      <c r="O150" s="20">
        <f>IF(coder1_YH!V149="","",IF(coder1_YH!V149=coder2_NY_MT!R150,1,0))</f>
        <v>1</v>
      </c>
      <c r="P150" s="20">
        <f>IF(coder1_YH!W149="","",IF(coder1_YH!W149=coder2_NY_MT!S150,1,0))</f>
        <v>1</v>
      </c>
      <c r="Q150" s="20">
        <f>IF(coder1_YH!X149="","",IF(coder1_YH!X149=coder2_NY_MT!T150,1,0))</f>
        <v>1</v>
      </c>
      <c r="R150" s="20">
        <f>IF(coder1_YH!Y149="","",IF(coder1_YH!Y149=coder2_NY_MT!U150,1,0))</f>
        <v>1</v>
      </c>
      <c r="S150" s="20">
        <f>IF(R150="","",IF(OR(coder2_NY_MT!V150="", coder1_YH!Z149 = ""),0,1))</f>
        <v>1</v>
      </c>
      <c r="T150" s="20">
        <f>IF(coder1_YH!AA149="","",IF(coder1_YH!AA149=coder2_NY_MT!W150,1,0))</f>
        <v>1</v>
      </c>
      <c r="U150" s="20">
        <f>IF(coder1_YH!AB149="","",IF(coder1_YH!AB149=coder2_NY_MT!X150,1,0))</f>
        <v>0</v>
      </c>
      <c r="V150" s="20">
        <f>IF(coder1_YH!AC149="","",IF(coder1_YH!AC149=coder2_NY_MT!Y150,1,0))</f>
        <v>0</v>
      </c>
      <c r="W150" s="20">
        <f>IF(coder1_YH!AD149="","",IF(coder1_YH!AD149=coder2_NY_MT!Z150,1,0))</f>
        <v>0</v>
      </c>
      <c r="X150" s="20">
        <f>IF(coder1_YH!AE149="","",IF(coder1_YH!AE149=coder2_NY_MT!AA150,1,0))</f>
        <v>0</v>
      </c>
      <c r="Y150" s="20">
        <f>IF(coder1_YH!AF149="","",IF(coder1_YH!AF149=coder2_NY_MT!AB150,1,0))</f>
        <v>0</v>
      </c>
      <c r="Z150" s="20">
        <f>IF(coder1_YH!AG149="","",IF(coder1_YH!AG149=coder2_NY_MT!AC150,1,0))</f>
        <v>0</v>
      </c>
      <c r="AA150" s="20">
        <f>IF(coder1_YH!AH149="","",IF(coder1_YH!AH149=coder2_NY_MT!AD150,1,0))</f>
        <v>0</v>
      </c>
      <c r="AB150" s="20">
        <f>IF(OR(coder2_NY_MT!AE149="", coder1_YH!AI149 = ""),0,1)</f>
        <v>1</v>
      </c>
      <c r="AC150" s="20">
        <f>IF(coder1_YH!AJ149="","",IF(coder1_YH!AJ149=coder2_NY_MT!AF150,1,0))</f>
        <v>1</v>
      </c>
      <c r="AD150" s="20">
        <f>IF(OR(coder2_NY_MT!AG150="", coder1_YH!AK149 = ""),0,1)</f>
        <v>1</v>
      </c>
      <c r="AF150" s="20">
        <f>IF(coder1_YH!AM149="","",IF(coder1_YH!AM149=coder2_NY_MT!AI150,1,0))</f>
        <v>1</v>
      </c>
      <c r="AG150" s="20">
        <f>IF(coder1_YH!AN149="","",IF(coder1_YH!AN149=coder2_NY_MT!AJ150,1,0))</f>
        <v>1</v>
      </c>
      <c r="AH150" s="20">
        <f>IF(coder1_YH!AO149="","",IF(coder1_YH!AO149=coder2_NY_MT!AK150,1,0))</f>
        <v>1</v>
      </c>
      <c r="AI150" s="20">
        <f>IF(coder1_YH!AP149="","",IF(coder1_YH!AP149=coder2_NY_MT!AL150,1,0))</f>
        <v>1</v>
      </c>
      <c r="AJ150" s="20">
        <f>IF(coder1_YH!AQ149="","",IF(coder1_YH!AQ149=coder2_NY_MT!AM150,1,0))</f>
        <v>1</v>
      </c>
      <c r="AK150" s="20">
        <f>IF(coder1_YH!AR149="","",IF(coder1_YH!AR149=coder2_NY_MT!AN150,1,0))</f>
        <v>1</v>
      </c>
      <c r="AL150" s="20" t="str">
        <f>IF(coder1_YH!AY149="","",IF(coder1_YH!AY149=coder2_NY_MT!AU150,1,0))</f>
        <v/>
      </c>
      <c r="AM150" s="20" t="str">
        <f>IF(coder1_YH!AZ149="","",IF(coder1_YH!AZ149=coder2_NY_MT!AV150,1,0))</f>
        <v/>
      </c>
      <c r="AN150" s="2"/>
    </row>
    <row r="151" spans="1:40" s="20" customFormat="1" ht="17" hidden="1" customHeight="1" x14ac:dyDescent="0.2">
      <c r="A151" s="20" t="str">
        <f>IF(coder1_YH!D150="","",IF(coder1_YH!D150=coder2_NY_MT!A151,1,0))</f>
        <v/>
      </c>
      <c r="B151" s="20" t="e">
        <f>IF(coder1_YH!#REF!="","",IF(RIGHT(coder1_YH!#REF!,2)=RIGHT(coder2_NY_MT!B151,2),1,0))</f>
        <v>#REF!</v>
      </c>
      <c r="C151" s="20" t="str">
        <f>IF(coder1_YH!F150="","",IF(coder1_YH!F150=coder2_NY_MT!C151,1,0))</f>
        <v/>
      </c>
      <c r="E151" s="20" t="str">
        <f>IF(coder1_YH!H150="","",IF(coder1_YH!H150=coder2_NY_MT!E151,1,0))</f>
        <v/>
      </c>
      <c r="F151" s="20" t="str">
        <f>IF(coder1_YH!I150="","",IF(coder1_YH!I150=coder2_NY_MT!F151,1,0))</f>
        <v/>
      </c>
      <c r="G151" s="20" t="str">
        <f>IF(coder1_YH!J150="","",IF(coder1_YH!J150=coder2_NY_MT!G151,1,0))</f>
        <v/>
      </c>
      <c r="H151" s="20">
        <f>IF(coder1_YH!O150="","",IF(RIGHT(coder1_YH!O150,3)=RIGHT(coder2_NY_MT!K151,3),1,0))</f>
        <v>0</v>
      </c>
      <c r="I151" s="20">
        <f>IF(H151="","",IF(OR(coder2_NY_MT!L151="", coder1_YH!P150 = ""),0,1))</f>
        <v>1</v>
      </c>
      <c r="J151" s="20">
        <f>IF(coder1_YH!Q150="","",IF(coder1_YH!Q150=coder2_NY_MT!M151,1,0))</f>
        <v>1</v>
      </c>
      <c r="K151" s="20">
        <f>IF(coder1_YH!R150="","",IF(coder1_YH!R150=coder2_NY_MT!N151,1,0))</f>
        <v>1</v>
      </c>
      <c r="L151" s="20">
        <f>IF(coder1_YH!S150="","",IF(coder1_YH!S150=coder2_NY_MT!O151,1,0))</f>
        <v>1</v>
      </c>
      <c r="M151" s="20">
        <f>IF(coder1_YH!T150="","",IF(coder1_YH!T150=coder2_NY_MT!P151,1,0))</f>
        <v>1</v>
      </c>
      <c r="N151" s="20">
        <f>IF(coder1_YH!U150="","",IF(coder1_YH!U150=coder2_NY_MT!Q151,1,0))</f>
        <v>1</v>
      </c>
      <c r="O151" s="20">
        <f>IF(coder1_YH!V150="","",IF(coder1_YH!V150=coder2_NY_MT!R151,1,0))</f>
        <v>1</v>
      </c>
      <c r="P151" s="20">
        <f>IF(coder1_YH!W150="","",IF(coder1_YH!W150=coder2_NY_MT!S151,1,0))</f>
        <v>1</v>
      </c>
      <c r="Q151" s="20">
        <f>IF(coder1_YH!X150="","",IF(coder1_YH!X150=coder2_NY_MT!T151,1,0))</f>
        <v>1</v>
      </c>
      <c r="R151" s="20">
        <f>IF(coder1_YH!Y150="","",IF(coder1_YH!Y150=coder2_NY_MT!U151,1,0))</f>
        <v>1</v>
      </c>
      <c r="S151" s="20">
        <f>IF(R151="","",IF(OR(coder2_NY_MT!V151="", coder1_YH!Z150 = ""),0,1))</f>
        <v>1</v>
      </c>
      <c r="T151" s="20">
        <f>IF(coder1_YH!AA150="","",IF(coder1_YH!AA150=coder2_NY_MT!W151,1,0))</f>
        <v>1</v>
      </c>
      <c r="U151" s="20">
        <f>IF(coder1_YH!AB150="","",IF(coder1_YH!AB150=coder2_NY_MT!X151,1,0))</f>
        <v>1</v>
      </c>
      <c r="V151" s="20">
        <f>IF(coder1_YH!AC150="","",IF(coder1_YH!AC150=coder2_NY_MT!Y151,1,0))</f>
        <v>1</v>
      </c>
      <c r="W151" s="20">
        <f>IF(coder1_YH!AD150="","",IF(coder1_YH!AD150=coder2_NY_MT!Z151,1,0))</f>
        <v>1</v>
      </c>
      <c r="X151" s="20">
        <f>IF(coder1_YH!AE150="","",IF(coder1_YH!AE150=coder2_NY_MT!AA151,1,0))</f>
        <v>1</v>
      </c>
      <c r="Y151" s="20">
        <f>IF(coder1_YH!AF150="","",IF(coder1_YH!AF150=coder2_NY_MT!AB151,1,0))</f>
        <v>1</v>
      </c>
      <c r="Z151" s="20">
        <f>IF(coder1_YH!AG150="","",IF(coder1_YH!AG150=coder2_NY_MT!AC151,1,0))</f>
        <v>1</v>
      </c>
      <c r="AA151" s="20">
        <f>IF(coder1_YH!AH150="","",IF(coder1_YH!AH150=coder2_NY_MT!AD151,1,0))</f>
        <v>1</v>
      </c>
      <c r="AB151" s="20">
        <f>IF(OR(coder2_NY_MT!AE150="", coder1_YH!AI150 = ""),0,1)</f>
        <v>1</v>
      </c>
      <c r="AC151" s="20">
        <f>IF(coder1_YH!AJ150="","",IF(coder1_YH!AJ150=coder2_NY_MT!AF151,1,0))</f>
        <v>1</v>
      </c>
      <c r="AD151" s="20">
        <f>IF(OR(coder2_NY_MT!AG151="", coder1_YH!AK150 = ""),0,1)</f>
        <v>1</v>
      </c>
      <c r="AF151" s="20">
        <f>IF(coder1_YH!AM150="","",IF(coder1_YH!AM150=coder2_NY_MT!AI151,1,0))</f>
        <v>1</v>
      </c>
      <c r="AG151" s="20">
        <f>IF(coder1_YH!AN150="","",IF(coder1_YH!AN150=coder2_NY_MT!AJ151,1,0))</f>
        <v>1</v>
      </c>
      <c r="AH151" s="20">
        <f>IF(coder1_YH!AO150="","",IF(coder1_YH!AO150=coder2_NY_MT!AK151,1,0))</f>
        <v>1</v>
      </c>
      <c r="AI151" s="20">
        <f>IF(coder1_YH!AP150="","",IF(coder1_YH!AP150=coder2_NY_MT!AL151,1,0))</f>
        <v>1</v>
      </c>
      <c r="AJ151" s="20">
        <f>IF(coder1_YH!AQ150="","",IF(coder1_YH!AQ150=coder2_NY_MT!AM151,1,0))</f>
        <v>1</v>
      </c>
      <c r="AK151" s="20">
        <f>IF(coder1_YH!AR150="","",IF(coder1_YH!AR150=coder2_NY_MT!AN151,1,0))</f>
        <v>1</v>
      </c>
      <c r="AL151" s="20" t="str">
        <f>IF(coder1_YH!AY150="","",IF(coder1_YH!AY150=coder2_NY_MT!AU151,1,0))</f>
        <v/>
      </c>
      <c r="AM151" s="20" t="str">
        <f>IF(coder1_YH!AZ150="","",IF(coder1_YH!AZ150=coder2_NY_MT!AV151,1,0))</f>
        <v/>
      </c>
      <c r="AN151" s="2"/>
    </row>
    <row r="152" spans="1:40" s="20" customFormat="1" ht="17" hidden="1" customHeight="1" x14ac:dyDescent="0.2">
      <c r="A152" s="20" t="str">
        <f>IF(coder1_YH!D151="","",IF(coder1_YH!D151=coder2_NY_MT!A152,1,0))</f>
        <v/>
      </c>
      <c r="B152" s="20" t="e">
        <f>IF(coder1_YH!#REF!="","",IF(RIGHT(coder1_YH!#REF!,2)=RIGHT(coder2_NY_MT!B152,2),1,0))</f>
        <v>#REF!</v>
      </c>
      <c r="C152" s="20" t="str">
        <f>IF(coder1_YH!F151="","",IF(coder1_YH!F151=coder2_NY_MT!C152,1,0))</f>
        <v/>
      </c>
      <c r="E152" s="20" t="str">
        <f>IF(coder1_YH!H151="","",IF(coder1_YH!H151=coder2_NY_MT!E152,1,0))</f>
        <v/>
      </c>
      <c r="F152" s="20" t="str">
        <f>IF(coder1_YH!I151="","",IF(coder1_YH!I151=coder2_NY_MT!F152,1,0))</f>
        <v/>
      </c>
      <c r="G152" s="20" t="str">
        <f>IF(coder1_YH!J151="","",IF(coder1_YH!J151=coder2_NY_MT!G152,1,0))</f>
        <v/>
      </c>
      <c r="H152" s="20">
        <f>IF(coder1_YH!O151="","",IF(RIGHT(coder1_YH!O151,3)=RIGHT(coder2_NY_MT!K152,3),1,0))</f>
        <v>0</v>
      </c>
      <c r="I152" s="20">
        <f>IF(H152="","",IF(OR(coder2_NY_MT!L152="", coder1_YH!P151 = ""),0,1))</f>
        <v>1</v>
      </c>
      <c r="J152" s="20">
        <f>IF(coder1_YH!Q151="","",IF(coder1_YH!Q151=coder2_NY_MT!M152,1,0))</f>
        <v>1</v>
      </c>
      <c r="K152" s="20">
        <f>IF(coder1_YH!R151="","",IF(coder1_YH!R151=coder2_NY_MT!N152,1,0))</f>
        <v>1</v>
      </c>
      <c r="L152" s="20">
        <f>IF(coder1_YH!S151="","",IF(coder1_YH!S151=coder2_NY_MT!O152,1,0))</f>
        <v>1</v>
      </c>
      <c r="M152" s="20">
        <f>IF(coder1_YH!T151="","",IF(coder1_YH!T151=coder2_NY_MT!P152,1,0))</f>
        <v>1</v>
      </c>
      <c r="N152" s="20">
        <f>IF(coder1_YH!U151="","",IF(coder1_YH!U151=coder2_NY_MT!Q152,1,0))</f>
        <v>1</v>
      </c>
      <c r="O152" s="20">
        <f>IF(coder1_YH!V151="","",IF(coder1_YH!V151=coder2_NY_MT!R152,1,0))</f>
        <v>1</v>
      </c>
      <c r="P152" s="20">
        <f>IF(coder1_YH!W151="","",IF(coder1_YH!W151=coder2_NY_MT!S152,1,0))</f>
        <v>1</v>
      </c>
      <c r="Q152" s="20">
        <f>IF(coder1_YH!X151="","",IF(coder1_YH!X151=coder2_NY_MT!T152,1,0))</f>
        <v>1</v>
      </c>
      <c r="R152" s="20">
        <f>IF(coder1_YH!Y151="","",IF(coder1_YH!Y151=coder2_NY_MT!U152,1,0))</f>
        <v>1</v>
      </c>
      <c r="S152" s="20">
        <f>IF(R152="","",IF(OR(coder2_NY_MT!V152="", coder1_YH!Z151 = ""),0,1))</f>
        <v>1</v>
      </c>
      <c r="T152" s="20">
        <f>IF(coder1_YH!AA151="","",IF(coder1_YH!AA151=coder2_NY_MT!W152,1,0))</f>
        <v>1</v>
      </c>
      <c r="U152" s="20">
        <f>IF(coder1_YH!AB151="","",IF(coder1_YH!AB151=coder2_NY_MT!X152,1,0))</f>
        <v>0</v>
      </c>
      <c r="V152" s="20">
        <f>IF(coder1_YH!AC151="","",IF(coder1_YH!AC151=coder2_NY_MT!Y152,1,0))</f>
        <v>0</v>
      </c>
      <c r="W152" s="20">
        <f>IF(coder1_YH!AD151="","",IF(coder1_YH!AD151=coder2_NY_MT!Z152,1,0))</f>
        <v>0</v>
      </c>
      <c r="X152" s="20">
        <f>IF(coder1_YH!AE151="","",IF(coder1_YH!AE151=coder2_NY_MT!AA152,1,0))</f>
        <v>0</v>
      </c>
      <c r="Y152" s="20">
        <f>IF(coder1_YH!AF151="","",IF(coder1_YH!AF151=coder2_NY_MT!AB152,1,0))</f>
        <v>0</v>
      </c>
      <c r="Z152" s="20">
        <f>IF(coder1_YH!AG151="","",IF(coder1_YH!AG151=coder2_NY_MT!AC152,1,0))</f>
        <v>0</v>
      </c>
      <c r="AA152" s="20">
        <f>IF(coder1_YH!AH151="","",IF(coder1_YH!AH151=coder2_NY_MT!AD152,1,0))</f>
        <v>0</v>
      </c>
      <c r="AB152" s="20">
        <f>IF(OR(coder2_NY_MT!AE151="", coder1_YH!AI151 = ""),0,1)</f>
        <v>1</v>
      </c>
      <c r="AC152" s="20">
        <f>IF(coder1_YH!AJ151="","",IF(coder1_YH!AJ151=coder2_NY_MT!AF152,1,0))</f>
        <v>1</v>
      </c>
      <c r="AD152" s="20">
        <f>IF(OR(coder2_NY_MT!AG152="", coder1_YH!AK151 = ""),0,1)</f>
        <v>1</v>
      </c>
      <c r="AF152" s="20">
        <f>IF(coder1_YH!AM151="","",IF(coder1_YH!AM151=coder2_NY_MT!AI152,1,0))</f>
        <v>1</v>
      </c>
      <c r="AG152" s="20">
        <f>IF(coder1_YH!AN151="","",IF(coder1_YH!AN151=coder2_NY_MT!AJ152,1,0))</f>
        <v>1</v>
      </c>
      <c r="AH152" s="20">
        <f>IF(coder1_YH!AO151="","",IF(coder1_YH!AO151=coder2_NY_MT!AK152,1,0))</f>
        <v>1</v>
      </c>
      <c r="AI152" s="20">
        <f>IF(coder1_YH!AP151="","",IF(coder1_YH!AP151=coder2_NY_MT!AL152,1,0))</f>
        <v>1</v>
      </c>
      <c r="AJ152" s="20">
        <f>IF(coder1_YH!AQ151="","",IF(coder1_YH!AQ151=coder2_NY_MT!AM152,1,0))</f>
        <v>1</v>
      </c>
      <c r="AK152" s="20">
        <f>IF(coder1_YH!AR151="","",IF(coder1_YH!AR151=coder2_NY_MT!AN152,1,0))</f>
        <v>1</v>
      </c>
      <c r="AL152" s="20" t="str">
        <f>IF(coder1_YH!AY151="","",IF(coder1_YH!AY151=coder2_NY_MT!AU152,1,0))</f>
        <v/>
      </c>
      <c r="AM152" s="20" t="str">
        <f>IF(coder1_YH!AZ151="","",IF(coder1_YH!AZ151=coder2_NY_MT!AV152,1,0))</f>
        <v/>
      </c>
      <c r="AN152" s="2"/>
    </row>
    <row r="153" spans="1:40" s="20" customFormat="1" ht="17" hidden="1" customHeight="1" x14ac:dyDescent="0.2">
      <c r="A153" s="20" t="str">
        <f>IF(coder1_YH!D152="","",IF(coder1_YH!D152=coder2_NY_MT!A153,1,0))</f>
        <v/>
      </c>
      <c r="B153" s="20" t="e">
        <f>IF(coder1_YH!#REF!="","",IF(RIGHT(coder1_YH!#REF!,2)=RIGHT(coder2_NY_MT!B153,2),1,0))</f>
        <v>#REF!</v>
      </c>
      <c r="C153" s="20" t="str">
        <f>IF(coder1_YH!F152="","",IF(coder1_YH!F152=coder2_NY_MT!C153,1,0))</f>
        <v/>
      </c>
      <c r="E153" s="20" t="str">
        <f>IF(coder1_YH!H152="","",IF(coder1_YH!H152=coder2_NY_MT!E153,1,0))</f>
        <v/>
      </c>
      <c r="F153" s="20" t="str">
        <f>IF(coder1_YH!I152="","",IF(coder1_YH!I152=coder2_NY_MT!F153,1,0))</f>
        <v/>
      </c>
      <c r="G153" s="20" t="str">
        <f>IF(coder1_YH!J152="","",IF(coder1_YH!J152=coder2_NY_MT!G153,1,0))</f>
        <v/>
      </c>
      <c r="H153" s="20">
        <f>IF(coder1_YH!O152="","",IF(RIGHT(coder1_YH!O152,3)=RIGHT(coder2_NY_MT!K153,3),1,0))</f>
        <v>0</v>
      </c>
      <c r="I153" s="20">
        <f>IF(H153="","",IF(OR(coder2_NY_MT!L153="", coder1_YH!P152 = ""),0,1))</f>
        <v>1</v>
      </c>
      <c r="J153" s="20">
        <f>IF(coder1_YH!Q152="","",IF(coder1_YH!Q152=coder2_NY_MT!M153,1,0))</f>
        <v>1</v>
      </c>
      <c r="K153" s="20">
        <f>IF(coder1_YH!R152="","",IF(coder1_YH!R152=coder2_NY_MT!N153,1,0))</f>
        <v>1</v>
      </c>
      <c r="L153" s="20">
        <f>IF(coder1_YH!S152="","",IF(coder1_YH!S152=coder2_NY_MT!O153,1,0))</f>
        <v>1</v>
      </c>
      <c r="M153" s="20">
        <f>IF(coder1_YH!T152="","",IF(coder1_YH!T152=coder2_NY_MT!P153,1,0))</f>
        <v>1</v>
      </c>
      <c r="N153" s="20">
        <f>IF(coder1_YH!U152="","",IF(coder1_YH!U152=coder2_NY_MT!Q153,1,0))</f>
        <v>1</v>
      </c>
      <c r="O153" s="20">
        <f>IF(coder1_YH!V152="","",IF(coder1_YH!V152=coder2_NY_MT!R153,1,0))</f>
        <v>1</v>
      </c>
      <c r="P153" s="20">
        <f>IF(coder1_YH!W152="","",IF(coder1_YH!W152=coder2_NY_MT!S153,1,0))</f>
        <v>1</v>
      </c>
      <c r="Q153" s="20">
        <f>IF(coder1_YH!X152="","",IF(coder1_YH!X152=coder2_NY_MT!T153,1,0))</f>
        <v>1</v>
      </c>
      <c r="R153" s="20">
        <f>IF(coder1_YH!Y152="","",IF(coder1_YH!Y152=coder2_NY_MT!U153,1,0))</f>
        <v>1</v>
      </c>
      <c r="S153" s="20">
        <f>IF(R153="","",IF(OR(coder2_NY_MT!V153="", coder1_YH!Z152 = ""),0,1))</f>
        <v>1</v>
      </c>
      <c r="T153" s="20">
        <f>IF(coder1_YH!AA152="","",IF(coder1_YH!AA152=coder2_NY_MT!W153,1,0))</f>
        <v>1</v>
      </c>
      <c r="U153" s="20">
        <f>IF(coder1_YH!AB152="","",IF(coder1_YH!AB152=coder2_NY_MT!X153,1,0))</f>
        <v>1</v>
      </c>
      <c r="V153" s="20">
        <f>IF(coder1_YH!AC152="","",IF(coder1_YH!AC152=coder2_NY_MT!Y153,1,0))</f>
        <v>1</v>
      </c>
      <c r="W153" s="20">
        <f>IF(coder1_YH!AD152="","",IF(coder1_YH!AD152=coder2_NY_MT!Z153,1,0))</f>
        <v>1</v>
      </c>
      <c r="X153" s="20">
        <f>IF(coder1_YH!AE152="","",IF(coder1_YH!AE152=coder2_NY_MT!AA153,1,0))</f>
        <v>1</v>
      </c>
      <c r="Y153" s="20">
        <f>IF(coder1_YH!AF152="","",IF(coder1_YH!AF152=coder2_NY_MT!AB153,1,0))</f>
        <v>1</v>
      </c>
      <c r="Z153" s="20">
        <f>IF(coder1_YH!AG152="","",IF(coder1_YH!AG152=coder2_NY_MT!AC153,1,0))</f>
        <v>1</v>
      </c>
      <c r="AA153" s="20">
        <f>IF(coder1_YH!AH152="","",IF(coder1_YH!AH152=coder2_NY_MT!AD153,1,0))</f>
        <v>1</v>
      </c>
      <c r="AB153" s="20">
        <f>IF(OR(coder2_NY_MT!AE152="", coder1_YH!AI152 = ""),0,1)</f>
        <v>1</v>
      </c>
      <c r="AC153" s="20">
        <f>IF(coder1_YH!AJ152="","",IF(coder1_YH!AJ152=coder2_NY_MT!AF153,1,0))</f>
        <v>1</v>
      </c>
      <c r="AD153" s="20">
        <f>IF(OR(coder2_NY_MT!AG153="", coder1_YH!AK152 = ""),0,1)</f>
        <v>1</v>
      </c>
      <c r="AF153" s="20">
        <f>IF(coder1_YH!AM152="","",IF(coder1_YH!AM152=coder2_NY_MT!AI153,1,0))</f>
        <v>1</v>
      </c>
      <c r="AG153" s="20">
        <f>IF(coder1_YH!AN152="","",IF(coder1_YH!AN152=coder2_NY_MT!AJ153,1,0))</f>
        <v>1</v>
      </c>
      <c r="AH153" s="20">
        <f>IF(coder1_YH!AO152="","",IF(coder1_YH!AO152=coder2_NY_MT!AK153,1,0))</f>
        <v>1</v>
      </c>
      <c r="AI153" s="20">
        <f>IF(coder1_YH!AP152="","",IF(coder1_YH!AP152=coder2_NY_MT!AL153,1,0))</f>
        <v>1</v>
      </c>
      <c r="AJ153" s="20">
        <f>IF(coder1_YH!AQ152="","",IF(coder1_YH!AQ152=coder2_NY_MT!AM153,1,0))</f>
        <v>1</v>
      </c>
      <c r="AK153" s="20">
        <f>IF(coder1_YH!AR152="","",IF(coder1_YH!AR152=coder2_NY_MT!AN153,1,0))</f>
        <v>1</v>
      </c>
      <c r="AL153" s="20" t="str">
        <f>IF(coder1_YH!AY152="","",IF(coder1_YH!AY152=coder2_NY_MT!AU153,1,0))</f>
        <v/>
      </c>
      <c r="AM153" s="20" t="str">
        <f>IF(coder1_YH!AZ152="","",IF(coder1_YH!AZ152=coder2_NY_MT!AV153,1,0))</f>
        <v/>
      </c>
      <c r="AN153" s="2"/>
    </row>
    <row r="154" spans="1:40" s="20" customFormat="1" ht="17" hidden="1" customHeight="1" x14ac:dyDescent="0.2">
      <c r="A154" s="20" t="str">
        <f>IF(coder1_YH!D153="","",IF(coder1_YH!D153=coder2_NY_MT!A154,1,0))</f>
        <v/>
      </c>
      <c r="B154" s="20" t="e">
        <f>IF(coder1_YH!#REF!="","",IF(RIGHT(coder1_YH!#REF!,2)=RIGHT(coder2_NY_MT!B154,2),1,0))</f>
        <v>#REF!</v>
      </c>
      <c r="C154" s="20" t="str">
        <f>IF(coder1_YH!F153="","",IF(coder1_YH!F153=coder2_NY_MT!C154,1,0))</f>
        <v/>
      </c>
      <c r="E154" s="20" t="str">
        <f>IF(coder1_YH!H153="","",IF(coder1_YH!H153=coder2_NY_MT!E154,1,0))</f>
        <v/>
      </c>
      <c r="F154" s="20" t="str">
        <f>IF(coder1_YH!I153="","",IF(coder1_YH!I153=coder2_NY_MT!F154,1,0))</f>
        <v/>
      </c>
      <c r="G154" s="20" t="str">
        <f>IF(coder1_YH!J153="","",IF(coder1_YH!J153=coder2_NY_MT!G154,1,0))</f>
        <v/>
      </c>
      <c r="H154" s="20">
        <f>IF(coder1_YH!O153="","",IF(RIGHT(coder1_YH!O153,3)=RIGHT(coder2_NY_MT!K154,3),1,0))</f>
        <v>0</v>
      </c>
      <c r="I154" s="20">
        <f>IF(H154="","",IF(OR(coder2_NY_MT!L154="", coder1_YH!P153 = ""),0,1))</f>
        <v>1</v>
      </c>
      <c r="J154" s="20">
        <f>IF(coder1_YH!Q153="","",IF(coder1_YH!Q153=coder2_NY_MT!M154,1,0))</f>
        <v>1</v>
      </c>
      <c r="K154" s="20">
        <f>IF(coder1_YH!R153="","",IF(coder1_YH!R153=coder2_NY_MT!N154,1,0))</f>
        <v>1</v>
      </c>
      <c r="L154" s="20">
        <f>IF(coder1_YH!S153="","",IF(coder1_YH!S153=coder2_NY_MT!O154,1,0))</f>
        <v>1</v>
      </c>
      <c r="M154" s="20">
        <f>IF(coder1_YH!T153="","",IF(coder1_YH!T153=coder2_NY_MT!P154,1,0))</f>
        <v>1</v>
      </c>
      <c r="N154" s="20">
        <f>IF(coder1_YH!U153="","",IF(coder1_YH!U153=coder2_NY_MT!Q154,1,0))</f>
        <v>1</v>
      </c>
      <c r="O154" s="20">
        <f>IF(coder1_YH!V153="","",IF(coder1_YH!V153=coder2_NY_MT!R154,1,0))</f>
        <v>1</v>
      </c>
      <c r="P154" s="20">
        <f>IF(coder1_YH!W153="","",IF(coder1_YH!W153=coder2_NY_MT!S154,1,0))</f>
        <v>1</v>
      </c>
      <c r="Q154" s="20">
        <f>IF(coder1_YH!X153="","",IF(coder1_YH!X153=coder2_NY_MT!T154,1,0))</f>
        <v>1</v>
      </c>
      <c r="R154" s="20">
        <f>IF(coder1_YH!Y153="","",IF(coder1_YH!Y153=coder2_NY_MT!U154,1,0))</f>
        <v>1</v>
      </c>
      <c r="S154" s="20">
        <f>IF(R154="","",IF(OR(coder2_NY_MT!V154="", coder1_YH!Z153 = ""),0,1))</f>
        <v>1</v>
      </c>
      <c r="T154" s="20">
        <f>IF(coder1_YH!AA153="","",IF(coder1_YH!AA153=coder2_NY_MT!W154,1,0))</f>
        <v>1</v>
      </c>
      <c r="U154" s="20">
        <f>IF(coder1_YH!AB153="","",IF(coder1_YH!AB153=coder2_NY_MT!X154,1,0))</f>
        <v>0</v>
      </c>
      <c r="V154" s="20">
        <f>IF(coder1_YH!AC153="","",IF(coder1_YH!AC153=coder2_NY_MT!Y154,1,0))</f>
        <v>0</v>
      </c>
      <c r="W154" s="20">
        <f>IF(coder1_YH!AD153="","",IF(coder1_YH!AD153=coder2_NY_MT!Z154,1,0))</f>
        <v>0</v>
      </c>
      <c r="X154" s="20">
        <f>IF(coder1_YH!AE153="","",IF(coder1_YH!AE153=coder2_NY_MT!AA154,1,0))</f>
        <v>0</v>
      </c>
      <c r="Y154" s="20">
        <f>IF(coder1_YH!AF153="","",IF(coder1_YH!AF153=coder2_NY_MT!AB154,1,0))</f>
        <v>0</v>
      </c>
      <c r="Z154" s="20">
        <f>IF(coder1_YH!AG153="","",IF(coder1_YH!AG153=coder2_NY_MT!AC154,1,0))</f>
        <v>0</v>
      </c>
      <c r="AA154" s="20">
        <f>IF(coder1_YH!AH153="","",IF(coder1_YH!AH153=coder2_NY_MT!AD154,1,0))</f>
        <v>0</v>
      </c>
      <c r="AB154" s="20">
        <f>IF(OR(coder2_NY_MT!AE153="", coder1_YH!AI153 = ""),0,1)</f>
        <v>1</v>
      </c>
      <c r="AC154" s="20">
        <f>IF(coder1_YH!AJ153="","",IF(coder1_YH!AJ153=coder2_NY_MT!AF154,1,0))</f>
        <v>1</v>
      </c>
      <c r="AD154" s="20">
        <f>IF(OR(coder2_NY_MT!AG154="", coder1_YH!AK153 = ""),0,1)</f>
        <v>1</v>
      </c>
      <c r="AF154" s="20">
        <f>IF(coder1_YH!AM153="","",IF(coder1_YH!AM153=coder2_NY_MT!AI154,1,0))</f>
        <v>1</v>
      </c>
      <c r="AG154" s="20">
        <f>IF(coder1_YH!AN153="","",IF(coder1_YH!AN153=coder2_NY_MT!AJ154,1,0))</f>
        <v>1</v>
      </c>
      <c r="AH154" s="20">
        <f>IF(coder1_YH!AO153="","",IF(coder1_YH!AO153=coder2_NY_MT!AK154,1,0))</f>
        <v>1</v>
      </c>
      <c r="AI154" s="20">
        <f>IF(coder1_YH!AP153="","",IF(coder1_YH!AP153=coder2_NY_MT!AL154,1,0))</f>
        <v>1</v>
      </c>
      <c r="AJ154" s="20">
        <f>IF(coder1_YH!AQ153="","",IF(coder1_YH!AQ153=coder2_NY_MT!AM154,1,0))</f>
        <v>1</v>
      </c>
      <c r="AK154" s="20">
        <f>IF(coder1_YH!AR153="","",IF(coder1_YH!AR153=coder2_NY_MT!AN154,1,0))</f>
        <v>1</v>
      </c>
      <c r="AL154" s="20" t="str">
        <f>IF(coder1_YH!AY153="","",IF(coder1_YH!AY153=coder2_NY_MT!AU154,1,0))</f>
        <v/>
      </c>
      <c r="AM154" s="20" t="str">
        <f>IF(coder1_YH!AZ153="","",IF(coder1_YH!AZ153=coder2_NY_MT!AV154,1,0))</f>
        <v/>
      </c>
      <c r="AN154" s="2"/>
    </row>
    <row r="155" spans="1:40" s="20" customFormat="1" ht="17" hidden="1" customHeight="1" x14ac:dyDescent="0.2">
      <c r="A155" s="20" t="str">
        <f>IF(coder1_YH!D154="","",IF(coder1_YH!D154=coder2_NY_MT!A155,1,0))</f>
        <v/>
      </c>
      <c r="B155" s="20" t="e">
        <f>IF(coder1_YH!#REF!="","",IF(RIGHT(coder1_YH!#REF!,2)=RIGHT(coder2_NY_MT!B155,2),1,0))</f>
        <v>#REF!</v>
      </c>
      <c r="C155" s="20" t="str">
        <f>IF(coder1_YH!F154="","",IF(coder1_YH!F154=coder2_NY_MT!C155,1,0))</f>
        <v/>
      </c>
      <c r="E155" s="20" t="str">
        <f>IF(coder1_YH!H154="","",IF(coder1_YH!H154=coder2_NY_MT!E155,1,0))</f>
        <v/>
      </c>
      <c r="F155" s="20" t="str">
        <f>IF(coder1_YH!I154="","",IF(coder1_YH!I154=coder2_NY_MT!F155,1,0))</f>
        <v/>
      </c>
      <c r="G155" s="20" t="str">
        <f>IF(coder1_YH!J154="","",IF(coder1_YH!J154=coder2_NY_MT!G155,1,0))</f>
        <v/>
      </c>
      <c r="H155" s="20">
        <f>IF(coder1_YH!O154="","",IF(RIGHT(coder1_YH!O154,3)=RIGHT(coder2_NY_MT!K155,3),1,0))</f>
        <v>0</v>
      </c>
      <c r="I155" s="20">
        <f>IF(H155="","",IF(OR(coder2_NY_MT!L155="", coder1_YH!P154 = ""),0,1))</f>
        <v>1</v>
      </c>
      <c r="J155" s="20">
        <f>IF(coder1_YH!Q154="","",IF(coder1_YH!Q154=coder2_NY_MT!M155,1,0))</f>
        <v>1</v>
      </c>
      <c r="K155" s="20">
        <f>IF(coder1_YH!R154="","",IF(coder1_YH!R154=coder2_NY_MT!N155,1,0))</f>
        <v>1</v>
      </c>
      <c r="L155" s="20">
        <f>IF(coder1_YH!S154="","",IF(coder1_YH!S154=coder2_NY_MT!O155,1,0))</f>
        <v>1</v>
      </c>
      <c r="M155" s="20">
        <f>IF(coder1_YH!T154="","",IF(coder1_YH!T154=coder2_NY_MT!P155,1,0))</f>
        <v>1</v>
      </c>
      <c r="N155" s="20">
        <f>IF(coder1_YH!U154="","",IF(coder1_YH!U154=coder2_NY_MT!Q155,1,0))</f>
        <v>1</v>
      </c>
      <c r="O155" s="20">
        <f>IF(coder1_YH!V154="","",IF(coder1_YH!V154=coder2_NY_MT!R155,1,0))</f>
        <v>1</v>
      </c>
      <c r="P155" s="20">
        <f>IF(coder1_YH!W154="","",IF(coder1_YH!W154=coder2_NY_MT!S155,1,0))</f>
        <v>1</v>
      </c>
      <c r="Q155" s="20">
        <f>IF(coder1_YH!X154="","",IF(coder1_YH!X154=coder2_NY_MT!T155,1,0))</f>
        <v>1</v>
      </c>
      <c r="R155" s="20">
        <f>IF(coder1_YH!Y154="","",IF(coder1_YH!Y154=coder2_NY_MT!U155,1,0))</f>
        <v>1</v>
      </c>
      <c r="S155" s="20">
        <f>IF(R155="","",IF(OR(coder2_NY_MT!V155="", coder1_YH!Z154 = ""),0,1))</f>
        <v>1</v>
      </c>
      <c r="T155" s="20">
        <f>IF(coder1_YH!AA154="","",IF(coder1_YH!AA154=coder2_NY_MT!W155,1,0))</f>
        <v>1</v>
      </c>
      <c r="U155" s="20">
        <f>IF(coder1_YH!AB154="","",IF(coder1_YH!AB154=coder2_NY_MT!X155,1,0))</f>
        <v>1</v>
      </c>
      <c r="V155" s="20">
        <f>IF(coder1_YH!AC154="","",IF(coder1_YH!AC154=coder2_NY_MT!Y155,1,0))</f>
        <v>1</v>
      </c>
      <c r="W155" s="20">
        <f>IF(coder1_YH!AD154="","",IF(coder1_YH!AD154=coder2_NY_MT!Z155,1,0))</f>
        <v>1</v>
      </c>
      <c r="X155" s="20">
        <f>IF(coder1_YH!AE154="","",IF(coder1_YH!AE154=coder2_NY_MT!AA155,1,0))</f>
        <v>1</v>
      </c>
      <c r="Y155" s="20">
        <f>IF(coder1_YH!AF154="","",IF(coder1_YH!AF154=coder2_NY_MT!AB155,1,0))</f>
        <v>1</v>
      </c>
      <c r="Z155" s="20">
        <f>IF(coder1_YH!AG154="","",IF(coder1_YH!AG154=coder2_NY_MT!AC155,1,0))</f>
        <v>1</v>
      </c>
      <c r="AA155" s="20">
        <f>IF(coder1_YH!AH154="","",IF(coder1_YH!AH154=coder2_NY_MT!AD155,1,0))</f>
        <v>1</v>
      </c>
      <c r="AB155" s="20">
        <f>IF(OR(coder2_NY_MT!AE154="", coder1_YH!AI154 = ""),0,1)</f>
        <v>1</v>
      </c>
      <c r="AC155" s="20">
        <f>IF(coder1_YH!AJ154="","",IF(coder1_YH!AJ154=coder2_NY_MT!AF155,1,0))</f>
        <v>1</v>
      </c>
      <c r="AD155" s="20">
        <f>IF(OR(coder2_NY_MT!AG155="", coder1_YH!AK154 = ""),0,1)</f>
        <v>1</v>
      </c>
      <c r="AF155" s="20">
        <f>IF(coder1_YH!AM154="","",IF(coder1_YH!AM154=coder2_NY_MT!AI155,1,0))</f>
        <v>1</v>
      </c>
      <c r="AG155" s="20">
        <f>IF(coder1_YH!AN154="","",IF(coder1_YH!AN154=coder2_NY_MT!AJ155,1,0))</f>
        <v>1</v>
      </c>
      <c r="AH155" s="20">
        <f>IF(coder1_YH!AO154="","",IF(coder1_YH!AO154=coder2_NY_MT!AK155,1,0))</f>
        <v>1</v>
      </c>
      <c r="AI155" s="20">
        <f>IF(coder1_YH!AP154="","",IF(coder1_YH!AP154=coder2_NY_MT!AL155,1,0))</f>
        <v>1</v>
      </c>
      <c r="AJ155" s="20">
        <f>IF(coder1_YH!AQ154="","",IF(coder1_YH!AQ154=coder2_NY_MT!AM155,1,0))</f>
        <v>1</v>
      </c>
      <c r="AK155" s="20">
        <f>IF(coder1_YH!AR154="","",IF(coder1_YH!AR154=coder2_NY_MT!AN155,1,0))</f>
        <v>1</v>
      </c>
      <c r="AL155" s="20" t="str">
        <f>IF(coder1_YH!AY154="","",IF(coder1_YH!AY154=coder2_NY_MT!AU155,1,0))</f>
        <v/>
      </c>
      <c r="AM155" s="20" t="str">
        <f>IF(coder1_YH!AZ154="","",IF(coder1_YH!AZ154=coder2_NY_MT!AV155,1,0))</f>
        <v/>
      </c>
      <c r="AN155" s="2"/>
    </row>
    <row r="156" spans="1:40" s="20" customFormat="1" ht="17" hidden="1" customHeight="1" x14ac:dyDescent="0.2">
      <c r="A156" s="20" t="str">
        <f>IF(coder1_YH!D155="","",IF(coder1_YH!D155=coder2_NY_MT!A156,1,0))</f>
        <v/>
      </c>
      <c r="B156" s="20" t="e">
        <f>IF(coder1_YH!#REF!="","",IF(RIGHT(coder1_YH!#REF!,2)=RIGHT(coder2_NY_MT!B156,2),1,0))</f>
        <v>#REF!</v>
      </c>
      <c r="C156" s="20" t="str">
        <f>IF(coder1_YH!F155="","",IF(coder1_YH!F155=coder2_NY_MT!C156,1,0))</f>
        <v/>
      </c>
      <c r="E156" s="20" t="str">
        <f>IF(coder1_YH!H155="","",IF(coder1_YH!H155=coder2_NY_MT!E156,1,0))</f>
        <v/>
      </c>
      <c r="F156" s="20" t="str">
        <f>IF(coder1_YH!I155="","",IF(coder1_YH!I155=coder2_NY_MT!F156,1,0))</f>
        <v/>
      </c>
      <c r="G156" s="20" t="str">
        <f>IF(coder1_YH!J155="","",IF(coder1_YH!J155=coder2_NY_MT!G156,1,0))</f>
        <v/>
      </c>
      <c r="H156" s="20">
        <f>IF(coder1_YH!O155="","",IF(RIGHT(coder1_YH!O155,3)=RIGHT(coder2_NY_MT!K156,3),1,0))</f>
        <v>0</v>
      </c>
      <c r="I156" s="20">
        <f>IF(H156="","",IF(OR(coder2_NY_MT!L156="", coder1_YH!P155 = ""),0,1))</f>
        <v>1</v>
      </c>
      <c r="J156" s="20">
        <f>IF(coder1_YH!Q155="","",IF(coder1_YH!Q155=coder2_NY_MT!M156,1,0))</f>
        <v>1</v>
      </c>
      <c r="K156" s="20">
        <f>IF(coder1_YH!R155="","",IF(coder1_YH!R155=coder2_NY_MT!N156,1,0))</f>
        <v>1</v>
      </c>
      <c r="L156" s="20">
        <f>IF(coder1_YH!S155="","",IF(coder1_YH!S155=coder2_NY_MT!O156,1,0))</f>
        <v>1</v>
      </c>
      <c r="M156" s="20">
        <f>IF(coder1_YH!T155="","",IF(coder1_YH!T155=coder2_NY_MT!P156,1,0))</f>
        <v>1</v>
      </c>
      <c r="N156" s="20">
        <f>IF(coder1_YH!U155="","",IF(coder1_YH!U155=coder2_NY_MT!Q156,1,0))</f>
        <v>1</v>
      </c>
      <c r="O156" s="20">
        <f>IF(coder1_YH!V155="","",IF(coder1_YH!V155=coder2_NY_MT!R156,1,0))</f>
        <v>1</v>
      </c>
      <c r="P156" s="20">
        <f>IF(coder1_YH!W155="","",IF(coder1_YH!W155=coder2_NY_MT!S156,1,0))</f>
        <v>1</v>
      </c>
      <c r="Q156" s="20">
        <f>IF(coder1_YH!X155="","",IF(coder1_YH!X155=coder2_NY_MT!T156,1,0))</f>
        <v>1</v>
      </c>
      <c r="R156" s="20">
        <f>IF(coder1_YH!Y155="","",IF(coder1_YH!Y155=coder2_NY_MT!U156,1,0))</f>
        <v>1</v>
      </c>
      <c r="S156" s="20">
        <f>IF(R156="","",IF(OR(coder2_NY_MT!V156="", coder1_YH!Z155 = ""),0,1))</f>
        <v>1</v>
      </c>
      <c r="T156" s="20">
        <f>IF(coder1_YH!AA155="","",IF(coder1_YH!AA155=coder2_NY_MT!W156,1,0))</f>
        <v>1</v>
      </c>
      <c r="U156" s="20">
        <f>IF(coder1_YH!AB155="","",IF(coder1_YH!AB155=coder2_NY_MT!X156,1,0))</f>
        <v>0</v>
      </c>
      <c r="V156" s="20">
        <f>IF(coder1_YH!AC155="","",IF(coder1_YH!AC155=coder2_NY_MT!Y156,1,0))</f>
        <v>0</v>
      </c>
      <c r="W156" s="20">
        <f>IF(coder1_YH!AD155="","",IF(coder1_YH!AD155=coder2_NY_MT!Z156,1,0))</f>
        <v>0</v>
      </c>
      <c r="X156" s="20">
        <f>IF(coder1_YH!AE155="","",IF(coder1_YH!AE155=coder2_NY_MT!AA156,1,0))</f>
        <v>0</v>
      </c>
      <c r="Y156" s="20">
        <f>IF(coder1_YH!AF155="","",IF(coder1_YH!AF155=coder2_NY_MT!AB156,1,0))</f>
        <v>0</v>
      </c>
      <c r="Z156" s="20">
        <f>IF(coder1_YH!AG155="","",IF(coder1_YH!AG155=coder2_NY_MT!AC156,1,0))</f>
        <v>0</v>
      </c>
      <c r="AA156" s="20">
        <f>IF(coder1_YH!AH155="","",IF(coder1_YH!AH155=coder2_NY_MT!AD156,1,0))</f>
        <v>0</v>
      </c>
      <c r="AB156" s="20">
        <f>IF(OR(coder2_NY_MT!AE155="", coder1_YH!AI155 = ""),0,1)</f>
        <v>1</v>
      </c>
      <c r="AC156" s="20">
        <f>IF(coder1_YH!AJ155="","",IF(coder1_YH!AJ155=coder2_NY_MT!AF156,1,0))</f>
        <v>1</v>
      </c>
      <c r="AD156" s="20">
        <f>IF(OR(coder2_NY_MT!AG156="", coder1_YH!AK155 = ""),0,1)</f>
        <v>1</v>
      </c>
      <c r="AF156" s="20">
        <f>IF(coder1_YH!AM155="","",IF(coder1_YH!AM155=coder2_NY_MT!AI156,1,0))</f>
        <v>1</v>
      </c>
      <c r="AG156" s="20">
        <f>IF(coder1_YH!AN155="","",IF(coder1_YH!AN155=coder2_NY_MT!AJ156,1,0))</f>
        <v>1</v>
      </c>
      <c r="AH156" s="20">
        <f>IF(coder1_YH!AO155="","",IF(coder1_YH!AO155=coder2_NY_MT!AK156,1,0))</f>
        <v>1</v>
      </c>
      <c r="AI156" s="20">
        <f>IF(coder1_YH!AP155="","",IF(coder1_YH!AP155=coder2_NY_MT!AL156,1,0))</f>
        <v>1</v>
      </c>
      <c r="AJ156" s="20">
        <f>IF(coder1_YH!AQ155="","",IF(coder1_YH!AQ155=coder2_NY_MT!AM156,1,0))</f>
        <v>1</v>
      </c>
      <c r="AK156" s="20">
        <f>IF(coder1_YH!AR155="","",IF(coder1_YH!AR155=coder2_NY_MT!AN156,1,0))</f>
        <v>1</v>
      </c>
      <c r="AL156" s="20" t="str">
        <f>IF(coder1_YH!AY155="","",IF(coder1_YH!AY155=coder2_NY_MT!AU156,1,0))</f>
        <v/>
      </c>
      <c r="AM156" s="20" t="str">
        <f>IF(coder1_YH!AZ155="","",IF(coder1_YH!AZ155=coder2_NY_MT!AV156,1,0))</f>
        <v/>
      </c>
      <c r="AN156" s="2"/>
    </row>
    <row r="157" spans="1:40" s="20" customFormat="1" ht="17" hidden="1" customHeight="1" x14ac:dyDescent="0.2">
      <c r="A157" s="20" t="str">
        <f>IF(coder1_YH!D156="","",IF(coder1_YH!D156=coder2_NY_MT!A157,1,0))</f>
        <v/>
      </c>
      <c r="B157" s="20" t="e">
        <f>IF(coder1_YH!#REF!="","",IF(RIGHT(coder1_YH!#REF!,2)=RIGHT(coder2_NY_MT!B157,2),1,0))</f>
        <v>#REF!</v>
      </c>
      <c r="C157" s="20" t="str">
        <f>IF(coder1_YH!F156="","",IF(coder1_YH!F156=coder2_NY_MT!C157,1,0))</f>
        <v/>
      </c>
      <c r="E157" s="20" t="str">
        <f>IF(coder1_YH!H156="","",IF(coder1_YH!H156=coder2_NY_MT!E157,1,0))</f>
        <v/>
      </c>
      <c r="F157" s="20" t="str">
        <f>IF(coder1_YH!I156="","",IF(coder1_YH!I156=coder2_NY_MT!F157,1,0))</f>
        <v/>
      </c>
      <c r="G157" s="20" t="str">
        <f>IF(coder1_YH!J156="","",IF(coder1_YH!J156=coder2_NY_MT!G157,1,0))</f>
        <v/>
      </c>
      <c r="H157" s="20">
        <f>IF(coder1_YH!O156="","",IF(RIGHT(coder1_YH!O156,3)=RIGHT(coder2_NY_MT!K157,3),1,0))</f>
        <v>0</v>
      </c>
      <c r="I157" s="20">
        <f>IF(H157="","",IF(OR(coder2_NY_MT!L157="", coder1_YH!P156 = ""),0,1))</f>
        <v>1</v>
      </c>
      <c r="J157" s="20">
        <f>IF(coder1_YH!Q156="","",IF(coder1_YH!Q156=coder2_NY_MT!M157,1,0))</f>
        <v>1</v>
      </c>
      <c r="K157" s="20">
        <f>IF(coder1_YH!R156="","",IF(coder1_YH!R156=coder2_NY_MT!N157,1,0))</f>
        <v>1</v>
      </c>
      <c r="L157" s="20">
        <f>IF(coder1_YH!S156="","",IF(coder1_YH!S156=coder2_NY_MT!O157,1,0))</f>
        <v>1</v>
      </c>
      <c r="M157" s="20">
        <f>IF(coder1_YH!T156="","",IF(coder1_YH!T156=coder2_NY_MT!P157,1,0))</f>
        <v>1</v>
      </c>
      <c r="N157" s="20">
        <f>IF(coder1_YH!U156="","",IF(coder1_YH!U156=coder2_NY_MT!Q157,1,0))</f>
        <v>1</v>
      </c>
      <c r="O157" s="20">
        <f>IF(coder1_YH!V156="","",IF(coder1_YH!V156=coder2_NY_MT!R157,1,0))</f>
        <v>1</v>
      </c>
      <c r="P157" s="20">
        <f>IF(coder1_YH!W156="","",IF(coder1_YH!W156=coder2_NY_MT!S157,1,0))</f>
        <v>1</v>
      </c>
      <c r="Q157" s="20">
        <f>IF(coder1_YH!X156="","",IF(coder1_YH!X156=coder2_NY_MT!T157,1,0))</f>
        <v>1</v>
      </c>
      <c r="R157" s="20">
        <f>IF(coder1_YH!Y156="","",IF(coder1_YH!Y156=coder2_NY_MT!U157,1,0))</f>
        <v>1</v>
      </c>
      <c r="S157" s="20">
        <f>IF(R157="","",IF(OR(coder2_NY_MT!V157="", coder1_YH!Z156 = ""),0,1))</f>
        <v>1</v>
      </c>
      <c r="T157" s="20">
        <f>IF(coder1_YH!AA156="","",IF(coder1_YH!AA156=coder2_NY_MT!W157,1,0))</f>
        <v>1</v>
      </c>
      <c r="U157" s="20">
        <f>IF(coder1_YH!AB156="","",IF(coder1_YH!AB156=coder2_NY_MT!X157,1,0))</f>
        <v>1</v>
      </c>
      <c r="V157" s="20">
        <f>IF(coder1_YH!AC156="","",IF(coder1_YH!AC156=coder2_NY_MT!Y157,1,0))</f>
        <v>1</v>
      </c>
      <c r="W157" s="20">
        <f>IF(coder1_YH!AD156="","",IF(coder1_YH!AD156=coder2_NY_MT!Z157,1,0))</f>
        <v>1</v>
      </c>
      <c r="X157" s="20">
        <f>IF(coder1_YH!AE156="","",IF(coder1_YH!AE156=coder2_NY_MT!AA157,1,0))</f>
        <v>1</v>
      </c>
      <c r="Y157" s="20">
        <f>IF(coder1_YH!AF156="","",IF(coder1_YH!AF156=coder2_NY_MT!AB157,1,0))</f>
        <v>1</v>
      </c>
      <c r="Z157" s="20">
        <f>IF(coder1_YH!AG156="","",IF(coder1_YH!AG156=coder2_NY_MT!AC157,1,0))</f>
        <v>1</v>
      </c>
      <c r="AA157" s="20">
        <f>IF(coder1_YH!AH156="","",IF(coder1_YH!AH156=coder2_NY_MT!AD157,1,0))</f>
        <v>1</v>
      </c>
      <c r="AB157" s="20">
        <f>IF(OR(coder2_NY_MT!AE156="", coder1_YH!AI156 = ""),0,1)</f>
        <v>1</v>
      </c>
      <c r="AC157" s="20">
        <f>IF(coder1_YH!AJ156="","",IF(coder1_YH!AJ156=coder2_NY_MT!AF157,1,0))</f>
        <v>1</v>
      </c>
      <c r="AD157" s="20">
        <f>IF(OR(coder2_NY_MT!AG157="", coder1_YH!AK156 = ""),0,1)</f>
        <v>1</v>
      </c>
      <c r="AF157" s="20">
        <f>IF(coder1_YH!AM156="","",IF(coder1_YH!AM156=coder2_NY_MT!AI157,1,0))</f>
        <v>1</v>
      </c>
      <c r="AG157" s="20">
        <f>IF(coder1_YH!AN156="","",IF(coder1_YH!AN156=coder2_NY_MT!AJ157,1,0))</f>
        <v>1</v>
      </c>
      <c r="AH157" s="20">
        <f>IF(coder1_YH!AO156="","",IF(coder1_YH!AO156=coder2_NY_MT!AK157,1,0))</f>
        <v>1</v>
      </c>
      <c r="AI157" s="20">
        <f>IF(coder1_YH!AP156="","",IF(coder1_YH!AP156=coder2_NY_MT!AL157,1,0))</f>
        <v>1</v>
      </c>
      <c r="AJ157" s="20">
        <f>IF(coder1_YH!AQ156="","",IF(coder1_YH!AQ156=coder2_NY_MT!AM157,1,0))</f>
        <v>1</v>
      </c>
      <c r="AK157" s="20">
        <f>IF(coder1_YH!AR156="","",IF(coder1_YH!AR156=coder2_NY_MT!AN157,1,0))</f>
        <v>1</v>
      </c>
      <c r="AL157" s="20" t="str">
        <f>IF(coder1_YH!AY156="","",IF(coder1_YH!AY156=coder2_NY_MT!AU157,1,0))</f>
        <v/>
      </c>
      <c r="AM157" s="20" t="str">
        <f>IF(coder1_YH!AZ156="","",IF(coder1_YH!AZ156=coder2_NY_MT!AV157,1,0))</f>
        <v/>
      </c>
      <c r="AN157" s="2"/>
    </row>
    <row r="158" spans="1:40" s="20" customFormat="1" ht="17" hidden="1" customHeight="1" x14ac:dyDescent="0.2">
      <c r="A158" s="20" t="str">
        <f>IF(coder1_YH!D157="","",IF(coder1_YH!D157=coder2_NY_MT!A158,1,0))</f>
        <v/>
      </c>
      <c r="B158" s="20" t="e">
        <f>IF(coder1_YH!#REF!="","",IF(RIGHT(coder1_YH!#REF!,2)=RIGHT(coder2_NY_MT!B158,2),1,0))</f>
        <v>#REF!</v>
      </c>
      <c r="C158" s="20" t="str">
        <f>IF(coder1_YH!F157="","",IF(coder1_YH!F157=coder2_NY_MT!C158,1,0))</f>
        <v/>
      </c>
      <c r="E158" s="20" t="str">
        <f>IF(coder1_YH!H157="","",IF(coder1_YH!H157=coder2_NY_MT!E158,1,0))</f>
        <v/>
      </c>
      <c r="F158" s="20" t="str">
        <f>IF(coder1_YH!I157="","",IF(coder1_YH!I157=coder2_NY_MT!F158,1,0))</f>
        <v/>
      </c>
      <c r="G158" s="20" t="str">
        <f>IF(coder1_YH!J157="","",IF(coder1_YH!J157=coder2_NY_MT!G158,1,0))</f>
        <v/>
      </c>
      <c r="H158" s="20">
        <f>IF(coder1_YH!O157="","",IF(RIGHT(coder1_YH!O157,3)=RIGHT(coder2_NY_MT!K158,3),1,0))</f>
        <v>0</v>
      </c>
      <c r="I158" s="20">
        <f>IF(H158="","",IF(OR(coder2_NY_MT!L158="", coder1_YH!P157 = ""),0,1))</f>
        <v>1</v>
      </c>
      <c r="J158" s="20">
        <f>IF(coder1_YH!Q157="","",IF(coder1_YH!Q157=coder2_NY_MT!M158,1,0))</f>
        <v>1</v>
      </c>
      <c r="K158" s="20">
        <f>IF(coder1_YH!R157="","",IF(coder1_YH!R157=coder2_NY_MT!N158,1,0))</f>
        <v>1</v>
      </c>
      <c r="L158" s="20">
        <f>IF(coder1_YH!S157="","",IF(coder1_YH!S157=coder2_NY_MT!O158,1,0))</f>
        <v>1</v>
      </c>
      <c r="M158" s="20">
        <f>IF(coder1_YH!T157="","",IF(coder1_YH!T157=coder2_NY_MT!P158,1,0))</f>
        <v>1</v>
      </c>
      <c r="N158" s="20">
        <f>IF(coder1_YH!U157="","",IF(coder1_YH!U157=coder2_NY_MT!Q158,1,0))</f>
        <v>1</v>
      </c>
      <c r="O158" s="20">
        <f>IF(coder1_YH!V157="","",IF(coder1_YH!V157=coder2_NY_MT!R158,1,0))</f>
        <v>1</v>
      </c>
      <c r="P158" s="20">
        <f>IF(coder1_YH!W157="","",IF(coder1_YH!W157=coder2_NY_MT!S158,1,0))</f>
        <v>1</v>
      </c>
      <c r="Q158" s="20">
        <f>IF(coder1_YH!X157="","",IF(coder1_YH!X157=coder2_NY_MT!T158,1,0))</f>
        <v>1</v>
      </c>
      <c r="R158" s="20">
        <f>IF(coder1_YH!Y157="","",IF(coder1_YH!Y157=coder2_NY_MT!U158,1,0))</f>
        <v>1</v>
      </c>
      <c r="S158" s="20">
        <f>IF(R158="","",IF(OR(coder2_NY_MT!V158="", coder1_YH!Z157 = ""),0,1))</f>
        <v>1</v>
      </c>
      <c r="T158" s="20">
        <f>IF(coder1_YH!AA157="","",IF(coder1_YH!AA157=coder2_NY_MT!W158,1,0))</f>
        <v>1</v>
      </c>
      <c r="U158" s="20">
        <f>IF(coder1_YH!AB157="","",IF(coder1_YH!AB157=coder2_NY_MT!X158,1,0))</f>
        <v>0</v>
      </c>
      <c r="V158" s="20">
        <f>IF(coder1_YH!AC157="","",IF(coder1_YH!AC157=coder2_NY_MT!Y158,1,0))</f>
        <v>0</v>
      </c>
      <c r="W158" s="20">
        <f>IF(coder1_YH!AD157="","",IF(coder1_YH!AD157=coder2_NY_MT!Z158,1,0))</f>
        <v>0</v>
      </c>
      <c r="X158" s="20">
        <f>IF(coder1_YH!AE157="","",IF(coder1_YH!AE157=coder2_NY_MT!AA158,1,0))</f>
        <v>0</v>
      </c>
      <c r="Y158" s="20">
        <f>IF(coder1_YH!AF157="","",IF(coder1_YH!AF157=coder2_NY_MT!AB158,1,0))</f>
        <v>0</v>
      </c>
      <c r="Z158" s="20">
        <f>IF(coder1_YH!AG157="","",IF(coder1_YH!AG157=coder2_NY_MT!AC158,1,0))</f>
        <v>0</v>
      </c>
      <c r="AA158" s="20">
        <f>IF(coder1_YH!AH157="","",IF(coder1_YH!AH157=coder2_NY_MT!AD158,1,0))</f>
        <v>0</v>
      </c>
      <c r="AB158" s="20">
        <f>IF(OR(coder2_NY_MT!AE157="", coder1_YH!AI157 = ""),0,1)</f>
        <v>1</v>
      </c>
      <c r="AC158" s="20">
        <f>IF(coder1_YH!AJ157="","",IF(coder1_YH!AJ157=coder2_NY_MT!AF158,1,0))</f>
        <v>1</v>
      </c>
      <c r="AD158" s="20">
        <f>IF(OR(coder2_NY_MT!AG158="", coder1_YH!AK157 = ""),0,1)</f>
        <v>1</v>
      </c>
      <c r="AF158" s="20">
        <f>IF(coder1_YH!AM157="","",IF(coder1_YH!AM157=coder2_NY_MT!AI158,1,0))</f>
        <v>1</v>
      </c>
      <c r="AG158" s="20">
        <f>IF(coder1_YH!AN157="","",IF(coder1_YH!AN157=coder2_NY_MT!AJ158,1,0))</f>
        <v>1</v>
      </c>
      <c r="AH158" s="20">
        <f>IF(coder1_YH!AO157="","",IF(coder1_YH!AO157=coder2_NY_MT!AK158,1,0))</f>
        <v>1</v>
      </c>
      <c r="AI158" s="20">
        <f>IF(coder1_YH!AP157="","",IF(coder1_YH!AP157=coder2_NY_MT!AL158,1,0))</f>
        <v>1</v>
      </c>
      <c r="AJ158" s="20">
        <f>IF(coder1_YH!AQ157="","",IF(coder1_YH!AQ157=coder2_NY_MT!AM158,1,0))</f>
        <v>1</v>
      </c>
      <c r="AK158" s="20">
        <f>IF(coder1_YH!AR157="","",IF(coder1_YH!AR157=coder2_NY_MT!AN158,1,0))</f>
        <v>1</v>
      </c>
      <c r="AL158" s="20" t="str">
        <f>IF(coder1_YH!AY157="","",IF(coder1_YH!AY157=coder2_NY_MT!AU158,1,0))</f>
        <v/>
      </c>
      <c r="AM158" s="20" t="str">
        <f>IF(coder1_YH!AZ157="","",IF(coder1_YH!AZ157=coder2_NY_MT!AV158,1,0))</f>
        <v/>
      </c>
      <c r="AN158" s="2"/>
    </row>
    <row r="159" spans="1:40" s="20" customFormat="1" ht="17" hidden="1" customHeight="1" x14ac:dyDescent="0.2">
      <c r="A159" s="20" t="str">
        <f>IF(coder1_YH!D158="","",IF(coder1_YH!D158=coder2_NY_MT!A159,1,0))</f>
        <v/>
      </c>
      <c r="B159" s="20" t="e">
        <f>IF(coder1_YH!#REF!="","",IF(RIGHT(coder1_YH!#REF!,2)=RIGHT(coder2_NY_MT!B159,2),1,0))</f>
        <v>#REF!</v>
      </c>
      <c r="C159" s="20" t="str">
        <f>IF(coder1_YH!F158="","",IF(coder1_YH!F158=coder2_NY_MT!C159,1,0))</f>
        <v/>
      </c>
      <c r="E159" s="20" t="str">
        <f>IF(coder1_YH!H158="","",IF(coder1_YH!H158=coder2_NY_MT!E159,1,0))</f>
        <v/>
      </c>
      <c r="F159" s="20" t="str">
        <f>IF(coder1_YH!I158="","",IF(coder1_YH!I158=coder2_NY_MT!F159,1,0))</f>
        <v/>
      </c>
      <c r="G159" s="20" t="str">
        <f>IF(coder1_YH!J158="","",IF(coder1_YH!J158=coder2_NY_MT!G159,1,0))</f>
        <v/>
      </c>
      <c r="H159" s="20">
        <f>IF(coder1_YH!O158="","",IF(RIGHT(coder1_YH!O158,3)=RIGHT(coder2_NY_MT!K159,3),1,0))</f>
        <v>0</v>
      </c>
      <c r="I159" s="20">
        <f>IF(H159="","",IF(OR(coder2_NY_MT!L159="", coder1_YH!P158 = ""),0,1))</f>
        <v>1</v>
      </c>
      <c r="J159" s="20">
        <f>IF(coder1_YH!Q158="","",IF(coder1_YH!Q158=coder2_NY_MT!M159,1,0))</f>
        <v>1</v>
      </c>
      <c r="K159" s="20">
        <f>IF(coder1_YH!R158="","",IF(coder1_YH!R158=coder2_NY_MT!N159,1,0))</f>
        <v>1</v>
      </c>
      <c r="L159" s="20">
        <f>IF(coder1_YH!S158="","",IF(coder1_YH!S158=coder2_NY_MT!O159,1,0))</f>
        <v>1</v>
      </c>
      <c r="M159" s="20">
        <f>IF(coder1_YH!T158="","",IF(coder1_YH!T158=coder2_NY_MT!P159,1,0))</f>
        <v>1</v>
      </c>
      <c r="N159" s="20">
        <f>IF(coder1_YH!U158="","",IF(coder1_YH!U158=coder2_NY_MT!Q159,1,0))</f>
        <v>1</v>
      </c>
      <c r="O159" s="20">
        <f>IF(coder1_YH!V158="","",IF(coder1_YH!V158=coder2_NY_MT!R159,1,0))</f>
        <v>1</v>
      </c>
      <c r="P159" s="20">
        <f>IF(coder1_YH!W158="","",IF(coder1_YH!W158=coder2_NY_MT!S159,1,0))</f>
        <v>1</v>
      </c>
      <c r="Q159" s="20">
        <f>IF(coder1_YH!X158="","",IF(coder1_YH!X158=coder2_NY_MT!T159,1,0))</f>
        <v>1</v>
      </c>
      <c r="R159" s="20">
        <f>IF(coder1_YH!Y158="","",IF(coder1_YH!Y158=coder2_NY_MT!U159,1,0))</f>
        <v>1</v>
      </c>
      <c r="S159" s="20">
        <f>IF(R159="","",IF(OR(coder2_NY_MT!V159="", coder1_YH!Z158 = ""),0,1))</f>
        <v>1</v>
      </c>
      <c r="T159" s="20">
        <f>IF(coder1_YH!AA158="","",IF(coder1_YH!AA158=coder2_NY_MT!W159,1,0))</f>
        <v>1</v>
      </c>
      <c r="U159" s="20">
        <f>IF(coder1_YH!AB158="","",IF(coder1_YH!AB158=coder2_NY_MT!X159,1,0))</f>
        <v>1</v>
      </c>
      <c r="V159" s="20">
        <f>IF(coder1_YH!AC158="","",IF(coder1_YH!AC158=coder2_NY_MT!Y159,1,0))</f>
        <v>1</v>
      </c>
      <c r="W159" s="20">
        <f>IF(coder1_YH!AD158="","",IF(coder1_YH!AD158=coder2_NY_MT!Z159,1,0))</f>
        <v>1</v>
      </c>
      <c r="X159" s="20">
        <f>IF(coder1_YH!AE158="","",IF(coder1_YH!AE158=coder2_NY_MT!AA159,1,0))</f>
        <v>1</v>
      </c>
      <c r="Y159" s="20">
        <f>IF(coder1_YH!AF158="","",IF(coder1_YH!AF158=coder2_NY_MT!AB159,1,0))</f>
        <v>1</v>
      </c>
      <c r="Z159" s="20">
        <f>IF(coder1_YH!AG158="","",IF(coder1_YH!AG158=coder2_NY_MT!AC159,1,0))</f>
        <v>1</v>
      </c>
      <c r="AA159" s="20">
        <f>IF(coder1_YH!AH158="","",IF(coder1_YH!AH158=coder2_NY_MT!AD159,1,0))</f>
        <v>1</v>
      </c>
      <c r="AB159" s="20">
        <f>IF(OR(coder2_NY_MT!AE158="", coder1_YH!AI158 = ""),0,1)</f>
        <v>1</v>
      </c>
      <c r="AC159" s="20">
        <f>IF(coder1_YH!AJ158="","",IF(coder1_YH!AJ158=coder2_NY_MT!AF159,1,0))</f>
        <v>1</v>
      </c>
      <c r="AD159" s="20">
        <f>IF(OR(coder2_NY_MT!AG159="", coder1_YH!AK158 = ""),0,1)</f>
        <v>1</v>
      </c>
      <c r="AF159" s="20">
        <f>IF(coder1_YH!AM158="","",IF(coder1_YH!AM158=coder2_NY_MT!AI159,1,0))</f>
        <v>1</v>
      </c>
      <c r="AG159" s="20">
        <f>IF(coder1_YH!AN158="","",IF(coder1_YH!AN158=coder2_NY_MT!AJ159,1,0))</f>
        <v>1</v>
      </c>
      <c r="AH159" s="20">
        <f>IF(coder1_YH!AO158="","",IF(coder1_YH!AO158=coder2_NY_MT!AK159,1,0))</f>
        <v>1</v>
      </c>
      <c r="AI159" s="20">
        <f>IF(coder1_YH!AP158="","",IF(coder1_YH!AP158=coder2_NY_MT!AL159,1,0))</f>
        <v>1</v>
      </c>
      <c r="AJ159" s="20">
        <f>IF(coder1_YH!AQ158="","",IF(coder1_YH!AQ158=coder2_NY_MT!AM159,1,0))</f>
        <v>1</v>
      </c>
      <c r="AK159" s="20">
        <f>IF(coder1_YH!AR158="","",IF(coder1_YH!AR158=coder2_NY_MT!AN159,1,0))</f>
        <v>1</v>
      </c>
      <c r="AL159" s="20" t="str">
        <f>IF(coder1_YH!AY158="","",IF(coder1_YH!AY158=coder2_NY_MT!AU159,1,0))</f>
        <v/>
      </c>
      <c r="AM159" s="20" t="str">
        <f>IF(coder1_YH!AZ158="","",IF(coder1_YH!AZ158=coder2_NY_MT!AV159,1,0))</f>
        <v/>
      </c>
      <c r="AN159" s="2"/>
    </row>
    <row r="160" spans="1:40" s="20" customFormat="1" ht="17" hidden="1" customHeight="1" x14ac:dyDescent="0.2">
      <c r="A160" s="20" t="str">
        <f>IF(coder1_YH!D159="","",IF(coder1_YH!D159=coder2_NY_MT!A160,1,0))</f>
        <v/>
      </c>
      <c r="B160" s="20" t="e">
        <f>IF(coder1_YH!#REF!="","",IF(RIGHT(coder1_YH!#REF!,2)=RIGHT(coder2_NY_MT!B160,2),1,0))</f>
        <v>#REF!</v>
      </c>
      <c r="C160" s="20" t="str">
        <f>IF(coder1_YH!F159="","",IF(coder1_YH!F159=coder2_NY_MT!C160,1,0))</f>
        <v/>
      </c>
      <c r="E160" s="20" t="str">
        <f>IF(coder1_YH!H159="","",IF(coder1_YH!H159=coder2_NY_MT!E160,1,0))</f>
        <v/>
      </c>
      <c r="F160" s="20" t="str">
        <f>IF(coder1_YH!I159="","",IF(coder1_YH!I159=coder2_NY_MT!F160,1,0))</f>
        <v/>
      </c>
      <c r="G160" s="20" t="str">
        <f>IF(coder1_YH!J159="","",IF(coder1_YH!J159=coder2_NY_MT!G160,1,0))</f>
        <v/>
      </c>
      <c r="H160" s="20">
        <f>IF(coder1_YH!O159="","",IF(RIGHT(coder1_YH!O159,3)=RIGHT(coder2_NY_MT!K160,3),1,0))</f>
        <v>0</v>
      </c>
      <c r="I160" s="20">
        <f>IF(H160="","",IF(OR(coder2_NY_MT!L160="", coder1_YH!P159 = ""),0,1))</f>
        <v>1</v>
      </c>
      <c r="J160" s="20">
        <f>IF(coder1_YH!Q159="","",IF(coder1_YH!Q159=coder2_NY_MT!M160,1,0))</f>
        <v>1</v>
      </c>
      <c r="K160" s="20">
        <f>IF(coder1_YH!R159="","",IF(coder1_YH!R159=coder2_NY_MT!N160,1,0))</f>
        <v>1</v>
      </c>
      <c r="L160" s="20">
        <f>IF(coder1_YH!S159="","",IF(coder1_YH!S159=coder2_NY_MT!O160,1,0))</f>
        <v>1</v>
      </c>
      <c r="M160" s="20">
        <f>IF(coder1_YH!T159="","",IF(coder1_YH!T159=coder2_NY_MT!P160,1,0))</f>
        <v>1</v>
      </c>
      <c r="N160" s="20">
        <f>IF(coder1_YH!U159="","",IF(coder1_YH!U159=coder2_NY_MT!Q160,1,0))</f>
        <v>1</v>
      </c>
      <c r="O160" s="20">
        <f>IF(coder1_YH!V159="","",IF(coder1_YH!V159=coder2_NY_MT!R160,1,0))</f>
        <v>1</v>
      </c>
      <c r="P160" s="20">
        <f>IF(coder1_YH!W159="","",IF(coder1_YH!W159=coder2_NY_MT!S160,1,0))</f>
        <v>1</v>
      </c>
      <c r="Q160" s="20">
        <f>IF(coder1_YH!X159="","",IF(coder1_YH!X159=coder2_NY_MT!T160,1,0))</f>
        <v>1</v>
      </c>
      <c r="R160" s="20">
        <f>IF(coder1_YH!Y159="","",IF(coder1_YH!Y159=coder2_NY_MT!U160,1,0))</f>
        <v>1</v>
      </c>
      <c r="S160" s="20">
        <f>IF(R160="","",IF(OR(coder2_NY_MT!V160="", coder1_YH!Z159 = ""),0,1))</f>
        <v>1</v>
      </c>
      <c r="T160" s="20">
        <f>IF(coder1_YH!AA159="","",IF(coder1_YH!AA159=coder2_NY_MT!W160,1,0))</f>
        <v>1</v>
      </c>
      <c r="U160" s="20">
        <f>IF(coder1_YH!AB159="","",IF(coder1_YH!AB159=coder2_NY_MT!X160,1,0))</f>
        <v>0</v>
      </c>
      <c r="V160" s="20">
        <f>IF(coder1_YH!AC159="","",IF(coder1_YH!AC159=coder2_NY_MT!Y160,1,0))</f>
        <v>0</v>
      </c>
      <c r="W160" s="20">
        <f>IF(coder1_YH!AD159="","",IF(coder1_YH!AD159=coder2_NY_MT!Z160,1,0))</f>
        <v>0</v>
      </c>
      <c r="X160" s="20">
        <f>IF(coder1_YH!AE159="","",IF(coder1_YH!AE159=coder2_NY_MT!AA160,1,0))</f>
        <v>0</v>
      </c>
      <c r="Y160" s="20">
        <f>IF(coder1_YH!AF159="","",IF(coder1_YH!AF159=coder2_NY_MT!AB160,1,0))</f>
        <v>0</v>
      </c>
      <c r="Z160" s="20">
        <f>IF(coder1_YH!AG159="","",IF(coder1_YH!AG159=coder2_NY_MT!AC160,1,0))</f>
        <v>0</v>
      </c>
      <c r="AA160" s="20">
        <f>IF(coder1_YH!AH159="","",IF(coder1_YH!AH159=coder2_NY_MT!AD160,1,0))</f>
        <v>0</v>
      </c>
      <c r="AB160" s="20">
        <f>IF(OR(coder2_NY_MT!AE159="", coder1_YH!AI159 = ""),0,1)</f>
        <v>1</v>
      </c>
      <c r="AC160" s="20">
        <f>IF(coder1_YH!AJ159="","",IF(coder1_YH!AJ159=coder2_NY_MT!AF160,1,0))</f>
        <v>1</v>
      </c>
      <c r="AD160" s="20">
        <f>IF(OR(coder2_NY_MT!AG160="", coder1_YH!AK159 = ""),0,1)</f>
        <v>1</v>
      </c>
      <c r="AF160" s="20">
        <f>IF(coder1_YH!AM159="","",IF(coder1_YH!AM159=coder2_NY_MT!AI160,1,0))</f>
        <v>1</v>
      </c>
      <c r="AG160" s="20">
        <f>IF(coder1_YH!AN159="","",IF(coder1_YH!AN159=coder2_NY_MT!AJ160,1,0))</f>
        <v>1</v>
      </c>
      <c r="AH160" s="20">
        <f>IF(coder1_YH!AO159="","",IF(coder1_YH!AO159=coder2_NY_MT!AK160,1,0))</f>
        <v>1</v>
      </c>
      <c r="AI160" s="20">
        <f>IF(coder1_YH!AP159="","",IF(coder1_YH!AP159=coder2_NY_MT!AL160,1,0))</f>
        <v>1</v>
      </c>
      <c r="AJ160" s="20">
        <f>IF(coder1_YH!AQ159="","",IF(coder1_YH!AQ159=coder2_NY_MT!AM160,1,0))</f>
        <v>1</v>
      </c>
      <c r="AK160" s="20">
        <f>IF(coder1_YH!AR159="","",IF(coder1_YH!AR159=coder2_NY_MT!AN160,1,0))</f>
        <v>1</v>
      </c>
      <c r="AL160" s="20" t="str">
        <f>IF(coder1_YH!AY159="","",IF(coder1_YH!AY159=coder2_NY_MT!AU160,1,0))</f>
        <v/>
      </c>
      <c r="AM160" s="20" t="str">
        <f>IF(coder1_YH!AZ159="","",IF(coder1_YH!AZ159=coder2_NY_MT!AV160,1,0))</f>
        <v/>
      </c>
      <c r="AN160" s="2"/>
    </row>
    <row r="161" spans="1:40" s="20" customFormat="1" ht="17" hidden="1" customHeight="1" x14ac:dyDescent="0.2">
      <c r="A161" s="20" t="str">
        <f>IF(coder1_YH!D160="","",IF(coder1_YH!D160=coder2_NY_MT!A161,1,0))</f>
        <v/>
      </c>
      <c r="B161" s="20" t="e">
        <f>IF(coder1_YH!#REF!="","",IF(RIGHT(coder1_YH!#REF!,2)=RIGHT(coder2_NY_MT!B161,2),1,0))</f>
        <v>#REF!</v>
      </c>
      <c r="C161" s="20" t="str">
        <f>IF(coder1_YH!F160="","",IF(coder1_YH!F160=coder2_NY_MT!C161,1,0))</f>
        <v/>
      </c>
      <c r="E161" s="20" t="str">
        <f>IF(coder1_YH!H160="","",IF(coder1_YH!H160=coder2_NY_MT!E161,1,0))</f>
        <v/>
      </c>
      <c r="F161" s="20" t="str">
        <f>IF(coder1_YH!I160="","",IF(coder1_YH!I160=coder2_NY_MT!F161,1,0))</f>
        <v/>
      </c>
      <c r="G161" s="20" t="str">
        <f>IF(coder1_YH!J160="","",IF(coder1_YH!J160=coder2_NY_MT!G161,1,0))</f>
        <v/>
      </c>
      <c r="H161" s="20">
        <f>IF(coder1_YH!O160="","",IF(RIGHT(coder1_YH!O160,3)=RIGHT(coder2_NY_MT!K161,3),1,0))</f>
        <v>0</v>
      </c>
      <c r="I161" s="20">
        <f>IF(H161="","",IF(OR(coder2_NY_MT!L161="", coder1_YH!P160 = ""),0,1))</f>
        <v>1</v>
      </c>
      <c r="J161" s="20">
        <f>IF(coder1_YH!Q160="","",IF(coder1_YH!Q160=coder2_NY_MT!M161,1,0))</f>
        <v>1</v>
      </c>
      <c r="K161" s="20">
        <f>IF(coder1_YH!R160="","",IF(coder1_YH!R160=coder2_NY_MT!N161,1,0))</f>
        <v>1</v>
      </c>
      <c r="L161" s="20">
        <f>IF(coder1_YH!S160="","",IF(coder1_YH!S160=coder2_NY_MT!O161,1,0))</f>
        <v>1</v>
      </c>
      <c r="M161" s="20">
        <f>IF(coder1_YH!T160="","",IF(coder1_YH!T160=coder2_NY_MT!P161,1,0))</f>
        <v>1</v>
      </c>
      <c r="N161" s="20">
        <f>IF(coder1_YH!U160="","",IF(coder1_YH!U160=coder2_NY_MT!Q161,1,0))</f>
        <v>1</v>
      </c>
      <c r="O161" s="20">
        <f>IF(coder1_YH!V160="","",IF(coder1_YH!V160=coder2_NY_MT!R161,1,0))</f>
        <v>1</v>
      </c>
      <c r="P161" s="20">
        <f>IF(coder1_YH!W160="","",IF(coder1_YH!W160=coder2_NY_MT!S161,1,0))</f>
        <v>1</v>
      </c>
      <c r="Q161" s="20">
        <f>IF(coder1_YH!X160="","",IF(coder1_YH!X160=coder2_NY_MT!T161,1,0))</f>
        <v>1</v>
      </c>
      <c r="R161" s="20">
        <f>IF(coder1_YH!Y160="","",IF(coder1_YH!Y160=coder2_NY_MT!U161,1,0))</f>
        <v>1</v>
      </c>
      <c r="S161" s="20">
        <f>IF(R161="","",IF(OR(coder2_NY_MT!V161="", coder1_YH!Z160 = ""),0,1))</f>
        <v>1</v>
      </c>
      <c r="T161" s="20">
        <f>IF(coder1_YH!AA160="","",IF(coder1_YH!AA160=coder2_NY_MT!W161,1,0))</f>
        <v>1</v>
      </c>
      <c r="U161" s="20">
        <f>IF(coder1_YH!AB160="","",IF(coder1_YH!AB160=coder2_NY_MT!X161,1,0))</f>
        <v>1</v>
      </c>
      <c r="V161" s="20">
        <f>IF(coder1_YH!AC160="","",IF(coder1_YH!AC160=coder2_NY_MT!Y161,1,0))</f>
        <v>1</v>
      </c>
      <c r="W161" s="20">
        <f>IF(coder1_YH!AD160="","",IF(coder1_YH!AD160=coder2_NY_MT!Z161,1,0))</f>
        <v>1</v>
      </c>
      <c r="X161" s="20">
        <f>IF(coder1_YH!AE160="","",IF(coder1_YH!AE160=coder2_NY_MT!AA161,1,0))</f>
        <v>1</v>
      </c>
      <c r="Y161" s="20">
        <f>IF(coder1_YH!AF160="","",IF(coder1_YH!AF160=coder2_NY_MT!AB161,1,0))</f>
        <v>1</v>
      </c>
      <c r="Z161" s="20">
        <f>IF(coder1_YH!AG160="","",IF(coder1_YH!AG160=coder2_NY_MT!AC161,1,0))</f>
        <v>1</v>
      </c>
      <c r="AA161" s="20">
        <f>IF(coder1_YH!AH160="","",IF(coder1_YH!AH160=coder2_NY_MT!AD161,1,0))</f>
        <v>1</v>
      </c>
      <c r="AB161" s="20">
        <f>IF(OR(coder2_NY_MT!AE160="", coder1_YH!AI160 = ""),0,1)</f>
        <v>1</v>
      </c>
      <c r="AC161" s="20">
        <f>IF(coder1_YH!AJ160="","",IF(coder1_YH!AJ160=coder2_NY_MT!AF161,1,0))</f>
        <v>1</v>
      </c>
      <c r="AD161" s="20">
        <f>IF(OR(coder2_NY_MT!AG161="", coder1_YH!AK160 = ""),0,1)</f>
        <v>1</v>
      </c>
      <c r="AF161" s="20">
        <f>IF(coder1_YH!AM160="","",IF(coder1_YH!AM160=coder2_NY_MT!AI161,1,0))</f>
        <v>1</v>
      </c>
      <c r="AG161" s="20">
        <f>IF(coder1_YH!AN160="","",IF(coder1_YH!AN160=coder2_NY_MT!AJ161,1,0))</f>
        <v>1</v>
      </c>
      <c r="AH161" s="20">
        <f>IF(coder1_YH!AO160="","",IF(coder1_YH!AO160=coder2_NY_MT!AK161,1,0))</f>
        <v>1</v>
      </c>
      <c r="AI161" s="20">
        <f>IF(coder1_YH!AP160="","",IF(coder1_YH!AP160=coder2_NY_MT!AL161,1,0))</f>
        <v>1</v>
      </c>
      <c r="AJ161" s="20">
        <f>IF(coder1_YH!AQ160="","",IF(coder1_YH!AQ160=coder2_NY_MT!AM161,1,0))</f>
        <v>1</v>
      </c>
      <c r="AK161" s="20">
        <f>IF(coder1_YH!AR160="","",IF(coder1_YH!AR160=coder2_NY_MT!AN161,1,0))</f>
        <v>1</v>
      </c>
      <c r="AL161" s="20" t="str">
        <f>IF(coder1_YH!AY160="","",IF(coder1_YH!AY160=coder2_NY_MT!AU161,1,0))</f>
        <v/>
      </c>
      <c r="AM161" s="20" t="str">
        <f>IF(coder1_YH!AZ160="","",IF(coder1_YH!AZ160=coder2_NY_MT!AV161,1,0))</f>
        <v/>
      </c>
      <c r="AN161" s="2"/>
    </row>
    <row r="162" spans="1:40" s="20" customFormat="1" ht="17" hidden="1" customHeight="1" x14ac:dyDescent="0.2">
      <c r="A162" s="20" t="str">
        <f>IF(coder1_YH!D161="","",IF(coder1_YH!D161=coder2_NY_MT!A162,1,0))</f>
        <v/>
      </c>
      <c r="B162" s="20" t="e">
        <f>IF(coder1_YH!#REF!="","",IF(RIGHT(coder1_YH!#REF!,2)=RIGHT(coder2_NY_MT!B162,2),1,0))</f>
        <v>#REF!</v>
      </c>
      <c r="C162" s="20" t="str">
        <f>IF(coder1_YH!F161="","",IF(coder1_YH!F161=coder2_NY_MT!C162,1,0))</f>
        <v/>
      </c>
      <c r="E162" s="20" t="str">
        <f>IF(coder1_YH!H161="","",IF(coder1_YH!H161=coder2_NY_MT!E162,1,0))</f>
        <v/>
      </c>
      <c r="F162" s="20" t="str">
        <f>IF(coder1_YH!I161="","",IF(coder1_YH!I161=coder2_NY_MT!F162,1,0))</f>
        <v/>
      </c>
      <c r="G162" s="20" t="str">
        <f>IF(coder1_YH!J161="","",IF(coder1_YH!J161=coder2_NY_MT!G162,1,0))</f>
        <v/>
      </c>
      <c r="H162" s="20">
        <f>IF(coder1_YH!O161="","",IF(RIGHT(coder1_YH!O161,3)=RIGHT(coder2_NY_MT!K162,3),1,0))</f>
        <v>0</v>
      </c>
      <c r="I162" s="20">
        <f>IF(H162="","",IF(OR(coder2_NY_MT!L162="", coder1_YH!P161 = ""),0,1))</f>
        <v>1</v>
      </c>
      <c r="J162" s="20">
        <f>IF(coder1_YH!Q161="","",IF(coder1_YH!Q161=coder2_NY_MT!M162,1,0))</f>
        <v>1</v>
      </c>
      <c r="K162" s="20">
        <f>IF(coder1_YH!R161="","",IF(coder1_YH!R161=coder2_NY_MT!N162,1,0))</f>
        <v>1</v>
      </c>
      <c r="L162" s="20">
        <f>IF(coder1_YH!S161="","",IF(coder1_YH!S161=coder2_NY_MT!O162,1,0))</f>
        <v>1</v>
      </c>
      <c r="M162" s="20">
        <f>IF(coder1_YH!T161="","",IF(coder1_YH!T161=coder2_NY_MT!P162,1,0))</f>
        <v>1</v>
      </c>
      <c r="N162" s="20">
        <f>IF(coder1_YH!U161="","",IF(coder1_YH!U161=coder2_NY_MT!Q162,1,0))</f>
        <v>1</v>
      </c>
      <c r="O162" s="20">
        <f>IF(coder1_YH!V161="","",IF(coder1_YH!V161=coder2_NY_MT!R162,1,0))</f>
        <v>1</v>
      </c>
      <c r="P162" s="20">
        <f>IF(coder1_YH!W161="","",IF(coder1_YH!W161=coder2_NY_MT!S162,1,0))</f>
        <v>1</v>
      </c>
      <c r="Q162" s="20">
        <f>IF(coder1_YH!X161="","",IF(coder1_YH!X161=coder2_NY_MT!T162,1,0))</f>
        <v>1</v>
      </c>
      <c r="R162" s="20">
        <f>IF(coder1_YH!Y161="","",IF(coder1_YH!Y161=coder2_NY_MT!U162,1,0))</f>
        <v>1</v>
      </c>
      <c r="S162" s="20">
        <f>IF(R162="","",IF(OR(coder2_NY_MT!V162="", coder1_YH!Z161 = ""),0,1))</f>
        <v>1</v>
      </c>
      <c r="T162" s="20">
        <f>IF(coder1_YH!AA161="","",IF(coder1_YH!AA161=coder2_NY_MT!W162,1,0))</f>
        <v>1</v>
      </c>
      <c r="U162" s="20">
        <f>IF(coder1_YH!AB161="","",IF(coder1_YH!AB161=coder2_NY_MT!X162,1,0))</f>
        <v>0</v>
      </c>
      <c r="V162" s="20">
        <f>IF(coder1_YH!AC161="","",IF(coder1_YH!AC161=coder2_NY_MT!Y162,1,0))</f>
        <v>0</v>
      </c>
      <c r="W162" s="20">
        <f>IF(coder1_YH!AD161="","",IF(coder1_YH!AD161=coder2_NY_MT!Z162,1,0))</f>
        <v>0</v>
      </c>
      <c r="X162" s="20">
        <f>IF(coder1_YH!AE161="","",IF(coder1_YH!AE161=coder2_NY_MT!AA162,1,0))</f>
        <v>0</v>
      </c>
      <c r="Y162" s="20">
        <f>IF(coder1_YH!AF161="","",IF(coder1_YH!AF161=coder2_NY_MT!AB162,1,0))</f>
        <v>0</v>
      </c>
      <c r="Z162" s="20">
        <f>IF(coder1_YH!AG161="","",IF(coder1_YH!AG161=coder2_NY_MT!AC162,1,0))</f>
        <v>0</v>
      </c>
      <c r="AA162" s="20">
        <f>IF(coder1_YH!AH161="","",IF(coder1_YH!AH161=coder2_NY_MT!AD162,1,0))</f>
        <v>0</v>
      </c>
      <c r="AB162" s="20">
        <f>IF(OR(coder2_NY_MT!AE161="", coder1_YH!AI161 = ""),0,1)</f>
        <v>1</v>
      </c>
      <c r="AC162" s="20">
        <f>IF(coder1_YH!AJ161="","",IF(coder1_YH!AJ161=coder2_NY_MT!AF162,1,0))</f>
        <v>1</v>
      </c>
      <c r="AD162" s="20">
        <f>IF(OR(coder2_NY_MT!AG162="", coder1_YH!AK161 = ""),0,1)</f>
        <v>1</v>
      </c>
      <c r="AF162" s="20">
        <f>IF(coder1_YH!AM161="","",IF(coder1_YH!AM161=coder2_NY_MT!AI162,1,0))</f>
        <v>1</v>
      </c>
      <c r="AG162" s="20">
        <f>IF(coder1_YH!AN161="","",IF(coder1_YH!AN161=coder2_NY_MT!AJ162,1,0))</f>
        <v>1</v>
      </c>
      <c r="AH162" s="20">
        <f>IF(coder1_YH!AO161="","",IF(coder1_YH!AO161=coder2_NY_MT!AK162,1,0))</f>
        <v>1</v>
      </c>
      <c r="AI162" s="20">
        <f>IF(coder1_YH!AP161="","",IF(coder1_YH!AP161=coder2_NY_MT!AL162,1,0))</f>
        <v>1</v>
      </c>
      <c r="AJ162" s="20">
        <f>IF(coder1_YH!AQ161="","",IF(coder1_YH!AQ161=coder2_NY_MT!AM162,1,0))</f>
        <v>1</v>
      </c>
      <c r="AK162" s="20">
        <f>IF(coder1_YH!AR161="","",IF(coder1_YH!AR161=coder2_NY_MT!AN162,1,0))</f>
        <v>1</v>
      </c>
      <c r="AL162" s="20" t="str">
        <f>IF(coder1_YH!AY161="","",IF(coder1_YH!AY161=coder2_NY_MT!AU162,1,0))</f>
        <v/>
      </c>
      <c r="AM162" s="20" t="str">
        <f>IF(coder1_YH!AZ161="","",IF(coder1_YH!AZ161=coder2_NY_MT!AV162,1,0))</f>
        <v/>
      </c>
      <c r="AN162" s="2"/>
    </row>
    <row r="163" spans="1:40" s="20" customFormat="1" ht="17" hidden="1" customHeight="1" x14ac:dyDescent="0.2">
      <c r="A163" s="20" t="str">
        <f>IF(coder1_YH!D162="","",IF(coder1_YH!D162=coder2_NY_MT!A163,1,0))</f>
        <v/>
      </c>
      <c r="B163" s="20" t="e">
        <f>IF(coder1_YH!#REF!="","",IF(RIGHT(coder1_YH!#REF!,2)=RIGHT(coder2_NY_MT!B163,2),1,0))</f>
        <v>#REF!</v>
      </c>
      <c r="C163" s="20" t="str">
        <f>IF(coder1_YH!F162="","",IF(coder1_YH!F162=coder2_NY_MT!C163,1,0))</f>
        <v/>
      </c>
      <c r="E163" s="20" t="str">
        <f>IF(coder1_YH!H162="","",IF(coder1_YH!H162=coder2_NY_MT!E163,1,0))</f>
        <v/>
      </c>
      <c r="F163" s="20" t="str">
        <f>IF(coder1_YH!I162="","",IF(coder1_YH!I162=coder2_NY_MT!F163,1,0))</f>
        <v/>
      </c>
      <c r="G163" s="20" t="str">
        <f>IF(coder1_YH!J162="","",IF(coder1_YH!J162=coder2_NY_MT!G163,1,0))</f>
        <v/>
      </c>
      <c r="H163" s="20">
        <f>IF(coder1_YH!O162="","",IF(RIGHT(coder1_YH!O162,3)=RIGHT(coder2_NY_MT!K163,3),1,0))</f>
        <v>0</v>
      </c>
      <c r="I163" s="20">
        <f>IF(H163="","",IF(OR(coder2_NY_MT!L163="", coder1_YH!P162 = ""),0,1))</f>
        <v>1</v>
      </c>
      <c r="J163" s="20">
        <f>IF(coder1_YH!Q162="","",IF(coder1_YH!Q162=coder2_NY_MT!M163,1,0))</f>
        <v>1</v>
      </c>
      <c r="K163" s="20">
        <f>IF(coder1_YH!R162="","",IF(coder1_YH!R162=coder2_NY_MT!N163,1,0))</f>
        <v>1</v>
      </c>
      <c r="L163" s="20">
        <f>IF(coder1_YH!S162="","",IF(coder1_YH!S162=coder2_NY_MT!O163,1,0))</f>
        <v>1</v>
      </c>
      <c r="M163" s="20">
        <f>IF(coder1_YH!T162="","",IF(coder1_YH!T162=coder2_NY_MT!P163,1,0))</f>
        <v>1</v>
      </c>
      <c r="N163" s="20">
        <f>IF(coder1_YH!U162="","",IF(coder1_YH!U162=coder2_NY_MT!Q163,1,0))</f>
        <v>1</v>
      </c>
      <c r="O163" s="20">
        <f>IF(coder1_YH!V162="","",IF(coder1_YH!V162=coder2_NY_MT!R163,1,0))</f>
        <v>1</v>
      </c>
      <c r="P163" s="20">
        <f>IF(coder1_YH!W162="","",IF(coder1_YH!W162=coder2_NY_MT!S163,1,0))</f>
        <v>1</v>
      </c>
      <c r="Q163" s="20">
        <f>IF(coder1_YH!X162="","",IF(coder1_YH!X162=coder2_NY_MT!T163,1,0))</f>
        <v>1</v>
      </c>
      <c r="R163" s="20">
        <f>IF(coder1_YH!Y162="","",IF(coder1_YH!Y162=coder2_NY_MT!U163,1,0))</f>
        <v>1</v>
      </c>
      <c r="S163" s="20">
        <f>IF(R163="","",IF(OR(coder2_NY_MT!V163="", coder1_YH!Z162 = ""),0,1))</f>
        <v>1</v>
      </c>
      <c r="T163" s="20">
        <f>IF(coder1_YH!AA162="","",IF(coder1_YH!AA162=coder2_NY_MT!W163,1,0))</f>
        <v>1</v>
      </c>
      <c r="U163" s="20">
        <f>IF(coder1_YH!AB162="","",IF(coder1_YH!AB162=coder2_NY_MT!X163,1,0))</f>
        <v>1</v>
      </c>
      <c r="V163" s="20">
        <f>IF(coder1_YH!AC162="","",IF(coder1_YH!AC162=coder2_NY_MT!Y163,1,0))</f>
        <v>1</v>
      </c>
      <c r="W163" s="20">
        <f>IF(coder1_YH!AD162="","",IF(coder1_YH!AD162=coder2_NY_MT!Z163,1,0))</f>
        <v>1</v>
      </c>
      <c r="X163" s="20">
        <f>IF(coder1_YH!AE162="","",IF(coder1_YH!AE162=coder2_NY_MT!AA163,1,0))</f>
        <v>1</v>
      </c>
      <c r="Y163" s="20">
        <f>IF(coder1_YH!AF162="","",IF(coder1_YH!AF162=coder2_NY_MT!AB163,1,0))</f>
        <v>1</v>
      </c>
      <c r="Z163" s="20">
        <f>IF(coder1_YH!AG162="","",IF(coder1_YH!AG162=coder2_NY_MT!AC163,1,0))</f>
        <v>1</v>
      </c>
      <c r="AA163" s="20">
        <f>IF(coder1_YH!AH162="","",IF(coder1_YH!AH162=coder2_NY_MT!AD163,1,0))</f>
        <v>1</v>
      </c>
      <c r="AB163" s="20">
        <f>IF(OR(coder2_NY_MT!AE162="", coder1_YH!AI162 = ""),0,1)</f>
        <v>1</v>
      </c>
      <c r="AC163" s="20">
        <f>IF(coder1_YH!AJ162="","",IF(coder1_YH!AJ162=coder2_NY_MT!AF163,1,0))</f>
        <v>1</v>
      </c>
      <c r="AD163" s="20">
        <f>IF(OR(coder2_NY_MT!AG163="", coder1_YH!AK162 = ""),0,1)</f>
        <v>1</v>
      </c>
      <c r="AF163" s="20">
        <f>IF(coder1_YH!AM162="","",IF(coder1_YH!AM162=coder2_NY_MT!AI163,1,0))</f>
        <v>1</v>
      </c>
      <c r="AG163" s="20">
        <f>IF(coder1_YH!AN162="","",IF(coder1_YH!AN162=coder2_NY_MT!AJ163,1,0))</f>
        <v>1</v>
      </c>
      <c r="AH163" s="20">
        <f>IF(coder1_YH!AO162="","",IF(coder1_YH!AO162=coder2_NY_MT!AK163,1,0))</f>
        <v>1</v>
      </c>
      <c r="AI163" s="20">
        <f>IF(coder1_YH!AP162="","",IF(coder1_YH!AP162=coder2_NY_MT!AL163,1,0))</f>
        <v>1</v>
      </c>
      <c r="AJ163" s="20">
        <f>IF(coder1_YH!AQ162="","",IF(coder1_YH!AQ162=coder2_NY_MT!AM163,1,0))</f>
        <v>1</v>
      </c>
      <c r="AK163" s="20">
        <f>IF(coder1_YH!AR162="","",IF(coder1_YH!AR162=coder2_NY_MT!AN163,1,0))</f>
        <v>1</v>
      </c>
      <c r="AL163" s="20" t="str">
        <f>IF(coder1_YH!AY162="","",IF(coder1_YH!AY162=coder2_NY_MT!AU163,1,0))</f>
        <v/>
      </c>
      <c r="AM163" s="20" t="str">
        <f>IF(coder1_YH!AZ162="","",IF(coder1_YH!AZ162=coder2_NY_MT!AV163,1,0))</f>
        <v/>
      </c>
      <c r="AN163" s="2"/>
    </row>
    <row r="164" spans="1:40" s="20" customFormat="1" ht="17" hidden="1" customHeight="1" x14ac:dyDescent="0.2">
      <c r="A164" s="20" t="str">
        <f>IF(coder1_YH!D163="","",IF(coder1_YH!D163=coder2_NY_MT!A164,1,0))</f>
        <v/>
      </c>
      <c r="B164" s="20" t="e">
        <f>IF(coder1_YH!#REF!="","",IF(RIGHT(coder1_YH!#REF!,2)=RIGHT(coder2_NY_MT!B164,2),1,0))</f>
        <v>#REF!</v>
      </c>
      <c r="C164" s="20" t="str">
        <f>IF(coder1_YH!F163="","",IF(coder1_YH!F163=coder2_NY_MT!C164,1,0))</f>
        <v/>
      </c>
      <c r="E164" s="20" t="str">
        <f>IF(coder1_YH!H163="","",IF(coder1_YH!H163=coder2_NY_MT!E164,1,0))</f>
        <v/>
      </c>
      <c r="F164" s="20" t="str">
        <f>IF(coder1_YH!I163="","",IF(coder1_YH!I163=coder2_NY_MT!F164,1,0))</f>
        <v/>
      </c>
      <c r="G164" s="20" t="str">
        <f>IF(coder1_YH!J163="","",IF(coder1_YH!J163=coder2_NY_MT!G164,1,0))</f>
        <v/>
      </c>
      <c r="H164" s="20">
        <f>IF(coder1_YH!O163="","",IF(RIGHT(coder1_YH!O163,3)=RIGHT(coder2_NY_MT!K164,3),1,0))</f>
        <v>0</v>
      </c>
      <c r="I164" s="20">
        <f>IF(H164="","",IF(OR(coder2_NY_MT!L164="", coder1_YH!P163 = ""),0,1))</f>
        <v>1</v>
      </c>
      <c r="J164" s="20">
        <f>IF(coder1_YH!Q163="","",IF(coder1_YH!Q163=coder2_NY_MT!M164,1,0))</f>
        <v>1</v>
      </c>
      <c r="K164" s="20">
        <f>IF(coder1_YH!R163="","",IF(coder1_YH!R163=coder2_NY_MT!N164,1,0))</f>
        <v>1</v>
      </c>
      <c r="L164" s="20">
        <f>IF(coder1_YH!S163="","",IF(coder1_YH!S163=coder2_NY_MT!O164,1,0))</f>
        <v>1</v>
      </c>
      <c r="M164" s="20">
        <f>IF(coder1_YH!T163="","",IF(coder1_YH!T163=coder2_NY_MT!P164,1,0))</f>
        <v>1</v>
      </c>
      <c r="N164" s="20">
        <f>IF(coder1_YH!U163="","",IF(coder1_YH!U163=coder2_NY_MT!Q164,1,0))</f>
        <v>1</v>
      </c>
      <c r="O164" s="20">
        <f>IF(coder1_YH!V163="","",IF(coder1_YH!V163=coder2_NY_MT!R164,1,0))</f>
        <v>1</v>
      </c>
      <c r="P164" s="20">
        <f>IF(coder1_YH!W163="","",IF(coder1_YH!W163=coder2_NY_MT!S164,1,0))</f>
        <v>1</v>
      </c>
      <c r="Q164" s="20">
        <f>IF(coder1_YH!X163="","",IF(coder1_YH!X163=coder2_NY_MT!T164,1,0))</f>
        <v>1</v>
      </c>
      <c r="R164" s="20">
        <f>IF(coder1_YH!Y163="","",IF(coder1_YH!Y163=coder2_NY_MT!U164,1,0))</f>
        <v>1</v>
      </c>
      <c r="S164" s="20">
        <f>IF(R164="","",IF(OR(coder2_NY_MT!V164="", coder1_YH!Z163 = ""),0,1))</f>
        <v>1</v>
      </c>
      <c r="T164" s="20">
        <f>IF(coder1_YH!AA163="","",IF(coder1_YH!AA163=coder2_NY_MT!W164,1,0))</f>
        <v>1</v>
      </c>
      <c r="U164" s="20">
        <f>IF(coder1_YH!AB163="","",IF(coder1_YH!AB163=coder2_NY_MT!X164,1,0))</f>
        <v>0</v>
      </c>
      <c r="V164" s="20">
        <f>IF(coder1_YH!AC163="","",IF(coder1_YH!AC163=coder2_NY_MT!Y164,1,0))</f>
        <v>0</v>
      </c>
      <c r="W164" s="20">
        <f>IF(coder1_YH!AD163="","",IF(coder1_YH!AD163=coder2_NY_MT!Z164,1,0))</f>
        <v>0</v>
      </c>
      <c r="X164" s="20">
        <f>IF(coder1_YH!AE163="","",IF(coder1_YH!AE163=coder2_NY_MT!AA164,1,0))</f>
        <v>0</v>
      </c>
      <c r="Y164" s="20">
        <f>IF(coder1_YH!AF163="","",IF(coder1_YH!AF163=coder2_NY_MT!AB164,1,0))</f>
        <v>0</v>
      </c>
      <c r="Z164" s="20">
        <f>IF(coder1_YH!AG163="","",IF(coder1_YH!AG163=coder2_NY_MT!AC164,1,0))</f>
        <v>0</v>
      </c>
      <c r="AA164" s="20">
        <f>IF(coder1_YH!AH163="","",IF(coder1_YH!AH163=coder2_NY_MT!AD164,1,0))</f>
        <v>0</v>
      </c>
      <c r="AB164" s="20">
        <f>IF(OR(coder2_NY_MT!AE163="", coder1_YH!AI163 = ""),0,1)</f>
        <v>1</v>
      </c>
      <c r="AC164" s="20">
        <f>IF(coder1_YH!AJ163="","",IF(coder1_YH!AJ163=coder2_NY_MT!AF164,1,0))</f>
        <v>1</v>
      </c>
      <c r="AD164" s="20">
        <f>IF(OR(coder2_NY_MT!AG164="", coder1_YH!AK163 = ""),0,1)</f>
        <v>1</v>
      </c>
      <c r="AF164" s="20">
        <f>IF(coder1_YH!AM163="","",IF(coder1_YH!AM163=coder2_NY_MT!AI164,1,0))</f>
        <v>1</v>
      </c>
      <c r="AG164" s="20">
        <f>IF(coder1_YH!AN163="","",IF(coder1_YH!AN163=coder2_NY_MT!AJ164,1,0))</f>
        <v>1</v>
      </c>
      <c r="AH164" s="20">
        <f>IF(coder1_YH!AO163="","",IF(coder1_YH!AO163=coder2_NY_MT!AK164,1,0))</f>
        <v>1</v>
      </c>
      <c r="AI164" s="20">
        <f>IF(coder1_YH!AP163="","",IF(coder1_YH!AP163=coder2_NY_MT!AL164,1,0))</f>
        <v>1</v>
      </c>
      <c r="AJ164" s="20">
        <f>IF(coder1_YH!AQ163="","",IF(coder1_YH!AQ163=coder2_NY_MT!AM164,1,0))</f>
        <v>1</v>
      </c>
      <c r="AK164" s="20">
        <f>IF(coder1_YH!AR163="","",IF(coder1_YH!AR163=coder2_NY_MT!AN164,1,0))</f>
        <v>1</v>
      </c>
      <c r="AL164" s="20" t="str">
        <f>IF(coder1_YH!AY163="","",IF(coder1_YH!AY163=coder2_NY_MT!AU164,1,0))</f>
        <v/>
      </c>
      <c r="AM164" s="20" t="str">
        <f>IF(coder1_YH!AZ163="","",IF(coder1_YH!AZ163=coder2_NY_MT!AV164,1,0))</f>
        <v/>
      </c>
      <c r="AN164" s="2"/>
    </row>
    <row r="165" spans="1:40" s="20" customFormat="1" ht="17" hidden="1" customHeight="1" x14ac:dyDescent="0.2">
      <c r="A165" s="20">
        <f>IF(coder1_YH!D164="","",IF(coder1_YH!D164=coder2_NY_MT!A165,1,0))</f>
        <v>1</v>
      </c>
      <c r="B165" s="20" t="e">
        <f>IF(coder1_YH!#REF!="","",IF(RIGHT(coder1_YH!#REF!,2)=RIGHT(coder2_NY_MT!B165,2),1,0))</f>
        <v>#REF!</v>
      </c>
      <c r="C165" s="20">
        <f>IF(coder1_YH!F164="","",IF(coder1_YH!F164=coder2_NY_MT!C165,1,0))</f>
        <v>1</v>
      </c>
      <c r="E165" s="20">
        <f>IF(coder1_YH!H164="","",IF(coder1_YH!H164=coder2_NY_MT!E165,1,0))</f>
        <v>1</v>
      </c>
      <c r="F165" s="20">
        <f>IF(coder1_YH!I164="","",IF(coder1_YH!I164=coder2_NY_MT!F165,1,0))</f>
        <v>1</v>
      </c>
      <c r="G165" s="20">
        <f>IF(coder1_YH!J164="","",IF(coder1_YH!J164=coder2_NY_MT!G165,1,0))</f>
        <v>1</v>
      </c>
      <c r="H165" s="20">
        <f>IF(coder1_YH!O164="","",IF(RIGHT(coder1_YH!O164,3)=RIGHT(coder2_NY_MT!K165,3),1,0))</f>
        <v>1</v>
      </c>
      <c r="I165" s="20">
        <f>IF(H165="","",IF(OR(coder2_NY_MT!L165="", coder1_YH!P164 = ""),0,1))</f>
        <v>1</v>
      </c>
      <c r="J165" s="20">
        <f>IF(coder1_YH!Q164="","",IF(coder1_YH!Q164=coder2_NY_MT!M165,1,0))</f>
        <v>1</v>
      </c>
      <c r="K165" s="20">
        <f>IF(coder1_YH!R164="","",IF(coder1_YH!R164=coder2_NY_MT!N165,1,0))</f>
        <v>1</v>
      </c>
      <c r="L165" s="20">
        <f>IF(coder1_YH!S164="","",IF(coder1_YH!S164=coder2_NY_MT!O165,1,0))</f>
        <v>1</v>
      </c>
      <c r="M165" s="20">
        <f>IF(coder1_YH!T164="","",IF(coder1_YH!T164=coder2_NY_MT!P165,1,0))</f>
        <v>1</v>
      </c>
      <c r="N165" s="20">
        <f>IF(coder1_YH!U164="","",IF(coder1_YH!U164=coder2_NY_MT!Q165,1,0))</f>
        <v>1</v>
      </c>
      <c r="O165" s="20">
        <f>IF(coder1_YH!V164="","",IF(coder1_YH!V164=coder2_NY_MT!R165,1,0))</f>
        <v>1</v>
      </c>
      <c r="P165" s="20">
        <f>IF(coder1_YH!W164="","",IF(coder1_YH!W164=coder2_NY_MT!S165,1,0))</f>
        <v>1</v>
      </c>
      <c r="Q165" s="20">
        <f>IF(coder1_YH!X164="","",IF(coder1_YH!X164=coder2_NY_MT!T165,1,0))</f>
        <v>1</v>
      </c>
      <c r="R165" s="20">
        <f>IF(coder1_YH!Y164="","",IF(coder1_YH!Y164=coder2_NY_MT!U165,1,0))</f>
        <v>1</v>
      </c>
      <c r="S165" s="20">
        <f>IF(R165="","",IF(OR(coder2_NY_MT!V165="", coder1_YH!Z164 = ""),0,1))</f>
        <v>1</v>
      </c>
      <c r="T165" s="20">
        <f>IF(coder1_YH!AA164="","",IF(coder1_YH!AA164=coder2_NY_MT!W165,1,0))</f>
        <v>1</v>
      </c>
      <c r="U165" s="20">
        <f>IF(coder1_YH!AB164="","",IF(coder1_YH!AB164=coder2_NY_MT!X165,1,0))</f>
        <v>1</v>
      </c>
      <c r="V165" s="20">
        <f>IF(coder1_YH!AC164="","",IF(coder1_YH!AC164=coder2_NY_MT!Y165,1,0))</f>
        <v>1</v>
      </c>
      <c r="W165" s="20">
        <f>IF(coder1_YH!AD164="","",IF(coder1_YH!AD164=coder2_NY_MT!Z165,1,0))</f>
        <v>1</v>
      </c>
      <c r="X165" s="20">
        <f>IF(coder1_YH!AE164="","",IF(coder1_YH!AE164=coder2_NY_MT!AA165,1,0))</f>
        <v>1</v>
      </c>
      <c r="Y165" s="20">
        <f>IF(coder1_YH!AF164="","",IF(coder1_YH!AF164=coder2_NY_MT!AB165,1,0))</f>
        <v>1</v>
      </c>
      <c r="Z165" s="20">
        <f>IF(coder1_YH!AG164="","",IF(coder1_YH!AG164=coder2_NY_MT!AC165,1,0))</f>
        <v>1</v>
      </c>
      <c r="AA165" s="20">
        <f>IF(coder1_YH!AH164="","",IF(coder1_YH!AH164=coder2_NY_MT!AD165,1,0))</f>
        <v>1</v>
      </c>
      <c r="AB165" s="20">
        <f>IF(OR(coder2_NY_MT!AE164="", coder1_YH!AI164 = ""),0,1)</f>
        <v>1</v>
      </c>
      <c r="AC165" s="20">
        <f>IF(coder1_YH!AJ164="","",IF(coder1_YH!AJ164=coder2_NY_MT!AF165,1,0))</f>
        <v>1</v>
      </c>
      <c r="AD165" s="20">
        <f>IF(OR(coder2_NY_MT!AG165="", coder1_YH!AK164 = ""),0,1)</f>
        <v>1</v>
      </c>
      <c r="AF165" s="20">
        <f>IF(coder1_YH!AM164="","",IF(coder1_YH!AM164=coder2_NY_MT!AI165,1,0))</f>
        <v>1</v>
      </c>
      <c r="AG165" s="20">
        <f>IF(coder1_YH!AN164="","",IF(coder1_YH!AN164=coder2_NY_MT!AJ165,1,0))</f>
        <v>1</v>
      </c>
      <c r="AH165" s="20">
        <f>IF(coder1_YH!AO164="","",IF(coder1_YH!AO164=coder2_NY_MT!AK165,1,0))</f>
        <v>1</v>
      </c>
      <c r="AI165" s="20">
        <f>IF(coder1_YH!AP164="","",IF(coder1_YH!AP164=coder2_NY_MT!AL165,1,0))</f>
        <v>1</v>
      </c>
      <c r="AJ165" s="20">
        <f>IF(coder1_YH!AQ164="","",IF(coder1_YH!AQ164=coder2_NY_MT!AM165,1,0))</f>
        <v>1</v>
      </c>
      <c r="AK165" s="20">
        <f>IF(coder1_YH!AR164="","",IF(coder1_YH!AR164=coder2_NY_MT!AN165,1,0))</f>
        <v>1</v>
      </c>
      <c r="AL165" s="20" t="str">
        <f>IF(coder1_YH!AY164="","",IF(coder1_YH!AY164=coder2_NY_MT!AU165,1,0))</f>
        <v/>
      </c>
      <c r="AM165" s="20" t="str">
        <f>IF(coder1_YH!AZ164="","",IF(coder1_YH!AZ164=coder2_NY_MT!AV165,1,0))</f>
        <v/>
      </c>
      <c r="AN165" s="2"/>
    </row>
    <row r="166" spans="1:40" s="20" customFormat="1" ht="17" hidden="1" customHeight="1" x14ac:dyDescent="0.2">
      <c r="A166" s="20" t="str">
        <f>IF(coder1_YH!D165="","",IF(coder1_YH!D165=coder2_NY_MT!A166,1,0))</f>
        <v/>
      </c>
      <c r="B166" s="20" t="e">
        <f>IF(coder1_YH!#REF!="","",IF(RIGHT(coder1_YH!#REF!,2)=RIGHT(coder2_NY_MT!B166,2),1,0))</f>
        <v>#REF!</v>
      </c>
      <c r="C166" s="20" t="str">
        <f>IF(coder1_YH!F165="","",IF(coder1_YH!F165=coder2_NY_MT!C166,1,0))</f>
        <v/>
      </c>
      <c r="E166" s="20" t="str">
        <f>IF(coder1_YH!H165="","",IF(coder1_YH!H165=coder2_NY_MT!E166,1,0))</f>
        <v/>
      </c>
      <c r="F166" s="20" t="str">
        <f>IF(coder1_YH!I165="","",IF(coder1_YH!I165=coder2_NY_MT!F166,1,0))</f>
        <v/>
      </c>
      <c r="G166" s="20" t="str">
        <f>IF(coder1_YH!J165="","",IF(coder1_YH!J165=coder2_NY_MT!G166,1,0))</f>
        <v/>
      </c>
      <c r="H166" s="20">
        <f>IF(coder1_YH!O165="","",IF(RIGHT(coder1_YH!O165,3)=RIGHT(coder2_NY_MT!K166,3),1,0))</f>
        <v>0</v>
      </c>
      <c r="I166" s="20">
        <f>IF(H166="","",IF(OR(coder2_NY_MT!L166="", coder1_YH!P165 = ""),0,1))</f>
        <v>1</v>
      </c>
      <c r="J166" s="20">
        <f>IF(coder1_YH!Q165="","",IF(coder1_YH!Q165=coder2_NY_MT!M166,1,0))</f>
        <v>1</v>
      </c>
      <c r="K166" s="20">
        <f>IF(coder1_YH!R165="","",IF(coder1_YH!R165=coder2_NY_MT!N166,1,0))</f>
        <v>1</v>
      </c>
      <c r="L166" s="20">
        <f>IF(coder1_YH!S165="","",IF(coder1_YH!S165=coder2_NY_MT!O166,1,0))</f>
        <v>1</v>
      </c>
      <c r="M166" s="20">
        <f>IF(coder1_YH!T165="","",IF(coder1_YH!T165=coder2_NY_MT!P166,1,0))</f>
        <v>1</v>
      </c>
      <c r="N166" s="20">
        <f>IF(coder1_YH!U165="","",IF(coder1_YH!U165=coder2_NY_MT!Q166,1,0))</f>
        <v>1</v>
      </c>
      <c r="O166" s="20">
        <f>IF(coder1_YH!V165="","",IF(coder1_YH!V165=coder2_NY_MT!R166,1,0))</f>
        <v>1</v>
      </c>
      <c r="P166" s="20">
        <f>IF(coder1_YH!W165="","",IF(coder1_YH!W165=coder2_NY_MT!S166,1,0))</f>
        <v>1</v>
      </c>
      <c r="Q166" s="20">
        <f>IF(coder1_YH!X165="","",IF(coder1_YH!X165=coder2_NY_MT!T166,1,0))</f>
        <v>1</v>
      </c>
      <c r="R166" s="20">
        <f>IF(coder1_YH!Y165="","",IF(coder1_YH!Y165=coder2_NY_MT!U166,1,0))</f>
        <v>1</v>
      </c>
      <c r="S166" s="20">
        <f>IF(R166="","",IF(OR(coder2_NY_MT!V166="", coder1_YH!Z165 = ""),0,1))</f>
        <v>1</v>
      </c>
      <c r="T166" s="20">
        <f>IF(coder1_YH!AA165="","",IF(coder1_YH!AA165=coder2_NY_MT!W166,1,0))</f>
        <v>1</v>
      </c>
      <c r="U166" s="20">
        <f>IF(coder1_YH!AB165="","",IF(coder1_YH!AB165=coder2_NY_MT!X166,1,0))</f>
        <v>0</v>
      </c>
      <c r="V166" s="20">
        <f>IF(coder1_YH!AC165="","",IF(coder1_YH!AC165=coder2_NY_MT!Y166,1,0))</f>
        <v>1</v>
      </c>
      <c r="W166" s="20">
        <f>IF(coder1_YH!AD165="","",IF(coder1_YH!AD165=coder2_NY_MT!Z166,1,0))</f>
        <v>1</v>
      </c>
      <c r="X166" s="20">
        <f>IF(coder1_YH!AE165="","",IF(coder1_YH!AE165=coder2_NY_MT!AA166,1,0))</f>
        <v>1</v>
      </c>
      <c r="Y166" s="20">
        <f>IF(coder1_YH!AF165="","",IF(coder1_YH!AF165=coder2_NY_MT!AB166,1,0))</f>
        <v>1</v>
      </c>
      <c r="Z166" s="20">
        <f>IF(coder1_YH!AG165="","",IF(coder1_YH!AG165=coder2_NY_MT!AC166,1,0))</f>
        <v>1</v>
      </c>
      <c r="AA166" s="20">
        <f>IF(coder1_YH!AH165="","",IF(coder1_YH!AH165=coder2_NY_MT!AD166,1,0))</f>
        <v>0</v>
      </c>
      <c r="AB166" s="20">
        <f>IF(OR(coder2_NY_MT!AE165="", coder1_YH!AI165 = ""),0,1)</f>
        <v>1</v>
      </c>
      <c r="AC166" s="20">
        <f>IF(coder1_YH!AJ165="","",IF(coder1_YH!AJ165=coder2_NY_MT!AF166,1,0))</f>
        <v>1</v>
      </c>
      <c r="AD166" s="20">
        <f>IF(OR(coder2_NY_MT!AG166="", coder1_YH!AK165 = ""),0,1)</f>
        <v>1</v>
      </c>
      <c r="AF166" s="20">
        <f>IF(coder1_YH!AM165="","",IF(coder1_YH!AM165=coder2_NY_MT!AI166,1,0))</f>
        <v>1</v>
      </c>
      <c r="AG166" s="20">
        <f>IF(coder1_YH!AN165="","",IF(coder1_YH!AN165=coder2_NY_MT!AJ166,1,0))</f>
        <v>1</v>
      </c>
      <c r="AH166" s="20">
        <f>IF(coder1_YH!AO165="","",IF(coder1_YH!AO165=coder2_NY_MT!AK166,1,0))</f>
        <v>1</v>
      </c>
      <c r="AI166" s="20">
        <f>IF(coder1_YH!AP165="","",IF(coder1_YH!AP165=coder2_NY_MT!AL166,1,0))</f>
        <v>1</v>
      </c>
      <c r="AJ166" s="20">
        <f>IF(coder1_YH!AQ165="","",IF(coder1_YH!AQ165=coder2_NY_MT!AM166,1,0))</f>
        <v>1</v>
      </c>
      <c r="AK166" s="20">
        <f>IF(coder1_YH!AR165="","",IF(coder1_YH!AR165=coder2_NY_MT!AN166,1,0))</f>
        <v>1</v>
      </c>
      <c r="AL166" s="20" t="str">
        <f>IF(coder1_YH!AY165="","",IF(coder1_YH!AY165=coder2_NY_MT!AU166,1,0))</f>
        <v/>
      </c>
      <c r="AM166" s="20" t="str">
        <f>IF(coder1_YH!AZ165="","",IF(coder1_YH!AZ165=coder2_NY_MT!AV166,1,0))</f>
        <v/>
      </c>
      <c r="AN166" s="2"/>
    </row>
    <row r="167" spans="1:40" s="20" customFormat="1" ht="17" hidden="1" customHeight="1" x14ac:dyDescent="0.2">
      <c r="A167" s="20">
        <f>IF(coder1_YH!D166="","",IF(coder1_YH!D166=coder2_NY_MT!A167,1,0))</f>
        <v>1</v>
      </c>
      <c r="B167" s="20" t="e">
        <f>IF(coder1_YH!#REF!="","",IF(RIGHT(coder1_YH!#REF!,2)=RIGHT(coder2_NY_MT!B167,2),1,0))</f>
        <v>#REF!</v>
      </c>
      <c r="C167" s="20">
        <f>IF(coder1_YH!F166="","",IF(coder1_YH!F166=coder2_NY_MT!C167,1,0))</f>
        <v>1</v>
      </c>
      <c r="E167" s="20">
        <f>IF(coder1_YH!H166="","",IF(coder1_YH!H166=coder2_NY_MT!E167,1,0))</f>
        <v>1</v>
      </c>
      <c r="F167" s="20">
        <f>IF(coder1_YH!I166="","",IF(coder1_YH!I166=coder2_NY_MT!F167,1,0))</f>
        <v>1</v>
      </c>
      <c r="G167" s="20">
        <f>IF(coder1_YH!J166="","",IF(coder1_YH!J166=coder2_NY_MT!G167,1,0))</f>
        <v>1</v>
      </c>
      <c r="H167" s="20">
        <f>IF(coder1_YH!O166="","",IF(RIGHT(coder1_YH!O166,3)=RIGHT(coder2_NY_MT!K167,3),1,0))</f>
        <v>0</v>
      </c>
      <c r="I167" s="20">
        <f>IF(H167="","",IF(OR(coder2_NY_MT!L167="", coder1_YH!P166 = ""),0,1))</f>
        <v>1</v>
      </c>
      <c r="J167" s="20">
        <f>IF(coder1_YH!Q166="","",IF(coder1_YH!Q166=coder2_NY_MT!M167,1,0))</f>
        <v>1</v>
      </c>
      <c r="K167" s="20">
        <f>IF(coder1_YH!R166="","",IF(coder1_YH!R166=coder2_NY_MT!N167,1,0))</f>
        <v>1</v>
      </c>
      <c r="L167" s="20">
        <f>IF(coder1_YH!S166="","",IF(coder1_YH!S166=coder2_NY_MT!O167,1,0))</f>
        <v>1</v>
      </c>
      <c r="M167" s="20">
        <f>IF(coder1_YH!T166="","",IF(coder1_YH!T166=coder2_NY_MT!P167,1,0))</f>
        <v>1</v>
      </c>
      <c r="N167" s="20">
        <f>IF(coder1_YH!U166="","",IF(coder1_YH!U166=coder2_NY_MT!Q167,1,0))</f>
        <v>1</v>
      </c>
      <c r="O167" s="20">
        <f>IF(coder1_YH!V166="","",IF(coder1_YH!V166=coder2_NY_MT!R167,1,0))</f>
        <v>1</v>
      </c>
      <c r="P167" s="20">
        <f>IF(coder1_YH!W166="","",IF(coder1_YH!W166=coder2_NY_MT!S167,1,0))</f>
        <v>1</v>
      </c>
      <c r="Q167" s="20">
        <f>IF(coder1_YH!X166="","",IF(coder1_YH!X166=coder2_NY_MT!T167,1,0))</f>
        <v>1</v>
      </c>
      <c r="R167" s="20">
        <f>IF(coder1_YH!Y166="","",IF(coder1_YH!Y166=coder2_NY_MT!U167,1,0))</f>
        <v>1</v>
      </c>
      <c r="S167" s="20">
        <f>IF(R167="","",IF(OR(coder2_NY_MT!V167="", coder1_YH!Z166 = ""),0,1))</f>
        <v>1</v>
      </c>
      <c r="T167" s="20">
        <f>IF(coder1_YH!AA166="","",IF(coder1_YH!AA166=coder2_NY_MT!W167,1,0))</f>
        <v>1</v>
      </c>
      <c r="U167" s="20">
        <f>IF(coder1_YH!AB166="","",IF(coder1_YH!AB166=coder2_NY_MT!X167,1,0))</f>
        <v>1</v>
      </c>
      <c r="V167" s="20">
        <f>IF(coder1_YH!AC166="","",IF(coder1_YH!AC166=coder2_NY_MT!Y167,1,0))</f>
        <v>1</v>
      </c>
      <c r="W167" s="20">
        <f>IF(coder1_YH!AD166="","",IF(coder1_YH!AD166=coder2_NY_MT!Z167,1,0))</f>
        <v>1</v>
      </c>
      <c r="X167" s="20">
        <f>IF(coder1_YH!AE166="","",IF(coder1_YH!AE166=coder2_NY_MT!AA167,1,0))</f>
        <v>1</v>
      </c>
      <c r="Y167" s="20">
        <f>IF(coder1_YH!AF166="","",IF(coder1_YH!AF166=coder2_NY_MT!AB167,1,0))</f>
        <v>1</v>
      </c>
      <c r="Z167" s="20">
        <f>IF(coder1_YH!AG166="","",IF(coder1_YH!AG166=coder2_NY_MT!AC167,1,0))</f>
        <v>1</v>
      </c>
      <c r="AA167" s="20">
        <f>IF(coder1_YH!AH166="","",IF(coder1_YH!AH166=coder2_NY_MT!AD167,1,0))</f>
        <v>1</v>
      </c>
      <c r="AB167" s="20">
        <f>IF(OR(coder2_NY_MT!AE166="", coder1_YH!AI166 = ""),0,1)</f>
        <v>1</v>
      </c>
      <c r="AC167" s="20">
        <f>IF(coder1_YH!AJ166="","",IF(coder1_YH!AJ166=coder2_NY_MT!AF167,1,0))</f>
        <v>1</v>
      </c>
      <c r="AD167" s="20">
        <f>IF(OR(coder2_NY_MT!AG167="", coder1_YH!AK166 = ""),0,1)</f>
        <v>1</v>
      </c>
      <c r="AF167" s="20">
        <f>IF(coder1_YH!AM166="","",IF(coder1_YH!AM166=coder2_NY_MT!AI167,1,0))</f>
        <v>1</v>
      </c>
      <c r="AG167" s="20">
        <f>IF(coder1_YH!AN166="","",IF(coder1_YH!AN166=coder2_NY_MT!AJ167,1,0))</f>
        <v>1</v>
      </c>
      <c r="AH167" s="20">
        <f>IF(coder1_YH!AO166="","",IF(coder1_YH!AO166=coder2_NY_MT!AK167,1,0))</f>
        <v>1</v>
      </c>
      <c r="AI167" s="20">
        <f>IF(coder1_YH!AP166="","",IF(coder1_YH!AP166=coder2_NY_MT!AL167,1,0))</f>
        <v>1</v>
      </c>
      <c r="AJ167" s="20">
        <f>IF(coder1_YH!AQ166="","",IF(coder1_YH!AQ166=coder2_NY_MT!AM167,1,0))</f>
        <v>1</v>
      </c>
      <c r="AK167" s="20">
        <f>IF(coder1_YH!AR166="","",IF(coder1_YH!AR166=coder2_NY_MT!AN167,1,0))</f>
        <v>1</v>
      </c>
      <c r="AL167" s="20" t="str">
        <f>IF(coder1_YH!AY166="","",IF(coder1_YH!AY166=coder2_NY_MT!AU167,1,0))</f>
        <v/>
      </c>
      <c r="AM167" s="20" t="str">
        <f>IF(coder1_YH!AZ166="","",IF(coder1_YH!AZ166=coder2_NY_MT!AV167,1,0))</f>
        <v/>
      </c>
      <c r="AN167" s="2"/>
    </row>
    <row r="168" spans="1:40" s="20" customFormat="1" ht="17" hidden="1" customHeight="1" x14ac:dyDescent="0.2">
      <c r="A168" s="20" t="str">
        <f>IF(coder1_YH!D167="","",IF(coder1_YH!D167=coder2_NY_MT!A168,1,0))</f>
        <v/>
      </c>
      <c r="B168" s="20" t="e">
        <f>IF(coder1_YH!#REF!="","",IF(RIGHT(coder1_YH!#REF!,2)=RIGHT(coder2_NY_MT!B168,2),1,0))</f>
        <v>#REF!</v>
      </c>
      <c r="C168" s="20" t="str">
        <f>IF(coder1_YH!F167="","",IF(coder1_YH!F167=coder2_NY_MT!C168,1,0))</f>
        <v/>
      </c>
      <c r="E168" s="20" t="str">
        <f>IF(coder1_YH!H167="","",IF(coder1_YH!H167=coder2_NY_MT!E168,1,0))</f>
        <v/>
      </c>
      <c r="F168" s="20" t="str">
        <f>IF(coder1_YH!I167="","",IF(coder1_YH!I167=coder2_NY_MT!F168,1,0))</f>
        <v/>
      </c>
      <c r="G168" s="20" t="str">
        <f>IF(coder1_YH!J167="","",IF(coder1_YH!J167=coder2_NY_MT!G168,1,0))</f>
        <v/>
      </c>
      <c r="H168" s="20" t="str">
        <f>IF(coder1_YH!O167="","",IF(RIGHT(coder1_YH!O167,3)=RIGHT(coder2_NY_MT!K168,3),1,0))</f>
        <v/>
      </c>
      <c r="I168" s="20" t="str">
        <f>IF(H168="","",IF(OR(coder2_NY_MT!L168="", coder1_YH!P167 = ""),0,1))</f>
        <v/>
      </c>
      <c r="J168" s="20" t="str">
        <f>IF(coder1_YH!Q167="","",IF(coder1_YH!Q167=coder2_NY_MT!M168,1,0))</f>
        <v/>
      </c>
      <c r="K168" s="20" t="str">
        <f>IF(coder1_YH!R167="","",IF(coder1_YH!R167=coder2_NY_MT!N168,1,0))</f>
        <v/>
      </c>
      <c r="L168" s="20" t="str">
        <f>IF(coder1_YH!S167="","",IF(coder1_YH!S167=coder2_NY_MT!O168,1,0))</f>
        <v/>
      </c>
      <c r="M168" s="20" t="str">
        <f>IF(coder1_YH!T167="","",IF(coder1_YH!T167=coder2_NY_MT!P168,1,0))</f>
        <v/>
      </c>
      <c r="N168" s="20" t="str">
        <f>IF(coder1_YH!U167="","",IF(coder1_YH!U167=coder2_NY_MT!Q168,1,0))</f>
        <v/>
      </c>
      <c r="O168" s="20" t="str">
        <f>IF(coder1_YH!V167="","",IF(coder1_YH!V167=coder2_NY_MT!R168,1,0))</f>
        <v/>
      </c>
      <c r="P168" s="20" t="str">
        <f>IF(coder1_YH!W167="","",IF(coder1_YH!W167=coder2_NY_MT!S168,1,0))</f>
        <v/>
      </c>
      <c r="Q168" s="20" t="str">
        <f>IF(coder1_YH!X167="","",IF(coder1_YH!X167=coder2_NY_MT!T168,1,0))</f>
        <v/>
      </c>
      <c r="R168" s="20" t="str">
        <f>IF(coder1_YH!Y167="","",IF(coder1_YH!Y167=coder2_NY_MT!U168,1,0))</f>
        <v/>
      </c>
      <c r="S168" s="20" t="str">
        <f>IF(R168="","",IF(OR(coder2_NY_MT!V168="", coder1_YH!Z167 = ""),0,1))</f>
        <v/>
      </c>
      <c r="T168" s="20" t="str">
        <f>IF(coder1_YH!AA167="","",IF(coder1_YH!AA167=coder2_NY_MT!W168,1,0))</f>
        <v/>
      </c>
      <c r="U168" s="20" t="str">
        <f>IF(coder1_YH!AB167="","",IF(coder1_YH!AB167=coder2_NY_MT!X168,1,0))</f>
        <v/>
      </c>
      <c r="V168" s="20" t="str">
        <f>IF(coder1_YH!AC167="","",IF(coder1_YH!AC167=coder2_NY_MT!Y168,1,0))</f>
        <v/>
      </c>
      <c r="W168" s="20" t="str">
        <f>IF(coder1_YH!AD167="","",IF(coder1_YH!AD167=coder2_NY_MT!Z168,1,0))</f>
        <v/>
      </c>
      <c r="X168" s="20" t="str">
        <f>IF(coder1_YH!AE167="","",IF(coder1_YH!AE167=coder2_NY_MT!AA168,1,0))</f>
        <v/>
      </c>
      <c r="Y168" s="20" t="str">
        <f>IF(coder1_YH!AF167="","",IF(coder1_YH!AF167=coder2_NY_MT!AB168,1,0))</f>
        <v/>
      </c>
      <c r="Z168" s="20" t="str">
        <f>IF(coder1_YH!AG167="","",IF(coder1_YH!AG167=coder2_NY_MT!AC168,1,0))</f>
        <v/>
      </c>
      <c r="AA168" s="20" t="str">
        <f>IF(coder1_YH!AH167="","",IF(coder1_YH!AH167=coder2_NY_MT!AD168,1,0))</f>
        <v/>
      </c>
      <c r="AB168" s="20">
        <f>IF(OR(coder2_NY_MT!AE167="", coder1_YH!AI167 = ""),0,1)</f>
        <v>1</v>
      </c>
      <c r="AC168" s="20">
        <f>IF(coder1_YH!AJ167="","",IF(coder1_YH!AJ167=coder2_NY_MT!AF168,1,0))</f>
        <v>1</v>
      </c>
      <c r="AD168" s="20">
        <f>IF(OR(coder2_NY_MT!AG168="", coder1_YH!AK167 = ""),0,1)</f>
        <v>1</v>
      </c>
      <c r="AF168" s="20">
        <f>IF(coder1_YH!AM167="","",IF(coder1_YH!AM167=coder2_NY_MT!AI168,1,0))</f>
        <v>1</v>
      </c>
      <c r="AG168" s="20">
        <f>IF(coder1_YH!AN167="","",IF(coder1_YH!AN167=coder2_NY_MT!AJ168,1,0))</f>
        <v>1</v>
      </c>
      <c r="AH168" s="20">
        <f>IF(coder1_YH!AO167="","",IF(coder1_YH!AO167=coder2_NY_MT!AK168,1,0))</f>
        <v>1</v>
      </c>
      <c r="AI168" s="20">
        <f>IF(coder1_YH!AP167="","",IF(coder1_YH!AP167=coder2_NY_MT!AL168,1,0))</f>
        <v>1</v>
      </c>
      <c r="AJ168" s="20">
        <f>IF(coder1_YH!AQ167="","",IF(coder1_YH!AQ167=coder2_NY_MT!AM168,1,0))</f>
        <v>1</v>
      </c>
      <c r="AK168" s="20">
        <f>IF(coder1_YH!AR167="","",IF(coder1_YH!AR167=coder2_NY_MT!AN168,1,0))</f>
        <v>1</v>
      </c>
      <c r="AL168" s="20" t="str">
        <f>IF(coder1_YH!AY167="","",IF(coder1_YH!AY167=coder2_NY_MT!AU168,1,0))</f>
        <v/>
      </c>
      <c r="AM168" s="20" t="str">
        <f>IF(coder1_YH!AZ167="","",IF(coder1_YH!AZ167=coder2_NY_MT!AV168,1,0))</f>
        <v/>
      </c>
      <c r="AN168" s="2"/>
    </row>
    <row r="169" spans="1:40" s="20" customFormat="1" ht="17" hidden="1" customHeight="1" x14ac:dyDescent="0.2">
      <c r="A169" s="20" t="str">
        <f>IF(coder1_YH!D168="","",IF(coder1_YH!D168=coder2_NY_MT!A169,1,0))</f>
        <v/>
      </c>
      <c r="B169" s="20" t="e">
        <f>IF(coder1_YH!#REF!="","",IF(RIGHT(coder1_YH!#REF!,2)=RIGHT(coder2_NY_MT!B169,2),1,0))</f>
        <v>#REF!</v>
      </c>
      <c r="C169" s="20" t="str">
        <f>IF(coder1_YH!F168="","",IF(coder1_YH!F168=coder2_NY_MT!C169,1,0))</f>
        <v/>
      </c>
      <c r="E169" s="20" t="str">
        <f>IF(coder1_YH!H168="","",IF(coder1_YH!H168=coder2_NY_MT!E169,1,0))</f>
        <v/>
      </c>
      <c r="F169" s="20" t="str">
        <f>IF(coder1_YH!I168="","",IF(coder1_YH!I168=coder2_NY_MT!F169,1,0))</f>
        <v/>
      </c>
      <c r="G169" s="20" t="str">
        <f>IF(coder1_YH!J168="","",IF(coder1_YH!J168=coder2_NY_MT!G169,1,0))</f>
        <v/>
      </c>
      <c r="H169" s="20" t="str">
        <f>IF(coder1_YH!O168="","",IF(RIGHT(coder1_YH!O168,3)=RIGHT(coder2_NY_MT!K169,3),1,0))</f>
        <v/>
      </c>
      <c r="I169" s="20" t="str">
        <f>IF(H169="","",IF(OR(coder2_NY_MT!L169="", coder1_YH!P168 = ""),0,1))</f>
        <v/>
      </c>
      <c r="J169" s="20" t="str">
        <f>IF(coder1_YH!Q168="","",IF(coder1_YH!Q168=coder2_NY_MT!M169,1,0))</f>
        <v/>
      </c>
      <c r="K169" s="20" t="str">
        <f>IF(coder1_YH!R168="","",IF(coder1_YH!R168=coder2_NY_MT!N169,1,0))</f>
        <v/>
      </c>
      <c r="L169" s="20" t="str">
        <f>IF(coder1_YH!S168="","",IF(coder1_YH!S168=coder2_NY_MT!O169,1,0))</f>
        <v/>
      </c>
      <c r="M169" s="20" t="str">
        <f>IF(coder1_YH!T168="","",IF(coder1_YH!T168=coder2_NY_MT!P169,1,0))</f>
        <v/>
      </c>
      <c r="N169" s="20" t="str">
        <f>IF(coder1_YH!U168="","",IF(coder1_YH!U168=coder2_NY_MT!Q169,1,0))</f>
        <v/>
      </c>
      <c r="O169" s="20" t="str">
        <f>IF(coder1_YH!V168="","",IF(coder1_YH!V168=coder2_NY_MT!R169,1,0))</f>
        <v/>
      </c>
      <c r="P169" s="20" t="str">
        <f>IF(coder1_YH!W168="","",IF(coder1_YH!W168=coder2_NY_MT!S169,1,0))</f>
        <v/>
      </c>
      <c r="Q169" s="20" t="str">
        <f>IF(coder1_YH!X168="","",IF(coder1_YH!X168=coder2_NY_MT!T169,1,0))</f>
        <v/>
      </c>
      <c r="R169" s="20" t="str">
        <f>IF(coder1_YH!Y168="","",IF(coder1_YH!Y168=coder2_NY_MT!U169,1,0))</f>
        <v/>
      </c>
      <c r="S169" s="20" t="str">
        <f>IF(R169="","",IF(OR(coder2_NY_MT!V169="", coder1_YH!Z168 = ""),0,1))</f>
        <v/>
      </c>
      <c r="T169" s="20" t="str">
        <f>IF(coder1_YH!AA168="","",IF(coder1_YH!AA168=coder2_NY_MT!W169,1,0))</f>
        <v/>
      </c>
      <c r="U169" s="20" t="str">
        <f>IF(coder1_YH!AB168="","",IF(coder1_YH!AB168=coder2_NY_MT!X169,1,0))</f>
        <v/>
      </c>
      <c r="V169" s="20" t="str">
        <f>IF(coder1_YH!AC168="","",IF(coder1_YH!AC168=coder2_NY_MT!Y169,1,0))</f>
        <v/>
      </c>
      <c r="W169" s="20" t="str">
        <f>IF(coder1_YH!AD168="","",IF(coder1_YH!AD168=coder2_NY_MT!Z169,1,0))</f>
        <v/>
      </c>
      <c r="X169" s="20" t="str">
        <f>IF(coder1_YH!AE168="","",IF(coder1_YH!AE168=coder2_NY_MT!AA169,1,0))</f>
        <v/>
      </c>
      <c r="Y169" s="20" t="str">
        <f>IF(coder1_YH!AF168="","",IF(coder1_YH!AF168=coder2_NY_MT!AB169,1,0))</f>
        <v/>
      </c>
      <c r="Z169" s="20" t="str">
        <f>IF(coder1_YH!AG168="","",IF(coder1_YH!AG168=coder2_NY_MT!AC169,1,0))</f>
        <v/>
      </c>
      <c r="AA169" s="20" t="str">
        <f>IF(coder1_YH!AH168="","",IF(coder1_YH!AH168=coder2_NY_MT!AD169,1,0))</f>
        <v/>
      </c>
      <c r="AB169" s="20">
        <f>IF(OR(coder2_NY_MT!AE168="", coder1_YH!AI168 = ""),0,1)</f>
        <v>1</v>
      </c>
      <c r="AC169" s="20">
        <f>IF(coder1_YH!AJ168="","",IF(coder1_YH!AJ168=coder2_NY_MT!AF169,1,0))</f>
        <v>1</v>
      </c>
      <c r="AD169" s="20">
        <f>IF(OR(coder2_NY_MT!AG169="", coder1_YH!AK168 = ""),0,1)</f>
        <v>1</v>
      </c>
      <c r="AF169" s="20">
        <f>IF(coder1_YH!AM168="","",IF(coder1_YH!AM168=coder2_NY_MT!AI169,1,0))</f>
        <v>1</v>
      </c>
      <c r="AG169" s="20">
        <f>IF(coder1_YH!AN168="","",IF(coder1_YH!AN168=coder2_NY_MT!AJ169,1,0))</f>
        <v>1</v>
      </c>
      <c r="AH169" s="20">
        <f>IF(coder1_YH!AO168="","",IF(coder1_YH!AO168=coder2_NY_MT!AK169,1,0))</f>
        <v>1</v>
      </c>
      <c r="AI169" s="20">
        <f>IF(coder1_YH!AP168="","",IF(coder1_YH!AP168=coder2_NY_MT!AL169,1,0))</f>
        <v>1</v>
      </c>
      <c r="AJ169" s="20">
        <f>IF(coder1_YH!AQ168="","",IF(coder1_YH!AQ168=coder2_NY_MT!AM169,1,0))</f>
        <v>1</v>
      </c>
      <c r="AK169" s="20">
        <f>IF(coder1_YH!AR168="","",IF(coder1_YH!AR168=coder2_NY_MT!AN169,1,0))</f>
        <v>1</v>
      </c>
      <c r="AL169" s="20" t="str">
        <f>IF(coder1_YH!AY168="","",IF(coder1_YH!AY168=coder2_NY_MT!AU169,1,0))</f>
        <v/>
      </c>
      <c r="AM169" s="20" t="str">
        <f>IF(coder1_YH!AZ168="","",IF(coder1_YH!AZ168=coder2_NY_MT!AV169,1,0))</f>
        <v/>
      </c>
      <c r="AN169" s="2"/>
    </row>
    <row r="170" spans="1:40" s="20" customFormat="1" ht="17" hidden="1" customHeight="1" x14ac:dyDescent="0.2">
      <c r="A170" s="20" t="str">
        <f>IF(coder1_YH!D169="","",IF(coder1_YH!D169=coder2_NY_MT!A170,1,0))</f>
        <v/>
      </c>
      <c r="B170" s="20" t="e">
        <f>IF(coder1_YH!#REF!="","",IF(RIGHT(coder1_YH!#REF!,2)=RIGHT(coder2_NY_MT!B170,2),1,0))</f>
        <v>#REF!</v>
      </c>
      <c r="C170" s="20" t="str">
        <f>IF(coder1_YH!F169="","",IF(coder1_YH!F169=coder2_NY_MT!C170,1,0))</f>
        <v/>
      </c>
      <c r="E170" s="20" t="str">
        <f>IF(coder1_YH!H169="","",IF(coder1_YH!H169=coder2_NY_MT!E170,1,0))</f>
        <v/>
      </c>
      <c r="F170" s="20" t="str">
        <f>IF(coder1_YH!I169="","",IF(coder1_YH!I169=coder2_NY_MT!F170,1,0))</f>
        <v/>
      </c>
      <c r="G170" s="20" t="str">
        <f>IF(coder1_YH!J169="","",IF(coder1_YH!J169=coder2_NY_MT!G170,1,0))</f>
        <v/>
      </c>
      <c r="H170" s="20" t="str">
        <f>IF(coder1_YH!O169="","",IF(RIGHT(coder1_YH!O169,3)=RIGHT(coder2_NY_MT!K170,3),1,0))</f>
        <v/>
      </c>
      <c r="I170" s="20" t="str">
        <f>IF(H170="","",IF(OR(coder2_NY_MT!L170="", coder1_YH!P169 = ""),0,1))</f>
        <v/>
      </c>
      <c r="J170" s="20" t="str">
        <f>IF(coder1_YH!Q169="","",IF(coder1_YH!Q169=coder2_NY_MT!M170,1,0))</f>
        <v/>
      </c>
      <c r="K170" s="20" t="str">
        <f>IF(coder1_YH!R169="","",IF(coder1_YH!R169=coder2_NY_MT!N170,1,0))</f>
        <v/>
      </c>
      <c r="L170" s="20" t="str">
        <f>IF(coder1_YH!S169="","",IF(coder1_YH!S169=coder2_NY_MT!O170,1,0))</f>
        <v/>
      </c>
      <c r="M170" s="20" t="str">
        <f>IF(coder1_YH!T169="","",IF(coder1_YH!T169=coder2_NY_MT!P170,1,0))</f>
        <v/>
      </c>
      <c r="N170" s="20" t="str">
        <f>IF(coder1_YH!U169="","",IF(coder1_YH!U169=coder2_NY_MT!Q170,1,0))</f>
        <v/>
      </c>
      <c r="O170" s="20" t="str">
        <f>IF(coder1_YH!V169="","",IF(coder1_YH!V169=coder2_NY_MT!R170,1,0))</f>
        <v/>
      </c>
      <c r="P170" s="20" t="str">
        <f>IF(coder1_YH!W169="","",IF(coder1_YH!W169=coder2_NY_MT!S170,1,0))</f>
        <v/>
      </c>
      <c r="Q170" s="20" t="str">
        <f>IF(coder1_YH!X169="","",IF(coder1_YH!X169=coder2_NY_MT!T170,1,0))</f>
        <v/>
      </c>
      <c r="R170" s="20" t="str">
        <f>IF(coder1_YH!Y169="","",IF(coder1_YH!Y169=coder2_NY_MT!U170,1,0))</f>
        <v/>
      </c>
      <c r="S170" s="20" t="str">
        <f>IF(R170="","",IF(OR(coder2_NY_MT!V170="", coder1_YH!Z169 = ""),0,1))</f>
        <v/>
      </c>
      <c r="T170" s="20" t="str">
        <f>IF(coder1_YH!AA169="","",IF(coder1_YH!AA169=coder2_NY_MT!W170,1,0))</f>
        <v/>
      </c>
      <c r="U170" s="20" t="str">
        <f>IF(coder1_YH!AB169="","",IF(coder1_YH!AB169=coder2_NY_MT!X170,1,0))</f>
        <v/>
      </c>
      <c r="V170" s="20" t="str">
        <f>IF(coder1_YH!AC169="","",IF(coder1_YH!AC169=coder2_NY_MT!Y170,1,0))</f>
        <v/>
      </c>
      <c r="W170" s="20" t="str">
        <f>IF(coder1_YH!AD169="","",IF(coder1_YH!AD169=coder2_NY_MT!Z170,1,0))</f>
        <v/>
      </c>
      <c r="X170" s="20" t="str">
        <f>IF(coder1_YH!AE169="","",IF(coder1_YH!AE169=coder2_NY_MT!AA170,1,0))</f>
        <v/>
      </c>
      <c r="Y170" s="20" t="str">
        <f>IF(coder1_YH!AF169="","",IF(coder1_YH!AF169=coder2_NY_MT!AB170,1,0))</f>
        <v/>
      </c>
      <c r="Z170" s="20" t="str">
        <f>IF(coder1_YH!AG169="","",IF(coder1_YH!AG169=coder2_NY_MT!AC170,1,0))</f>
        <v/>
      </c>
      <c r="AA170" s="20" t="str">
        <f>IF(coder1_YH!AH169="","",IF(coder1_YH!AH169=coder2_NY_MT!AD170,1,0))</f>
        <v/>
      </c>
      <c r="AB170" s="20">
        <f>IF(OR(coder2_NY_MT!AE169="", coder1_YH!AI169 = ""),0,1)</f>
        <v>1</v>
      </c>
      <c r="AC170" s="20">
        <f>IF(coder1_YH!AJ169="","",IF(coder1_YH!AJ169=coder2_NY_MT!AF170,1,0))</f>
        <v>1</v>
      </c>
      <c r="AD170" s="20">
        <f>IF(OR(coder2_NY_MT!AG170="", coder1_YH!AK169 = ""),0,1)</f>
        <v>1</v>
      </c>
      <c r="AF170" s="20">
        <f>IF(coder1_YH!AM169="","",IF(coder1_YH!AM169=coder2_NY_MT!AI170,1,0))</f>
        <v>1</v>
      </c>
      <c r="AG170" s="20">
        <f>IF(coder1_YH!AN169="","",IF(coder1_YH!AN169=coder2_NY_MT!AJ170,1,0))</f>
        <v>1</v>
      </c>
      <c r="AH170" s="20">
        <f>IF(coder1_YH!AO169="","",IF(coder1_YH!AO169=coder2_NY_MT!AK170,1,0))</f>
        <v>1</v>
      </c>
      <c r="AI170" s="20">
        <f>IF(coder1_YH!AP169="","",IF(coder1_YH!AP169=coder2_NY_MT!AL170,1,0))</f>
        <v>1</v>
      </c>
      <c r="AJ170" s="20">
        <f>IF(coder1_YH!AQ169="","",IF(coder1_YH!AQ169=coder2_NY_MT!AM170,1,0))</f>
        <v>1</v>
      </c>
      <c r="AK170" s="20">
        <f>IF(coder1_YH!AR169="","",IF(coder1_YH!AR169=coder2_NY_MT!AN170,1,0))</f>
        <v>1</v>
      </c>
      <c r="AL170" s="20" t="str">
        <f>IF(coder1_YH!AY169="","",IF(coder1_YH!AY169=coder2_NY_MT!AU170,1,0))</f>
        <v/>
      </c>
      <c r="AM170" s="20" t="str">
        <f>IF(coder1_YH!AZ169="","",IF(coder1_YH!AZ169=coder2_NY_MT!AV170,1,0))</f>
        <v/>
      </c>
      <c r="AN170" s="2"/>
    </row>
    <row r="171" spans="1:40" s="20" customFormat="1" ht="17" hidden="1" customHeight="1" x14ac:dyDescent="0.2">
      <c r="A171" s="20" t="str">
        <f>IF(coder1_YH!D170="","",IF(coder1_YH!D170=coder2_NY_MT!A171,1,0))</f>
        <v/>
      </c>
      <c r="B171" s="20" t="e">
        <f>IF(coder1_YH!#REF!="","",IF(RIGHT(coder1_YH!#REF!,2)=RIGHT(coder2_NY_MT!B171,2),1,0))</f>
        <v>#REF!</v>
      </c>
      <c r="C171" s="20" t="str">
        <f>IF(coder1_YH!F170="","",IF(coder1_YH!F170=coder2_NY_MT!C171,1,0))</f>
        <v/>
      </c>
      <c r="E171" s="20" t="str">
        <f>IF(coder1_YH!H170="","",IF(coder1_YH!H170=coder2_NY_MT!E171,1,0))</f>
        <v/>
      </c>
      <c r="F171" s="20" t="str">
        <f>IF(coder1_YH!I170="","",IF(coder1_YH!I170=coder2_NY_MT!F171,1,0))</f>
        <v/>
      </c>
      <c r="G171" s="20" t="str">
        <f>IF(coder1_YH!J170="","",IF(coder1_YH!J170=coder2_NY_MT!G171,1,0))</f>
        <v/>
      </c>
      <c r="H171" s="20" t="str">
        <f>IF(coder1_YH!O170="","",IF(RIGHT(coder1_YH!O170,3)=RIGHT(coder2_NY_MT!K171,3),1,0))</f>
        <v/>
      </c>
      <c r="I171" s="20" t="str">
        <f>IF(H171="","",IF(OR(coder2_NY_MT!L171="", coder1_YH!P170 = ""),0,1))</f>
        <v/>
      </c>
      <c r="J171" s="20" t="str">
        <f>IF(coder1_YH!Q170="","",IF(coder1_YH!Q170=coder2_NY_MT!M171,1,0))</f>
        <v/>
      </c>
      <c r="K171" s="20" t="str">
        <f>IF(coder1_YH!R170="","",IF(coder1_YH!R170=coder2_NY_MT!N171,1,0))</f>
        <v/>
      </c>
      <c r="L171" s="20" t="str">
        <f>IF(coder1_YH!S170="","",IF(coder1_YH!S170=coder2_NY_MT!O171,1,0))</f>
        <v/>
      </c>
      <c r="M171" s="20" t="str">
        <f>IF(coder1_YH!T170="","",IF(coder1_YH!T170=coder2_NY_MT!P171,1,0))</f>
        <v/>
      </c>
      <c r="N171" s="20" t="str">
        <f>IF(coder1_YH!U170="","",IF(coder1_YH!U170=coder2_NY_MT!Q171,1,0))</f>
        <v/>
      </c>
      <c r="O171" s="20" t="str">
        <f>IF(coder1_YH!V170="","",IF(coder1_YH!V170=coder2_NY_MT!R171,1,0))</f>
        <v/>
      </c>
      <c r="P171" s="20" t="str">
        <f>IF(coder1_YH!W170="","",IF(coder1_YH!W170=coder2_NY_MT!S171,1,0))</f>
        <v/>
      </c>
      <c r="Q171" s="20" t="str">
        <f>IF(coder1_YH!X170="","",IF(coder1_YH!X170=coder2_NY_MT!T171,1,0))</f>
        <v/>
      </c>
      <c r="R171" s="20" t="str">
        <f>IF(coder1_YH!Y170="","",IF(coder1_YH!Y170=coder2_NY_MT!U171,1,0))</f>
        <v/>
      </c>
      <c r="S171" s="20" t="str">
        <f>IF(R171="","",IF(OR(coder2_NY_MT!V171="", coder1_YH!Z170 = ""),0,1))</f>
        <v/>
      </c>
      <c r="T171" s="20" t="str">
        <f>IF(coder1_YH!AA170="","",IF(coder1_YH!AA170=coder2_NY_MT!W171,1,0))</f>
        <v/>
      </c>
      <c r="U171" s="20" t="str">
        <f>IF(coder1_YH!AB170="","",IF(coder1_YH!AB170=coder2_NY_MT!X171,1,0))</f>
        <v/>
      </c>
      <c r="V171" s="20" t="str">
        <f>IF(coder1_YH!AC170="","",IF(coder1_YH!AC170=coder2_NY_MT!Y171,1,0))</f>
        <v/>
      </c>
      <c r="W171" s="20" t="str">
        <f>IF(coder1_YH!AD170="","",IF(coder1_YH!AD170=coder2_NY_MT!Z171,1,0))</f>
        <v/>
      </c>
      <c r="X171" s="20" t="str">
        <f>IF(coder1_YH!AE170="","",IF(coder1_YH!AE170=coder2_NY_MT!AA171,1,0))</f>
        <v/>
      </c>
      <c r="Y171" s="20" t="str">
        <f>IF(coder1_YH!AF170="","",IF(coder1_YH!AF170=coder2_NY_MT!AB171,1,0))</f>
        <v/>
      </c>
      <c r="Z171" s="20" t="str">
        <f>IF(coder1_YH!AG170="","",IF(coder1_YH!AG170=coder2_NY_MT!AC171,1,0))</f>
        <v/>
      </c>
      <c r="AA171" s="20" t="str">
        <f>IF(coder1_YH!AH170="","",IF(coder1_YH!AH170=coder2_NY_MT!AD171,1,0))</f>
        <v/>
      </c>
      <c r="AB171" s="20">
        <f>IF(OR(coder2_NY_MT!AE170="", coder1_YH!AI170 = ""),0,1)</f>
        <v>1</v>
      </c>
      <c r="AC171" s="20">
        <f>IF(coder1_YH!AJ170="","",IF(coder1_YH!AJ170=coder2_NY_MT!AF171,1,0))</f>
        <v>1</v>
      </c>
      <c r="AD171" s="20">
        <f>IF(OR(coder2_NY_MT!AG171="", coder1_YH!AK170 = ""),0,1)</f>
        <v>1</v>
      </c>
      <c r="AF171" s="20">
        <f>IF(coder1_YH!AM170="","",IF(coder1_YH!AM170=coder2_NY_MT!AI171,1,0))</f>
        <v>1</v>
      </c>
      <c r="AG171" s="20">
        <f>IF(coder1_YH!AN170="","",IF(coder1_YH!AN170=coder2_NY_MT!AJ171,1,0))</f>
        <v>1</v>
      </c>
      <c r="AH171" s="20">
        <f>IF(coder1_YH!AO170="","",IF(coder1_YH!AO170=coder2_NY_MT!AK171,1,0))</f>
        <v>1</v>
      </c>
      <c r="AI171" s="20">
        <f>IF(coder1_YH!AP170="","",IF(coder1_YH!AP170=coder2_NY_MT!AL171,1,0))</f>
        <v>1</v>
      </c>
      <c r="AJ171" s="20">
        <f>IF(coder1_YH!AQ170="","",IF(coder1_YH!AQ170=coder2_NY_MT!AM171,1,0))</f>
        <v>1</v>
      </c>
      <c r="AK171" s="20">
        <f>IF(coder1_YH!AR170="","",IF(coder1_YH!AR170=coder2_NY_MT!AN171,1,0))</f>
        <v>1</v>
      </c>
      <c r="AL171" s="20" t="str">
        <f>IF(coder1_YH!AY170="","",IF(coder1_YH!AY170=coder2_NY_MT!AU171,1,0))</f>
        <v/>
      </c>
      <c r="AM171" s="20" t="str">
        <f>IF(coder1_YH!AZ170="","",IF(coder1_YH!AZ170=coder2_NY_MT!AV171,1,0))</f>
        <v/>
      </c>
      <c r="AN171" s="2"/>
    </row>
    <row r="172" spans="1:40" s="20" customFormat="1" ht="17" hidden="1" customHeight="1" x14ac:dyDescent="0.2">
      <c r="A172" s="20" t="str">
        <f>IF(coder1_YH!D171="","",IF(coder1_YH!D171=coder2_NY_MT!A172,1,0))</f>
        <v/>
      </c>
      <c r="B172" s="20" t="e">
        <f>IF(coder1_YH!#REF!="","",IF(RIGHT(coder1_YH!#REF!,2)=RIGHT(coder2_NY_MT!B172,2),1,0))</f>
        <v>#REF!</v>
      </c>
      <c r="C172" s="20" t="str">
        <f>IF(coder1_YH!F171="","",IF(coder1_YH!F171=coder2_NY_MT!C172,1,0))</f>
        <v/>
      </c>
      <c r="E172" s="20" t="str">
        <f>IF(coder1_YH!H171="","",IF(coder1_YH!H171=coder2_NY_MT!E172,1,0))</f>
        <v/>
      </c>
      <c r="F172" s="20" t="str">
        <f>IF(coder1_YH!I171="","",IF(coder1_YH!I171=coder2_NY_MT!F172,1,0))</f>
        <v/>
      </c>
      <c r="G172" s="20" t="str">
        <f>IF(coder1_YH!J171="","",IF(coder1_YH!J171=coder2_NY_MT!G172,1,0))</f>
        <v/>
      </c>
      <c r="H172" s="20">
        <f>IF(coder1_YH!O171="","",IF(RIGHT(coder1_YH!O171,3)=RIGHT(coder2_NY_MT!K172,3),1,0))</f>
        <v>0</v>
      </c>
      <c r="I172" s="20">
        <f>IF(H172="","",IF(OR(coder2_NY_MT!L172="", coder1_YH!P171 = ""),0,1))</f>
        <v>1</v>
      </c>
      <c r="J172" s="20">
        <f>IF(coder1_YH!Q171="","",IF(coder1_YH!Q171=coder2_NY_MT!M172,1,0))</f>
        <v>1</v>
      </c>
      <c r="K172" s="20">
        <f>IF(coder1_YH!R171="","",IF(coder1_YH!R171=coder2_NY_MT!N172,1,0))</f>
        <v>1</v>
      </c>
      <c r="L172" s="20">
        <f>IF(coder1_YH!S171="","",IF(coder1_YH!S171=coder2_NY_MT!O172,1,0))</f>
        <v>1</v>
      </c>
      <c r="M172" s="20">
        <f>IF(coder1_YH!T171="","",IF(coder1_YH!T171=coder2_NY_MT!P172,1,0))</f>
        <v>1</v>
      </c>
      <c r="N172" s="20">
        <f>IF(coder1_YH!U171="","",IF(coder1_YH!U171=coder2_NY_MT!Q172,1,0))</f>
        <v>1</v>
      </c>
      <c r="O172" s="20">
        <f>IF(coder1_YH!V171="","",IF(coder1_YH!V171=coder2_NY_MT!R172,1,0))</f>
        <v>1</v>
      </c>
      <c r="P172" s="20">
        <f>IF(coder1_YH!W171="","",IF(coder1_YH!W171=coder2_NY_MT!S172,1,0))</f>
        <v>1</v>
      </c>
      <c r="Q172" s="20">
        <f>IF(coder1_YH!X171="","",IF(coder1_YH!X171=coder2_NY_MT!T172,1,0))</f>
        <v>1</v>
      </c>
      <c r="R172" s="20">
        <f>IF(coder1_YH!Y171="","",IF(coder1_YH!Y171=coder2_NY_MT!U172,1,0))</f>
        <v>1</v>
      </c>
      <c r="S172" s="20">
        <f>IF(R172="","",IF(OR(coder2_NY_MT!V172="", coder1_YH!Z171 = ""),0,1))</f>
        <v>1</v>
      </c>
      <c r="T172" s="20">
        <f>IF(coder1_YH!AA171="","",IF(coder1_YH!AA171=coder2_NY_MT!W172,1,0))</f>
        <v>1</v>
      </c>
      <c r="U172" s="20">
        <f>IF(coder1_YH!AB171="","",IF(coder1_YH!AB171=coder2_NY_MT!X172,1,0))</f>
        <v>1</v>
      </c>
      <c r="V172" s="20">
        <f>IF(coder1_YH!AC171="","",IF(coder1_YH!AC171=coder2_NY_MT!Y172,1,0))</f>
        <v>0</v>
      </c>
      <c r="W172" s="20">
        <f>IF(coder1_YH!AD171="","",IF(coder1_YH!AD171=coder2_NY_MT!Z172,1,0))</f>
        <v>1</v>
      </c>
      <c r="X172" s="20">
        <f>IF(coder1_YH!AE171="","",IF(coder1_YH!AE171=coder2_NY_MT!AA172,1,0))</f>
        <v>0</v>
      </c>
      <c r="Y172" s="20">
        <f>IF(coder1_YH!AF171="","",IF(coder1_YH!AF171=coder2_NY_MT!AB172,1,0))</f>
        <v>0</v>
      </c>
      <c r="Z172" s="20">
        <f>IF(coder1_YH!AG171="","",IF(coder1_YH!AG171=coder2_NY_MT!AC172,1,0))</f>
        <v>0</v>
      </c>
      <c r="AA172" s="20">
        <f>IF(coder1_YH!AH171="","",IF(coder1_YH!AH171=coder2_NY_MT!AD172,1,0))</f>
        <v>0</v>
      </c>
      <c r="AB172" s="20">
        <f>IF(OR(coder2_NY_MT!AE171="", coder1_YH!AI171 = ""),0,1)</f>
        <v>1</v>
      </c>
      <c r="AC172" s="20">
        <f>IF(coder1_YH!AJ171="","",IF(coder1_YH!AJ171=coder2_NY_MT!AF172,1,0))</f>
        <v>1</v>
      </c>
      <c r="AD172" s="20">
        <f>IF(OR(coder2_NY_MT!AG172="", coder1_YH!AK171 = ""),0,1)</f>
        <v>1</v>
      </c>
      <c r="AF172" s="20">
        <f>IF(coder1_YH!AM171="","",IF(coder1_YH!AM171=coder2_NY_MT!AI172,1,0))</f>
        <v>1</v>
      </c>
      <c r="AG172" s="20">
        <f>IF(coder1_YH!AN171="","",IF(coder1_YH!AN171=coder2_NY_MT!AJ172,1,0))</f>
        <v>1</v>
      </c>
      <c r="AH172" s="20">
        <f>IF(coder1_YH!AO171="","",IF(coder1_YH!AO171=coder2_NY_MT!AK172,1,0))</f>
        <v>1</v>
      </c>
      <c r="AI172" s="20">
        <f>IF(coder1_YH!AP171="","",IF(coder1_YH!AP171=coder2_NY_MT!AL172,1,0))</f>
        <v>1</v>
      </c>
      <c r="AJ172" s="20">
        <f>IF(coder1_YH!AQ171="","",IF(coder1_YH!AQ171=coder2_NY_MT!AM172,1,0))</f>
        <v>1</v>
      </c>
      <c r="AK172" s="20">
        <f>IF(coder1_YH!AR171="","",IF(coder1_YH!AR171=coder2_NY_MT!AN172,1,0))</f>
        <v>1</v>
      </c>
      <c r="AL172" s="20" t="str">
        <f>IF(coder1_YH!AY171="","",IF(coder1_YH!AY171=coder2_NY_MT!AU172,1,0))</f>
        <v/>
      </c>
      <c r="AM172" s="20" t="str">
        <f>IF(coder1_YH!AZ171="","",IF(coder1_YH!AZ171=coder2_NY_MT!AV172,1,0))</f>
        <v/>
      </c>
      <c r="AN172" s="2"/>
    </row>
    <row r="173" spans="1:40" s="20" customFormat="1" ht="17" hidden="1" customHeight="1" x14ac:dyDescent="0.2">
      <c r="A173" s="20" t="str">
        <f>IF(coder1_YH!D172="","",IF(coder1_YH!D172=coder2_NY_MT!A173,1,0))</f>
        <v/>
      </c>
      <c r="B173" s="20" t="e">
        <f>IF(coder1_YH!#REF!="","",IF(RIGHT(coder1_YH!#REF!,2)=RIGHT(coder2_NY_MT!B173,2),1,0))</f>
        <v>#REF!</v>
      </c>
      <c r="C173" s="20" t="str">
        <f>IF(coder1_YH!F172="","",IF(coder1_YH!F172=coder2_NY_MT!C173,1,0))</f>
        <v/>
      </c>
      <c r="E173" s="20" t="str">
        <f>IF(coder1_YH!H172="","",IF(coder1_YH!H172=coder2_NY_MT!E173,1,0))</f>
        <v/>
      </c>
      <c r="F173" s="20" t="str">
        <f>IF(coder1_YH!I172="","",IF(coder1_YH!I172=coder2_NY_MT!F173,1,0))</f>
        <v/>
      </c>
      <c r="G173" s="20" t="str">
        <f>IF(coder1_YH!J172="","",IF(coder1_YH!J172=coder2_NY_MT!G173,1,0))</f>
        <v/>
      </c>
      <c r="H173" s="20" t="str">
        <f>IF(coder1_YH!O172="","",IF(RIGHT(coder1_YH!O172,3)=RIGHT(coder2_NY_MT!K173,3),1,0))</f>
        <v/>
      </c>
      <c r="I173" s="20" t="str">
        <f>IF(H173="","",IF(OR(coder2_NY_MT!L173="", coder1_YH!P172 = ""),0,1))</f>
        <v/>
      </c>
      <c r="J173" s="20" t="str">
        <f>IF(coder1_YH!Q172="","",IF(coder1_YH!Q172=coder2_NY_MT!M173,1,0))</f>
        <v/>
      </c>
      <c r="K173" s="20" t="str">
        <f>IF(coder1_YH!R172="","",IF(coder1_YH!R172=coder2_NY_MT!N173,1,0))</f>
        <v/>
      </c>
      <c r="L173" s="20" t="str">
        <f>IF(coder1_YH!S172="","",IF(coder1_YH!S172=coder2_NY_MT!O173,1,0))</f>
        <v/>
      </c>
      <c r="M173" s="20" t="str">
        <f>IF(coder1_YH!T172="","",IF(coder1_YH!T172=coder2_NY_MT!P173,1,0))</f>
        <v/>
      </c>
      <c r="N173" s="20" t="str">
        <f>IF(coder1_YH!U172="","",IF(coder1_YH!U172=coder2_NY_MT!Q173,1,0))</f>
        <v/>
      </c>
      <c r="O173" s="20" t="str">
        <f>IF(coder1_YH!V172="","",IF(coder1_YH!V172=coder2_NY_MT!R173,1,0))</f>
        <v/>
      </c>
      <c r="P173" s="20" t="str">
        <f>IF(coder1_YH!W172="","",IF(coder1_YH!W172=coder2_NY_MT!S173,1,0))</f>
        <v/>
      </c>
      <c r="Q173" s="20" t="str">
        <f>IF(coder1_YH!X172="","",IF(coder1_YH!X172=coder2_NY_MT!T173,1,0))</f>
        <v/>
      </c>
      <c r="R173" s="20" t="str">
        <f>IF(coder1_YH!Y172="","",IF(coder1_YH!Y172=coder2_NY_MT!U173,1,0))</f>
        <v/>
      </c>
      <c r="S173" s="20" t="str">
        <f>IF(R173="","",IF(OR(coder2_NY_MT!V173="", coder1_YH!Z172 = ""),0,1))</f>
        <v/>
      </c>
      <c r="T173" s="20" t="str">
        <f>IF(coder1_YH!AA172="","",IF(coder1_YH!AA172=coder2_NY_MT!W173,1,0))</f>
        <v/>
      </c>
      <c r="U173" s="20" t="str">
        <f>IF(coder1_YH!AB172="","",IF(coder1_YH!AB172=coder2_NY_MT!X173,1,0))</f>
        <v/>
      </c>
      <c r="V173" s="20" t="str">
        <f>IF(coder1_YH!AC172="","",IF(coder1_YH!AC172=coder2_NY_MT!Y173,1,0))</f>
        <v/>
      </c>
      <c r="W173" s="20" t="str">
        <f>IF(coder1_YH!AD172="","",IF(coder1_YH!AD172=coder2_NY_MT!Z173,1,0))</f>
        <v/>
      </c>
      <c r="X173" s="20" t="str">
        <f>IF(coder1_YH!AE172="","",IF(coder1_YH!AE172=coder2_NY_MT!AA173,1,0))</f>
        <v/>
      </c>
      <c r="Y173" s="20" t="str">
        <f>IF(coder1_YH!AF172="","",IF(coder1_YH!AF172=coder2_NY_MT!AB173,1,0))</f>
        <v/>
      </c>
      <c r="Z173" s="20" t="str">
        <f>IF(coder1_YH!AG172="","",IF(coder1_YH!AG172=coder2_NY_MT!AC173,1,0))</f>
        <v/>
      </c>
      <c r="AA173" s="20" t="str">
        <f>IF(coder1_YH!AH172="","",IF(coder1_YH!AH172=coder2_NY_MT!AD173,1,0))</f>
        <v/>
      </c>
      <c r="AB173" s="20">
        <f>IF(OR(coder2_NY_MT!AE172="", coder1_YH!AI172 = ""),0,1)</f>
        <v>1</v>
      </c>
      <c r="AC173" s="20">
        <f>IF(coder1_YH!AJ172="","",IF(coder1_YH!AJ172=coder2_NY_MT!AF173,1,0))</f>
        <v>1</v>
      </c>
      <c r="AD173" s="20">
        <f>IF(OR(coder2_NY_MT!AG173="", coder1_YH!AK172 = ""),0,1)</f>
        <v>1</v>
      </c>
      <c r="AF173" s="20">
        <f>IF(coder1_YH!AM172="","",IF(coder1_YH!AM172=coder2_NY_MT!AI173,1,0))</f>
        <v>1</v>
      </c>
      <c r="AG173" s="20">
        <f>IF(coder1_YH!AN172="","",IF(coder1_YH!AN172=coder2_NY_MT!AJ173,1,0))</f>
        <v>1</v>
      </c>
      <c r="AH173" s="20">
        <f>IF(coder1_YH!AO172="","",IF(coder1_YH!AO172=coder2_NY_MT!AK173,1,0))</f>
        <v>1</v>
      </c>
      <c r="AI173" s="20">
        <f>IF(coder1_YH!AP172="","",IF(coder1_YH!AP172=coder2_NY_MT!AL173,1,0))</f>
        <v>1</v>
      </c>
      <c r="AJ173" s="20">
        <f>IF(coder1_YH!AQ172="","",IF(coder1_YH!AQ172=coder2_NY_MT!AM173,1,0))</f>
        <v>1</v>
      </c>
      <c r="AK173" s="20">
        <f>IF(coder1_YH!AR172="","",IF(coder1_YH!AR172=coder2_NY_MT!AN173,1,0))</f>
        <v>1</v>
      </c>
      <c r="AL173" s="20" t="str">
        <f>IF(coder1_YH!AY172="","",IF(coder1_YH!AY172=coder2_NY_MT!AU173,1,0))</f>
        <v/>
      </c>
      <c r="AM173" s="20" t="str">
        <f>IF(coder1_YH!AZ172="","",IF(coder1_YH!AZ172=coder2_NY_MT!AV173,1,0))</f>
        <v/>
      </c>
      <c r="AN173" s="2"/>
    </row>
    <row r="174" spans="1:40" s="20" customFormat="1" ht="17" hidden="1" customHeight="1" x14ac:dyDescent="0.2">
      <c r="A174" s="20" t="str">
        <f>IF(coder1_YH!D173="","",IF(coder1_YH!D173=coder2_NY_MT!A174,1,0))</f>
        <v/>
      </c>
      <c r="B174" s="20" t="e">
        <f>IF(coder1_YH!#REF!="","",IF(RIGHT(coder1_YH!#REF!,2)=RIGHT(coder2_NY_MT!B174,2),1,0))</f>
        <v>#REF!</v>
      </c>
      <c r="C174" s="20" t="str">
        <f>IF(coder1_YH!F173="","",IF(coder1_YH!F173=coder2_NY_MT!C174,1,0))</f>
        <v/>
      </c>
      <c r="E174" s="20" t="str">
        <f>IF(coder1_YH!H173="","",IF(coder1_YH!H173=coder2_NY_MT!E174,1,0))</f>
        <v/>
      </c>
      <c r="F174" s="20" t="str">
        <f>IF(coder1_YH!I173="","",IF(coder1_YH!I173=coder2_NY_MT!F174,1,0))</f>
        <v/>
      </c>
      <c r="G174" s="20" t="str">
        <f>IF(coder1_YH!J173="","",IF(coder1_YH!J173=coder2_NY_MT!G174,1,0))</f>
        <v/>
      </c>
      <c r="H174" s="20" t="str">
        <f>IF(coder1_YH!O173="","",IF(RIGHT(coder1_YH!O173,3)=RIGHT(coder2_NY_MT!K174,3),1,0))</f>
        <v/>
      </c>
      <c r="I174" s="20" t="str">
        <f>IF(H174="","",IF(OR(coder2_NY_MT!L174="", coder1_YH!P173 = ""),0,1))</f>
        <v/>
      </c>
      <c r="J174" s="20" t="str">
        <f>IF(coder1_YH!Q173="","",IF(coder1_YH!Q173=coder2_NY_MT!M174,1,0))</f>
        <v/>
      </c>
      <c r="K174" s="20" t="str">
        <f>IF(coder1_YH!R173="","",IF(coder1_YH!R173=coder2_NY_MT!N174,1,0))</f>
        <v/>
      </c>
      <c r="L174" s="20" t="str">
        <f>IF(coder1_YH!S173="","",IF(coder1_YH!S173=coder2_NY_MT!O174,1,0))</f>
        <v/>
      </c>
      <c r="M174" s="20" t="str">
        <f>IF(coder1_YH!T173="","",IF(coder1_YH!T173=coder2_NY_MT!P174,1,0))</f>
        <v/>
      </c>
      <c r="N174" s="20" t="str">
        <f>IF(coder1_YH!U173="","",IF(coder1_YH!U173=coder2_NY_MT!Q174,1,0))</f>
        <v/>
      </c>
      <c r="O174" s="20" t="str">
        <f>IF(coder1_YH!V173="","",IF(coder1_YH!V173=coder2_NY_MT!R174,1,0))</f>
        <v/>
      </c>
      <c r="P174" s="20" t="str">
        <f>IF(coder1_YH!W173="","",IF(coder1_YH!W173=coder2_NY_MT!S174,1,0))</f>
        <v/>
      </c>
      <c r="Q174" s="20" t="str">
        <f>IF(coder1_YH!X173="","",IF(coder1_YH!X173=coder2_NY_MT!T174,1,0))</f>
        <v/>
      </c>
      <c r="R174" s="20" t="str">
        <f>IF(coder1_YH!Y173="","",IF(coder1_YH!Y173=coder2_NY_MT!U174,1,0))</f>
        <v/>
      </c>
      <c r="S174" s="20" t="str">
        <f>IF(R174="","",IF(OR(coder2_NY_MT!V174="", coder1_YH!Z173 = ""),0,1))</f>
        <v/>
      </c>
      <c r="T174" s="20" t="str">
        <f>IF(coder1_YH!AA173="","",IF(coder1_YH!AA173=coder2_NY_MT!W174,1,0))</f>
        <v/>
      </c>
      <c r="U174" s="20" t="str">
        <f>IF(coder1_YH!AB173="","",IF(coder1_YH!AB173=coder2_NY_MT!X174,1,0))</f>
        <v/>
      </c>
      <c r="V174" s="20" t="str">
        <f>IF(coder1_YH!AC173="","",IF(coder1_YH!AC173=coder2_NY_MT!Y174,1,0))</f>
        <v/>
      </c>
      <c r="W174" s="20" t="str">
        <f>IF(coder1_YH!AD173="","",IF(coder1_YH!AD173=coder2_NY_MT!Z174,1,0))</f>
        <v/>
      </c>
      <c r="X174" s="20" t="str">
        <f>IF(coder1_YH!AE173="","",IF(coder1_YH!AE173=coder2_NY_MT!AA174,1,0))</f>
        <v/>
      </c>
      <c r="Y174" s="20" t="str">
        <f>IF(coder1_YH!AF173="","",IF(coder1_YH!AF173=coder2_NY_MT!AB174,1,0))</f>
        <v/>
      </c>
      <c r="Z174" s="20" t="str">
        <f>IF(coder1_YH!AG173="","",IF(coder1_YH!AG173=coder2_NY_MT!AC174,1,0))</f>
        <v/>
      </c>
      <c r="AA174" s="20" t="str">
        <f>IF(coder1_YH!AH173="","",IF(coder1_YH!AH173=coder2_NY_MT!AD174,1,0))</f>
        <v/>
      </c>
      <c r="AB174" s="20">
        <f>IF(OR(coder2_NY_MT!AE173="", coder1_YH!AI173 = ""),0,1)</f>
        <v>1</v>
      </c>
      <c r="AC174" s="20">
        <f>IF(coder1_YH!AJ173="","",IF(coder1_YH!AJ173=coder2_NY_MT!AF174,1,0))</f>
        <v>1</v>
      </c>
      <c r="AD174" s="20">
        <f>IF(OR(coder2_NY_MT!AG174="", coder1_YH!AK173 = ""),0,1)</f>
        <v>1</v>
      </c>
      <c r="AF174" s="20">
        <f>IF(coder1_YH!AM173="","",IF(coder1_YH!AM173=coder2_NY_MT!AI174,1,0))</f>
        <v>1</v>
      </c>
      <c r="AG174" s="20">
        <f>IF(coder1_YH!AN173="","",IF(coder1_YH!AN173=coder2_NY_MT!AJ174,1,0))</f>
        <v>1</v>
      </c>
      <c r="AH174" s="20">
        <f>IF(coder1_YH!AO173="","",IF(coder1_YH!AO173=coder2_NY_MT!AK174,1,0))</f>
        <v>1</v>
      </c>
      <c r="AI174" s="20">
        <f>IF(coder1_YH!AP173="","",IF(coder1_YH!AP173=coder2_NY_MT!AL174,1,0))</f>
        <v>1</v>
      </c>
      <c r="AJ174" s="20">
        <f>IF(coder1_YH!AQ173="","",IF(coder1_YH!AQ173=coder2_NY_MT!AM174,1,0))</f>
        <v>1</v>
      </c>
      <c r="AK174" s="20">
        <f>IF(coder1_YH!AR173="","",IF(coder1_YH!AR173=coder2_NY_MT!AN174,1,0))</f>
        <v>1</v>
      </c>
      <c r="AL174" s="20" t="str">
        <f>IF(coder1_YH!AY173="","",IF(coder1_YH!AY173=coder2_NY_MT!AU174,1,0))</f>
        <v/>
      </c>
      <c r="AM174" s="20" t="str">
        <f>IF(coder1_YH!AZ173="","",IF(coder1_YH!AZ173=coder2_NY_MT!AV174,1,0))</f>
        <v/>
      </c>
      <c r="AN174" s="2"/>
    </row>
    <row r="175" spans="1:40" s="20" customFormat="1" ht="17" hidden="1" customHeight="1" x14ac:dyDescent="0.2">
      <c r="A175" s="20" t="str">
        <f>IF(coder1_YH!D174="","",IF(coder1_YH!D174=coder2_NY_MT!A175,1,0))</f>
        <v/>
      </c>
      <c r="B175" s="20" t="e">
        <f>IF(coder1_YH!#REF!="","",IF(RIGHT(coder1_YH!#REF!,2)=RIGHT(coder2_NY_MT!B175,2),1,0))</f>
        <v>#REF!</v>
      </c>
      <c r="C175" s="20" t="str">
        <f>IF(coder1_YH!F174="","",IF(coder1_YH!F174=coder2_NY_MT!C175,1,0))</f>
        <v/>
      </c>
      <c r="E175" s="20" t="str">
        <f>IF(coder1_YH!H174="","",IF(coder1_YH!H174=coder2_NY_MT!E175,1,0))</f>
        <v/>
      </c>
      <c r="F175" s="20" t="str">
        <f>IF(coder1_YH!I174="","",IF(coder1_YH!I174=coder2_NY_MT!F175,1,0))</f>
        <v/>
      </c>
      <c r="G175" s="20" t="str">
        <f>IF(coder1_YH!J174="","",IF(coder1_YH!J174=coder2_NY_MT!G175,1,0))</f>
        <v/>
      </c>
      <c r="H175" s="20" t="str">
        <f>IF(coder1_YH!O174="","",IF(RIGHT(coder1_YH!O174,3)=RIGHT(coder2_NY_MT!K175,3),1,0))</f>
        <v/>
      </c>
      <c r="I175" s="20" t="str">
        <f>IF(H175="","",IF(OR(coder2_NY_MT!L175="", coder1_YH!P174 = ""),0,1))</f>
        <v/>
      </c>
      <c r="J175" s="20" t="str">
        <f>IF(coder1_YH!Q174="","",IF(coder1_YH!Q174=coder2_NY_MT!M175,1,0))</f>
        <v/>
      </c>
      <c r="K175" s="20" t="str">
        <f>IF(coder1_YH!R174="","",IF(coder1_YH!R174=coder2_NY_MT!N175,1,0))</f>
        <v/>
      </c>
      <c r="L175" s="20" t="str">
        <f>IF(coder1_YH!S174="","",IF(coder1_YH!S174=coder2_NY_MT!O175,1,0))</f>
        <v/>
      </c>
      <c r="M175" s="20" t="str">
        <f>IF(coder1_YH!T174="","",IF(coder1_YH!T174=coder2_NY_MT!P175,1,0))</f>
        <v/>
      </c>
      <c r="N175" s="20" t="str">
        <f>IF(coder1_YH!U174="","",IF(coder1_YH!U174=coder2_NY_MT!Q175,1,0))</f>
        <v/>
      </c>
      <c r="O175" s="20" t="str">
        <f>IF(coder1_YH!V174="","",IF(coder1_YH!V174=coder2_NY_MT!R175,1,0))</f>
        <v/>
      </c>
      <c r="P175" s="20" t="str">
        <f>IF(coder1_YH!W174="","",IF(coder1_YH!W174=coder2_NY_MT!S175,1,0))</f>
        <v/>
      </c>
      <c r="Q175" s="20" t="str">
        <f>IF(coder1_YH!X174="","",IF(coder1_YH!X174=coder2_NY_MT!T175,1,0))</f>
        <v/>
      </c>
      <c r="R175" s="20" t="str">
        <f>IF(coder1_YH!Y174="","",IF(coder1_YH!Y174=coder2_NY_MT!U175,1,0))</f>
        <v/>
      </c>
      <c r="S175" s="20" t="str">
        <f>IF(R175="","",IF(OR(coder2_NY_MT!V175="", coder1_YH!Z174 = ""),0,1))</f>
        <v/>
      </c>
      <c r="T175" s="20" t="str">
        <f>IF(coder1_YH!AA174="","",IF(coder1_YH!AA174=coder2_NY_MT!W175,1,0))</f>
        <v/>
      </c>
      <c r="U175" s="20" t="str">
        <f>IF(coder1_YH!AB174="","",IF(coder1_YH!AB174=coder2_NY_MT!X175,1,0))</f>
        <v/>
      </c>
      <c r="V175" s="20" t="str">
        <f>IF(coder1_YH!AC174="","",IF(coder1_YH!AC174=coder2_NY_MT!Y175,1,0))</f>
        <v/>
      </c>
      <c r="W175" s="20" t="str">
        <f>IF(coder1_YH!AD174="","",IF(coder1_YH!AD174=coder2_NY_MT!Z175,1,0))</f>
        <v/>
      </c>
      <c r="X175" s="20" t="str">
        <f>IF(coder1_YH!AE174="","",IF(coder1_YH!AE174=coder2_NY_MT!AA175,1,0))</f>
        <v/>
      </c>
      <c r="Y175" s="20" t="str">
        <f>IF(coder1_YH!AF174="","",IF(coder1_YH!AF174=coder2_NY_MT!AB175,1,0))</f>
        <v/>
      </c>
      <c r="Z175" s="20" t="str">
        <f>IF(coder1_YH!AG174="","",IF(coder1_YH!AG174=coder2_NY_MT!AC175,1,0))</f>
        <v/>
      </c>
      <c r="AA175" s="20" t="str">
        <f>IF(coder1_YH!AH174="","",IF(coder1_YH!AH174=coder2_NY_MT!AD175,1,0))</f>
        <v/>
      </c>
      <c r="AB175" s="20">
        <f>IF(OR(coder2_NY_MT!AE174="", coder1_YH!AI174 = ""),0,1)</f>
        <v>1</v>
      </c>
      <c r="AC175" s="20">
        <f>IF(coder1_YH!AJ174="","",IF(coder1_YH!AJ174=coder2_NY_MT!AF175,1,0))</f>
        <v>1</v>
      </c>
      <c r="AD175" s="20">
        <f>IF(OR(coder2_NY_MT!AG175="", coder1_YH!AK174 = ""),0,1)</f>
        <v>1</v>
      </c>
      <c r="AF175" s="20">
        <f>IF(coder1_YH!AM174="","",IF(coder1_YH!AM174=coder2_NY_MT!AI175,1,0))</f>
        <v>1</v>
      </c>
      <c r="AG175" s="20">
        <f>IF(coder1_YH!AN174="","",IF(coder1_YH!AN174=coder2_NY_MT!AJ175,1,0))</f>
        <v>1</v>
      </c>
      <c r="AH175" s="20">
        <f>IF(coder1_YH!AO174="","",IF(coder1_YH!AO174=coder2_NY_MT!AK175,1,0))</f>
        <v>1</v>
      </c>
      <c r="AI175" s="20">
        <f>IF(coder1_YH!AP174="","",IF(coder1_YH!AP174=coder2_NY_MT!AL175,1,0))</f>
        <v>1</v>
      </c>
      <c r="AJ175" s="20">
        <f>IF(coder1_YH!AQ174="","",IF(coder1_YH!AQ174=coder2_NY_MT!AM175,1,0))</f>
        <v>1</v>
      </c>
      <c r="AK175" s="20">
        <f>IF(coder1_YH!AR174="","",IF(coder1_YH!AR174=coder2_NY_MT!AN175,1,0))</f>
        <v>1</v>
      </c>
      <c r="AL175" s="20" t="str">
        <f>IF(coder1_YH!AY174="","",IF(coder1_YH!AY174=coder2_NY_MT!AU175,1,0))</f>
        <v/>
      </c>
      <c r="AM175" s="20" t="str">
        <f>IF(coder1_YH!AZ174="","",IF(coder1_YH!AZ174=coder2_NY_MT!AV175,1,0))</f>
        <v/>
      </c>
      <c r="AN175" s="2"/>
    </row>
    <row r="176" spans="1:40" s="20" customFormat="1" ht="17" hidden="1" customHeight="1" x14ac:dyDescent="0.2">
      <c r="A176" s="20" t="str">
        <f>IF(coder1_YH!D175="","",IF(coder1_YH!D175=coder2_NY_MT!A176,1,0))</f>
        <v/>
      </c>
      <c r="B176" s="20" t="e">
        <f>IF(coder1_YH!#REF!="","",IF(RIGHT(coder1_YH!#REF!,2)=RIGHT(coder2_NY_MT!B176,2),1,0))</f>
        <v>#REF!</v>
      </c>
      <c r="C176" s="20" t="str">
        <f>IF(coder1_YH!F175="","",IF(coder1_YH!F175=coder2_NY_MT!C176,1,0))</f>
        <v/>
      </c>
      <c r="E176" s="20" t="str">
        <f>IF(coder1_YH!H175="","",IF(coder1_YH!H175=coder2_NY_MT!E176,1,0))</f>
        <v/>
      </c>
      <c r="F176" s="20" t="str">
        <f>IF(coder1_YH!I175="","",IF(coder1_YH!I175=coder2_NY_MT!F176,1,0))</f>
        <v/>
      </c>
      <c r="G176" s="20" t="str">
        <f>IF(coder1_YH!J175="","",IF(coder1_YH!J175=coder2_NY_MT!G176,1,0))</f>
        <v/>
      </c>
      <c r="H176" s="20" t="str">
        <f>IF(coder1_YH!O175="","",IF(RIGHT(coder1_YH!O175,3)=RIGHT(coder2_NY_MT!K176,3),1,0))</f>
        <v/>
      </c>
      <c r="I176" s="20" t="str">
        <f>IF(H176="","",IF(OR(coder2_NY_MT!L176="", coder1_YH!P175 = ""),0,1))</f>
        <v/>
      </c>
      <c r="J176" s="20" t="str">
        <f>IF(coder1_YH!Q175="","",IF(coder1_YH!Q175=coder2_NY_MT!M176,1,0))</f>
        <v/>
      </c>
      <c r="K176" s="20" t="str">
        <f>IF(coder1_YH!R175="","",IF(coder1_YH!R175=coder2_NY_MT!N176,1,0))</f>
        <v/>
      </c>
      <c r="L176" s="20" t="str">
        <f>IF(coder1_YH!S175="","",IF(coder1_YH!S175=coder2_NY_MT!O176,1,0))</f>
        <v/>
      </c>
      <c r="M176" s="20" t="str">
        <f>IF(coder1_YH!T175="","",IF(coder1_YH!T175=coder2_NY_MT!P176,1,0))</f>
        <v/>
      </c>
      <c r="N176" s="20" t="str">
        <f>IF(coder1_YH!U175="","",IF(coder1_YH!U175=coder2_NY_MT!Q176,1,0))</f>
        <v/>
      </c>
      <c r="O176" s="20" t="str">
        <f>IF(coder1_YH!V175="","",IF(coder1_YH!V175=coder2_NY_MT!R176,1,0))</f>
        <v/>
      </c>
      <c r="P176" s="20" t="str">
        <f>IF(coder1_YH!W175="","",IF(coder1_YH!W175=coder2_NY_MT!S176,1,0))</f>
        <v/>
      </c>
      <c r="Q176" s="20" t="str">
        <f>IF(coder1_YH!X175="","",IF(coder1_YH!X175=coder2_NY_MT!T176,1,0))</f>
        <v/>
      </c>
      <c r="R176" s="20" t="str">
        <f>IF(coder1_YH!Y175="","",IF(coder1_YH!Y175=coder2_NY_MT!U176,1,0))</f>
        <v/>
      </c>
      <c r="S176" s="20" t="str">
        <f>IF(R176="","",IF(OR(coder2_NY_MT!V176="", coder1_YH!Z175 = ""),0,1))</f>
        <v/>
      </c>
      <c r="T176" s="20" t="str">
        <f>IF(coder1_YH!AA175="","",IF(coder1_YH!AA175=coder2_NY_MT!W176,1,0))</f>
        <v/>
      </c>
      <c r="U176" s="20" t="str">
        <f>IF(coder1_YH!AB175="","",IF(coder1_YH!AB175=coder2_NY_MT!X176,1,0))</f>
        <v/>
      </c>
      <c r="V176" s="20" t="str">
        <f>IF(coder1_YH!AC175="","",IF(coder1_YH!AC175=coder2_NY_MT!Y176,1,0))</f>
        <v/>
      </c>
      <c r="W176" s="20" t="str">
        <f>IF(coder1_YH!AD175="","",IF(coder1_YH!AD175=coder2_NY_MT!Z176,1,0))</f>
        <v/>
      </c>
      <c r="X176" s="20" t="str">
        <f>IF(coder1_YH!AE175="","",IF(coder1_YH!AE175=coder2_NY_MT!AA176,1,0))</f>
        <v/>
      </c>
      <c r="Y176" s="20" t="str">
        <f>IF(coder1_YH!AF175="","",IF(coder1_YH!AF175=coder2_NY_MT!AB176,1,0))</f>
        <v/>
      </c>
      <c r="Z176" s="20" t="str">
        <f>IF(coder1_YH!AG175="","",IF(coder1_YH!AG175=coder2_NY_MT!AC176,1,0))</f>
        <v/>
      </c>
      <c r="AA176" s="20" t="str">
        <f>IF(coder1_YH!AH175="","",IF(coder1_YH!AH175=coder2_NY_MT!AD176,1,0))</f>
        <v/>
      </c>
      <c r="AB176" s="20">
        <f>IF(OR(coder2_NY_MT!AE175="", coder1_YH!AI175 = ""),0,1)</f>
        <v>1</v>
      </c>
      <c r="AC176" s="20">
        <f>IF(coder1_YH!AJ175="","",IF(coder1_YH!AJ175=coder2_NY_MT!AF176,1,0))</f>
        <v>1</v>
      </c>
      <c r="AD176" s="20">
        <f>IF(OR(coder2_NY_MT!AG176="", coder1_YH!AK175 = ""),0,1)</f>
        <v>1</v>
      </c>
      <c r="AF176" s="20">
        <f>IF(coder1_YH!AM175="","",IF(coder1_YH!AM175=coder2_NY_MT!AI176,1,0))</f>
        <v>1</v>
      </c>
      <c r="AG176" s="20">
        <f>IF(coder1_YH!AN175="","",IF(coder1_YH!AN175=coder2_NY_MT!AJ176,1,0))</f>
        <v>1</v>
      </c>
      <c r="AH176" s="20">
        <f>IF(coder1_YH!AO175="","",IF(coder1_YH!AO175=coder2_NY_MT!AK176,1,0))</f>
        <v>1</v>
      </c>
      <c r="AI176" s="20">
        <f>IF(coder1_YH!AP175="","",IF(coder1_YH!AP175=coder2_NY_MT!AL176,1,0))</f>
        <v>1</v>
      </c>
      <c r="AJ176" s="20">
        <f>IF(coder1_YH!AQ175="","",IF(coder1_YH!AQ175=coder2_NY_MT!AM176,1,0))</f>
        <v>1</v>
      </c>
      <c r="AK176" s="20">
        <f>IF(coder1_YH!AR175="","",IF(coder1_YH!AR175=coder2_NY_MT!AN176,1,0))</f>
        <v>1</v>
      </c>
      <c r="AL176" s="20" t="str">
        <f>IF(coder1_YH!AY175="","",IF(coder1_YH!AY175=coder2_NY_MT!AU176,1,0))</f>
        <v/>
      </c>
      <c r="AM176" s="20" t="str">
        <f>IF(coder1_YH!AZ175="","",IF(coder1_YH!AZ175=coder2_NY_MT!AV176,1,0))</f>
        <v/>
      </c>
      <c r="AN176" s="2"/>
    </row>
    <row r="177" spans="1:40" s="20" customFormat="1" ht="17" hidden="1" customHeight="1" x14ac:dyDescent="0.2">
      <c r="A177" s="20">
        <f>IF(coder1_YH!D176="","",IF(coder1_YH!D176=coder2_NY_MT!A177,1,0))</f>
        <v>0</v>
      </c>
      <c r="B177" s="20" t="e">
        <f>IF(coder1_YH!#REF!="","",IF(RIGHT(coder1_YH!#REF!,2)=RIGHT(coder2_NY_MT!B177,2),1,0))</f>
        <v>#REF!</v>
      </c>
      <c r="C177" s="20">
        <f>IF(coder1_YH!F176="","",IF(coder1_YH!F176=coder2_NY_MT!C177,1,0))</f>
        <v>0</v>
      </c>
      <c r="E177" s="20">
        <f>IF(coder1_YH!H176="","",IF(coder1_YH!H176=coder2_NY_MT!E177,1,0))</f>
        <v>0</v>
      </c>
      <c r="F177" s="20">
        <f>IF(coder1_YH!I176="","",IF(coder1_YH!I176=coder2_NY_MT!F177,1,0))</f>
        <v>0</v>
      </c>
      <c r="G177" s="20">
        <f>IF(coder1_YH!J176="","",IF(coder1_YH!J176=coder2_NY_MT!G177,1,0))</f>
        <v>0</v>
      </c>
      <c r="H177" s="20">
        <f>IF(coder1_YH!O176="","",IF(RIGHT(coder1_YH!O176,3)=RIGHT(coder2_NY_MT!K177,3),1,0))</f>
        <v>0</v>
      </c>
      <c r="I177" s="20">
        <f>IF(H177="","",IF(OR(coder2_NY_MT!L177="", coder1_YH!P176 = ""),0,1))</f>
        <v>1</v>
      </c>
      <c r="J177" s="20">
        <f>IF(coder1_YH!Q176="","",IF(coder1_YH!Q176=coder2_NY_MT!M177,1,0))</f>
        <v>1</v>
      </c>
      <c r="K177" s="20">
        <f>IF(coder1_YH!R176="","",IF(coder1_YH!R176=coder2_NY_MT!N177,1,0))</f>
        <v>1</v>
      </c>
      <c r="L177" s="20">
        <f>IF(coder1_YH!S176="","",IF(coder1_YH!S176=coder2_NY_MT!O177,1,0))</f>
        <v>1</v>
      </c>
      <c r="M177" s="20">
        <f>IF(coder1_YH!T176="","",IF(coder1_YH!T176=coder2_NY_MT!P177,1,0))</f>
        <v>1</v>
      </c>
      <c r="N177" s="20">
        <f>IF(coder1_YH!U176="","",IF(coder1_YH!U176=coder2_NY_MT!Q177,1,0))</f>
        <v>1</v>
      </c>
      <c r="O177" s="20">
        <f>IF(coder1_YH!V176="","",IF(coder1_YH!V176=coder2_NY_MT!R177,1,0))</f>
        <v>1</v>
      </c>
      <c r="P177" s="20">
        <f>IF(coder1_YH!W176="","",IF(coder1_YH!W176=coder2_NY_MT!S177,1,0))</f>
        <v>1</v>
      </c>
      <c r="Q177" s="20">
        <f>IF(coder1_YH!X176="","",IF(coder1_YH!X176=coder2_NY_MT!T177,1,0))</f>
        <v>1</v>
      </c>
      <c r="R177" s="20">
        <f>IF(coder1_YH!Y176="","",IF(coder1_YH!Y176=coder2_NY_MT!U177,1,0))</f>
        <v>1</v>
      </c>
      <c r="S177" s="20">
        <f>IF(R177="","",IF(OR(coder2_NY_MT!V177="", coder1_YH!Z176 = ""),0,1))</f>
        <v>1</v>
      </c>
      <c r="T177" s="20">
        <f>IF(coder1_YH!AA176="","",IF(coder1_YH!AA176=coder2_NY_MT!W177,1,0))</f>
        <v>1</v>
      </c>
      <c r="U177" s="20">
        <f>IF(coder1_YH!AB176="","",IF(coder1_YH!AB176=coder2_NY_MT!X177,1,0))</f>
        <v>1</v>
      </c>
      <c r="V177" s="20">
        <f>IF(coder1_YH!AC176="","",IF(coder1_YH!AC176=coder2_NY_MT!Y177,1,0))</f>
        <v>1</v>
      </c>
      <c r="W177" s="20">
        <f>IF(coder1_YH!AD176="","",IF(coder1_YH!AD176=coder2_NY_MT!Z177,1,0))</f>
        <v>1</v>
      </c>
      <c r="X177" s="20">
        <f>IF(coder1_YH!AE176="","",IF(coder1_YH!AE176=coder2_NY_MT!AA177,1,0))</f>
        <v>1</v>
      </c>
      <c r="Y177" s="20">
        <f>IF(coder1_YH!AF176="","",IF(coder1_YH!AF176=coder2_NY_MT!AB177,1,0))</f>
        <v>1</v>
      </c>
      <c r="Z177" s="20">
        <f>IF(coder1_YH!AG176="","",IF(coder1_YH!AG176=coder2_NY_MT!AC177,1,0))</f>
        <v>1</v>
      </c>
      <c r="AA177" s="20">
        <f>IF(coder1_YH!AH176="","",IF(coder1_YH!AH176=coder2_NY_MT!AD177,1,0))</f>
        <v>1</v>
      </c>
      <c r="AB177" s="20">
        <f>IF(OR(coder2_NY_MT!AE176="", coder1_YH!AI176 = ""),0,1)</f>
        <v>1</v>
      </c>
      <c r="AC177" s="20">
        <f>IF(coder1_YH!AJ176="","",IF(coder1_YH!AJ176=coder2_NY_MT!AF177,1,0))</f>
        <v>1</v>
      </c>
      <c r="AD177" s="20">
        <f>IF(OR(coder2_NY_MT!AG177="", coder1_YH!AK176 = ""),0,1)</f>
        <v>1</v>
      </c>
      <c r="AF177" s="20">
        <f>IF(coder1_YH!AM176="","",IF(coder1_YH!AM176=coder2_NY_MT!AI177,1,0))</f>
        <v>1</v>
      </c>
      <c r="AG177" s="20">
        <f>IF(coder1_YH!AN176="","",IF(coder1_YH!AN176=coder2_NY_MT!AJ177,1,0))</f>
        <v>1</v>
      </c>
      <c r="AH177" s="20">
        <f>IF(coder1_YH!AO176="","",IF(coder1_YH!AO176=coder2_NY_MT!AK177,1,0))</f>
        <v>1</v>
      </c>
      <c r="AI177" s="20">
        <f>IF(coder1_YH!AP176="","",IF(coder1_YH!AP176=coder2_NY_MT!AL177,1,0))</f>
        <v>1</v>
      </c>
      <c r="AJ177" s="20">
        <f>IF(coder1_YH!AQ176="","",IF(coder1_YH!AQ176=coder2_NY_MT!AM177,1,0))</f>
        <v>1</v>
      </c>
      <c r="AK177" s="20">
        <f>IF(coder1_YH!AR176="","",IF(coder1_YH!AR176=coder2_NY_MT!AN177,1,0))</f>
        <v>1</v>
      </c>
      <c r="AL177" s="20" t="str">
        <f>IF(coder1_YH!AY176="","",IF(coder1_YH!AY176=coder2_NY_MT!AU177,1,0))</f>
        <v/>
      </c>
      <c r="AM177" s="20" t="str">
        <f>IF(coder1_YH!AZ176="","",IF(coder1_YH!AZ176=coder2_NY_MT!AV177,1,0))</f>
        <v/>
      </c>
      <c r="AN177" s="2"/>
    </row>
    <row r="178" spans="1:40" s="20" customFormat="1" ht="17" hidden="1" customHeight="1" x14ac:dyDescent="0.2">
      <c r="A178" s="20" t="str">
        <f>IF(coder1_YH!D177="","",IF(coder1_YH!D177=coder2_NY_MT!A178,1,0))</f>
        <v/>
      </c>
      <c r="B178" s="20" t="e">
        <f>IF(coder1_YH!#REF!="","",IF(RIGHT(coder1_YH!#REF!,2)=RIGHT(coder2_NY_MT!B178,2),1,0))</f>
        <v>#REF!</v>
      </c>
      <c r="C178" s="20" t="str">
        <f>IF(coder1_YH!F177="","",IF(coder1_YH!F177=coder2_NY_MT!C178,1,0))</f>
        <v/>
      </c>
      <c r="E178" s="20" t="str">
        <f>IF(coder1_YH!H177="","",IF(coder1_YH!H177=coder2_NY_MT!E178,1,0))</f>
        <v/>
      </c>
      <c r="F178" s="20" t="str">
        <f>IF(coder1_YH!I177="","",IF(coder1_YH!I177=coder2_NY_MT!F178,1,0))</f>
        <v/>
      </c>
      <c r="G178" s="20" t="str">
        <f>IF(coder1_YH!J177="","",IF(coder1_YH!J177=coder2_NY_MT!G178,1,0))</f>
        <v/>
      </c>
      <c r="H178" s="20" t="str">
        <f>IF(coder1_YH!O177="","",IF(RIGHT(coder1_YH!O177,3)=RIGHT(coder2_NY_MT!K178,3),1,0))</f>
        <v/>
      </c>
      <c r="I178" s="20" t="str">
        <f>IF(H178="","",IF(OR(coder2_NY_MT!L178="", coder1_YH!P177 = ""),0,1))</f>
        <v/>
      </c>
      <c r="J178" s="20" t="str">
        <f>IF(coder1_YH!Q177="","",IF(coder1_YH!Q177=coder2_NY_MT!M178,1,0))</f>
        <v/>
      </c>
      <c r="K178" s="20" t="str">
        <f>IF(coder1_YH!R177="","",IF(coder1_YH!R177=coder2_NY_MT!N178,1,0))</f>
        <v/>
      </c>
      <c r="L178" s="20" t="str">
        <f>IF(coder1_YH!S177="","",IF(coder1_YH!S177=coder2_NY_MT!O178,1,0))</f>
        <v/>
      </c>
      <c r="M178" s="20" t="str">
        <f>IF(coder1_YH!T177="","",IF(coder1_YH!T177=coder2_NY_MT!P178,1,0))</f>
        <v/>
      </c>
      <c r="N178" s="20" t="str">
        <f>IF(coder1_YH!U177="","",IF(coder1_YH!U177=coder2_NY_MT!Q178,1,0))</f>
        <v/>
      </c>
      <c r="O178" s="20" t="str">
        <f>IF(coder1_YH!V177="","",IF(coder1_YH!V177=coder2_NY_MT!R178,1,0))</f>
        <v/>
      </c>
      <c r="P178" s="20" t="str">
        <f>IF(coder1_YH!W177="","",IF(coder1_YH!W177=coder2_NY_MT!S178,1,0))</f>
        <v/>
      </c>
      <c r="Q178" s="20" t="str">
        <f>IF(coder1_YH!X177="","",IF(coder1_YH!X177=coder2_NY_MT!T178,1,0))</f>
        <v/>
      </c>
      <c r="R178" s="20" t="str">
        <f>IF(coder1_YH!Y177="","",IF(coder1_YH!Y177=coder2_NY_MT!U178,1,0))</f>
        <v/>
      </c>
      <c r="S178" s="20" t="str">
        <f>IF(R178="","",IF(OR(coder2_NY_MT!V178="", coder1_YH!Z177 = ""),0,1))</f>
        <v/>
      </c>
      <c r="T178" s="20" t="str">
        <f>IF(coder1_YH!AA177="","",IF(coder1_YH!AA177=coder2_NY_MT!W178,1,0))</f>
        <v/>
      </c>
      <c r="U178" s="20" t="str">
        <f>IF(coder1_YH!AB177="","",IF(coder1_YH!AB177=coder2_NY_MT!X178,1,0))</f>
        <v/>
      </c>
      <c r="V178" s="20" t="str">
        <f>IF(coder1_YH!AC177="","",IF(coder1_YH!AC177=coder2_NY_MT!Y178,1,0))</f>
        <v/>
      </c>
      <c r="W178" s="20" t="str">
        <f>IF(coder1_YH!AD177="","",IF(coder1_YH!AD177=coder2_NY_MT!Z178,1,0))</f>
        <v/>
      </c>
      <c r="X178" s="20" t="str">
        <f>IF(coder1_YH!AE177="","",IF(coder1_YH!AE177=coder2_NY_MT!AA178,1,0))</f>
        <v/>
      </c>
      <c r="Y178" s="20" t="str">
        <f>IF(coder1_YH!AF177="","",IF(coder1_YH!AF177=coder2_NY_MT!AB178,1,0))</f>
        <v/>
      </c>
      <c r="Z178" s="20" t="str">
        <f>IF(coder1_YH!AG177="","",IF(coder1_YH!AG177=coder2_NY_MT!AC178,1,0))</f>
        <v/>
      </c>
      <c r="AA178" s="20" t="str">
        <f>IF(coder1_YH!AH177="","",IF(coder1_YH!AH177=coder2_NY_MT!AD178,1,0))</f>
        <v/>
      </c>
      <c r="AB178" s="20">
        <f>IF(OR(coder2_NY_MT!AE177="", coder1_YH!AI177 = ""),0,1)</f>
        <v>1</v>
      </c>
      <c r="AC178" s="20">
        <f>IF(coder1_YH!AJ177="","",IF(coder1_YH!AJ177=coder2_NY_MT!AF178,1,0))</f>
        <v>1</v>
      </c>
      <c r="AD178" s="20">
        <f>IF(OR(coder2_NY_MT!AG178="", coder1_YH!AK177 = ""),0,1)</f>
        <v>1</v>
      </c>
      <c r="AF178" s="20">
        <f>IF(coder1_YH!AM177="","",IF(coder1_YH!AM177=coder2_NY_MT!AI178,1,0))</f>
        <v>1</v>
      </c>
      <c r="AG178" s="20">
        <f>IF(coder1_YH!AN177="","",IF(coder1_YH!AN177=coder2_NY_MT!AJ178,1,0))</f>
        <v>1</v>
      </c>
      <c r="AH178" s="20">
        <f>IF(coder1_YH!AO177="","",IF(coder1_YH!AO177=coder2_NY_MT!AK178,1,0))</f>
        <v>1</v>
      </c>
      <c r="AI178" s="20">
        <f>IF(coder1_YH!AP177="","",IF(coder1_YH!AP177=coder2_NY_MT!AL178,1,0))</f>
        <v>1</v>
      </c>
      <c r="AJ178" s="20">
        <f>IF(coder1_YH!AQ177="","",IF(coder1_YH!AQ177=coder2_NY_MT!AM178,1,0))</f>
        <v>1</v>
      </c>
      <c r="AK178" s="20">
        <f>IF(coder1_YH!AR177="","",IF(coder1_YH!AR177=coder2_NY_MT!AN178,1,0))</f>
        <v>1</v>
      </c>
      <c r="AL178" s="20" t="str">
        <f>IF(coder1_YH!AY177="","",IF(coder1_YH!AY177=coder2_NY_MT!AU178,1,0))</f>
        <v/>
      </c>
      <c r="AM178" s="20" t="str">
        <f>IF(coder1_YH!AZ177="","",IF(coder1_YH!AZ177=coder2_NY_MT!AV178,1,0))</f>
        <v/>
      </c>
      <c r="AN178" s="2"/>
    </row>
    <row r="179" spans="1:40" s="20" customFormat="1" ht="17" hidden="1" customHeight="1" x14ac:dyDescent="0.2">
      <c r="A179" s="20" t="str">
        <f>IF(coder1_YH!D178="","",IF(coder1_YH!D178=coder2_NY_MT!A179,1,0))</f>
        <v/>
      </c>
      <c r="B179" s="20" t="e">
        <f>IF(coder1_YH!#REF!="","",IF(RIGHT(coder1_YH!#REF!,2)=RIGHT(coder2_NY_MT!B179,2),1,0))</f>
        <v>#REF!</v>
      </c>
      <c r="C179" s="20" t="str">
        <f>IF(coder1_YH!F178="","",IF(coder1_YH!F178=coder2_NY_MT!C179,1,0))</f>
        <v/>
      </c>
      <c r="E179" s="20" t="str">
        <f>IF(coder1_YH!H178="","",IF(coder1_YH!H178=coder2_NY_MT!E179,1,0))</f>
        <v/>
      </c>
      <c r="F179" s="20" t="str">
        <f>IF(coder1_YH!I178="","",IF(coder1_YH!I178=coder2_NY_MT!F179,1,0))</f>
        <v/>
      </c>
      <c r="G179" s="20" t="str">
        <f>IF(coder1_YH!J178="","",IF(coder1_YH!J178=coder2_NY_MT!G179,1,0))</f>
        <v/>
      </c>
      <c r="H179" s="20" t="str">
        <f>IF(coder1_YH!O178="","",IF(RIGHT(coder1_YH!O178,3)=RIGHT(coder2_NY_MT!K179,3),1,0))</f>
        <v/>
      </c>
      <c r="I179" s="20" t="str">
        <f>IF(H179="","",IF(OR(coder2_NY_MT!L179="", coder1_YH!P178 = ""),0,1))</f>
        <v/>
      </c>
      <c r="J179" s="20" t="str">
        <f>IF(coder1_YH!Q178="","",IF(coder1_YH!Q178=coder2_NY_MT!M179,1,0))</f>
        <v/>
      </c>
      <c r="K179" s="20" t="str">
        <f>IF(coder1_YH!R178="","",IF(coder1_YH!R178=coder2_NY_MT!N179,1,0))</f>
        <v/>
      </c>
      <c r="L179" s="20" t="str">
        <f>IF(coder1_YH!S178="","",IF(coder1_YH!S178=coder2_NY_MT!O179,1,0))</f>
        <v/>
      </c>
      <c r="M179" s="20" t="str">
        <f>IF(coder1_YH!T178="","",IF(coder1_YH!T178=coder2_NY_MT!P179,1,0))</f>
        <v/>
      </c>
      <c r="N179" s="20" t="str">
        <f>IF(coder1_YH!U178="","",IF(coder1_YH!U178=coder2_NY_MT!Q179,1,0))</f>
        <v/>
      </c>
      <c r="O179" s="20" t="str">
        <f>IF(coder1_YH!V178="","",IF(coder1_YH!V178=coder2_NY_MT!R179,1,0))</f>
        <v/>
      </c>
      <c r="P179" s="20" t="str">
        <f>IF(coder1_YH!W178="","",IF(coder1_YH!W178=coder2_NY_MT!S179,1,0))</f>
        <v/>
      </c>
      <c r="Q179" s="20" t="str">
        <f>IF(coder1_YH!X178="","",IF(coder1_YH!X178=coder2_NY_MT!T179,1,0))</f>
        <v/>
      </c>
      <c r="R179" s="20" t="str">
        <f>IF(coder1_YH!Y178="","",IF(coder1_YH!Y178=coder2_NY_MT!U179,1,0))</f>
        <v/>
      </c>
      <c r="S179" s="20" t="str">
        <f>IF(R179="","",IF(OR(coder2_NY_MT!V179="", coder1_YH!Z178 = ""),0,1))</f>
        <v/>
      </c>
      <c r="T179" s="20" t="str">
        <f>IF(coder1_YH!AA178="","",IF(coder1_YH!AA178=coder2_NY_MT!W179,1,0))</f>
        <v/>
      </c>
      <c r="U179" s="20" t="str">
        <f>IF(coder1_YH!AB178="","",IF(coder1_YH!AB178=coder2_NY_MT!X179,1,0))</f>
        <v/>
      </c>
      <c r="V179" s="20" t="str">
        <f>IF(coder1_YH!AC178="","",IF(coder1_YH!AC178=coder2_NY_MT!Y179,1,0))</f>
        <v/>
      </c>
      <c r="W179" s="20" t="str">
        <f>IF(coder1_YH!AD178="","",IF(coder1_YH!AD178=coder2_NY_MT!Z179,1,0))</f>
        <v/>
      </c>
      <c r="X179" s="20" t="str">
        <f>IF(coder1_YH!AE178="","",IF(coder1_YH!AE178=coder2_NY_MT!AA179,1,0))</f>
        <v/>
      </c>
      <c r="Y179" s="20" t="str">
        <f>IF(coder1_YH!AF178="","",IF(coder1_YH!AF178=coder2_NY_MT!AB179,1,0))</f>
        <v/>
      </c>
      <c r="Z179" s="20" t="str">
        <f>IF(coder1_YH!AG178="","",IF(coder1_YH!AG178=coder2_NY_MT!AC179,1,0))</f>
        <v/>
      </c>
      <c r="AA179" s="20" t="str">
        <f>IF(coder1_YH!AH178="","",IF(coder1_YH!AH178=coder2_NY_MT!AD179,1,0))</f>
        <v/>
      </c>
      <c r="AB179" s="20">
        <f>IF(OR(coder2_NY_MT!AE178="", coder1_YH!AI178 = ""),0,1)</f>
        <v>1</v>
      </c>
      <c r="AC179" s="20">
        <f>IF(coder1_YH!AJ178="","",IF(coder1_YH!AJ178=coder2_NY_MT!AF179,1,0))</f>
        <v>1</v>
      </c>
      <c r="AD179" s="20">
        <f>IF(OR(coder2_NY_MT!AG179="", coder1_YH!AK178 = ""),0,1)</f>
        <v>1</v>
      </c>
      <c r="AF179" s="20">
        <f>IF(coder1_YH!AM178="","",IF(coder1_YH!AM178=coder2_NY_MT!AI179,1,0))</f>
        <v>1</v>
      </c>
      <c r="AG179" s="20">
        <f>IF(coder1_YH!AN178="","",IF(coder1_YH!AN178=coder2_NY_MT!AJ179,1,0))</f>
        <v>1</v>
      </c>
      <c r="AH179" s="20">
        <f>IF(coder1_YH!AO178="","",IF(coder1_YH!AO178=coder2_NY_MT!AK179,1,0))</f>
        <v>1</v>
      </c>
      <c r="AI179" s="20">
        <f>IF(coder1_YH!AP178="","",IF(coder1_YH!AP178=coder2_NY_MT!AL179,1,0))</f>
        <v>1</v>
      </c>
      <c r="AJ179" s="20">
        <f>IF(coder1_YH!AQ178="","",IF(coder1_YH!AQ178=coder2_NY_MT!AM179,1,0))</f>
        <v>1</v>
      </c>
      <c r="AK179" s="20">
        <f>IF(coder1_YH!AR178="","",IF(coder1_YH!AR178=coder2_NY_MT!AN179,1,0))</f>
        <v>1</v>
      </c>
      <c r="AL179" s="20" t="str">
        <f>IF(coder1_YH!AY178="","",IF(coder1_YH!AY178=coder2_NY_MT!AU179,1,0))</f>
        <v/>
      </c>
      <c r="AM179" s="20" t="str">
        <f>IF(coder1_YH!AZ178="","",IF(coder1_YH!AZ178=coder2_NY_MT!AV179,1,0))</f>
        <v/>
      </c>
      <c r="AN179" s="2"/>
    </row>
    <row r="180" spans="1:40" s="20" customFormat="1" ht="17" hidden="1" customHeight="1" x14ac:dyDescent="0.2">
      <c r="A180" s="20" t="str">
        <f>IF(coder1_YH!D179="","",IF(coder1_YH!D179=coder2_NY_MT!A180,1,0))</f>
        <v/>
      </c>
      <c r="B180" s="20" t="e">
        <f>IF(coder1_YH!#REF!="","",IF(RIGHT(coder1_YH!#REF!,2)=RIGHT(coder2_NY_MT!B180,2),1,0))</f>
        <v>#REF!</v>
      </c>
      <c r="C180" s="20" t="str">
        <f>IF(coder1_YH!F179="","",IF(coder1_YH!F179=coder2_NY_MT!C180,1,0))</f>
        <v/>
      </c>
      <c r="E180" s="20" t="str">
        <f>IF(coder1_YH!H179="","",IF(coder1_YH!H179=coder2_NY_MT!E180,1,0))</f>
        <v/>
      </c>
      <c r="F180" s="20" t="str">
        <f>IF(coder1_YH!I179="","",IF(coder1_YH!I179=coder2_NY_MT!F180,1,0))</f>
        <v/>
      </c>
      <c r="G180" s="20" t="str">
        <f>IF(coder1_YH!J179="","",IF(coder1_YH!J179=coder2_NY_MT!G180,1,0))</f>
        <v/>
      </c>
      <c r="H180" s="20" t="str">
        <f>IF(coder1_YH!O179="","",IF(RIGHT(coder1_YH!O179,3)=RIGHT(coder2_NY_MT!K180,3),1,0))</f>
        <v/>
      </c>
      <c r="I180" s="20" t="str">
        <f>IF(H180="","",IF(OR(coder2_NY_MT!L180="", coder1_YH!P179 = ""),0,1))</f>
        <v/>
      </c>
      <c r="J180" s="20" t="str">
        <f>IF(coder1_YH!Q179="","",IF(coder1_YH!Q179=coder2_NY_MT!M180,1,0))</f>
        <v/>
      </c>
      <c r="K180" s="20" t="str">
        <f>IF(coder1_YH!R179="","",IF(coder1_YH!R179=coder2_NY_MT!N180,1,0))</f>
        <v/>
      </c>
      <c r="L180" s="20" t="str">
        <f>IF(coder1_YH!S179="","",IF(coder1_YH!S179=coder2_NY_MT!O180,1,0))</f>
        <v/>
      </c>
      <c r="M180" s="20" t="str">
        <f>IF(coder1_YH!T179="","",IF(coder1_YH!T179=coder2_NY_MT!P180,1,0))</f>
        <v/>
      </c>
      <c r="N180" s="20" t="str">
        <f>IF(coder1_YH!U179="","",IF(coder1_YH!U179=coder2_NY_MT!Q180,1,0))</f>
        <v/>
      </c>
      <c r="O180" s="20" t="str">
        <f>IF(coder1_YH!V179="","",IF(coder1_YH!V179=coder2_NY_MT!R180,1,0))</f>
        <v/>
      </c>
      <c r="P180" s="20" t="str">
        <f>IF(coder1_YH!W179="","",IF(coder1_YH!W179=coder2_NY_MT!S180,1,0))</f>
        <v/>
      </c>
      <c r="Q180" s="20" t="str">
        <f>IF(coder1_YH!X179="","",IF(coder1_YH!X179=coder2_NY_MT!T180,1,0))</f>
        <v/>
      </c>
      <c r="R180" s="20" t="str">
        <f>IF(coder1_YH!Y179="","",IF(coder1_YH!Y179=coder2_NY_MT!U180,1,0))</f>
        <v/>
      </c>
      <c r="S180" s="20" t="str">
        <f>IF(R180="","",IF(OR(coder2_NY_MT!V180="", coder1_YH!Z179 = ""),0,1))</f>
        <v/>
      </c>
      <c r="T180" s="20" t="str">
        <f>IF(coder1_YH!AA179="","",IF(coder1_YH!AA179=coder2_NY_MT!W180,1,0))</f>
        <v/>
      </c>
      <c r="U180" s="20" t="str">
        <f>IF(coder1_YH!AB179="","",IF(coder1_YH!AB179=coder2_NY_MT!X180,1,0))</f>
        <v/>
      </c>
      <c r="V180" s="20" t="str">
        <f>IF(coder1_YH!AC179="","",IF(coder1_YH!AC179=coder2_NY_MT!Y180,1,0))</f>
        <v/>
      </c>
      <c r="W180" s="20" t="str">
        <f>IF(coder1_YH!AD179="","",IF(coder1_YH!AD179=coder2_NY_MT!Z180,1,0))</f>
        <v/>
      </c>
      <c r="X180" s="20" t="str">
        <f>IF(coder1_YH!AE179="","",IF(coder1_YH!AE179=coder2_NY_MT!AA180,1,0))</f>
        <v/>
      </c>
      <c r="Y180" s="20" t="str">
        <f>IF(coder1_YH!AF179="","",IF(coder1_YH!AF179=coder2_NY_MT!AB180,1,0))</f>
        <v/>
      </c>
      <c r="Z180" s="20" t="str">
        <f>IF(coder1_YH!AG179="","",IF(coder1_YH!AG179=coder2_NY_MT!AC180,1,0))</f>
        <v/>
      </c>
      <c r="AA180" s="20" t="str">
        <f>IF(coder1_YH!AH179="","",IF(coder1_YH!AH179=coder2_NY_MT!AD180,1,0))</f>
        <v/>
      </c>
      <c r="AB180" s="20">
        <f>IF(OR(coder2_NY_MT!AE179="", coder1_YH!AI179 = ""),0,1)</f>
        <v>1</v>
      </c>
      <c r="AC180" s="20">
        <f>IF(coder1_YH!AJ179="","",IF(coder1_YH!AJ179=coder2_NY_MT!AF180,1,0))</f>
        <v>1</v>
      </c>
      <c r="AD180" s="20">
        <f>IF(OR(coder2_NY_MT!AG180="", coder1_YH!AK179 = ""),0,1)</f>
        <v>1</v>
      </c>
      <c r="AF180" s="20">
        <f>IF(coder1_YH!AM179="","",IF(coder1_YH!AM179=coder2_NY_MT!AI180,1,0))</f>
        <v>1</v>
      </c>
      <c r="AG180" s="20">
        <f>IF(coder1_YH!AN179="","",IF(coder1_YH!AN179=coder2_NY_MT!AJ180,1,0))</f>
        <v>1</v>
      </c>
      <c r="AH180" s="20">
        <f>IF(coder1_YH!AO179="","",IF(coder1_YH!AO179=coder2_NY_MT!AK180,1,0))</f>
        <v>1</v>
      </c>
      <c r="AI180" s="20">
        <f>IF(coder1_YH!AP179="","",IF(coder1_YH!AP179=coder2_NY_MT!AL180,1,0))</f>
        <v>1</v>
      </c>
      <c r="AJ180" s="20">
        <f>IF(coder1_YH!AQ179="","",IF(coder1_YH!AQ179=coder2_NY_MT!AM180,1,0))</f>
        <v>1</v>
      </c>
      <c r="AK180" s="20">
        <f>IF(coder1_YH!AR179="","",IF(coder1_YH!AR179=coder2_NY_MT!AN180,1,0))</f>
        <v>1</v>
      </c>
      <c r="AL180" s="20" t="str">
        <f>IF(coder1_YH!AY179="","",IF(coder1_YH!AY179=coder2_NY_MT!AU180,1,0))</f>
        <v/>
      </c>
      <c r="AM180" s="20" t="str">
        <f>IF(coder1_YH!AZ179="","",IF(coder1_YH!AZ179=coder2_NY_MT!AV180,1,0))</f>
        <v/>
      </c>
      <c r="AN180" s="2"/>
    </row>
    <row r="181" spans="1:40" s="20" customFormat="1" ht="17" hidden="1" customHeight="1" x14ac:dyDescent="0.2">
      <c r="A181" s="20" t="str">
        <f>IF(coder1_YH!D180="","",IF(coder1_YH!D180=coder2_NY_MT!A181,1,0))</f>
        <v/>
      </c>
      <c r="B181" s="20" t="e">
        <f>IF(coder1_YH!#REF!="","",IF(RIGHT(coder1_YH!#REF!,2)=RIGHT(coder2_NY_MT!B181,2),1,0))</f>
        <v>#REF!</v>
      </c>
      <c r="C181" s="20" t="str">
        <f>IF(coder1_YH!F180="","",IF(coder1_YH!F180=coder2_NY_MT!C181,1,0))</f>
        <v/>
      </c>
      <c r="E181" s="20" t="str">
        <f>IF(coder1_YH!H180="","",IF(coder1_YH!H180=coder2_NY_MT!E181,1,0))</f>
        <v/>
      </c>
      <c r="F181" s="20" t="str">
        <f>IF(coder1_YH!I180="","",IF(coder1_YH!I180=coder2_NY_MT!F181,1,0))</f>
        <v/>
      </c>
      <c r="G181" s="20" t="str">
        <f>IF(coder1_YH!J180="","",IF(coder1_YH!J180=coder2_NY_MT!G181,1,0))</f>
        <v/>
      </c>
      <c r="H181" s="20" t="str">
        <f>IF(coder1_YH!O180="","",IF(RIGHT(coder1_YH!O180,3)=RIGHT(coder2_NY_MT!K181,3),1,0))</f>
        <v/>
      </c>
      <c r="I181" s="20" t="str">
        <f>IF(H181="","",IF(OR(coder2_NY_MT!L181="", coder1_YH!P180 = ""),0,1))</f>
        <v/>
      </c>
      <c r="J181" s="20" t="str">
        <f>IF(coder1_YH!Q180="","",IF(coder1_YH!Q180=coder2_NY_MT!M181,1,0))</f>
        <v/>
      </c>
      <c r="K181" s="20" t="str">
        <f>IF(coder1_YH!R180="","",IF(coder1_YH!R180=coder2_NY_MT!N181,1,0))</f>
        <v/>
      </c>
      <c r="L181" s="20" t="str">
        <f>IF(coder1_YH!S180="","",IF(coder1_YH!S180=coder2_NY_MT!O181,1,0))</f>
        <v/>
      </c>
      <c r="M181" s="20" t="str">
        <f>IF(coder1_YH!T180="","",IF(coder1_YH!T180=coder2_NY_MT!P181,1,0))</f>
        <v/>
      </c>
      <c r="N181" s="20" t="str">
        <f>IF(coder1_YH!U180="","",IF(coder1_YH!U180=coder2_NY_MT!Q181,1,0))</f>
        <v/>
      </c>
      <c r="O181" s="20" t="str">
        <f>IF(coder1_YH!V180="","",IF(coder1_YH!V180=coder2_NY_MT!R181,1,0))</f>
        <v/>
      </c>
      <c r="P181" s="20" t="str">
        <f>IF(coder1_YH!W180="","",IF(coder1_YH!W180=coder2_NY_MT!S181,1,0))</f>
        <v/>
      </c>
      <c r="Q181" s="20" t="str">
        <f>IF(coder1_YH!X180="","",IF(coder1_YH!X180=coder2_NY_MT!T181,1,0))</f>
        <v/>
      </c>
      <c r="R181" s="20" t="str">
        <f>IF(coder1_YH!Y180="","",IF(coder1_YH!Y180=coder2_NY_MT!U181,1,0))</f>
        <v/>
      </c>
      <c r="S181" s="20" t="str">
        <f>IF(R181="","",IF(OR(coder2_NY_MT!V181="", coder1_YH!Z180 = ""),0,1))</f>
        <v/>
      </c>
      <c r="T181" s="20" t="str">
        <f>IF(coder1_YH!AA180="","",IF(coder1_YH!AA180=coder2_NY_MT!W181,1,0))</f>
        <v/>
      </c>
      <c r="U181" s="20" t="str">
        <f>IF(coder1_YH!AB180="","",IF(coder1_YH!AB180=coder2_NY_MT!X181,1,0))</f>
        <v/>
      </c>
      <c r="V181" s="20" t="str">
        <f>IF(coder1_YH!AC180="","",IF(coder1_YH!AC180=coder2_NY_MT!Y181,1,0))</f>
        <v/>
      </c>
      <c r="W181" s="20" t="str">
        <f>IF(coder1_YH!AD180="","",IF(coder1_YH!AD180=coder2_NY_MT!Z181,1,0))</f>
        <v/>
      </c>
      <c r="X181" s="20" t="str">
        <f>IF(coder1_YH!AE180="","",IF(coder1_YH!AE180=coder2_NY_MT!AA181,1,0))</f>
        <v/>
      </c>
      <c r="Y181" s="20" t="str">
        <f>IF(coder1_YH!AF180="","",IF(coder1_YH!AF180=coder2_NY_MT!AB181,1,0))</f>
        <v/>
      </c>
      <c r="Z181" s="20" t="str">
        <f>IF(coder1_YH!AG180="","",IF(coder1_YH!AG180=coder2_NY_MT!AC181,1,0))</f>
        <v/>
      </c>
      <c r="AA181" s="20" t="str">
        <f>IF(coder1_YH!AH180="","",IF(coder1_YH!AH180=coder2_NY_MT!AD181,1,0))</f>
        <v/>
      </c>
      <c r="AB181" s="20">
        <f>IF(OR(coder2_NY_MT!AE180="", coder1_YH!AI180 = ""),0,1)</f>
        <v>1</v>
      </c>
      <c r="AC181" s="20">
        <f>IF(coder1_YH!AJ180="","",IF(coder1_YH!AJ180=coder2_NY_MT!AF181,1,0))</f>
        <v>1</v>
      </c>
      <c r="AD181" s="20">
        <f>IF(OR(coder2_NY_MT!AG181="", coder1_YH!AK180 = ""),0,1)</f>
        <v>1</v>
      </c>
      <c r="AF181" s="20">
        <f>IF(coder1_YH!AM180="","",IF(coder1_YH!AM180=coder2_NY_MT!AI181,1,0))</f>
        <v>1</v>
      </c>
      <c r="AG181" s="20">
        <f>IF(coder1_YH!AN180="","",IF(coder1_YH!AN180=coder2_NY_MT!AJ181,1,0))</f>
        <v>1</v>
      </c>
      <c r="AH181" s="20">
        <f>IF(coder1_YH!AO180="","",IF(coder1_YH!AO180=coder2_NY_MT!AK181,1,0))</f>
        <v>1</v>
      </c>
      <c r="AI181" s="20">
        <f>IF(coder1_YH!AP180="","",IF(coder1_YH!AP180=coder2_NY_MT!AL181,1,0))</f>
        <v>1</v>
      </c>
      <c r="AJ181" s="20">
        <f>IF(coder1_YH!AQ180="","",IF(coder1_YH!AQ180=coder2_NY_MT!AM181,1,0))</f>
        <v>1</v>
      </c>
      <c r="AK181" s="20">
        <f>IF(coder1_YH!AR180="","",IF(coder1_YH!AR180=coder2_NY_MT!AN181,1,0))</f>
        <v>1</v>
      </c>
      <c r="AL181" s="20" t="str">
        <f>IF(coder1_YH!AY180="","",IF(coder1_YH!AY180=coder2_NY_MT!AU181,1,0))</f>
        <v/>
      </c>
      <c r="AM181" s="20" t="str">
        <f>IF(coder1_YH!AZ180="","",IF(coder1_YH!AZ180=coder2_NY_MT!AV181,1,0))</f>
        <v/>
      </c>
      <c r="AN181" s="2"/>
    </row>
    <row r="182" spans="1:40" s="20" customFormat="1" ht="17" hidden="1" customHeight="1" x14ac:dyDescent="0.2">
      <c r="A182" s="20" t="str">
        <f>IF(coder1_YH!D181="","",IF(coder1_YH!D181=coder2_NY_MT!A182,1,0))</f>
        <v/>
      </c>
      <c r="B182" s="20" t="e">
        <f>IF(coder1_YH!#REF!="","",IF(RIGHT(coder1_YH!#REF!,2)=RIGHT(coder2_NY_MT!B182,2),1,0))</f>
        <v>#REF!</v>
      </c>
      <c r="C182" s="20" t="str">
        <f>IF(coder1_YH!F181="","",IF(coder1_YH!F181=coder2_NY_MT!C182,1,0))</f>
        <v/>
      </c>
      <c r="E182" s="20" t="str">
        <f>IF(coder1_YH!H181="","",IF(coder1_YH!H181=coder2_NY_MT!E182,1,0))</f>
        <v/>
      </c>
      <c r="F182" s="20" t="str">
        <f>IF(coder1_YH!I181="","",IF(coder1_YH!I181=coder2_NY_MT!F182,1,0))</f>
        <v/>
      </c>
      <c r="G182" s="20" t="str">
        <f>IF(coder1_YH!J181="","",IF(coder1_YH!J181=coder2_NY_MT!G182,1,0))</f>
        <v/>
      </c>
      <c r="H182" s="20">
        <f>IF(coder1_YH!O181="","",IF(RIGHT(coder1_YH!O181,3)=RIGHT(coder2_NY_MT!K182,3),1,0))</f>
        <v>0</v>
      </c>
      <c r="I182" s="20">
        <f>IF(H182="","",IF(OR(coder2_NY_MT!L182="", coder1_YH!P181 = ""),0,1))</f>
        <v>1</v>
      </c>
      <c r="J182" s="20">
        <f>IF(coder1_YH!Q181="","",IF(coder1_YH!Q181=coder2_NY_MT!M182,1,0))</f>
        <v>1</v>
      </c>
      <c r="K182" s="20">
        <f>IF(coder1_YH!R181="","",IF(coder1_YH!R181=coder2_NY_MT!N182,1,0))</f>
        <v>1</v>
      </c>
      <c r="L182" s="20">
        <f>IF(coder1_YH!S181="","",IF(coder1_YH!S181=coder2_NY_MT!O182,1,0))</f>
        <v>1</v>
      </c>
      <c r="M182" s="20">
        <f>IF(coder1_YH!T181="","",IF(coder1_YH!T181=coder2_NY_MT!P182,1,0))</f>
        <v>1</v>
      </c>
      <c r="N182" s="20">
        <f>IF(coder1_YH!U181="","",IF(coder1_YH!U181=coder2_NY_MT!Q182,1,0))</f>
        <v>1</v>
      </c>
      <c r="O182" s="20">
        <f>IF(coder1_YH!V181="","",IF(coder1_YH!V181=coder2_NY_MT!R182,1,0))</f>
        <v>1</v>
      </c>
      <c r="P182" s="20">
        <f>IF(coder1_YH!W181="","",IF(coder1_YH!W181=coder2_NY_MT!S182,1,0))</f>
        <v>1</v>
      </c>
      <c r="Q182" s="20">
        <f>IF(coder1_YH!X181="","",IF(coder1_YH!X181=coder2_NY_MT!T182,1,0))</f>
        <v>1</v>
      </c>
      <c r="R182" s="20">
        <f>IF(coder1_YH!Y181="","",IF(coder1_YH!Y181=coder2_NY_MT!U182,1,0))</f>
        <v>1</v>
      </c>
      <c r="S182" s="20">
        <f>IF(R182="","",IF(OR(coder2_NY_MT!V182="", coder1_YH!Z181 = ""),0,1))</f>
        <v>1</v>
      </c>
      <c r="T182" s="20">
        <f>IF(coder1_YH!AA181="","",IF(coder1_YH!AA181=coder2_NY_MT!W182,1,0))</f>
        <v>1</v>
      </c>
      <c r="U182" s="20">
        <f>IF(coder1_YH!AB181="","",IF(coder1_YH!AB181=coder2_NY_MT!X182,1,0))</f>
        <v>1</v>
      </c>
      <c r="V182" s="20">
        <f>IF(coder1_YH!AC181="","",IF(coder1_YH!AC181=coder2_NY_MT!Y182,1,0))</f>
        <v>0</v>
      </c>
      <c r="W182" s="20">
        <f>IF(coder1_YH!AD181="","",IF(coder1_YH!AD181=coder2_NY_MT!Z182,1,0))</f>
        <v>1</v>
      </c>
      <c r="X182" s="20">
        <f>IF(coder1_YH!AE181="","",IF(coder1_YH!AE181=coder2_NY_MT!AA182,1,0))</f>
        <v>0</v>
      </c>
      <c r="Y182" s="20">
        <f>IF(coder1_YH!AF181="","",IF(coder1_YH!AF181=coder2_NY_MT!AB182,1,0))</f>
        <v>0</v>
      </c>
      <c r="Z182" s="20">
        <f>IF(coder1_YH!AG181="","",IF(coder1_YH!AG181=coder2_NY_MT!AC182,1,0))</f>
        <v>0</v>
      </c>
      <c r="AA182" s="20">
        <f>IF(coder1_YH!AH181="","",IF(coder1_YH!AH181=coder2_NY_MT!AD182,1,0))</f>
        <v>0</v>
      </c>
      <c r="AB182" s="20">
        <f>IF(OR(coder2_NY_MT!AE181="", coder1_YH!AI181 = ""),0,1)</f>
        <v>1</v>
      </c>
      <c r="AC182" s="20">
        <f>IF(coder1_YH!AJ181="","",IF(coder1_YH!AJ181=coder2_NY_MT!AF182,1,0))</f>
        <v>1</v>
      </c>
      <c r="AD182" s="20">
        <f>IF(OR(coder2_NY_MT!AG182="", coder1_YH!AK181 = ""),0,1)</f>
        <v>1</v>
      </c>
      <c r="AF182" s="20">
        <f>IF(coder1_YH!AM181="","",IF(coder1_YH!AM181=coder2_NY_MT!AI182,1,0))</f>
        <v>1</v>
      </c>
      <c r="AG182" s="20">
        <f>IF(coder1_YH!AN181="","",IF(coder1_YH!AN181=coder2_NY_MT!AJ182,1,0))</f>
        <v>1</v>
      </c>
      <c r="AH182" s="20">
        <f>IF(coder1_YH!AO181="","",IF(coder1_YH!AO181=coder2_NY_MT!AK182,1,0))</f>
        <v>1</v>
      </c>
      <c r="AI182" s="20">
        <f>IF(coder1_YH!AP181="","",IF(coder1_YH!AP181=coder2_NY_MT!AL182,1,0))</f>
        <v>1</v>
      </c>
      <c r="AJ182" s="20">
        <f>IF(coder1_YH!AQ181="","",IF(coder1_YH!AQ181=coder2_NY_MT!AM182,1,0))</f>
        <v>1</v>
      </c>
      <c r="AK182" s="20">
        <f>IF(coder1_YH!AR181="","",IF(coder1_YH!AR181=coder2_NY_MT!AN182,1,0))</f>
        <v>1</v>
      </c>
      <c r="AL182" s="20" t="str">
        <f>IF(coder1_YH!AY181="","",IF(coder1_YH!AY181=coder2_NY_MT!AU182,1,0))</f>
        <v/>
      </c>
      <c r="AM182" s="20" t="str">
        <f>IF(coder1_YH!AZ181="","",IF(coder1_YH!AZ181=coder2_NY_MT!AV182,1,0))</f>
        <v/>
      </c>
      <c r="AN182" s="2"/>
    </row>
    <row r="183" spans="1:40" s="20" customFormat="1" ht="17" hidden="1" customHeight="1" x14ac:dyDescent="0.2">
      <c r="A183" s="20" t="str">
        <f>IF(coder1_YH!D182="","",IF(coder1_YH!D182=coder2_NY_MT!A183,1,0))</f>
        <v/>
      </c>
      <c r="B183" s="20" t="e">
        <f>IF(coder1_YH!#REF!="","",IF(RIGHT(coder1_YH!#REF!,2)=RIGHT(coder2_NY_MT!B183,2),1,0))</f>
        <v>#REF!</v>
      </c>
      <c r="C183" s="20" t="str">
        <f>IF(coder1_YH!F182="","",IF(coder1_YH!F182=coder2_NY_MT!C183,1,0))</f>
        <v/>
      </c>
      <c r="E183" s="20" t="str">
        <f>IF(coder1_YH!H182="","",IF(coder1_YH!H182=coder2_NY_MT!E183,1,0))</f>
        <v/>
      </c>
      <c r="F183" s="20" t="str">
        <f>IF(coder1_YH!I182="","",IF(coder1_YH!I182=coder2_NY_MT!F183,1,0))</f>
        <v/>
      </c>
      <c r="G183" s="20" t="str">
        <f>IF(coder1_YH!J182="","",IF(coder1_YH!J182=coder2_NY_MT!G183,1,0))</f>
        <v/>
      </c>
      <c r="H183" s="20" t="str">
        <f>IF(coder1_YH!O182="","",IF(RIGHT(coder1_YH!O182,3)=RIGHT(coder2_NY_MT!K183,3),1,0))</f>
        <v/>
      </c>
      <c r="I183" s="20" t="str">
        <f>IF(H183="","",IF(OR(coder2_NY_MT!L183="", coder1_YH!P182 = ""),0,1))</f>
        <v/>
      </c>
      <c r="J183" s="20" t="str">
        <f>IF(coder1_YH!Q182="","",IF(coder1_YH!Q182=coder2_NY_MT!M183,1,0))</f>
        <v/>
      </c>
      <c r="K183" s="20" t="str">
        <f>IF(coder1_YH!R182="","",IF(coder1_YH!R182=coder2_NY_MT!N183,1,0))</f>
        <v/>
      </c>
      <c r="L183" s="20" t="str">
        <f>IF(coder1_YH!S182="","",IF(coder1_YH!S182=coder2_NY_MT!O183,1,0))</f>
        <v/>
      </c>
      <c r="M183" s="20" t="str">
        <f>IF(coder1_YH!T182="","",IF(coder1_YH!T182=coder2_NY_MT!P183,1,0))</f>
        <v/>
      </c>
      <c r="N183" s="20" t="str">
        <f>IF(coder1_YH!U182="","",IF(coder1_YH!U182=coder2_NY_MT!Q183,1,0))</f>
        <v/>
      </c>
      <c r="O183" s="20" t="str">
        <f>IF(coder1_YH!V182="","",IF(coder1_YH!V182=coder2_NY_MT!R183,1,0))</f>
        <v/>
      </c>
      <c r="P183" s="20" t="str">
        <f>IF(coder1_YH!W182="","",IF(coder1_YH!W182=coder2_NY_MT!S183,1,0))</f>
        <v/>
      </c>
      <c r="Q183" s="20" t="str">
        <f>IF(coder1_YH!X182="","",IF(coder1_YH!X182=coder2_NY_MT!T183,1,0))</f>
        <v/>
      </c>
      <c r="R183" s="20" t="str">
        <f>IF(coder1_YH!Y182="","",IF(coder1_YH!Y182=coder2_NY_MT!U183,1,0))</f>
        <v/>
      </c>
      <c r="S183" s="20" t="str">
        <f>IF(R183="","",IF(OR(coder2_NY_MT!V183="", coder1_YH!Z182 = ""),0,1))</f>
        <v/>
      </c>
      <c r="T183" s="20" t="str">
        <f>IF(coder1_YH!AA182="","",IF(coder1_YH!AA182=coder2_NY_MT!W183,1,0))</f>
        <v/>
      </c>
      <c r="U183" s="20" t="str">
        <f>IF(coder1_YH!AB182="","",IF(coder1_YH!AB182=coder2_NY_MT!X183,1,0))</f>
        <v/>
      </c>
      <c r="V183" s="20" t="str">
        <f>IF(coder1_YH!AC182="","",IF(coder1_YH!AC182=coder2_NY_MT!Y183,1,0))</f>
        <v/>
      </c>
      <c r="W183" s="20" t="str">
        <f>IF(coder1_YH!AD182="","",IF(coder1_YH!AD182=coder2_NY_MT!Z183,1,0))</f>
        <v/>
      </c>
      <c r="X183" s="20" t="str">
        <f>IF(coder1_YH!AE182="","",IF(coder1_YH!AE182=coder2_NY_MT!AA183,1,0))</f>
        <v/>
      </c>
      <c r="Y183" s="20" t="str">
        <f>IF(coder1_YH!AF182="","",IF(coder1_YH!AF182=coder2_NY_MT!AB183,1,0))</f>
        <v/>
      </c>
      <c r="Z183" s="20" t="str">
        <f>IF(coder1_YH!AG182="","",IF(coder1_YH!AG182=coder2_NY_MT!AC183,1,0))</f>
        <v/>
      </c>
      <c r="AA183" s="20" t="str">
        <f>IF(coder1_YH!AH182="","",IF(coder1_YH!AH182=coder2_NY_MT!AD183,1,0))</f>
        <v/>
      </c>
      <c r="AB183" s="20">
        <f>IF(OR(coder2_NY_MT!AE182="", coder1_YH!AI182 = ""),0,1)</f>
        <v>1</v>
      </c>
      <c r="AC183" s="20">
        <f>IF(coder1_YH!AJ182="","",IF(coder1_YH!AJ182=coder2_NY_MT!AF183,1,0))</f>
        <v>1</v>
      </c>
      <c r="AD183" s="20">
        <f>IF(OR(coder2_NY_MT!AG183="", coder1_YH!AK182 = ""),0,1)</f>
        <v>1</v>
      </c>
      <c r="AF183" s="20">
        <f>IF(coder1_YH!AM182="","",IF(coder1_YH!AM182=coder2_NY_MT!AI183,1,0))</f>
        <v>1</v>
      </c>
      <c r="AG183" s="20">
        <f>IF(coder1_YH!AN182="","",IF(coder1_YH!AN182=coder2_NY_MT!AJ183,1,0))</f>
        <v>1</v>
      </c>
      <c r="AH183" s="20">
        <f>IF(coder1_YH!AO182="","",IF(coder1_YH!AO182=coder2_NY_MT!AK183,1,0))</f>
        <v>1</v>
      </c>
      <c r="AI183" s="20">
        <f>IF(coder1_YH!AP182="","",IF(coder1_YH!AP182=coder2_NY_MT!AL183,1,0))</f>
        <v>1</v>
      </c>
      <c r="AJ183" s="20">
        <f>IF(coder1_YH!AQ182="","",IF(coder1_YH!AQ182=coder2_NY_MT!AM183,1,0))</f>
        <v>1</v>
      </c>
      <c r="AK183" s="20">
        <f>IF(coder1_YH!AR182="","",IF(coder1_YH!AR182=coder2_NY_MT!AN183,1,0))</f>
        <v>1</v>
      </c>
      <c r="AL183" s="20" t="str">
        <f>IF(coder1_YH!AY182="","",IF(coder1_YH!AY182=coder2_NY_MT!AU183,1,0))</f>
        <v/>
      </c>
      <c r="AM183" s="20" t="str">
        <f>IF(coder1_YH!AZ182="","",IF(coder1_YH!AZ182=coder2_NY_MT!AV183,1,0))</f>
        <v/>
      </c>
      <c r="AN183" s="2"/>
    </row>
    <row r="184" spans="1:40" s="20" customFormat="1" ht="17" hidden="1" customHeight="1" x14ac:dyDescent="0.2">
      <c r="A184" s="20" t="str">
        <f>IF(coder1_YH!D183="","",IF(coder1_YH!D183=coder2_NY_MT!A184,1,0))</f>
        <v/>
      </c>
      <c r="B184" s="20" t="e">
        <f>IF(coder1_YH!#REF!="","",IF(RIGHT(coder1_YH!#REF!,2)=RIGHT(coder2_NY_MT!B184,2),1,0))</f>
        <v>#REF!</v>
      </c>
      <c r="C184" s="20" t="str">
        <f>IF(coder1_YH!F183="","",IF(coder1_YH!F183=coder2_NY_MT!C184,1,0))</f>
        <v/>
      </c>
      <c r="E184" s="20" t="str">
        <f>IF(coder1_YH!H183="","",IF(coder1_YH!H183=coder2_NY_MT!E184,1,0))</f>
        <v/>
      </c>
      <c r="F184" s="20" t="str">
        <f>IF(coder1_YH!I183="","",IF(coder1_YH!I183=coder2_NY_MT!F184,1,0))</f>
        <v/>
      </c>
      <c r="G184" s="20" t="str">
        <f>IF(coder1_YH!J183="","",IF(coder1_YH!J183=coder2_NY_MT!G184,1,0))</f>
        <v/>
      </c>
      <c r="H184" s="20" t="str">
        <f>IF(coder1_YH!O183="","",IF(RIGHT(coder1_YH!O183,3)=RIGHT(coder2_NY_MT!K184,3),1,0))</f>
        <v/>
      </c>
      <c r="I184" s="20" t="str">
        <f>IF(H184="","",IF(OR(coder2_NY_MT!L184="", coder1_YH!P183 = ""),0,1))</f>
        <v/>
      </c>
      <c r="J184" s="20" t="str">
        <f>IF(coder1_YH!Q183="","",IF(coder1_YH!Q183=coder2_NY_MT!M184,1,0))</f>
        <v/>
      </c>
      <c r="K184" s="20" t="str">
        <f>IF(coder1_YH!R183="","",IF(coder1_YH!R183=coder2_NY_MT!N184,1,0))</f>
        <v/>
      </c>
      <c r="L184" s="20" t="str">
        <f>IF(coder1_YH!S183="","",IF(coder1_YH!S183=coder2_NY_MT!O184,1,0))</f>
        <v/>
      </c>
      <c r="M184" s="20" t="str">
        <f>IF(coder1_YH!T183="","",IF(coder1_YH!T183=coder2_NY_MT!P184,1,0))</f>
        <v/>
      </c>
      <c r="N184" s="20" t="str">
        <f>IF(coder1_YH!U183="","",IF(coder1_YH!U183=coder2_NY_MT!Q184,1,0))</f>
        <v/>
      </c>
      <c r="O184" s="20" t="str">
        <f>IF(coder1_YH!V183="","",IF(coder1_YH!V183=coder2_NY_MT!R184,1,0))</f>
        <v/>
      </c>
      <c r="P184" s="20" t="str">
        <f>IF(coder1_YH!W183="","",IF(coder1_YH!W183=coder2_NY_MT!S184,1,0))</f>
        <v/>
      </c>
      <c r="Q184" s="20" t="str">
        <f>IF(coder1_YH!X183="","",IF(coder1_YH!X183=coder2_NY_MT!T184,1,0))</f>
        <v/>
      </c>
      <c r="R184" s="20" t="str">
        <f>IF(coder1_YH!Y183="","",IF(coder1_YH!Y183=coder2_NY_MT!U184,1,0))</f>
        <v/>
      </c>
      <c r="S184" s="20" t="str">
        <f>IF(R184="","",IF(OR(coder2_NY_MT!V184="", coder1_YH!Z183 = ""),0,1))</f>
        <v/>
      </c>
      <c r="T184" s="20" t="str">
        <f>IF(coder1_YH!AA183="","",IF(coder1_YH!AA183=coder2_NY_MT!W184,1,0))</f>
        <v/>
      </c>
      <c r="U184" s="20" t="str">
        <f>IF(coder1_YH!AB183="","",IF(coder1_YH!AB183=coder2_NY_MT!X184,1,0))</f>
        <v/>
      </c>
      <c r="V184" s="20" t="str">
        <f>IF(coder1_YH!AC183="","",IF(coder1_YH!AC183=coder2_NY_MT!Y184,1,0))</f>
        <v/>
      </c>
      <c r="W184" s="20" t="str">
        <f>IF(coder1_YH!AD183="","",IF(coder1_YH!AD183=coder2_NY_MT!Z184,1,0))</f>
        <v/>
      </c>
      <c r="X184" s="20" t="str">
        <f>IF(coder1_YH!AE183="","",IF(coder1_YH!AE183=coder2_NY_MT!AA184,1,0))</f>
        <v/>
      </c>
      <c r="Y184" s="20" t="str">
        <f>IF(coder1_YH!AF183="","",IF(coder1_YH!AF183=coder2_NY_MT!AB184,1,0))</f>
        <v/>
      </c>
      <c r="Z184" s="20" t="str">
        <f>IF(coder1_YH!AG183="","",IF(coder1_YH!AG183=coder2_NY_MT!AC184,1,0))</f>
        <v/>
      </c>
      <c r="AA184" s="20" t="str">
        <f>IF(coder1_YH!AH183="","",IF(coder1_YH!AH183=coder2_NY_MT!AD184,1,0))</f>
        <v/>
      </c>
      <c r="AB184" s="20">
        <f>IF(OR(coder2_NY_MT!AE183="", coder1_YH!AI183 = ""),0,1)</f>
        <v>1</v>
      </c>
      <c r="AC184" s="20">
        <f>IF(coder1_YH!AJ183="","",IF(coder1_YH!AJ183=coder2_NY_MT!AF184,1,0))</f>
        <v>1</v>
      </c>
      <c r="AD184" s="20">
        <f>IF(OR(coder2_NY_MT!AG184="", coder1_YH!AK183 = ""),0,1)</f>
        <v>1</v>
      </c>
      <c r="AF184" s="20">
        <f>IF(coder1_YH!AM183="","",IF(coder1_YH!AM183=coder2_NY_MT!AI184,1,0))</f>
        <v>1</v>
      </c>
      <c r="AG184" s="20">
        <f>IF(coder1_YH!AN183="","",IF(coder1_YH!AN183=coder2_NY_MT!AJ184,1,0))</f>
        <v>1</v>
      </c>
      <c r="AH184" s="20">
        <f>IF(coder1_YH!AO183="","",IF(coder1_YH!AO183=coder2_NY_MT!AK184,1,0))</f>
        <v>1</v>
      </c>
      <c r="AI184" s="20">
        <f>IF(coder1_YH!AP183="","",IF(coder1_YH!AP183=coder2_NY_MT!AL184,1,0))</f>
        <v>1</v>
      </c>
      <c r="AJ184" s="20">
        <f>IF(coder1_YH!AQ183="","",IF(coder1_YH!AQ183=coder2_NY_MT!AM184,1,0))</f>
        <v>1</v>
      </c>
      <c r="AK184" s="20">
        <f>IF(coder1_YH!AR183="","",IF(coder1_YH!AR183=coder2_NY_MT!AN184,1,0))</f>
        <v>1</v>
      </c>
      <c r="AL184" s="20" t="str">
        <f>IF(coder1_YH!AY183="","",IF(coder1_YH!AY183=coder2_NY_MT!AU184,1,0))</f>
        <v/>
      </c>
      <c r="AM184" s="20" t="str">
        <f>IF(coder1_YH!AZ183="","",IF(coder1_YH!AZ183=coder2_NY_MT!AV184,1,0))</f>
        <v/>
      </c>
      <c r="AN184" s="2"/>
    </row>
    <row r="185" spans="1:40" s="20" customFormat="1" ht="17" hidden="1" customHeight="1" x14ac:dyDescent="0.2">
      <c r="A185" s="20" t="str">
        <f>IF(coder1_YH!D184="","",IF(coder1_YH!D184=coder2_NY_MT!A185,1,0))</f>
        <v/>
      </c>
      <c r="B185" s="20" t="e">
        <f>IF(coder1_YH!#REF!="","",IF(RIGHT(coder1_YH!#REF!,2)=RIGHT(coder2_NY_MT!B185,2),1,0))</f>
        <v>#REF!</v>
      </c>
      <c r="C185" s="20" t="str">
        <f>IF(coder1_YH!F184="","",IF(coder1_YH!F184=coder2_NY_MT!C185,1,0))</f>
        <v/>
      </c>
      <c r="E185" s="20" t="str">
        <f>IF(coder1_YH!H184="","",IF(coder1_YH!H184=coder2_NY_MT!E185,1,0))</f>
        <v/>
      </c>
      <c r="F185" s="20" t="str">
        <f>IF(coder1_YH!I184="","",IF(coder1_YH!I184=coder2_NY_MT!F185,1,0))</f>
        <v/>
      </c>
      <c r="G185" s="20" t="str">
        <f>IF(coder1_YH!J184="","",IF(coder1_YH!J184=coder2_NY_MT!G185,1,0))</f>
        <v/>
      </c>
      <c r="H185" s="20" t="str">
        <f>IF(coder1_YH!O184="","",IF(RIGHT(coder1_YH!O184,3)=RIGHT(coder2_NY_MT!K185,3),1,0))</f>
        <v/>
      </c>
      <c r="I185" s="20" t="str">
        <f>IF(H185="","",IF(OR(coder2_NY_MT!L185="", coder1_YH!P184 = ""),0,1))</f>
        <v/>
      </c>
      <c r="J185" s="20" t="str">
        <f>IF(coder1_YH!Q184="","",IF(coder1_YH!Q184=coder2_NY_MT!M185,1,0))</f>
        <v/>
      </c>
      <c r="K185" s="20" t="str">
        <f>IF(coder1_YH!R184="","",IF(coder1_YH!R184=coder2_NY_MT!N185,1,0))</f>
        <v/>
      </c>
      <c r="L185" s="20" t="str">
        <f>IF(coder1_YH!S184="","",IF(coder1_YH!S184=coder2_NY_MT!O185,1,0))</f>
        <v/>
      </c>
      <c r="M185" s="20" t="str">
        <f>IF(coder1_YH!T184="","",IF(coder1_YH!T184=coder2_NY_MT!P185,1,0))</f>
        <v/>
      </c>
      <c r="N185" s="20" t="str">
        <f>IF(coder1_YH!U184="","",IF(coder1_YH!U184=coder2_NY_MT!Q185,1,0))</f>
        <v/>
      </c>
      <c r="O185" s="20" t="str">
        <f>IF(coder1_YH!V184="","",IF(coder1_YH!V184=coder2_NY_MT!R185,1,0))</f>
        <v/>
      </c>
      <c r="P185" s="20" t="str">
        <f>IF(coder1_YH!W184="","",IF(coder1_YH!W184=coder2_NY_MT!S185,1,0))</f>
        <v/>
      </c>
      <c r="Q185" s="20" t="str">
        <f>IF(coder1_YH!X184="","",IF(coder1_YH!X184=coder2_NY_MT!T185,1,0))</f>
        <v/>
      </c>
      <c r="R185" s="20" t="str">
        <f>IF(coder1_YH!Y184="","",IF(coder1_YH!Y184=coder2_NY_MT!U185,1,0))</f>
        <v/>
      </c>
      <c r="S185" s="20" t="str">
        <f>IF(R185="","",IF(OR(coder2_NY_MT!V185="", coder1_YH!Z184 = ""),0,1))</f>
        <v/>
      </c>
      <c r="T185" s="20" t="str">
        <f>IF(coder1_YH!AA184="","",IF(coder1_YH!AA184=coder2_NY_MT!W185,1,0))</f>
        <v/>
      </c>
      <c r="U185" s="20" t="str">
        <f>IF(coder1_YH!AB184="","",IF(coder1_YH!AB184=coder2_NY_MT!X185,1,0))</f>
        <v/>
      </c>
      <c r="V185" s="20" t="str">
        <f>IF(coder1_YH!AC184="","",IF(coder1_YH!AC184=coder2_NY_MT!Y185,1,0))</f>
        <v/>
      </c>
      <c r="W185" s="20" t="str">
        <f>IF(coder1_YH!AD184="","",IF(coder1_YH!AD184=coder2_NY_MT!Z185,1,0))</f>
        <v/>
      </c>
      <c r="X185" s="20" t="str">
        <f>IF(coder1_YH!AE184="","",IF(coder1_YH!AE184=coder2_NY_MT!AA185,1,0))</f>
        <v/>
      </c>
      <c r="Y185" s="20" t="str">
        <f>IF(coder1_YH!AF184="","",IF(coder1_YH!AF184=coder2_NY_MT!AB185,1,0))</f>
        <v/>
      </c>
      <c r="Z185" s="20" t="str">
        <f>IF(coder1_YH!AG184="","",IF(coder1_YH!AG184=coder2_NY_MT!AC185,1,0))</f>
        <v/>
      </c>
      <c r="AA185" s="20" t="str">
        <f>IF(coder1_YH!AH184="","",IF(coder1_YH!AH184=coder2_NY_MT!AD185,1,0))</f>
        <v/>
      </c>
      <c r="AB185" s="20">
        <f>IF(OR(coder2_NY_MT!AE184="", coder1_YH!AI184 = ""),0,1)</f>
        <v>1</v>
      </c>
      <c r="AC185" s="20">
        <f>IF(coder1_YH!AJ184="","",IF(coder1_YH!AJ184=coder2_NY_MT!AF185,1,0))</f>
        <v>1</v>
      </c>
      <c r="AD185" s="20">
        <f>IF(OR(coder2_NY_MT!AG185="", coder1_YH!AK184 = ""),0,1)</f>
        <v>1</v>
      </c>
      <c r="AF185" s="20">
        <f>IF(coder1_YH!AM184="","",IF(coder1_YH!AM184=coder2_NY_MT!AI185,1,0))</f>
        <v>1</v>
      </c>
      <c r="AG185" s="20">
        <f>IF(coder1_YH!AN184="","",IF(coder1_YH!AN184=coder2_NY_MT!AJ185,1,0))</f>
        <v>1</v>
      </c>
      <c r="AH185" s="20">
        <f>IF(coder1_YH!AO184="","",IF(coder1_YH!AO184=coder2_NY_MT!AK185,1,0))</f>
        <v>1</v>
      </c>
      <c r="AI185" s="20">
        <f>IF(coder1_YH!AP184="","",IF(coder1_YH!AP184=coder2_NY_MT!AL185,1,0))</f>
        <v>1</v>
      </c>
      <c r="AJ185" s="20">
        <f>IF(coder1_YH!AQ184="","",IF(coder1_YH!AQ184=coder2_NY_MT!AM185,1,0))</f>
        <v>1</v>
      </c>
      <c r="AK185" s="20">
        <f>IF(coder1_YH!AR184="","",IF(coder1_YH!AR184=coder2_NY_MT!AN185,1,0))</f>
        <v>1</v>
      </c>
      <c r="AL185" s="20" t="str">
        <f>IF(coder1_YH!AY184="","",IF(coder1_YH!AY184=coder2_NY_MT!AU185,1,0))</f>
        <v/>
      </c>
      <c r="AM185" s="20" t="str">
        <f>IF(coder1_YH!AZ184="","",IF(coder1_YH!AZ184=coder2_NY_MT!AV185,1,0))</f>
        <v/>
      </c>
      <c r="AN185" s="2"/>
    </row>
    <row r="186" spans="1:40" s="20" customFormat="1" ht="17" hidden="1" customHeight="1" x14ac:dyDescent="0.2">
      <c r="A186" s="20" t="str">
        <f>IF(coder1_YH!D185="","",IF(coder1_YH!D185=coder2_NY_MT!A186,1,0))</f>
        <v/>
      </c>
      <c r="B186" s="20" t="e">
        <f>IF(coder1_YH!#REF!="","",IF(RIGHT(coder1_YH!#REF!,2)=RIGHT(coder2_NY_MT!B186,2),1,0))</f>
        <v>#REF!</v>
      </c>
      <c r="C186" s="20" t="str">
        <f>IF(coder1_YH!F185="","",IF(coder1_YH!F185=coder2_NY_MT!C186,1,0))</f>
        <v/>
      </c>
      <c r="E186" s="20" t="str">
        <f>IF(coder1_YH!H185="","",IF(coder1_YH!H185=coder2_NY_MT!E186,1,0))</f>
        <v/>
      </c>
      <c r="F186" s="20" t="str">
        <f>IF(coder1_YH!I185="","",IF(coder1_YH!I185=coder2_NY_MT!F186,1,0))</f>
        <v/>
      </c>
      <c r="G186" s="20" t="str">
        <f>IF(coder1_YH!J185="","",IF(coder1_YH!J185=coder2_NY_MT!G186,1,0))</f>
        <v/>
      </c>
      <c r="H186" s="20" t="str">
        <f>IF(coder1_YH!O185="","",IF(RIGHT(coder1_YH!O185,3)=RIGHT(coder2_NY_MT!K186,3),1,0))</f>
        <v/>
      </c>
      <c r="I186" s="20" t="str">
        <f>IF(H186="","",IF(OR(coder2_NY_MT!L186="", coder1_YH!P185 = ""),0,1))</f>
        <v/>
      </c>
      <c r="J186" s="20" t="str">
        <f>IF(coder1_YH!Q185="","",IF(coder1_YH!Q185=coder2_NY_MT!M186,1,0))</f>
        <v/>
      </c>
      <c r="K186" s="20" t="str">
        <f>IF(coder1_YH!R185="","",IF(coder1_YH!R185=coder2_NY_MT!N186,1,0))</f>
        <v/>
      </c>
      <c r="L186" s="20" t="str">
        <f>IF(coder1_YH!S185="","",IF(coder1_YH!S185=coder2_NY_MT!O186,1,0))</f>
        <v/>
      </c>
      <c r="M186" s="20" t="str">
        <f>IF(coder1_YH!T185="","",IF(coder1_YH!T185=coder2_NY_MT!P186,1,0))</f>
        <v/>
      </c>
      <c r="N186" s="20" t="str">
        <f>IF(coder1_YH!U185="","",IF(coder1_YH!U185=coder2_NY_MT!Q186,1,0))</f>
        <v/>
      </c>
      <c r="O186" s="20" t="str">
        <f>IF(coder1_YH!V185="","",IF(coder1_YH!V185=coder2_NY_MT!R186,1,0))</f>
        <v/>
      </c>
      <c r="P186" s="20" t="str">
        <f>IF(coder1_YH!W185="","",IF(coder1_YH!W185=coder2_NY_MT!S186,1,0))</f>
        <v/>
      </c>
      <c r="Q186" s="20" t="str">
        <f>IF(coder1_YH!X185="","",IF(coder1_YH!X185=coder2_NY_MT!T186,1,0))</f>
        <v/>
      </c>
      <c r="R186" s="20" t="str">
        <f>IF(coder1_YH!Y185="","",IF(coder1_YH!Y185=coder2_NY_MT!U186,1,0))</f>
        <v/>
      </c>
      <c r="S186" s="20" t="str">
        <f>IF(R186="","",IF(OR(coder2_NY_MT!V186="", coder1_YH!Z185 = ""),0,1))</f>
        <v/>
      </c>
      <c r="T186" s="20" t="str">
        <f>IF(coder1_YH!AA185="","",IF(coder1_YH!AA185=coder2_NY_MT!W186,1,0))</f>
        <v/>
      </c>
      <c r="U186" s="20" t="str">
        <f>IF(coder1_YH!AB185="","",IF(coder1_YH!AB185=coder2_NY_MT!X186,1,0))</f>
        <v/>
      </c>
      <c r="V186" s="20" t="str">
        <f>IF(coder1_YH!AC185="","",IF(coder1_YH!AC185=coder2_NY_MT!Y186,1,0))</f>
        <v/>
      </c>
      <c r="W186" s="20" t="str">
        <f>IF(coder1_YH!AD185="","",IF(coder1_YH!AD185=coder2_NY_MT!Z186,1,0))</f>
        <v/>
      </c>
      <c r="X186" s="20" t="str">
        <f>IF(coder1_YH!AE185="","",IF(coder1_YH!AE185=coder2_NY_MT!AA186,1,0))</f>
        <v/>
      </c>
      <c r="Y186" s="20" t="str">
        <f>IF(coder1_YH!AF185="","",IF(coder1_YH!AF185=coder2_NY_MT!AB186,1,0))</f>
        <v/>
      </c>
      <c r="Z186" s="20" t="str">
        <f>IF(coder1_YH!AG185="","",IF(coder1_YH!AG185=coder2_NY_MT!AC186,1,0))</f>
        <v/>
      </c>
      <c r="AA186" s="20" t="str">
        <f>IF(coder1_YH!AH185="","",IF(coder1_YH!AH185=coder2_NY_MT!AD186,1,0))</f>
        <v/>
      </c>
      <c r="AB186" s="20">
        <f>IF(OR(coder2_NY_MT!AE185="", coder1_YH!AI185 = ""),0,1)</f>
        <v>1</v>
      </c>
      <c r="AC186" s="20">
        <f>IF(coder1_YH!AJ185="","",IF(coder1_YH!AJ185=coder2_NY_MT!AF186,1,0))</f>
        <v>1</v>
      </c>
      <c r="AD186" s="20">
        <f>IF(OR(coder2_NY_MT!AG186="", coder1_YH!AK185 = ""),0,1)</f>
        <v>1</v>
      </c>
      <c r="AF186" s="20">
        <f>IF(coder1_YH!AM185="","",IF(coder1_YH!AM185=coder2_NY_MT!AI186,1,0))</f>
        <v>1</v>
      </c>
      <c r="AG186" s="20">
        <f>IF(coder1_YH!AN185="","",IF(coder1_YH!AN185=coder2_NY_MT!AJ186,1,0))</f>
        <v>1</v>
      </c>
      <c r="AH186" s="20">
        <f>IF(coder1_YH!AO185="","",IF(coder1_YH!AO185=coder2_NY_MT!AK186,1,0))</f>
        <v>1</v>
      </c>
      <c r="AI186" s="20">
        <f>IF(coder1_YH!AP185="","",IF(coder1_YH!AP185=coder2_NY_MT!AL186,1,0))</f>
        <v>1</v>
      </c>
      <c r="AJ186" s="20">
        <f>IF(coder1_YH!AQ185="","",IF(coder1_YH!AQ185=coder2_NY_MT!AM186,1,0))</f>
        <v>1</v>
      </c>
      <c r="AK186" s="20">
        <f>IF(coder1_YH!AR185="","",IF(coder1_YH!AR185=coder2_NY_MT!AN186,1,0))</f>
        <v>1</v>
      </c>
      <c r="AL186" s="20" t="str">
        <f>IF(coder1_YH!AY185="","",IF(coder1_YH!AY185=coder2_NY_MT!AU186,1,0))</f>
        <v/>
      </c>
      <c r="AM186" s="20" t="str">
        <f>IF(coder1_YH!AZ185="","",IF(coder1_YH!AZ185=coder2_NY_MT!AV186,1,0))</f>
        <v/>
      </c>
      <c r="AN186" s="2"/>
    </row>
    <row r="187" spans="1:40" s="20" customFormat="1" ht="17" hidden="1" customHeight="1" x14ac:dyDescent="0.2">
      <c r="A187" s="20">
        <f>IF(coder1_YH!D186="","",IF(coder1_YH!D186=coder2_NY_MT!A187,1,0))</f>
        <v>1</v>
      </c>
      <c r="B187" s="20" t="e">
        <f>IF(coder1_YH!#REF!="","",IF(RIGHT(coder1_YH!#REF!,2)=RIGHT(coder2_NY_MT!B187,2),1,0))</f>
        <v>#REF!</v>
      </c>
      <c r="C187" s="20">
        <f>IF(coder1_YH!F186="","",IF(coder1_YH!F186=coder2_NY_MT!C187,1,0))</f>
        <v>1</v>
      </c>
      <c r="E187" s="20">
        <f>IF(coder1_YH!H186="","",IF(coder1_YH!H186=coder2_NY_MT!E187,1,0))</f>
        <v>1</v>
      </c>
      <c r="F187" s="20">
        <f>IF(coder1_YH!I186="","",IF(coder1_YH!I186=coder2_NY_MT!F187,1,0))</f>
        <v>1</v>
      </c>
      <c r="G187" s="20">
        <f>IF(coder1_YH!J186="","",IF(coder1_YH!J186=coder2_NY_MT!G187,1,0))</f>
        <v>1</v>
      </c>
      <c r="H187" s="20">
        <f>IF(coder1_YH!O186="","",IF(RIGHT(coder1_YH!O186,3)=RIGHT(coder2_NY_MT!K187,3),1,0))</f>
        <v>1</v>
      </c>
      <c r="I187" s="20">
        <f>IF(H187="","",IF(OR(coder2_NY_MT!L187="", coder1_YH!P186 = ""),0,1))</f>
        <v>1</v>
      </c>
      <c r="J187" s="20">
        <f>IF(coder1_YH!Q186="","",IF(coder1_YH!Q186=coder2_NY_MT!M187,1,0))</f>
        <v>1</v>
      </c>
      <c r="K187" s="20">
        <f>IF(coder1_YH!R186="","",IF(coder1_YH!R186=coder2_NY_MT!N187,1,0))</f>
        <v>1</v>
      </c>
      <c r="L187" s="20">
        <f>IF(coder1_YH!S186="","",IF(coder1_YH!S186=coder2_NY_MT!O187,1,0))</f>
        <v>1</v>
      </c>
      <c r="M187" s="20">
        <f>IF(coder1_YH!T186="","",IF(coder1_YH!T186=coder2_NY_MT!P187,1,0))</f>
        <v>1</v>
      </c>
      <c r="N187" s="20">
        <f>IF(coder1_YH!U186="","",IF(coder1_YH!U186=coder2_NY_MT!Q187,1,0))</f>
        <v>1</v>
      </c>
      <c r="O187" s="20">
        <f>IF(coder1_YH!V186="","",IF(coder1_YH!V186=coder2_NY_MT!R187,1,0))</f>
        <v>1</v>
      </c>
      <c r="P187" s="20">
        <f>IF(coder1_YH!W186="","",IF(coder1_YH!W186=coder2_NY_MT!S187,1,0))</f>
        <v>1</v>
      </c>
      <c r="Q187" s="20">
        <f>IF(coder1_YH!X186="","",IF(coder1_YH!X186=coder2_NY_MT!T187,1,0))</f>
        <v>1</v>
      </c>
      <c r="R187" s="20">
        <f>IF(coder1_YH!Y186="","",IF(coder1_YH!Y186=coder2_NY_MT!U187,1,0))</f>
        <v>1</v>
      </c>
      <c r="S187" s="20">
        <f>IF(R187="","",IF(OR(coder2_NY_MT!V187="", coder1_YH!Z186 = ""),0,1))</f>
        <v>1</v>
      </c>
      <c r="T187" s="20">
        <f>IF(coder1_YH!AA186="","",IF(coder1_YH!AA186=coder2_NY_MT!W187,1,0))</f>
        <v>1</v>
      </c>
      <c r="U187" s="20">
        <f>IF(coder1_YH!AB186="","",IF(coder1_YH!AB186=coder2_NY_MT!X187,1,0))</f>
        <v>1</v>
      </c>
      <c r="V187" s="20">
        <f>IF(coder1_YH!AC186="","",IF(coder1_YH!AC186=coder2_NY_MT!Y187,1,0))</f>
        <v>1</v>
      </c>
      <c r="W187" s="20">
        <f>IF(coder1_YH!AD186="","",IF(coder1_YH!AD186=coder2_NY_MT!Z187,1,0))</f>
        <v>1</v>
      </c>
      <c r="X187" s="20">
        <f>IF(coder1_YH!AE186="","",IF(coder1_YH!AE186=coder2_NY_MT!AA187,1,0))</f>
        <v>1</v>
      </c>
      <c r="Y187" s="20">
        <f>IF(coder1_YH!AF186="","",IF(coder1_YH!AF186=coder2_NY_MT!AB187,1,0))</f>
        <v>1</v>
      </c>
      <c r="Z187" s="20">
        <f>IF(coder1_YH!AG186="","",IF(coder1_YH!AG186=coder2_NY_MT!AC187,1,0))</f>
        <v>1</v>
      </c>
      <c r="AA187" s="20">
        <f>IF(coder1_YH!AH186="","",IF(coder1_YH!AH186=coder2_NY_MT!AD187,1,0))</f>
        <v>1</v>
      </c>
      <c r="AB187" s="20">
        <f>IF(OR(coder2_NY_MT!AE186="", coder1_YH!AI186 = ""),0,1)</f>
        <v>1</v>
      </c>
      <c r="AC187" s="20">
        <f>IF(coder1_YH!AJ186="","",IF(coder1_YH!AJ186=coder2_NY_MT!AF187,1,0))</f>
        <v>1</v>
      </c>
      <c r="AD187" s="20">
        <f>IF(OR(coder2_NY_MT!AG187="", coder1_YH!AK186 = ""),0,1)</f>
        <v>1</v>
      </c>
      <c r="AF187" s="20">
        <f>IF(coder1_YH!AM186="","",IF(coder1_YH!AM186=coder2_NY_MT!AI187,1,0))</f>
        <v>1</v>
      </c>
      <c r="AG187" s="20">
        <f>IF(coder1_YH!AN186="","",IF(coder1_YH!AN186=coder2_NY_MT!AJ187,1,0))</f>
        <v>1</v>
      </c>
      <c r="AH187" s="20">
        <f>IF(coder1_YH!AO186="","",IF(coder1_YH!AO186=coder2_NY_MT!AK187,1,0))</f>
        <v>1</v>
      </c>
      <c r="AI187" s="20">
        <f>IF(coder1_YH!AP186="","",IF(coder1_YH!AP186=coder2_NY_MT!AL187,1,0))</f>
        <v>1</v>
      </c>
      <c r="AJ187" s="20">
        <f>IF(coder1_YH!AQ186="","",IF(coder1_YH!AQ186=coder2_NY_MT!AM187,1,0))</f>
        <v>1</v>
      </c>
      <c r="AK187" s="20">
        <f>IF(coder1_YH!AR186="","",IF(coder1_YH!AR186=coder2_NY_MT!AN187,1,0))</f>
        <v>1</v>
      </c>
      <c r="AL187" s="20" t="str">
        <f>IF(coder1_YH!AY186="","",IF(coder1_YH!AY186=coder2_NY_MT!AU187,1,0))</f>
        <v/>
      </c>
      <c r="AM187" s="20" t="str">
        <f>IF(coder1_YH!AZ186="","",IF(coder1_YH!AZ186=coder2_NY_MT!AV187,1,0))</f>
        <v/>
      </c>
      <c r="AN187" s="2"/>
    </row>
    <row r="188" spans="1:40" s="66" customFormat="1" ht="17" hidden="1" customHeight="1" thickBot="1" x14ac:dyDescent="0.25">
      <c r="A188" s="66" t="str">
        <f>IF(coder1_YH!D187="","",IF(coder1_YH!D187=coder2_NY_MT!A188,1,0))</f>
        <v/>
      </c>
      <c r="B188" s="66" t="e">
        <f>IF(coder1_YH!#REF!="","",IF(RIGHT(coder1_YH!#REF!,2)=RIGHT(coder2_NY_MT!B188,2),1,0))</f>
        <v>#REF!</v>
      </c>
      <c r="C188" s="66" t="str">
        <f>IF(coder1_YH!F187="","",IF(coder1_YH!F187=coder2_NY_MT!C188,1,0))</f>
        <v/>
      </c>
      <c r="E188" s="66" t="str">
        <f>IF(coder1_YH!H187="","",IF(coder1_YH!H187=coder2_NY_MT!E188,1,0))</f>
        <v/>
      </c>
      <c r="F188" s="66" t="str">
        <f>IF(coder1_YH!I187="","",IF(coder1_YH!I187=coder2_NY_MT!F188,1,0))</f>
        <v/>
      </c>
      <c r="G188" s="66" t="str">
        <f>IF(coder1_YH!J187="","",IF(coder1_YH!J187=coder2_NY_MT!G188,1,0))</f>
        <v/>
      </c>
      <c r="H188" s="66">
        <f>IF(coder1_YH!O187="","",IF(RIGHT(coder1_YH!O187,3)=RIGHT(coder2_NY_MT!K188,3),1,0))</f>
        <v>0</v>
      </c>
      <c r="I188" s="66">
        <f>IF(H188="","",IF(OR(coder2_NY_MT!L188="", coder1_YH!P187 = ""),0,1))</f>
        <v>1</v>
      </c>
      <c r="J188" s="66">
        <f>IF(coder1_YH!Q187="","",IF(coder1_YH!Q187=coder2_NY_MT!M188,1,0))</f>
        <v>1</v>
      </c>
      <c r="K188" s="66">
        <f>IF(coder1_YH!R187="","",IF(coder1_YH!R187=coder2_NY_MT!N188,1,0))</f>
        <v>1</v>
      </c>
      <c r="L188" s="66">
        <f>IF(coder1_YH!S187="","",IF(coder1_YH!S187=coder2_NY_MT!O188,1,0))</f>
        <v>1</v>
      </c>
      <c r="M188" s="66">
        <f>IF(coder1_YH!T187="","",IF(coder1_YH!T187=coder2_NY_MT!P188,1,0))</f>
        <v>1</v>
      </c>
      <c r="N188" s="66">
        <f>IF(coder1_YH!U187="","",IF(coder1_YH!U187=coder2_NY_MT!Q188,1,0))</f>
        <v>1</v>
      </c>
      <c r="O188" s="66">
        <f>IF(coder1_YH!V187="","",IF(coder1_YH!V187=coder2_NY_MT!R188,1,0))</f>
        <v>1</v>
      </c>
      <c r="P188" s="66">
        <f>IF(coder1_YH!W187="","",IF(coder1_YH!W187=coder2_NY_MT!S188,1,0))</f>
        <v>1</v>
      </c>
      <c r="Q188" s="66">
        <f>IF(coder1_YH!X187="","",IF(coder1_YH!X187=coder2_NY_MT!T188,1,0))</f>
        <v>1</v>
      </c>
      <c r="R188" s="66">
        <f>IF(coder1_YH!Y187="","",IF(coder1_YH!Y187=coder2_NY_MT!U188,1,0))</f>
        <v>0</v>
      </c>
      <c r="S188" s="66">
        <f>IF(R188="","",IF(OR(coder2_NY_MT!V188="", coder1_YH!Z187 = ""),0,1))</f>
        <v>1</v>
      </c>
      <c r="T188" s="66">
        <f>IF(coder1_YH!AA187="","",IF(coder1_YH!AA187=coder2_NY_MT!W188,1,0))</f>
        <v>1</v>
      </c>
      <c r="U188" s="66">
        <f>IF(coder1_YH!AB187="","",IF(coder1_YH!AB187=coder2_NY_MT!X188,1,0))</f>
        <v>0</v>
      </c>
      <c r="V188" s="66">
        <f>IF(coder1_YH!AC187="","",IF(coder1_YH!AC187=coder2_NY_MT!Y188,1,0))</f>
        <v>0</v>
      </c>
      <c r="W188" s="66">
        <f>IF(coder1_YH!AD187="","",IF(coder1_YH!AD187=coder2_NY_MT!Z188,1,0))</f>
        <v>0</v>
      </c>
      <c r="X188" s="66">
        <f>IF(coder1_YH!AE187="","",IF(coder1_YH!AE187=coder2_NY_MT!AA188,1,0))</f>
        <v>0</v>
      </c>
      <c r="Y188" s="66">
        <f>IF(coder1_YH!AF187="","",IF(coder1_YH!AF187=coder2_NY_MT!AB188,1,0))</f>
        <v>0</v>
      </c>
      <c r="Z188" s="66">
        <f>IF(coder1_YH!AG187="","",IF(coder1_YH!AG187=coder2_NY_MT!AC188,1,0))</f>
        <v>0</v>
      </c>
      <c r="AA188" s="66">
        <f>IF(coder1_YH!AH187="","",IF(coder1_YH!AH187=coder2_NY_MT!AD188,1,0))</f>
        <v>0</v>
      </c>
      <c r="AB188" s="66">
        <f>IF(OR(coder2_NY_MT!AE187="", coder1_YH!AI187 = ""),0,1)</f>
        <v>1</v>
      </c>
      <c r="AC188" s="66">
        <f>IF(coder1_YH!AJ187="","",IF(coder1_YH!AJ187=coder2_NY_MT!AF188,1,0))</f>
        <v>1</v>
      </c>
      <c r="AD188" s="66">
        <f>IF(OR(coder2_NY_MT!AG188="", coder1_YH!AK187 = ""),0,1)</f>
        <v>1</v>
      </c>
      <c r="AF188" s="66">
        <f>IF(coder1_YH!AM187="","",IF(coder1_YH!AM187=coder2_NY_MT!AI188,1,0))</f>
        <v>1</v>
      </c>
      <c r="AG188" s="66">
        <f>IF(coder1_YH!AN187="","",IF(coder1_YH!AN187=coder2_NY_MT!AJ188,1,0))</f>
        <v>1</v>
      </c>
      <c r="AH188" s="66">
        <f>IF(coder1_YH!AO187="","",IF(coder1_YH!AO187=coder2_NY_MT!AK188,1,0))</f>
        <v>1</v>
      </c>
      <c r="AI188" s="66">
        <f>IF(coder1_YH!AP187="","",IF(coder1_YH!AP187=coder2_NY_MT!AL188,1,0))</f>
        <v>1</v>
      </c>
      <c r="AJ188" s="66">
        <f>IF(coder1_YH!AQ187="","",IF(coder1_YH!AQ187=coder2_NY_MT!AM188,1,0))</f>
        <v>1</v>
      </c>
      <c r="AK188" s="66">
        <f>IF(coder1_YH!AR187="","",IF(coder1_YH!AR187=coder2_NY_MT!AN188,1,0))</f>
        <v>1</v>
      </c>
      <c r="AL188" s="66" t="str">
        <f>IF(coder1_YH!AY187="","",IF(coder1_YH!AY187=coder2_NY_MT!AU188,1,0))</f>
        <v/>
      </c>
      <c r="AM188" s="66" t="str">
        <f>IF(coder1_YH!AZ187="","",IF(coder1_YH!AZ187=coder2_NY_MT!AV188,1,0))</f>
        <v/>
      </c>
      <c r="AN188" s="68"/>
    </row>
    <row r="189" spans="1:40" s="20" customFormat="1" ht="17" customHeight="1" x14ac:dyDescent="0.2">
      <c r="A189" s="20">
        <f>IF(coder1_YH!D188="","",IF(coder1_YH!D188=coder2_NY_MT!A189,1,0))</f>
        <v>0</v>
      </c>
      <c r="B189" s="20" t="e">
        <f>IF(coder1_YH!#REF!="","",IF(RIGHT(coder1_YH!#REF!,2)=RIGHT(coder2_NY_MT!B189,2),1,0))</f>
        <v>#REF!</v>
      </c>
      <c r="C189" s="20">
        <f>IF(coder1_YH!F188="","",IF(coder1_YH!F188=coder2_NY_MT!C189,1,0))</f>
        <v>1</v>
      </c>
      <c r="E189" s="20">
        <f>IF(coder1_YH!H188="","",IF(coder1_YH!H188=coder2_NY_MT!E189,1,0))</f>
        <v>1</v>
      </c>
      <c r="F189" s="20">
        <f>IF(coder1_YH!I188="","",IF(coder1_YH!I188=coder2_NY_MT!F189,1,0))</f>
        <v>1</v>
      </c>
      <c r="G189" s="20">
        <f>IF(coder1_YH!J188="","",IF(coder1_YH!J188=coder2_NY_MT!G189,1,0))</f>
        <v>1</v>
      </c>
      <c r="H189" s="20">
        <f>IF(coder1_YH!O188="","",IF(RIGHT(coder1_YH!O188,3)=RIGHT(coder2_NY_MT!K189,3),1,0))</f>
        <v>1</v>
      </c>
      <c r="I189" s="20">
        <f>IF(H189="","",IF(OR(coder2_NY_MT!L189="", coder1_YH!P188 = ""),0,1))</f>
        <v>1</v>
      </c>
      <c r="J189" s="20">
        <f>IF(coder1_YH!Q188="","",IF(coder1_YH!Q188=coder2_NY_MT!M189,1,0))</f>
        <v>1</v>
      </c>
      <c r="K189" s="20">
        <f>IF(coder1_YH!R188="","",IF(coder1_YH!R188=coder2_NY_MT!N189,1,0))</f>
        <v>1</v>
      </c>
      <c r="L189" s="20">
        <f>IF(coder1_YH!S188="","",IF(coder1_YH!S188=coder2_NY_MT!O189,1,0))</f>
        <v>1</v>
      </c>
      <c r="M189" s="20">
        <f>IF(coder1_YH!T188="","",IF(coder1_YH!T188=coder2_NY_MT!P189,1,0))</f>
        <v>1</v>
      </c>
      <c r="N189" s="20">
        <f>IF(coder1_YH!U188="","",IF(coder1_YH!U188=coder2_NY_MT!Q189,1,0))</f>
        <v>1</v>
      </c>
      <c r="O189" s="20">
        <f>IF(coder1_YH!V188="","",IF(coder1_YH!V188=coder2_NY_MT!R189,1,0))</f>
        <v>1</v>
      </c>
      <c r="P189" s="20">
        <f>IF(coder1_YH!W188="","",IF(coder1_YH!W188=coder2_NY_MT!S189,1,0))</f>
        <v>1</v>
      </c>
      <c r="Q189" s="20">
        <f>IF(coder1_YH!X188="","",IF(coder1_YH!X188=coder2_NY_MT!T189,1,0))</f>
        <v>1</v>
      </c>
      <c r="R189" s="20">
        <f>IF(coder1_YH!Y188="","",IF(coder1_YH!Y188=coder2_NY_MT!U189,1,0))</f>
        <v>1</v>
      </c>
      <c r="S189" s="20">
        <f>IF(R189="","",IF(OR(coder2_NY_MT!V189="", coder1_YH!Z188 = ""),0,1))</f>
        <v>1</v>
      </c>
      <c r="T189" s="20">
        <f>IF(coder1_YH!AA188="","",IF(coder1_YH!AA188=coder2_NY_MT!W189,1,0))</f>
        <v>1</v>
      </c>
      <c r="U189" s="20">
        <f>IF(coder1_YH!AB188="","",IF(coder1_YH!AB188=coder2_NY_MT!X189,1,0))</f>
        <v>1</v>
      </c>
      <c r="V189" s="20">
        <f>IF(coder1_YH!AC188="","",IF(coder1_YH!AC188=coder2_NY_MT!Y189,1,0))</f>
        <v>1</v>
      </c>
      <c r="W189" s="20">
        <f>IF(coder1_YH!AD188="","",IF(coder1_YH!AD188=coder2_NY_MT!Z189,1,0))</f>
        <v>1</v>
      </c>
      <c r="X189" s="20">
        <f>IF(coder1_YH!AE188="","",IF(coder1_YH!AE188=coder2_NY_MT!AA189,1,0))</f>
        <v>1</v>
      </c>
      <c r="Y189" s="20">
        <f>IF(coder1_YH!AF188="","",IF(coder1_YH!AF188=coder2_NY_MT!AB189,1,0))</f>
        <v>1</v>
      </c>
      <c r="Z189" s="20">
        <f>IF(coder1_YH!AG188="","",IF(coder1_YH!AG188=coder2_NY_MT!AC189,1,0))</f>
        <v>1</v>
      </c>
      <c r="AA189" s="20">
        <f>IF(coder1_YH!AH188="","",IF(coder1_YH!AH188=coder2_NY_MT!AD189,1,0))</f>
        <v>1</v>
      </c>
      <c r="AB189" s="20">
        <f>IF(OR(coder2_NY_MT!AE188="", coder1_YH!AI188 = ""),0,1)</f>
        <v>1</v>
      </c>
      <c r="AC189" s="20">
        <f>IF(coder1_YH!AJ188="","",IF(coder1_YH!AJ188=coder2_NY_MT!AF189,1,0))</f>
        <v>1</v>
      </c>
      <c r="AD189" s="20">
        <f>IF(OR(coder2_NY_MT!AG188="", coder1_YH!AK188 = ""),0,1)</f>
        <v>1</v>
      </c>
      <c r="AF189" s="20">
        <f>IF(coder1_YH!AM188="","",IF(coder1_YH!AM188=coder2_NY_MT!AI189,1,0))</f>
        <v>1</v>
      </c>
      <c r="AG189" s="20">
        <f>IF(coder1_YH!AN188="","",IF(coder1_YH!AN188=coder2_NY_MT!AJ189,1,0))</f>
        <v>1</v>
      </c>
      <c r="AH189" s="20">
        <f>IF(coder1_YH!AO188="","",IF(coder1_YH!AO188=coder2_NY_MT!AK189,1,0))</f>
        <v>1</v>
      </c>
      <c r="AI189" s="20">
        <f>IF(coder1_YH!AP188="","",IF(coder1_YH!AP188=coder2_NY_MT!AL189,1,0))</f>
        <v>1</v>
      </c>
      <c r="AJ189" s="20">
        <f>IF(coder1_YH!AQ188="","",IF(coder1_YH!AQ188=coder2_NY_MT!AM189,1,0))</f>
        <v>1</v>
      </c>
      <c r="AK189" s="20">
        <f>IF(coder1_YH!AR188="","",IF(coder1_YH!AR188=coder2_NY_MT!AN189,1,0))</f>
        <v>1</v>
      </c>
      <c r="AL189" s="20" t="str">
        <f>IF(coder1_YH!AY188="","",IF(coder1_YH!AY188=coder2_NY_MT!AU189,1,0))</f>
        <v/>
      </c>
      <c r="AM189" s="20" t="str">
        <f>IF(coder1_YH!AZ188="","",IF(coder1_YH!AZ188=coder2_NY_MT!AV189,1,0))</f>
        <v/>
      </c>
      <c r="AN189" s="2"/>
    </row>
    <row r="190" spans="1:40" s="20" customFormat="1" ht="17" customHeight="1" x14ac:dyDescent="0.2">
      <c r="A190" s="20" t="str">
        <f>IF(coder1_YH!D189="","",IF(coder1_YH!D189=coder2_NY_MT!A190,1,0))</f>
        <v/>
      </c>
      <c r="B190" s="20" t="e">
        <f>IF(coder1_YH!#REF!="","",IF(RIGHT(coder1_YH!#REF!,2)=RIGHT(coder2_NY_MT!B190,2),1,0))</f>
        <v>#REF!</v>
      </c>
      <c r="C190" s="20" t="str">
        <f>IF(coder1_YH!F189="","",IF(coder1_YH!F189=coder2_NY_MT!C190,1,0))</f>
        <v/>
      </c>
      <c r="E190" s="20" t="str">
        <f>IF(coder1_YH!H189="","",IF(coder1_YH!H189=coder2_NY_MT!E190,1,0))</f>
        <v/>
      </c>
      <c r="F190" s="20" t="str">
        <f>IF(coder1_YH!I189="","",IF(coder1_YH!I189=coder2_NY_MT!F190,1,0))</f>
        <v/>
      </c>
      <c r="G190" s="20" t="str">
        <f>IF(coder1_YH!J189="","",IF(coder1_YH!J189=coder2_NY_MT!G190,1,0))</f>
        <v/>
      </c>
      <c r="H190" s="20">
        <f>IF(coder1_YH!O189="","",IF(RIGHT(coder1_YH!O189,3)=RIGHT(coder2_NY_MT!K190,3),1,0))</f>
        <v>1</v>
      </c>
      <c r="I190" s="20">
        <f>IF(H190="","",IF(OR(coder2_NY_MT!L190="", coder1_YH!P189 = ""),0,1))</f>
        <v>1</v>
      </c>
      <c r="J190" s="20">
        <f>IF(coder1_YH!Q189="","",IF(coder1_YH!Q189=coder2_NY_MT!M190,1,0))</f>
        <v>1</v>
      </c>
      <c r="K190" s="20">
        <f>IF(coder1_YH!R189="","",IF(coder1_YH!R189=coder2_NY_MT!N190,1,0))</f>
        <v>1</v>
      </c>
      <c r="L190" s="20">
        <f>IF(coder1_YH!S189="","",IF(coder1_YH!S189=coder2_NY_MT!O190,1,0))</f>
        <v>1</v>
      </c>
      <c r="M190" s="20">
        <f>IF(coder1_YH!T189="","",IF(coder1_YH!T189=coder2_NY_MT!P190,1,0))</f>
        <v>1</v>
      </c>
      <c r="N190" s="20">
        <f>IF(coder1_YH!U189="","",IF(coder1_YH!U189=coder2_NY_MT!Q190,1,0))</f>
        <v>1</v>
      </c>
      <c r="O190" s="20">
        <f>IF(coder1_YH!V189="","",IF(coder1_YH!V189=coder2_NY_MT!R190,1,0))</f>
        <v>1</v>
      </c>
      <c r="P190" s="20">
        <f>IF(coder1_YH!W189="","",IF(coder1_YH!W189=coder2_NY_MT!S190,1,0))</f>
        <v>1</v>
      </c>
      <c r="Q190" s="20">
        <f>IF(coder1_YH!X189="","",IF(coder1_YH!X189=coder2_NY_MT!T190,1,0))</f>
        <v>1</v>
      </c>
      <c r="R190" s="20">
        <f>IF(coder1_YH!Y189="","",IF(coder1_YH!Y189=coder2_NY_MT!U190,1,0))</f>
        <v>1</v>
      </c>
      <c r="S190" s="20">
        <f>IF(R190="","",IF(OR(coder2_NY_MT!V190="", coder1_YH!Z189 = ""),0,1))</f>
        <v>1</v>
      </c>
      <c r="T190" s="20">
        <f>IF(coder1_YH!AA189="","",IF(coder1_YH!AA189=coder2_NY_MT!W190,1,0))</f>
        <v>1</v>
      </c>
      <c r="U190" s="20">
        <f>IF(coder1_YH!AB189="","",IF(coder1_YH!AB189=coder2_NY_MT!X190,1,0))</f>
        <v>1</v>
      </c>
      <c r="V190" s="20">
        <f>IF(coder1_YH!AC189="","",IF(coder1_YH!AC189=coder2_NY_MT!Y190,1,0))</f>
        <v>1</v>
      </c>
      <c r="W190" s="20">
        <f>IF(coder1_YH!AD189="","",IF(coder1_YH!AD189=coder2_NY_MT!Z190,1,0))</f>
        <v>1</v>
      </c>
      <c r="X190" s="20">
        <f>IF(coder1_YH!AE189="","",IF(coder1_YH!AE189=coder2_NY_MT!AA190,1,0))</f>
        <v>1</v>
      </c>
      <c r="Y190" s="20">
        <f>IF(coder1_YH!AF189="","",IF(coder1_YH!AF189=coder2_NY_MT!AB190,1,0))</f>
        <v>1</v>
      </c>
      <c r="Z190" s="20">
        <f>IF(coder1_YH!AG189="","",IF(coder1_YH!AG189=coder2_NY_MT!AC190,1,0))</f>
        <v>1</v>
      </c>
      <c r="AA190" s="20">
        <f>IF(coder1_YH!AH189="","",IF(coder1_YH!AH189=coder2_NY_MT!AD190,1,0))</f>
        <v>1</v>
      </c>
      <c r="AB190" s="20">
        <f>IF(OR(coder2_NY_MT!AE189="", coder1_YH!AI189 = ""),0,1)</f>
        <v>1</v>
      </c>
      <c r="AC190" s="20">
        <f>IF(coder1_YH!AJ189="","",IF(coder1_YH!AJ189=coder2_NY_MT!AF190,1,0))</f>
        <v>1</v>
      </c>
      <c r="AD190" s="20">
        <f>IF(OR(coder2_NY_MT!AG189="", coder1_YH!AK189 = ""),0,1)</f>
        <v>1</v>
      </c>
      <c r="AF190" s="20">
        <f>IF(coder1_YH!AM189="","",IF(coder1_YH!AM189=coder2_NY_MT!AI190,1,0))</f>
        <v>1</v>
      </c>
      <c r="AG190" s="20">
        <f>IF(coder1_YH!AN189="","",IF(coder1_YH!AN189=coder2_NY_MT!AJ190,1,0))</f>
        <v>1</v>
      </c>
      <c r="AH190" s="20">
        <f>IF(coder1_YH!AO189="","",IF(coder1_YH!AO189=coder2_NY_MT!AK190,1,0))</f>
        <v>1</v>
      </c>
      <c r="AI190" s="20">
        <f>IF(coder1_YH!AP189="","",IF(coder1_YH!AP189=coder2_NY_MT!AL190,1,0))</f>
        <v>1</v>
      </c>
      <c r="AJ190" s="20">
        <f>IF(coder1_YH!AQ189="","",IF(coder1_YH!AQ189=coder2_NY_MT!AM190,1,0))</f>
        <v>1</v>
      </c>
      <c r="AK190" s="20">
        <f>IF(coder1_YH!AR189="","",IF(coder1_YH!AR189=coder2_NY_MT!AN190,1,0))</f>
        <v>1</v>
      </c>
      <c r="AL190" s="20" t="str">
        <f>IF(coder1_YH!AY189="","",IF(coder1_YH!AY189=coder2_NY_MT!AU190,1,0))</f>
        <v/>
      </c>
      <c r="AM190" s="20" t="str">
        <f>IF(coder1_YH!AZ189="","",IF(coder1_YH!AZ189=coder2_NY_MT!AV190,1,0))</f>
        <v/>
      </c>
      <c r="AN190" s="2"/>
    </row>
    <row r="191" spans="1:40" s="20" customFormat="1" ht="17" customHeight="1" x14ac:dyDescent="0.2">
      <c r="A191" s="20" t="str">
        <f>IF(coder1_YH!D190="","",IF(coder1_YH!D190=coder2_NY_MT!A191,1,0))</f>
        <v/>
      </c>
      <c r="B191" s="20" t="e">
        <f>IF(coder1_YH!#REF!="","",IF(RIGHT(coder1_YH!#REF!,2)=RIGHT(coder2_NY_MT!B191,2),1,0))</f>
        <v>#REF!</v>
      </c>
      <c r="C191" s="20" t="str">
        <f>IF(coder1_YH!F190="","",IF(coder1_YH!F190=coder2_NY_MT!C191,1,0))</f>
        <v/>
      </c>
      <c r="E191" s="20" t="str">
        <f>IF(coder1_YH!H190="","",IF(coder1_YH!H190=coder2_NY_MT!E191,1,0))</f>
        <v/>
      </c>
      <c r="F191" s="20" t="str">
        <f>IF(coder1_YH!I190="","",IF(coder1_YH!I190=coder2_NY_MT!F191,1,0))</f>
        <v/>
      </c>
      <c r="G191" s="20" t="str">
        <f>IF(coder1_YH!J190="","",IF(coder1_YH!J190=coder2_NY_MT!G191,1,0))</f>
        <v/>
      </c>
      <c r="H191" s="20">
        <f>IF(coder1_YH!O190="","",IF(RIGHT(coder1_YH!O190,3)=RIGHT(coder2_NY_MT!K191,3),1,0))</f>
        <v>1</v>
      </c>
      <c r="I191" s="20">
        <f>IF(H191="","",IF(OR(coder2_NY_MT!L191="", coder1_YH!P190 = ""),0,1))</f>
        <v>1</v>
      </c>
      <c r="J191" s="20">
        <f>IF(coder1_YH!Q190="","",IF(coder1_YH!Q190=coder2_NY_MT!M191,1,0))</f>
        <v>1</v>
      </c>
      <c r="K191" s="20">
        <f>IF(coder1_YH!R190="","",IF(coder1_YH!R190=coder2_NY_MT!N191,1,0))</f>
        <v>1</v>
      </c>
      <c r="L191" s="20">
        <f>IF(coder1_YH!S190="","",IF(coder1_YH!S190=coder2_NY_MT!O191,1,0))</f>
        <v>1</v>
      </c>
      <c r="M191" s="20">
        <f>IF(coder1_YH!T190="","",IF(coder1_YH!T190=coder2_NY_MT!P191,1,0))</f>
        <v>1</v>
      </c>
      <c r="N191" s="20">
        <f>IF(coder1_YH!U190="","",IF(coder1_YH!U190=coder2_NY_MT!Q191,1,0))</f>
        <v>1</v>
      </c>
      <c r="O191" s="20">
        <f>IF(coder1_YH!V190="","",IF(coder1_YH!V190=coder2_NY_MT!R191,1,0))</f>
        <v>1</v>
      </c>
      <c r="P191" s="20">
        <f>IF(coder1_YH!W190="","",IF(coder1_YH!W190=coder2_NY_MT!S191,1,0))</f>
        <v>1</v>
      </c>
      <c r="Q191" s="20">
        <f>IF(coder1_YH!X190="","",IF(coder1_YH!X190=coder2_NY_MT!T191,1,0))</f>
        <v>1</v>
      </c>
      <c r="R191" s="20">
        <f>IF(coder1_YH!Y190="","",IF(coder1_YH!Y190=coder2_NY_MT!U191,1,0))</f>
        <v>1</v>
      </c>
      <c r="S191" s="20">
        <f>IF(R191="","",IF(OR(coder2_NY_MT!V191="", coder1_YH!Z190 = ""),0,1))</f>
        <v>1</v>
      </c>
      <c r="T191" s="20">
        <f>IF(coder1_YH!AA190="","",IF(coder1_YH!AA190=coder2_NY_MT!W191,1,0))</f>
        <v>1</v>
      </c>
      <c r="U191" s="20">
        <f>IF(coder1_YH!AB190="","",IF(coder1_YH!AB190=coder2_NY_MT!X191,1,0))</f>
        <v>1</v>
      </c>
      <c r="V191" s="20">
        <f>IF(coder1_YH!AC190="","",IF(coder1_YH!AC190=coder2_NY_MT!Y191,1,0))</f>
        <v>1</v>
      </c>
      <c r="W191" s="20">
        <f>IF(coder1_YH!AD190="","",IF(coder1_YH!AD190=coder2_NY_MT!Z191,1,0))</f>
        <v>1</v>
      </c>
      <c r="X191" s="20">
        <f>IF(coder1_YH!AE190="","",IF(coder1_YH!AE190=coder2_NY_MT!AA191,1,0))</f>
        <v>1</v>
      </c>
      <c r="Y191" s="20">
        <f>IF(coder1_YH!AF190="","",IF(coder1_YH!AF190=coder2_NY_MT!AB191,1,0))</f>
        <v>1</v>
      </c>
      <c r="Z191" s="20">
        <f>IF(coder1_YH!AG190="","",IF(coder1_YH!AG190=coder2_NY_MT!AC191,1,0))</f>
        <v>1</v>
      </c>
      <c r="AA191" s="20">
        <f>IF(coder1_YH!AH190="","",IF(coder1_YH!AH190=coder2_NY_MT!AD191,1,0))</f>
        <v>1</v>
      </c>
      <c r="AB191" s="20">
        <f>IF(OR(coder2_NY_MT!AE190="", coder1_YH!AI190 = ""),0,1)</f>
        <v>1</v>
      </c>
      <c r="AC191" s="20">
        <f>IF(coder1_YH!AJ190="","",IF(coder1_YH!AJ190=coder2_NY_MT!AF191,1,0))</f>
        <v>1</v>
      </c>
      <c r="AD191" s="20">
        <f>IF(OR(coder2_NY_MT!AG190="", coder1_YH!AK190 = ""),0,1)</f>
        <v>1</v>
      </c>
      <c r="AF191" s="20">
        <f>IF(coder1_YH!AM190="","",IF(coder1_YH!AM190=coder2_NY_MT!AI191,1,0))</f>
        <v>1</v>
      </c>
      <c r="AG191" s="20">
        <f>IF(coder1_YH!AN190="","",IF(coder1_YH!AN190=coder2_NY_MT!AJ191,1,0))</f>
        <v>1</v>
      </c>
      <c r="AH191" s="20">
        <f>IF(coder1_YH!AO190="","",IF(coder1_YH!AO190=coder2_NY_MT!AK191,1,0))</f>
        <v>1</v>
      </c>
      <c r="AI191" s="20">
        <f>IF(coder1_YH!AP190="","",IF(coder1_YH!AP190=coder2_NY_MT!AL191,1,0))</f>
        <v>1</v>
      </c>
      <c r="AJ191" s="20">
        <f>IF(coder1_YH!AQ190="","",IF(coder1_YH!AQ190=coder2_NY_MT!AM191,1,0))</f>
        <v>1</v>
      </c>
      <c r="AK191" s="20">
        <f>IF(coder1_YH!AR190="","",IF(coder1_YH!AR190=coder2_NY_MT!AN191,1,0))</f>
        <v>1</v>
      </c>
      <c r="AL191" s="20" t="str">
        <f>IF(coder1_YH!AY190="","",IF(coder1_YH!AY190=coder2_NY_MT!AU191,1,0))</f>
        <v/>
      </c>
      <c r="AM191" s="20" t="str">
        <f>IF(coder1_YH!AZ190="","",IF(coder1_YH!AZ190=coder2_NY_MT!AV191,1,0))</f>
        <v/>
      </c>
      <c r="AN191" s="2"/>
    </row>
    <row r="192" spans="1:40" s="20" customFormat="1" ht="17" customHeight="1" x14ac:dyDescent="0.2">
      <c r="A192" s="20" t="str">
        <f>IF(coder1_YH!D191="","",IF(coder1_YH!D191=coder2_NY_MT!A192,1,0))</f>
        <v/>
      </c>
      <c r="B192" s="20" t="e">
        <f>IF(coder1_YH!#REF!="","",IF(RIGHT(coder1_YH!#REF!,2)=RIGHT(coder2_NY_MT!B192,2),1,0))</f>
        <v>#REF!</v>
      </c>
      <c r="C192" s="20" t="str">
        <f>IF(coder1_YH!F191="","",IF(coder1_YH!F191=coder2_NY_MT!C192,1,0))</f>
        <v/>
      </c>
      <c r="E192" s="20" t="str">
        <f>IF(coder1_YH!H191="","",IF(coder1_YH!H191=coder2_NY_MT!E192,1,0))</f>
        <v/>
      </c>
      <c r="F192" s="20" t="str">
        <f>IF(coder1_YH!I191="","",IF(coder1_YH!I191=coder2_NY_MT!F192,1,0))</f>
        <v/>
      </c>
      <c r="G192" s="20" t="str">
        <f>IF(coder1_YH!J191="","",IF(coder1_YH!J191=coder2_NY_MT!G192,1,0))</f>
        <v/>
      </c>
      <c r="H192" s="20">
        <f>IF(coder1_YH!O191="","",IF(RIGHT(coder1_YH!O191,3)=RIGHT(coder2_NY_MT!K192,3),1,0))</f>
        <v>0</v>
      </c>
      <c r="I192" s="20">
        <f>IF(H192="","",IF(OR(coder2_NY_MT!L192="", coder1_YH!P191 = ""),0,1))</f>
        <v>1</v>
      </c>
      <c r="J192" s="20">
        <f>IF(coder1_YH!Q191="","",IF(coder1_YH!Q191=coder2_NY_MT!M192,1,0))</f>
        <v>1</v>
      </c>
      <c r="K192" s="20">
        <f>IF(coder1_YH!R191="","",IF(coder1_YH!R191=coder2_NY_MT!N192,1,0))</f>
        <v>1</v>
      </c>
      <c r="L192" s="20">
        <f>IF(coder1_YH!S191="","",IF(coder1_YH!S191=coder2_NY_MT!O192,1,0))</f>
        <v>1</v>
      </c>
      <c r="M192" s="20">
        <f>IF(coder1_YH!T191="","",IF(coder1_YH!T191=coder2_NY_MT!P192,1,0))</f>
        <v>1</v>
      </c>
      <c r="N192" s="20">
        <f>IF(coder1_YH!U191="","",IF(coder1_YH!U191=coder2_NY_MT!Q192,1,0))</f>
        <v>1</v>
      </c>
      <c r="O192" s="20">
        <f>IF(coder1_YH!V191="","",IF(coder1_YH!V191=coder2_NY_MT!R192,1,0))</f>
        <v>1</v>
      </c>
      <c r="P192" s="20">
        <f>IF(coder1_YH!W191="","",IF(coder1_YH!W191=coder2_NY_MT!S192,1,0))</f>
        <v>1</v>
      </c>
      <c r="Q192" s="20">
        <f>IF(coder1_YH!X191="","",IF(coder1_YH!X191=coder2_NY_MT!T192,1,0))</f>
        <v>1</v>
      </c>
      <c r="R192" s="20">
        <f>IF(coder1_YH!Y191="","",IF(coder1_YH!Y191=coder2_NY_MT!U192,1,0))</f>
        <v>1</v>
      </c>
      <c r="S192" s="20">
        <f>IF(R192="","",IF(OR(coder2_NY_MT!V192="", coder1_YH!Z191 = ""),0,1))</f>
        <v>1</v>
      </c>
      <c r="T192" s="20">
        <f>IF(coder1_YH!AA191="","",IF(coder1_YH!AA191=coder2_NY_MT!W192,1,0))</f>
        <v>1</v>
      </c>
      <c r="U192" s="20">
        <f>IF(coder1_YH!AB191="","",IF(coder1_YH!AB191=coder2_NY_MT!X192,1,0))</f>
        <v>1</v>
      </c>
      <c r="V192" s="20">
        <f>IF(coder1_YH!AC191="","",IF(coder1_YH!AC191=coder2_NY_MT!Y192,1,0))</f>
        <v>1</v>
      </c>
      <c r="W192" s="20">
        <f>IF(coder1_YH!AD191="","",IF(coder1_YH!AD191=coder2_NY_MT!Z192,1,0))</f>
        <v>1</v>
      </c>
      <c r="X192" s="20">
        <f>IF(coder1_YH!AE191="","",IF(coder1_YH!AE191=coder2_NY_MT!AA192,1,0))</f>
        <v>1</v>
      </c>
      <c r="Y192" s="20">
        <f>IF(coder1_YH!AF191="","",IF(coder1_YH!AF191=coder2_NY_MT!AB192,1,0))</f>
        <v>1</v>
      </c>
      <c r="Z192" s="20">
        <f>IF(coder1_YH!AG191="","",IF(coder1_YH!AG191=coder2_NY_MT!AC192,1,0))</f>
        <v>1</v>
      </c>
      <c r="AA192" s="20">
        <f>IF(coder1_YH!AH191="","",IF(coder1_YH!AH191=coder2_NY_MT!AD192,1,0))</f>
        <v>1</v>
      </c>
      <c r="AB192" s="20">
        <f>IF(OR(coder2_NY_MT!AE191="", coder1_YH!AI191 = ""),0,1)</f>
        <v>1</v>
      </c>
      <c r="AC192" s="20">
        <f>IF(coder1_YH!AJ191="","",IF(coder1_YH!AJ191=coder2_NY_MT!AF192,1,0))</f>
        <v>1</v>
      </c>
      <c r="AD192" s="20">
        <f>IF(OR(coder2_NY_MT!AG191="", coder1_YH!AK191 = ""),0,1)</f>
        <v>1</v>
      </c>
      <c r="AF192" s="20">
        <f>IF(coder1_YH!AM191="","",IF(coder1_YH!AM191=coder2_NY_MT!AI192,1,0))</f>
        <v>1</v>
      </c>
      <c r="AG192" s="20">
        <f>IF(coder1_YH!AN191="","",IF(coder1_YH!AN191=coder2_NY_MT!AJ192,1,0))</f>
        <v>1</v>
      </c>
      <c r="AH192" s="20">
        <f>IF(coder1_YH!AO191="","",IF(coder1_YH!AO191=coder2_NY_MT!AK192,1,0))</f>
        <v>1</v>
      </c>
      <c r="AI192" s="20">
        <f>IF(coder1_YH!AP191="","",IF(coder1_YH!AP191=coder2_NY_MT!AL192,1,0))</f>
        <v>1</v>
      </c>
      <c r="AJ192" s="20">
        <f>IF(coder1_YH!AQ191="","",IF(coder1_YH!AQ191=coder2_NY_MT!AM192,1,0))</f>
        <v>1</v>
      </c>
      <c r="AK192" s="20">
        <f>IF(coder1_YH!AR191="","",IF(coder1_YH!AR191=coder2_NY_MT!AN192,1,0))</f>
        <v>1</v>
      </c>
      <c r="AL192" s="20" t="str">
        <f>IF(coder1_YH!AY191="","",IF(coder1_YH!AY191=coder2_NY_MT!AU192,1,0))</f>
        <v/>
      </c>
      <c r="AM192" s="20" t="str">
        <f>IF(coder1_YH!AZ191="","",IF(coder1_YH!AZ191=coder2_NY_MT!AV192,1,0))</f>
        <v/>
      </c>
      <c r="AN192" s="2"/>
    </row>
    <row r="193" spans="1:40" s="20" customFormat="1" ht="17" customHeight="1" x14ac:dyDescent="0.2">
      <c r="A193" s="20">
        <f>IF(coder1_YH!D192="","",IF(coder1_YH!D192=coder2_NY_MT!A193,1,0))</f>
        <v>0</v>
      </c>
      <c r="B193" s="20" t="e">
        <f>IF(coder1_YH!#REF!="","",IF(RIGHT(coder1_YH!#REF!,2)=RIGHT(coder2_NY_MT!B193,2),1,0))</f>
        <v>#REF!</v>
      </c>
      <c r="C193" s="20">
        <f>IF(coder1_YH!F192="","",IF(coder1_YH!F192=coder2_NY_MT!C193,1,0))</f>
        <v>1</v>
      </c>
      <c r="E193" s="20">
        <f>IF(coder1_YH!H192="","",IF(coder1_YH!H192=coder2_NY_MT!E193,1,0))</f>
        <v>1</v>
      </c>
      <c r="F193" s="20">
        <f>IF(coder1_YH!I192="","",IF(coder1_YH!I192=coder2_NY_MT!F193,1,0))</f>
        <v>1</v>
      </c>
      <c r="G193" s="20">
        <f>IF(coder1_YH!J192="","",IF(coder1_YH!J192=coder2_NY_MT!G193,1,0))</f>
        <v>1</v>
      </c>
      <c r="H193" s="20">
        <f>IF(coder1_YH!O192="","",IF(RIGHT(coder1_YH!O192,3)=RIGHT(coder2_NY_MT!K193,3),1,0))</f>
        <v>1</v>
      </c>
      <c r="I193" s="20">
        <f>IF(H193="","",IF(OR(coder2_NY_MT!L193="", coder1_YH!P192 = ""),0,1))</f>
        <v>1</v>
      </c>
      <c r="J193" s="20">
        <f>IF(coder1_YH!Q192="","",IF(coder1_YH!Q192=coder2_NY_MT!M193,1,0))</f>
        <v>1</v>
      </c>
      <c r="K193" s="20">
        <f>IF(coder1_YH!R192="","",IF(coder1_YH!R192=coder2_NY_MT!N193,1,0))</f>
        <v>1</v>
      </c>
      <c r="L193" s="20">
        <f>IF(coder1_YH!S192="","",IF(coder1_YH!S192=coder2_NY_MT!O193,1,0))</f>
        <v>1</v>
      </c>
      <c r="M193" s="20">
        <f>IF(coder1_YH!T192="","",IF(coder1_YH!T192=coder2_NY_MT!P193,1,0))</f>
        <v>1</v>
      </c>
      <c r="N193" s="20">
        <f>IF(coder1_YH!U192="","",IF(coder1_YH!U192=coder2_NY_MT!Q193,1,0))</f>
        <v>1</v>
      </c>
      <c r="O193" s="20">
        <f>IF(coder1_YH!V192="","",IF(coder1_YH!V192=coder2_NY_MT!R193,1,0))</f>
        <v>1</v>
      </c>
      <c r="P193" s="20">
        <f>IF(coder1_YH!W192="","",IF(coder1_YH!W192=coder2_NY_MT!S193,1,0))</f>
        <v>1</v>
      </c>
      <c r="Q193" s="20">
        <f>IF(coder1_YH!X192="","",IF(coder1_YH!X192=coder2_NY_MT!T193,1,0))</f>
        <v>1</v>
      </c>
      <c r="R193" s="20">
        <f>IF(coder1_YH!Y192="","",IF(coder1_YH!Y192=coder2_NY_MT!U193,1,0))</f>
        <v>1</v>
      </c>
      <c r="S193" s="20">
        <f>IF(R193="","",IF(OR(coder2_NY_MT!V193="", coder1_YH!Z192 = ""),0,1))</f>
        <v>1</v>
      </c>
      <c r="T193" s="20">
        <f>IF(coder1_YH!AA192="","",IF(coder1_YH!AA192=coder2_NY_MT!W193,1,0))</f>
        <v>1</v>
      </c>
      <c r="U193" s="20">
        <f>IF(coder1_YH!AB192="","",IF(coder1_YH!AB192=coder2_NY_MT!X193,1,0))</f>
        <v>1</v>
      </c>
      <c r="V193" s="20">
        <f>IF(coder1_YH!AC192="","",IF(coder1_YH!AC192=coder2_NY_MT!Y193,1,0))</f>
        <v>1</v>
      </c>
      <c r="W193" s="20">
        <f>IF(coder1_YH!AD192="","",IF(coder1_YH!AD192=coder2_NY_MT!Z193,1,0))</f>
        <v>1</v>
      </c>
      <c r="X193" s="20">
        <f>IF(coder1_YH!AE192="","",IF(coder1_YH!AE192=coder2_NY_MT!AA193,1,0))</f>
        <v>1</v>
      </c>
      <c r="Y193" s="20">
        <f>IF(coder1_YH!AF192="","",IF(coder1_YH!AF192=coder2_NY_MT!AB193,1,0))</f>
        <v>1</v>
      </c>
      <c r="Z193" s="20">
        <f>IF(coder1_YH!AG192="","",IF(coder1_YH!AG192=coder2_NY_MT!AC193,1,0))</f>
        <v>1</v>
      </c>
      <c r="AA193" s="20">
        <f>IF(coder1_YH!AH192="","",IF(coder1_YH!AH192=coder2_NY_MT!AD193,1,0))</f>
        <v>1</v>
      </c>
      <c r="AB193" s="20">
        <f>IF(OR(coder2_NY_MT!AE192="", coder1_YH!AI192 = ""),0,1)</f>
        <v>1</v>
      </c>
      <c r="AC193" s="20">
        <f>IF(coder1_YH!AJ192="","",IF(coder1_YH!AJ192=coder2_NY_MT!AF193,1,0))</f>
        <v>1</v>
      </c>
      <c r="AD193" s="20">
        <f>IF(OR(coder2_NY_MT!AG192="", coder1_YH!AK192 = ""),0,1)</f>
        <v>1</v>
      </c>
      <c r="AF193" s="20">
        <f>IF(coder1_YH!AM192="","",IF(coder1_YH!AM192=coder2_NY_MT!AI193,1,0))</f>
        <v>1</v>
      </c>
      <c r="AG193" s="20">
        <f>IF(coder1_YH!AN192="","",IF(coder1_YH!AN192=coder2_NY_MT!AJ193,1,0))</f>
        <v>1</v>
      </c>
      <c r="AH193" s="20">
        <f>IF(coder1_YH!AO192="","",IF(coder1_YH!AO192=coder2_NY_MT!AK193,1,0))</f>
        <v>1</v>
      </c>
      <c r="AI193" s="20">
        <f>IF(coder1_YH!AP192="","",IF(coder1_YH!AP192=coder2_NY_MT!AL193,1,0))</f>
        <v>1</v>
      </c>
      <c r="AJ193" s="20">
        <f>IF(coder1_YH!AQ192="","",IF(coder1_YH!AQ192=coder2_NY_MT!AM193,1,0))</f>
        <v>1</v>
      </c>
      <c r="AK193" s="20">
        <f>IF(coder1_YH!AR192="","",IF(coder1_YH!AR192=coder2_NY_MT!AN193,1,0))</f>
        <v>1</v>
      </c>
      <c r="AL193" s="20" t="str">
        <f>IF(coder1_YH!AY192="","",IF(coder1_YH!AY192=coder2_NY_MT!AU193,1,0))</f>
        <v/>
      </c>
      <c r="AM193" s="20" t="str">
        <f>IF(coder1_YH!AZ192="","",IF(coder1_YH!AZ192=coder2_NY_MT!AV193,1,0))</f>
        <v/>
      </c>
      <c r="AN193" s="2"/>
    </row>
    <row r="194" spans="1:40" s="20" customFormat="1" ht="17" customHeight="1" x14ac:dyDescent="0.2">
      <c r="A194" s="20" t="str">
        <f>IF(coder1_YH!D193="","",IF(coder1_YH!D193=coder2_NY_MT!A194,1,0))</f>
        <v/>
      </c>
      <c r="B194" s="20" t="e">
        <f>IF(coder1_YH!#REF!="","",IF(RIGHT(coder1_YH!#REF!,2)=RIGHT(coder2_NY_MT!B194,2),1,0))</f>
        <v>#REF!</v>
      </c>
      <c r="C194" s="20" t="str">
        <f>IF(coder1_YH!F193="","",IF(coder1_YH!F193=coder2_NY_MT!C194,1,0))</f>
        <v/>
      </c>
      <c r="E194" s="20" t="str">
        <f>IF(coder1_YH!H193="","",IF(coder1_YH!H193=coder2_NY_MT!E194,1,0))</f>
        <v/>
      </c>
      <c r="F194" s="20" t="str">
        <f>IF(coder1_YH!I193="","",IF(coder1_YH!I193=coder2_NY_MT!F194,1,0))</f>
        <v/>
      </c>
      <c r="G194" s="20" t="str">
        <f>IF(coder1_YH!J193="","",IF(coder1_YH!J193=coder2_NY_MT!G194,1,0))</f>
        <v/>
      </c>
      <c r="H194" s="20">
        <f>IF(coder1_YH!O193="","",IF(RIGHT(coder1_YH!O193,3)=RIGHT(coder2_NY_MT!K194,3),1,0))</f>
        <v>0</v>
      </c>
      <c r="I194" s="20">
        <f>IF(H194="","",IF(OR(coder2_NY_MT!L194="", coder1_YH!P193 = ""),0,1))</f>
        <v>1</v>
      </c>
      <c r="J194" s="20">
        <f>IF(coder1_YH!Q193="","",IF(coder1_YH!Q193=coder2_NY_MT!M194,1,0))</f>
        <v>1</v>
      </c>
      <c r="K194" s="20">
        <f>IF(coder1_YH!R193="","",IF(coder1_YH!R193=coder2_NY_MT!N194,1,0))</f>
        <v>1</v>
      </c>
      <c r="L194" s="20">
        <f>IF(coder1_YH!S193="","",IF(coder1_YH!S193=coder2_NY_MT!O194,1,0))</f>
        <v>1</v>
      </c>
      <c r="M194" s="20">
        <f>IF(coder1_YH!T193="","",IF(coder1_YH!T193=coder2_NY_MT!P194,1,0))</f>
        <v>1</v>
      </c>
      <c r="N194" s="20">
        <f>IF(coder1_YH!U193="","",IF(coder1_YH!U193=coder2_NY_MT!Q194,1,0))</f>
        <v>1</v>
      </c>
      <c r="O194" s="20">
        <f>IF(coder1_YH!V193="","",IF(coder1_YH!V193=coder2_NY_MT!R194,1,0))</f>
        <v>1</v>
      </c>
      <c r="P194" s="20">
        <f>IF(coder1_YH!W193="","",IF(coder1_YH!W193=coder2_NY_MT!S194,1,0))</f>
        <v>1</v>
      </c>
      <c r="Q194" s="20">
        <f>IF(coder1_YH!X193="","",IF(coder1_YH!X193=coder2_NY_MT!T194,1,0))</f>
        <v>1</v>
      </c>
      <c r="R194" s="20">
        <f>IF(coder1_YH!Y193="","",IF(coder1_YH!Y193=coder2_NY_MT!U194,1,0))</f>
        <v>1</v>
      </c>
      <c r="S194" s="20">
        <f>IF(R194="","",IF(OR(coder2_NY_MT!V194="", coder1_YH!Z193 = ""),0,1))</f>
        <v>1</v>
      </c>
      <c r="T194" s="20">
        <f>IF(coder1_YH!AA193="","",IF(coder1_YH!AA193=coder2_NY_MT!W194,1,0))</f>
        <v>1</v>
      </c>
      <c r="U194" s="20">
        <f>IF(coder1_YH!AB193="","",IF(coder1_YH!AB193=coder2_NY_MT!X194,1,0))</f>
        <v>1</v>
      </c>
      <c r="V194" s="20">
        <f>IF(coder1_YH!AC193="","",IF(coder1_YH!AC193=coder2_NY_MT!Y194,1,0))</f>
        <v>1</v>
      </c>
      <c r="W194" s="20">
        <f>IF(coder1_YH!AD193="","",IF(coder1_YH!AD193=coder2_NY_MT!Z194,1,0))</f>
        <v>1</v>
      </c>
      <c r="X194" s="20">
        <f>IF(coder1_YH!AE193="","",IF(coder1_YH!AE193=coder2_NY_MT!AA194,1,0))</f>
        <v>1</v>
      </c>
      <c r="Y194" s="20">
        <f>IF(coder1_YH!AF193="","",IF(coder1_YH!AF193=coder2_NY_MT!AB194,1,0))</f>
        <v>1</v>
      </c>
      <c r="Z194" s="20">
        <f>IF(coder1_YH!AG193="","",IF(coder1_YH!AG193=coder2_NY_MT!AC194,1,0))</f>
        <v>1</v>
      </c>
      <c r="AA194" s="20">
        <f>IF(coder1_YH!AH193="","",IF(coder1_YH!AH193=coder2_NY_MT!AD194,1,0))</f>
        <v>1</v>
      </c>
      <c r="AB194" s="20">
        <f>IF(OR(coder2_NY_MT!AE193="", coder1_YH!AI193 = ""),0,1)</f>
        <v>1</v>
      </c>
      <c r="AC194" s="20">
        <f>IF(coder1_YH!AJ193="","",IF(coder1_YH!AJ193=coder2_NY_MT!AF194,1,0))</f>
        <v>1</v>
      </c>
      <c r="AD194" s="20">
        <f>IF(OR(coder2_NY_MT!AG193="", coder1_YH!AK193 = ""),0,1)</f>
        <v>1</v>
      </c>
      <c r="AF194" s="20">
        <f>IF(coder1_YH!AM193="","",IF(coder1_YH!AM193=coder2_NY_MT!AI194,1,0))</f>
        <v>1</v>
      </c>
      <c r="AG194" s="20">
        <f>IF(coder1_YH!AN193="","",IF(coder1_YH!AN193=coder2_NY_MT!AJ194,1,0))</f>
        <v>1</v>
      </c>
      <c r="AH194" s="20">
        <f>IF(coder1_YH!AO193="","",IF(coder1_YH!AO193=coder2_NY_MT!AK194,1,0))</f>
        <v>1</v>
      </c>
      <c r="AI194" s="20">
        <f>IF(coder1_YH!AP193="","",IF(coder1_YH!AP193=coder2_NY_MT!AL194,1,0))</f>
        <v>1</v>
      </c>
      <c r="AJ194" s="20">
        <f>IF(coder1_YH!AQ193="","",IF(coder1_YH!AQ193=coder2_NY_MT!AM194,1,0))</f>
        <v>1</v>
      </c>
      <c r="AK194" s="20">
        <f>IF(coder1_YH!AR193="","",IF(coder1_YH!AR193=coder2_NY_MT!AN194,1,0))</f>
        <v>1</v>
      </c>
      <c r="AL194" s="20" t="str">
        <f>IF(coder1_YH!AY193="","",IF(coder1_YH!AY193=coder2_NY_MT!AU194,1,0))</f>
        <v/>
      </c>
      <c r="AM194" s="20" t="str">
        <f>IF(coder1_YH!AZ193="","",IF(coder1_YH!AZ193=coder2_NY_MT!AV194,1,0))</f>
        <v/>
      </c>
      <c r="AN194" s="2"/>
    </row>
    <row r="195" spans="1:40" s="20" customFormat="1" ht="17" customHeight="1" x14ac:dyDescent="0.2">
      <c r="A195" s="20" t="str">
        <f>IF(coder1_YH!D194="","",IF(coder1_YH!D194=coder2_NY_MT!A195,1,0))</f>
        <v/>
      </c>
      <c r="B195" s="20" t="e">
        <f>IF(coder1_YH!#REF!="","",IF(RIGHT(coder1_YH!#REF!,2)=RIGHT(coder2_NY_MT!B195,2),1,0))</f>
        <v>#REF!</v>
      </c>
      <c r="C195" s="20" t="str">
        <f>IF(coder1_YH!F194="","",IF(coder1_YH!F194=coder2_NY_MT!C195,1,0))</f>
        <v/>
      </c>
      <c r="E195" s="20" t="str">
        <f>IF(coder1_YH!H194="","",IF(coder1_YH!H194=coder2_NY_MT!E195,1,0))</f>
        <v/>
      </c>
      <c r="F195" s="20" t="str">
        <f>IF(coder1_YH!I194="","",IF(coder1_YH!I194=coder2_NY_MT!F195,1,0))</f>
        <v/>
      </c>
      <c r="G195" s="20" t="str">
        <f>IF(coder1_YH!J194="","",IF(coder1_YH!J194=coder2_NY_MT!G195,1,0))</f>
        <v/>
      </c>
      <c r="H195" s="20">
        <f>IF(coder1_YH!O194="","",IF(RIGHT(coder1_YH!O194,3)=RIGHT(coder2_NY_MT!K195,3),1,0))</f>
        <v>0</v>
      </c>
      <c r="I195" s="20">
        <f>IF(H195="","",IF(OR(coder2_NY_MT!L195="", coder1_YH!P194 = ""),0,1))</f>
        <v>1</v>
      </c>
      <c r="J195" s="20">
        <f>IF(coder1_YH!Q194="","",IF(coder1_YH!Q194=coder2_NY_MT!M195,1,0))</f>
        <v>1</v>
      </c>
      <c r="K195" s="20">
        <f>IF(coder1_YH!R194="","",IF(coder1_YH!R194=coder2_NY_MT!N195,1,0))</f>
        <v>1</v>
      </c>
      <c r="L195" s="20">
        <f>IF(coder1_YH!S194="","",IF(coder1_YH!S194=coder2_NY_MT!O195,1,0))</f>
        <v>1</v>
      </c>
      <c r="M195" s="20">
        <f>IF(coder1_YH!T194="","",IF(coder1_YH!T194=coder2_NY_MT!P195,1,0))</f>
        <v>1</v>
      </c>
      <c r="N195" s="20">
        <f>IF(coder1_YH!U194="","",IF(coder1_YH!U194=coder2_NY_MT!Q195,1,0))</f>
        <v>1</v>
      </c>
      <c r="O195" s="20">
        <f>IF(coder1_YH!V194="","",IF(coder1_YH!V194=coder2_NY_MT!R195,1,0))</f>
        <v>1</v>
      </c>
      <c r="P195" s="20">
        <f>IF(coder1_YH!W194="","",IF(coder1_YH!W194=coder2_NY_MT!S195,1,0))</f>
        <v>1</v>
      </c>
      <c r="Q195" s="20">
        <f>IF(coder1_YH!X194="","",IF(coder1_YH!X194=coder2_NY_MT!T195,1,0))</f>
        <v>1</v>
      </c>
      <c r="R195" s="20">
        <f>IF(coder1_YH!Y194="","",IF(coder1_YH!Y194=coder2_NY_MT!U195,1,0))</f>
        <v>1</v>
      </c>
      <c r="S195" s="20">
        <f>IF(R195="","",IF(OR(coder2_NY_MT!V195="", coder1_YH!Z194 = ""),0,1))</f>
        <v>1</v>
      </c>
      <c r="T195" s="20">
        <f>IF(coder1_YH!AA194="","",IF(coder1_YH!AA194=coder2_NY_MT!W195,1,0))</f>
        <v>1</v>
      </c>
      <c r="U195" s="20">
        <f>IF(coder1_YH!AB194="","",IF(coder1_YH!AB194=coder2_NY_MT!X195,1,0))</f>
        <v>1</v>
      </c>
      <c r="V195" s="20">
        <f>IF(coder1_YH!AC194="","",IF(coder1_YH!AC194=coder2_NY_MT!Y195,1,0))</f>
        <v>1</v>
      </c>
      <c r="W195" s="20">
        <f>IF(coder1_YH!AD194="","",IF(coder1_YH!AD194=coder2_NY_MT!Z195,1,0))</f>
        <v>1</v>
      </c>
      <c r="X195" s="20">
        <f>IF(coder1_YH!AE194="","",IF(coder1_YH!AE194=coder2_NY_MT!AA195,1,0))</f>
        <v>1</v>
      </c>
      <c r="Y195" s="20">
        <f>IF(coder1_YH!AF194="","",IF(coder1_YH!AF194=coder2_NY_MT!AB195,1,0))</f>
        <v>1</v>
      </c>
      <c r="Z195" s="20">
        <f>IF(coder1_YH!AG194="","",IF(coder1_YH!AG194=coder2_NY_MT!AC195,1,0))</f>
        <v>1</v>
      </c>
      <c r="AA195" s="20">
        <f>IF(coder1_YH!AH194="","",IF(coder1_YH!AH194=coder2_NY_MT!AD195,1,0))</f>
        <v>1</v>
      </c>
      <c r="AB195" s="20">
        <f>IF(OR(coder2_NY_MT!AE194="", coder1_YH!AI194 = ""),0,1)</f>
        <v>1</v>
      </c>
      <c r="AC195" s="20">
        <f>IF(coder1_YH!AJ194="","",IF(coder1_YH!AJ194=coder2_NY_MT!AF195,1,0))</f>
        <v>1</v>
      </c>
      <c r="AD195" s="20">
        <f>IF(OR(coder2_NY_MT!AG194="", coder1_YH!AK194 = ""),0,1)</f>
        <v>1</v>
      </c>
      <c r="AF195" s="20">
        <f>IF(coder1_YH!AM194="","",IF(coder1_YH!AM194=coder2_NY_MT!AI195,1,0))</f>
        <v>1</v>
      </c>
      <c r="AG195" s="20">
        <f>IF(coder1_YH!AN194="","",IF(coder1_YH!AN194=coder2_NY_MT!AJ195,1,0))</f>
        <v>1</v>
      </c>
      <c r="AH195" s="20">
        <f>IF(coder1_YH!AO194="","",IF(coder1_YH!AO194=coder2_NY_MT!AK195,1,0))</f>
        <v>1</v>
      </c>
      <c r="AI195" s="20">
        <f>IF(coder1_YH!AP194="","",IF(coder1_YH!AP194=coder2_NY_MT!AL195,1,0))</f>
        <v>1</v>
      </c>
      <c r="AJ195" s="20">
        <f>IF(coder1_YH!AQ194="","",IF(coder1_YH!AQ194=coder2_NY_MT!AM195,1,0))</f>
        <v>1</v>
      </c>
      <c r="AK195" s="20">
        <f>IF(coder1_YH!AR194="","",IF(coder1_YH!AR194=coder2_NY_MT!AN195,1,0))</f>
        <v>1</v>
      </c>
      <c r="AL195" s="20" t="str">
        <f>IF(coder1_YH!AY194="","",IF(coder1_YH!AY194=coder2_NY_MT!AU195,1,0))</f>
        <v/>
      </c>
      <c r="AM195" s="20" t="str">
        <f>IF(coder1_YH!AZ194="","",IF(coder1_YH!AZ194=coder2_NY_MT!AV195,1,0))</f>
        <v/>
      </c>
      <c r="AN195" s="2"/>
    </row>
    <row r="196" spans="1:40" s="20" customFormat="1" ht="17" customHeight="1" x14ac:dyDescent="0.2">
      <c r="A196" s="20">
        <f>IF(coder1_YH!D195="","",IF(coder1_YH!D195=coder2_NY_MT!A196,1,0))</f>
        <v>1</v>
      </c>
      <c r="B196" s="20" t="e">
        <f>IF(coder1_YH!#REF!="","",IF(RIGHT(coder1_YH!#REF!,2)=RIGHT(coder2_NY_MT!B196,2),1,0))</f>
        <v>#REF!</v>
      </c>
      <c r="C196" s="20">
        <f>IF(coder1_YH!F195="","",IF(coder1_YH!F195=coder2_NY_MT!C196,1,0))</f>
        <v>1</v>
      </c>
      <c r="E196" s="20">
        <f>IF(coder1_YH!H195="","",IF(coder1_YH!H195=coder2_NY_MT!E196,1,0))</f>
        <v>1</v>
      </c>
      <c r="F196" s="20">
        <f>IF(coder1_YH!I195="","",IF(coder1_YH!I195=coder2_NY_MT!F196,1,0))</f>
        <v>1</v>
      </c>
      <c r="G196" s="20">
        <v>1</v>
      </c>
      <c r="H196" s="20">
        <f>IF(coder1_YH!O195="","",IF(RIGHT(coder1_YH!O195,3)=RIGHT(coder2_NY_MT!K196,3),1,0))</f>
        <v>1</v>
      </c>
      <c r="I196" s="20">
        <f>IF(H196="","",IF(OR(coder2_NY_MT!L196="", coder1_YH!P195 = ""),0,1))</f>
        <v>1</v>
      </c>
      <c r="J196" s="20">
        <f>IF(coder1_YH!Q195="","",IF(coder1_YH!Q195=coder2_NY_MT!M196,1,0))</f>
        <v>0</v>
      </c>
      <c r="K196" s="20">
        <f>IF(coder1_YH!R195="","",IF(coder1_YH!R195=coder2_NY_MT!N196,1,0))</f>
        <v>1</v>
      </c>
      <c r="L196" s="20">
        <f>IF(coder1_YH!S195="","",IF(coder1_YH!S195=coder2_NY_MT!O196,1,0))</f>
        <v>1</v>
      </c>
      <c r="M196" s="20">
        <f>IF(coder1_YH!T195="","",IF(coder1_YH!T195=coder2_NY_MT!P196,1,0))</f>
        <v>1</v>
      </c>
      <c r="N196" s="20">
        <f>IF(coder1_YH!U195="","",IF(coder1_YH!U195=coder2_NY_MT!Q196,1,0))</f>
        <v>1</v>
      </c>
      <c r="O196" s="20">
        <f>IF(coder1_YH!V195="","",IF(coder1_YH!V195=coder2_NY_MT!R196,1,0))</f>
        <v>1</v>
      </c>
      <c r="P196" s="20">
        <f>IF(coder1_YH!W195="","",IF(coder1_YH!W195=coder2_NY_MT!S196,1,0))</f>
        <v>1</v>
      </c>
      <c r="Q196" s="20">
        <f>IF(coder1_YH!X195="","",IF(coder1_YH!X195=coder2_NY_MT!T196,1,0))</f>
        <v>1</v>
      </c>
      <c r="R196" s="20">
        <f>IF(coder1_YH!Y195="","",IF(coder1_YH!Y195=coder2_NY_MT!U196,1,0))</f>
        <v>1</v>
      </c>
      <c r="S196" s="20">
        <f>IF(R196="","",IF(OR(coder2_NY_MT!V196="", coder1_YH!Z195 = ""),0,1))</f>
        <v>1</v>
      </c>
      <c r="T196" s="20">
        <f>IF(coder1_YH!AA195="","",IF(coder1_YH!AA195=coder2_NY_MT!W196,1,0))</f>
        <v>1</v>
      </c>
      <c r="U196" s="20">
        <f>IF(coder1_YH!AB195="","",IF(coder1_YH!AB195=coder2_NY_MT!X196,1,0))</f>
        <v>1</v>
      </c>
      <c r="V196" s="20">
        <f>IF(coder1_YH!AC195="","",IF(coder1_YH!AC195=coder2_NY_MT!Y196,1,0))</f>
        <v>1</v>
      </c>
      <c r="W196" s="20">
        <f>IF(coder1_YH!AD195="","",IF(coder1_YH!AD195=coder2_NY_MT!Z196,1,0))</f>
        <v>1</v>
      </c>
      <c r="X196" s="20">
        <f>IF(coder1_YH!AE195="","",IF(coder1_YH!AE195=coder2_NY_MT!AA196,1,0))</f>
        <v>1</v>
      </c>
      <c r="Y196" s="20">
        <f>IF(coder1_YH!AF195="","",IF(coder1_YH!AF195=coder2_NY_MT!AB196,1,0))</f>
        <v>1</v>
      </c>
      <c r="Z196" s="20">
        <f>IF(coder1_YH!AG195="","",IF(coder1_YH!AG195=coder2_NY_MT!AC196,1,0))</f>
        <v>1</v>
      </c>
      <c r="AA196" s="20">
        <f>IF(coder1_YH!AH195="","",IF(coder1_YH!AH195=coder2_NY_MT!AD196,1,0))</f>
        <v>1</v>
      </c>
      <c r="AB196" s="20">
        <f>IF(OR(coder2_NY_MT!AE195="", coder1_YH!AI195 = ""),0,1)</f>
        <v>1</v>
      </c>
      <c r="AC196" s="20">
        <f>IF(coder1_YH!AJ195="","",IF(coder1_YH!AJ195=coder2_NY_MT!AF196,1,0))</f>
        <v>1</v>
      </c>
      <c r="AD196" s="20">
        <f>IF(OR(coder2_NY_MT!AG195="", coder1_YH!AK195 = ""),0,1)</f>
        <v>1</v>
      </c>
      <c r="AF196" s="20">
        <f>IF(coder1_YH!AM195="","",IF(coder1_YH!AM195=coder2_NY_MT!AI196,1,0))</f>
        <v>1</v>
      </c>
      <c r="AG196" s="20">
        <f>IF(coder1_YH!AN195="","",IF(coder1_YH!AN195=coder2_NY_MT!AJ196,1,0))</f>
        <v>1</v>
      </c>
      <c r="AH196" s="20">
        <f>IF(coder1_YH!AO195="","",IF(coder1_YH!AO195=coder2_NY_MT!AK196,1,0))</f>
        <v>1</v>
      </c>
      <c r="AI196" s="20">
        <f>IF(coder1_YH!AP195="","",IF(coder1_YH!AP195=coder2_NY_MT!AL196,1,0))</f>
        <v>1</v>
      </c>
      <c r="AJ196" s="20">
        <f>IF(coder1_YH!AQ195="","",IF(coder1_YH!AQ195=coder2_NY_MT!AM196,1,0))</f>
        <v>1</v>
      </c>
      <c r="AK196" s="20">
        <f>IF(coder1_YH!AR195="","",IF(coder1_YH!AR195=coder2_NY_MT!AN196,1,0))</f>
        <v>1</v>
      </c>
      <c r="AL196" s="20" t="str">
        <f>IF(coder1_YH!AY195="","",IF(coder1_YH!AY195=coder2_NY_MT!AU196,1,0))</f>
        <v/>
      </c>
      <c r="AM196" s="20" t="str">
        <f>IF(coder1_YH!AZ195="","",IF(coder1_YH!AZ195=coder2_NY_MT!AV196,1,0))</f>
        <v/>
      </c>
      <c r="AN196" s="2"/>
    </row>
    <row r="197" spans="1:40" s="20" customFormat="1" ht="17" customHeight="1" x14ac:dyDescent="0.2">
      <c r="A197" s="20" t="str">
        <f>IF(coder1_YH!D196="","",IF(coder1_YH!D196=coder2_NY_MT!A197,1,0))</f>
        <v/>
      </c>
      <c r="B197" s="20" t="e">
        <f>IF(coder1_YH!#REF!="","",IF(RIGHT(coder1_YH!#REF!,2)=RIGHT(coder2_NY_MT!B197,2),1,0))</f>
        <v>#REF!</v>
      </c>
      <c r="C197" s="20" t="str">
        <f>IF(coder1_YH!F196="","",IF(coder1_YH!F196=coder2_NY_MT!C197,1,0))</f>
        <v/>
      </c>
      <c r="E197" s="20" t="str">
        <f>IF(coder1_YH!H196="","",IF(coder1_YH!H196=coder2_NY_MT!E197,1,0))</f>
        <v/>
      </c>
      <c r="F197" s="20" t="str">
        <f>IF(coder1_YH!I196="","",IF(coder1_YH!I196=coder2_NY_MT!F197,1,0))</f>
        <v/>
      </c>
      <c r="G197" s="20" t="str">
        <f>IF(coder1_YH!J196="","",IF(coder1_YH!J196=coder2_NY_MT!G197,1,0))</f>
        <v/>
      </c>
      <c r="H197" s="20">
        <f>IF(coder1_YH!O196="","",IF(RIGHT(coder1_YH!O196,3)=RIGHT(coder2_NY_MT!K197,3),1,0))</f>
        <v>0</v>
      </c>
      <c r="I197" s="20">
        <f>IF(H197="","",IF(OR(coder2_NY_MT!L197="", coder1_YH!P196 = ""),0,1))</f>
        <v>1</v>
      </c>
      <c r="J197" s="20">
        <f>IF(coder1_YH!Q196="","",IF(coder1_YH!Q196=coder2_NY_MT!M197,1,0))</f>
        <v>0</v>
      </c>
      <c r="K197" s="20">
        <f>IF(coder1_YH!R196="","",IF(coder1_YH!R196=coder2_NY_MT!N197,1,0))</f>
        <v>1</v>
      </c>
      <c r="L197" s="20">
        <f>IF(coder1_YH!S196="","",IF(coder1_YH!S196=coder2_NY_MT!O197,1,0))</f>
        <v>1</v>
      </c>
      <c r="M197" s="20">
        <f>IF(coder1_YH!T196="","",IF(coder1_YH!T196=coder2_NY_MT!P197,1,0))</f>
        <v>1</v>
      </c>
      <c r="N197" s="20">
        <f>IF(coder1_YH!U196="","",IF(coder1_YH!U196=coder2_NY_MT!Q197,1,0))</f>
        <v>1</v>
      </c>
      <c r="O197" s="20">
        <f>IF(coder1_YH!V196="","",IF(coder1_YH!V196=coder2_NY_MT!R197,1,0))</f>
        <v>1</v>
      </c>
      <c r="P197" s="20">
        <f>IF(coder1_YH!W196="","",IF(coder1_YH!W196=coder2_NY_MT!S197,1,0))</f>
        <v>1</v>
      </c>
      <c r="Q197" s="20">
        <f>IF(coder1_YH!X196="","",IF(coder1_YH!X196=coder2_NY_MT!T197,1,0))</f>
        <v>1</v>
      </c>
      <c r="R197" s="20">
        <f>IF(coder1_YH!Y196="","",IF(coder1_YH!Y196=coder2_NY_MT!U197,1,0))</f>
        <v>1</v>
      </c>
      <c r="S197" s="20">
        <f>IF(R197="","",IF(OR(coder2_NY_MT!V197="", coder1_YH!Z196 = ""),0,1))</f>
        <v>1</v>
      </c>
      <c r="T197" s="20">
        <f>IF(coder1_YH!AA196="","",IF(coder1_YH!AA196=coder2_NY_MT!W197,1,0))</f>
        <v>1</v>
      </c>
      <c r="U197" s="20">
        <f>IF(coder1_YH!AB196="","",IF(coder1_YH!AB196=coder2_NY_MT!X197,1,0))</f>
        <v>1</v>
      </c>
      <c r="V197" s="20">
        <f>IF(coder1_YH!AC196="","",IF(coder1_YH!AC196=coder2_NY_MT!Y197,1,0))</f>
        <v>1</v>
      </c>
      <c r="W197" s="20">
        <f>IF(coder1_YH!AD196="","",IF(coder1_YH!AD196=coder2_NY_MT!Z197,1,0))</f>
        <v>1</v>
      </c>
      <c r="X197" s="20">
        <f>IF(coder1_YH!AE196="","",IF(coder1_YH!AE196=coder2_NY_MT!AA197,1,0))</f>
        <v>1</v>
      </c>
      <c r="Y197" s="20">
        <f>IF(coder1_YH!AF196="","",IF(coder1_YH!AF196=coder2_NY_MT!AB197,1,0))</f>
        <v>1</v>
      </c>
      <c r="Z197" s="20">
        <f>IF(coder1_YH!AG196="","",IF(coder1_YH!AG196=coder2_NY_MT!AC197,1,0))</f>
        <v>1</v>
      </c>
      <c r="AA197" s="20">
        <f>IF(coder1_YH!AH196="","",IF(coder1_YH!AH196=coder2_NY_MT!AD197,1,0))</f>
        <v>1</v>
      </c>
      <c r="AB197" s="20">
        <f>IF(OR(coder2_NY_MT!AE196="", coder1_YH!AI196 = ""),0,1)</f>
        <v>1</v>
      </c>
      <c r="AC197" s="20">
        <f>IF(coder1_YH!AJ196="","",IF(coder1_YH!AJ196=coder2_NY_MT!AF197,1,0))</f>
        <v>1</v>
      </c>
      <c r="AD197" s="20">
        <f>IF(OR(coder2_NY_MT!AG196="", coder1_YH!AK196 = ""),0,1)</f>
        <v>1</v>
      </c>
      <c r="AF197" s="20">
        <f>IF(coder1_YH!AM196="","",IF(coder1_YH!AM196=coder2_NY_MT!AI197,1,0))</f>
        <v>1</v>
      </c>
      <c r="AG197" s="20">
        <f>IF(coder1_YH!AN196="","",IF(coder1_YH!AN196=coder2_NY_MT!AJ197,1,0))</f>
        <v>1</v>
      </c>
      <c r="AH197" s="20">
        <f>IF(coder1_YH!AO196="","",IF(coder1_YH!AO196=coder2_NY_MT!AK197,1,0))</f>
        <v>1</v>
      </c>
      <c r="AI197" s="20">
        <f>IF(coder1_YH!AP196="","",IF(coder1_YH!AP196=coder2_NY_MT!AL197,1,0))</f>
        <v>1</v>
      </c>
      <c r="AJ197" s="20">
        <f>IF(coder1_YH!AQ196="","",IF(coder1_YH!AQ196=coder2_NY_MT!AM197,1,0))</f>
        <v>1</v>
      </c>
      <c r="AK197" s="20">
        <f>IF(coder1_YH!AR196="","",IF(coder1_YH!AR196=coder2_NY_MT!AN197,1,0))</f>
        <v>1</v>
      </c>
      <c r="AL197" s="20" t="str">
        <f>IF(coder1_YH!AY196="","",IF(coder1_YH!AY196=coder2_NY_MT!AU197,1,0))</f>
        <v/>
      </c>
      <c r="AM197" s="20" t="str">
        <f>IF(coder1_YH!AZ196="","",IF(coder1_YH!AZ196=coder2_NY_MT!AV197,1,0))</f>
        <v/>
      </c>
      <c r="AN197" s="2"/>
    </row>
    <row r="198" spans="1:40" s="20" customFormat="1" ht="17" customHeight="1" x14ac:dyDescent="0.2">
      <c r="A198" s="20">
        <f>IF(coder1_YH!D197="","",IF(coder1_YH!D197=coder2_NY_MT!A198,1,0))</f>
        <v>1</v>
      </c>
      <c r="B198" s="20" t="e">
        <f>IF(coder1_YH!#REF!="","",IF(RIGHT(coder1_YH!#REF!,2)=RIGHT(coder2_NY_MT!B198,2),1,0))</f>
        <v>#REF!</v>
      </c>
      <c r="C198" s="20">
        <f>IF(coder1_YH!F197="","",IF(coder1_YH!F197=coder2_NY_MT!C198,1,0))</f>
        <v>1</v>
      </c>
      <c r="E198" s="20">
        <f>IF(coder1_YH!H197="","",IF(coder1_YH!H197=coder2_NY_MT!E198,1,0))</f>
        <v>1</v>
      </c>
      <c r="F198" s="20">
        <f>IF(coder1_YH!I197="","",IF(coder1_YH!I197=coder2_NY_MT!F198,1,0))</f>
        <v>1</v>
      </c>
      <c r="G198" s="20">
        <f>IF(coder1_YH!J197="","",IF(coder1_YH!J197=coder2_NY_MT!G198,1,0))</f>
        <v>1</v>
      </c>
      <c r="H198" s="20">
        <f>IF(coder1_YH!O197="","",IF(RIGHT(coder1_YH!O197,3)=RIGHT(coder2_NY_MT!K198,3),1,0))</f>
        <v>1</v>
      </c>
      <c r="I198" s="20">
        <f>IF(H198="","",IF(OR(coder2_NY_MT!L198="", coder1_YH!P197 = ""),0,1))</f>
        <v>1</v>
      </c>
      <c r="J198" s="20">
        <f>IF(coder1_YH!Q197="","",IF(coder1_YH!Q197=coder2_NY_MT!M198,1,0))</f>
        <v>1</v>
      </c>
      <c r="K198" s="20">
        <f>IF(coder1_YH!R197="","",IF(coder1_YH!R197=coder2_NY_MT!N198,1,0))</f>
        <v>0</v>
      </c>
      <c r="L198" s="20">
        <f>IF(coder1_YH!S197="","",IF(coder1_YH!S197=coder2_NY_MT!O198,1,0))</f>
        <v>1</v>
      </c>
      <c r="M198" s="20">
        <f>IF(coder1_YH!T197="","",IF(coder1_YH!T197=coder2_NY_MT!P198,1,0))</f>
        <v>1</v>
      </c>
      <c r="N198" s="20">
        <f>IF(coder1_YH!U197="","",IF(coder1_YH!U197=coder2_NY_MT!Q198,1,0))</f>
        <v>1</v>
      </c>
      <c r="O198" s="20">
        <f>IF(coder1_YH!V197="","",IF(coder1_YH!V197=coder2_NY_MT!R198,1,0))</f>
        <v>1</v>
      </c>
      <c r="P198" s="20">
        <f>IF(coder1_YH!W197="","",IF(coder1_YH!W197=coder2_NY_MT!S198,1,0))</f>
        <v>1</v>
      </c>
      <c r="Q198" s="20">
        <f>IF(coder1_YH!X197="","",IF(coder1_YH!X197=coder2_NY_MT!T198,1,0))</f>
        <v>1</v>
      </c>
      <c r="R198" s="20">
        <f>IF(coder1_YH!Y197="","",IF(coder1_YH!Y197=coder2_NY_MT!U198,1,0))</f>
        <v>1</v>
      </c>
      <c r="S198" s="20">
        <f>IF(R198="","",IF(OR(coder2_NY_MT!V198="", coder1_YH!Z197 = ""),0,1))</f>
        <v>1</v>
      </c>
      <c r="T198" s="20">
        <f>IF(coder1_YH!AA197="","",IF(coder1_YH!AA197=coder2_NY_MT!W198,1,0))</f>
        <v>1</v>
      </c>
      <c r="U198" s="20">
        <f>IF(coder1_YH!AB197="","",IF(coder1_YH!AB197=coder2_NY_MT!X198,1,0))</f>
        <v>1</v>
      </c>
      <c r="V198" s="20">
        <f>IF(coder1_YH!AC197="","",IF(coder1_YH!AC197=coder2_NY_MT!Y198,1,0))</f>
        <v>0</v>
      </c>
      <c r="W198" s="20">
        <f>IF(coder1_YH!AD197="","",IF(coder1_YH!AD197=coder2_NY_MT!Z198,1,0))</f>
        <v>1</v>
      </c>
      <c r="X198" s="20">
        <f>IF(coder1_YH!AE197="","",IF(coder1_YH!AE197=coder2_NY_MT!AA198,1,0))</f>
        <v>1</v>
      </c>
      <c r="Y198" s="20">
        <f>IF(coder1_YH!AF197="","",IF(coder1_YH!AF197=coder2_NY_MT!AB198,1,0))</f>
        <v>1</v>
      </c>
      <c r="Z198" s="20">
        <f>IF(coder1_YH!AG197="","",IF(coder1_YH!AG197=coder2_NY_MT!AC198,1,0))</f>
        <v>1</v>
      </c>
      <c r="AA198" s="20">
        <f>IF(coder1_YH!AH197="","",IF(coder1_YH!AH197=coder2_NY_MT!AD198,1,0))</f>
        <v>1</v>
      </c>
      <c r="AB198" s="20">
        <f>IF(OR(coder2_NY_MT!AE197="", coder1_YH!AI197 = ""),0,1)</f>
        <v>1</v>
      </c>
      <c r="AC198" s="20">
        <f>IF(coder1_YH!AJ197="","",IF(coder1_YH!AJ197=coder2_NY_MT!AF198,1,0))</f>
        <v>1</v>
      </c>
      <c r="AD198" s="20">
        <f>IF(OR(coder2_NY_MT!AG197="", coder1_YH!AK197 = ""),0,1)</f>
        <v>1</v>
      </c>
      <c r="AF198" s="20">
        <f>IF(coder1_YH!AM197="","",IF(coder1_YH!AM197=coder2_NY_MT!AI198,1,0))</f>
        <v>1</v>
      </c>
      <c r="AG198" s="20">
        <f>IF(coder1_YH!AN197="","",IF(coder1_YH!AN197=coder2_NY_MT!AJ198,1,0))</f>
        <v>1</v>
      </c>
      <c r="AH198" s="20">
        <f>IF(coder1_YH!AO197="","",IF(coder1_YH!AO197=coder2_NY_MT!AK198,1,0))</f>
        <v>1</v>
      </c>
      <c r="AI198" s="20">
        <f>IF(coder1_YH!AP197="","",IF(coder1_YH!AP197=coder2_NY_MT!AL198,1,0))</f>
        <v>1</v>
      </c>
      <c r="AJ198" s="20">
        <f>IF(coder1_YH!AQ197="","",IF(coder1_YH!AQ197=coder2_NY_MT!AM198,1,0))</f>
        <v>1</v>
      </c>
      <c r="AK198" s="20">
        <f>IF(coder1_YH!AR197="","",IF(coder1_YH!AR197=coder2_NY_MT!AN198,1,0))</f>
        <v>1</v>
      </c>
      <c r="AL198" s="20" t="str">
        <f>IF(coder1_YH!AY197="","",IF(coder1_YH!AY197=coder2_NY_MT!AU198,1,0))</f>
        <v/>
      </c>
      <c r="AM198" s="20" t="str">
        <f>IF(coder1_YH!AZ197="","",IF(coder1_YH!AZ197=coder2_NY_MT!AV198,1,0))</f>
        <v/>
      </c>
      <c r="AN198" s="2"/>
    </row>
    <row r="199" spans="1:40" s="20" customFormat="1" ht="17" customHeight="1" x14ac:dyDescent="0.2">
      <c r="A199" s="20" t="str">
        <f>IF(coder1_YH!D198="","",IF(coder1_YH!D198=coder2_NY_MT!A199,1,0))</f>
        <v/>
      </c>
      <c r="B199" s="20" t="e">
        <f>IF(coder1_YH!#REF!="","",IF(RIGHT(coder1_YH!#REF!,2)=RIGHT(coder2_NY_MT!B199,2),1,0))</f>
        <v>#REF!</v>
      </c>
      <c r="C199" s="20" t="str">
        <f>IF(coder1_YH!F198="","",IF(coder1_YH!F198=coder2_NY_MT!C199,1,0))</f>
        <v/>
      </c>
      <c r="E199" s="20" t="str">
        <f>IF(coder1_YH!H198="","",IF(coder1_YH!H198=coder2_NY_MT!E199,1,0))</f>
        <v/>
      </c>
      <c r="F199" s="20" t="str">
        <f>IF(coder1_YH!I198="","",IF(coder1_YH!I198=coder2_NY_MT!F199,1,0))</f>
        <v/>
      </c>
      <c r="G199" s="20" t="str">
        <f>IF(coder1_YH!J198="","",IF(coder1_YH!J198=coder2_NY_MT!G199,1,0))</f>
        <v/>
      </c>
      <c r="H199" s="20">
        <f>IF(coder1_YH!O198="","",IF(RIGHT(coder1_YH!O198,3)=RIGHT(coder2_NY_MT!K199,3),1,0))</f>
        <v>0</v>
      </c>
      <c r="I199" s="20">
        <f>IF(H199="","",IF(OR(coder2_NY_MT!L199="", coder1_YH!P198 = ""),0,1))</f>
        <v>1</v>
      </c>
      <c r="J199" s="20">
        <f>IF(coder1_YH!Q198="","",IF(coder1_YH!Q198=coder2_NY_MT!M199,1,0))</f>
        <v>1</v>
      </c>
      <c r="K199" s="20">
        <f>IF(coder1_YH!R198="","",IF(coder1_YH!R198=coder2_NY_MT!N199,1,0))</f>
        <v>0</v>
      </c>
      <c r="L199" s="20">
        <f>IF(coder1_YH!S198="","",IF(coder1_YH!S198=coder2_NY_MT!O199,1,0))</f>
        <v>1</v>
      </c>
      <c r="M199" s="20">
        <f>IF(coder1_YH!T198="","",IF(coder1_YH!T198=coder2_NY_MT!P199,1,0))</f>
        <v>1</v>
      </c>
      <c r="N199" s="20">
        <f>IF(coder1_YH!U198="","",IF(coder1_YH!U198=coder2_NY_MT!Q199,1,0))</f>
        <v>1</v>
      </c>
      <c r="O199" s="20">
        <f>IF(coder1_YH!V198="","",IF(coder1_YH!V198=coder2_NY_MT!R199,1,0))</f>
        <v>1</v>
      </c>
      <c r="P199" s="20">
        <f>IF(coder1_YH!W198="","",IF(coder1_YH!W198=coder2_NY_MT!S199,1,0))</f>
        <v>1</v>
      </c>
      <c r="Q199" s="20">
        <f>IF(coder1_YH!X198="","",IF(coder1_YH!X198=coder2_NY_MT!T199,1,0))</f>
        <v>1</v>
      </c>
      <c r="R199" s="20">
        <f>IF(coder1_YH!Y198="","",IF(coder1_YH!Y198=coder2_NY_MT!U199,1,0))</f>
        <v>0</v>
      </c>
      <c r="S199" s="20">
        <f>IF(R199="","",IF(OR(coder2_NY_MT!V199="", coder1_YH!Z198 = ""),0,1))</f>
        <v>1</v>
      </c>
      <c r="T199" s="20">
        <f>IF(coder1_YH!AA198="","",IF(coder1_YH!AA198=coder2_NY_MT!W199,1,0))</f>
        <v>0</v>
      </c>
      <c r="U199" s="20">
        <f>IF(coder1_YH!AB198="","",IF(coder1_YH!AB198=coder2_NY_MT!X199,1,0))</f>
        <v>0</v>
      </c>
      <c r="V199" s="20">
        <f>IF(coder1_YH!AC198="","",IF(coder1_YH!AC198=coder2_NY_MT!Y199,1,0))</f>
        <v>1</v>
      </c>
      <c r="W199" s="20">
        <f>IF(coder1_YH!AD198="","",IF(coder1_YH!AD198=coder2_NY_MT!Z199,1,0))</f>
        <v>1</v>
      </c>
      <c r="X199" s="20">
        <f>IF(coder1_YH!AE198="","",IF(coder1_YH!AE198=coder2_NY_MT!AA199,1,0))</f>
        <v>0</v>
      </c>
      <c r="Y199" s="20">
        <f>IF(coder1_YH!AF198="","",IF(coder1_YH!AF198=coder2_NY_MT!AB199,1,0))</f>
        <v>0</v>
      </c>
      <c r="Z199" s="20">
        <f>IF(coder1_YH!AG198="","",IF(coder1_YH!AG198=coder2_NY_MT!AC199,1,0))</f>
        <v>0</v>
      </c>
      <c r="AA199" s="20">
        <f>IF(coder1_YH!AH198="","",IF(coder1_YH!AH198=coder2_NY_MT!AD199,1,0))</f>
        <v>1</v>
      </c>
      <c r="AB199" s="20">
        <f>IF(OR(coder2_NY_MT!AE198="", coder1_YH!AI198 = ""),0,1)</f>
        <v>1</v>
      </c>
      <c r="AC199" s="20">
        <f>IF(coder1_YH!AJ198="","",IF(coder1_YH!AJ198=coder2_NY_MT!AF199,1,0))</f>
        <v>1</v>
      </c>
      <c r="AD199" s="20">
        <f>IF(OR(coder2_NY_MT!AG198="", coder1_YH!AK198 = ""),0,1)</f>
        <v>1</v>
      </c>
      <c r="AF199" s="20">
        <f>IF(coder1_YH!AM198="","",IF(coder1_YH!AM198=coder2_NY_MT!AI199,1,0))</f>
        <v>1</v>
      </c>
      <c r="AG199" s="20">
        <f>IF(coder1_YH!AN198="","",IF(coder1_YH!AN198=coder2_NY_MT!AJ199,1,0))</f>
        <v>1</v>
      </c>
      <c r="AH199" s="20">
        <f>IF(coder1_YH!AO198="","",IF(coder1_YH!AO198=coder2_NY_MT!AK199,1,0))</f>
        <v>1</v>
      </c>
      <c r="AI199" s="20">
        <f>IF(coder1_YH!AP198="","",IF(coder1_YH!AP198=coder2_NY_MT!AL199,1,0))</f>
        <v>1</v>
      </c>
      <c r="AJ199" s="20">
        <f>IF(coder1_YH!AQ198="","",IF(coder1_YH!AQ198=coder2_NY_MT!AM199,1,0))</f>
        <v>1</v>
      </c>
      <c r="AK199" s="20">
        <f>IF(coder1_YH!AR198="","",IF(coder1_YH!AR198=coder2_NY_MT!AN199,1,0))</f>
        <v>1</v>
      </c>
      <c r="AL199" s="20" t="str">
        <f>IF(coder1_YH!AY198="","",IF(coder1_YH!AY198=coder2_NY_MT!AU199,1,0))</f>
        <v/>
      </c>
      <c r="AM199" s="20" t="str">
        <f>IF(coder1_YH!AZ198="","",IF(coder1_YH!AZ198=coder2_NY_MT!AV199,1,0))</f>
        <v/>
      </c>
      <c r="AN199" s="2"/>
    </row>
    <row r="200" spans="1:40" s="20" customFormat="1" ht="17" customHeight="1" x14ac:dyDescent="0.2">
      <c r="A200" s="20">
        <f>IF(coder1_YH!D199="","",IF(coder1_YH!D199=coder2_NY_MT!A200,1,0))</f>
        <v>1</v>
      </c>
      <c r="B200" s="20" t="e">
        <f>IF(coder1_YH!#REF!="","",IF(RIGHT(coder1_YH!#REF!,2)=RIGHT(coder2_NY_MT!B200,2),1,0))</f>
        <v>#REF!</v>
      </c>
      <c r="C200" s="20">
        <f>IF(coder1_YH!F199="","",IF(coder1_YH!F199=coder2_NY_MT!C200,1,0))</f>
        <v>1</v>
      </c>
      <c r="E200" s="20">
        <f>IF(coder1_YH!H199="","",IF(coder1_YH!H199=coder2_NY_MT!E200,1,0))</f>
        <v>1</v>
      </c>
      <c r="F200" s="20">
        <f>IF(coder1_YH!I199="","",IF(coder1_YH!I199=coder2_NY_MT!F200,1,0))</f>
        <v>1</v>
      </c>
      <c r="G200" s="20">
        <f>IF(coder1_YH!J199="","",IF(coder1_YH!J199=coder2_NY_MT!G200,1,0))</f>
        <v>1</v>
      </c>
      <c r="H200" s="20">
        <f>IF(coder1_YH!O199="","",IF(RIGHT(coder1_YH!O199,3)=RIGHT(coder2_NY_MT!K200,3),1,0))</f>
        <v>1</v>
      </c>
      <c r="I200" s="20">
        <f>IF(H200="","",IF(OR(coder2_NY_MT!L200="", coder1_YH!P199 = ""),0,1))</f>
        <v>1</v>
      </c>
      <c r="J200" s="20">
        <f>IF(coder1_YH!Q199="","",IF(coder1_YH!Q199=coder2_NY_MT!M200,1,0))</f>
        <v>1</v>
      </c>
      <c r="K200" s="20">
        <f>IF(coder1_YH!R199="","",IF(coder1_YH!R199=coder2_NY_MT!N200,1,0))</f>
        <v>0</v>
      </c>
      <c r="L200" s="20">
        <f>IF(coder1_YH!S199="","",IF(coder1_YH!S199=coder2_NY_MT!O200,1,0))</f>
        <v>1</v>
      </c>
      <c r="M200" s="20">
        <f>IF(coder1_YH!T199="","",IF(coder1_YH!T199=coder2_NY_MT!P200,1,0))</f>
        <v>1</v>
      </c>
      <c r="N200" s="20">
        <f>IF(coder1_YH!U199="","",IF(coder1_YH!U199=coder2_NY_MT!Q200,1,0))</f>
        <v>1</v>
      </c>
      <c r="O200" s="20">
        <f>IF(coder1_YH!V199="","",IF(coder1_YH!V199=coder2_NY_MT!R200,1,0))</f>
        <v>1</v>
      </c>
      <c r="P200" s="20">
        <f>IF(coder1_YH!W199="","",IF(coder1_YH!W199=coder2_NY_MT!S200,1,0))</f>
        <v>1</v>
      </c>
      <c r="Q200" s="20">
        <f>IF(coder1_YH!X199="","",IF(coder1_YH!X199=coder2_NY_MT!T200,1,0))</f>
        <v>1</v>
      </c>
      <c r="R200" s="20">
        <f>IF(coder1_YH!Y199="","",IF(coder1_YH!Y199=coder2_NY_MT!U200,1,0))</f>
        <v>1</v>
      </c>
      <c r="S200" s="20">
        <f>IF(R200="","",IF(OR(coder2_NY_MT!V200="", coder1_YH!Z199 = ""),0,1))</f>
        <v>1</v>
      </c>
      <c r="T200" s="20">
        <f>IF(coder1_YH!AA199="","",IF(coder1_YH!AA199=coder2_NY_MT!W200,1,0))</f>
        <v>0</v>
      </c>
      <c r="U200" s="20">
        <f>IF(coder1_YH!AB199="","",IF(coder1_YH!AB199=coder2_NY_MT!X200,1,0))</f>
        <v>0</v>
      </c>
      <c r="V200" s="20">
        <f>IF(coder1_YH!AC199="","",IF(coder1_YH!AC199=coder2_NY_MT!Y200,1,0))</f>
        <v>1</v>
      </c>
      <c r="W200" s="20">
        <f>IF(coder1_YH!AD199="","",IF(coder1_YH!AD199=coder2_NY_MT!Z200,1,0))</f>
        <v>1</v>
      </c>
      <c r="X200" s="20">
        <f>IF(coder1_YH!AE199="","",IF(coder1_YH!AE199=coder2_NY_MT!AA200,1,0))</f>
        <v>1</v>
      </c>
      <c r="Y200" s="20">
        <f>IF(coder1_YH!AF199="","",IF(coder1_YH!AF199=coder2_NY_MT!AB200,1,0))</f>
        <v>1</v>
      </c>
      <c r="Z200" s="20">
        <f>IF(coder1_YH!AG199="","",IF(coder1_YH!AG199=coder2_NY_MT!AC200,1,0))</f>
        <v>1</v>
      </c>
      <c r="AA200" s="20">
        <f>IF(coder1_YH!AH199="","",IF(coder1_YH!AH199=coder2_NY_MT!AD200,1,0))</f>
        <v>1</v>
      </c>
      <c r="AB200" s="20">
        <f>IF(OR(coder2_NY_MT!AE199="", coder1_YH!AI199 = ""),0,1)</f>
        <v>1</v>
      </c>
      <c r="AC200" s="20">
        <f>IF(coder1_YH!AJ199="","",IF(coder1_YH!AJ199=coder2_NY_MT!AF200,1,0))</f>
        <v>1</v>
      </c>
      <c r="AD200" s="20">
        <f>IF(OR(coder2_NY_MT!AG199="", coder1_YH!AK199 = ""),0,1)</f>
        <v>1</v>
      </c>
      <c r="AF200" s="20">
        <f>IF(coder1_YH!AM199="","",IF(coder1_YH!AM199=coder2_NY_MT!AI200,1,0))</f>
        <v>1</v>
      </c>
      <c r="AG200" s="20">
        <f>IF(coder1_YH!AN199="","",IF(coder1_YH!AN199=coder2_NY_MT!AJ200,1,0))</f>
        <v>1</v>
      </c>
      <c r="AH200" s="20">
        <f>IF(coder1_YH!AO199="","",IF(coder1_YH!AO199=coder2_NY_MT!AK200,1,0))</f>
        <v>1</v>
      </c>
      <c r="AI200" s="20">
        <f>IF(coder1_YH!AP199="","",IF(coder1_YH!AP199=coder2_NY_MT!AL200,1,0))</f>
        <v>1</v>
      </c>
      <c r="AJ200" s="20">
        <f>IF(coder1_YH!AQ199="","",IF(coder1_YH!AQ199=coder2_NY_MT!AM200,1,0))</f>
        <v>1</v>
      </c>
      <c r="AK200" s="20">
        <f>IF(coder1_YH!AR199="","",IF(coder1_YH!AR199=coder2_NY_MT!AN200,1,0))</f>
        <v>1</v>
      </c>
      <c r="AL200" s="20" t="str">
        <f>IF(coder1_YH!AY199="","",IF(coder1_YH!AY199=coder2_NY_MT!AU200,1,0))</f>
        <v/>
      </c>
      <c r="AM200" s="20" t="str">
        <f>IF(coder1_YH!AZ199="","",IF(coder1_YH!AZ199=coder2_NY_MT!AV200,1,0))</f>
        <v/>
      </c>
      <c r="AN200" s="2"/>
    </row>
    <row r="201" spans="1:40" s="20" customFormat="1" ht="17" customHeight="1" x14ac:dyDescent="0.2">
      <c r="A201" s="20" t="str">
        <f>IF(coder1_YH!D200="","",IF(coder1_YH!D200=coder2_NY_MT!A201,1,0))</f>
        <v/>
      </c>
      <c r="B201" s="20" t="e">
        <f>IF(coder1_YH!#REF!="","",IF(RIGHT(coder1_YH!#REF!,2)=RIGHT(coder2_NY_MT!B201,2),1,0))</f>
        <v>#REF!</v>
      </c>
      <c r="C201" s="20" t="str">
        <f>IF(coder1_YH!F200="","",IF(coder1_YH!F200=coder2_NY_MT!C201,1,0))</f>
        <v/>
      </c>
      <c r="E201" s="20" t="str">
        <f>IF(coder1_YH!H200="","",IF(coder1_YH!H200=coder2_NY_MT!E201,1,0))</f>
        <v/>
      </c>
      <c r="F201" s="20" t="str">
        <f>IF(coder1_YH!I200="","",IF(coder1_YH!I200=coder2_NY_MT!F201,1,0))</f>
        <v/>
      </c>
      <c r="G201" s="20" t="str">
        <f>IF(coder1_YH!J200="","",IF(coder1_YH!J200=coder2_NY_MT!G201,1,0))</f>
        <v/>
      </c>
      <c r="H201" s="20" t="str">
        <f>IF(coder1_YH!O200="","",IF(RIGHT(coder1_YH!O200,3)=RIGHT(coder2_NY_MT!K201,3),1,0))</f>
        <v/>
      </c>
      <c r="I201" s="20" t="str">
        <f>IF(H201="","",IF(OR(coder2_NY_MT!L201="", coder1_YH!P200 = ""),0,1))</f>
        <v/>
      </c>
      <c r="J201" s="20" t="str">
        <f>IF(coder1_YH!Q200="","",IF(coder1_YH!Q200=coder2_NY_MT!M201,1,0))</f>
        <v/>
      </c>
      <c r="K201" s="20" t="str">
        <f>IF(coder1_YH!R200="","",IF(coder1_YH!R200=coder2_NY_MT!N201,1,0))</f>
        <v/>
      </c>
      <c r="L201" s="20" t="str">
        <f>IF(coder1_YH!S200="","",IF(coder1_YH!S200=coder2_NY_MT!O201,1,0))</f>
        <v/>
      </c>
      <c r="M201" s="20" t="str">
        <f>IF(coder1_YH!T200="","",IF(coder1_YH!T200=coder2_NY_MT!P201,1,0))</f>
        <v/>
      </c>
      <c r="N201" s="20" t="str">
        <f>IF(coder1_YH!U200="","",IF(coder1_YH!U200=coder2_NY_MT!Q201,1,0))</f>
        <v/>
      </c>
      <c r="O201" s="20" t="str">
        <f>IF(coder1_YH!V200="","",IF(coder1_YH!V200=coder2_NY_MT!R201,1,0))</f>
        <v/>
      </c>
      <c r="P201" s="20" t="str">
        <f>IF(coder1_YH!W200="","",IF(coder1_YH!W200=coder2_NY_MT!S201,1,0))</f>
        <v/>
      </c>
      <c r="Q201" s="20" t="str">
        <f>IF(coder1_YH!X200="","",IF(coder1_YH!X200=coder2_NY_MT!T201,1,0))</f>
        <v/>
      </c>
      <c r="R201" s="20" t="str">
        <f>IF(coder1_YH!Y200="","",IF(coder1_YH!Y200=coder2_NY_MT!U201,1,0))</f>
        <v/>
      </c>
      <c r="S201" s="20" t="str">
        <f>IF(R201="","",IF(OR(coder2_NY_MT!V201="", coder1_YH!Z200 = ""),0,1))</f>
        <v/>
      </c>
      <c r="T201" s="20" t="str">
        <f>IF(coder1_YH!AA200="","",IF(coder1_YH!AA200=coder2_NY_MT!W201,1,0))</f>
        <v/>
      </c>
      <c r="U201" s="20" t="str">
        <f>IF(coder1_YH!AB200="","",IF(coder1_YH!AB200=coder2_NY_MT!X201,1,0))</f>
        <v/>
      </c>
      <c r="V201" s="20" t="str">
        <f>IF(coder1_YH!AC200="","",IF(coder1_YH!AC200=coder2_NY_MT!Y201,1,0))</f>
        <v/>
      </c>
      <c r="W201" s="20" t="str">
        <f>IF(coder1_YH!AD200="","",IF(coder1_YH!AD200=coder2_NY_MT!Z201,1,0))</f>
        <v/>
      </c>
      <c r="X201" s="20" t="str">
        <f>IF(coder1_YH!AE200="","",IF(coder1_YH!AE200=coder2_NY_MT!AA201,1,0))</f>
        <v/>
      </c>
      <c r="Y201" s="20" t="str">
        <f>IF(coder1_YH!AF200="","",IF(coder1_YH!AF200=coder2_NY_MT!AB201,1,0))</f>
        <v/>
      </c>
      <c r="Z201" s="20" t="str">
        <f>IF(coder1_YH!AG200="","",IF(coder1_YH!AG200=coder2_NY_MT!AC201,1,0))</f>
        <v/>
      </c>
      <c r="AA201" s="20" t="str">
        <f>IF(coder1_YH!AH200="","",IF(coder1_YH!AH200=coder2_NY_MT!AD201,1,0))</f>
        <v/>
      </c>
      <c r="AB201" s="20">
        <f>IF(OR(coder2_NY_MT!AE200="", coder1_YH!AI200 = ""),0,1)</f>
        <v>1</v>
      </c>
      <c r="AC201" s="20">
        <f>IF(coder1_YH!AJ200="","",IF(coder1_YH!AJ200=coder2_NY_MT!AF201,1,0))</f>
        <v>1</v>
      </c>
      <c r="AD201" s="20">
        <f>IF(OR(coder2_NY_MT!AG200="", coder1_YH!AK200 = ""),0,1)</f>
        <v>1</v>
      </c>
      <c r="AF201" s="20">
        <f>IF(coder1_YH!AM200="","",IF(coder1_YH!AM200=coder2_NY_MT!AI201,1,0))</f>
        <v>1</v>
      </c>
      <c r="AG201" s="20">
        <f>IF(coder1_YH!AN200="","",IF(coder1_YH!AN200=coder2_NY_MT!AJ201,1,0))</f>
        <v>1</v>
      </c>
      <c r="AH201" s="20">
        <f>IF(coder1_YH!AO200="","",IF(coder1_YH!AO200=coder2_NY_MT!AK201,1,0))</f>
        <v>1</v>
      </c>
      <c r="AI201" s="20">
        <f>IF(coder1_YH!AP200="","",IF(coder1_YH!AP200=coder2_NY_MT!AL201,1,0))</f>
        <v>1</v>
      </c>
      <c r="AJ201" s="20">
        <f>IF(coder1_YH!AQ200="","",IF(coder1_YH!AQ200=coder2_NY_MT!AM201,1,0))</f>
        <v>1</v>
      </c>
      <c r="AK201" s="20">
        <f>IF(coder1_YH!AR200="","",IF(coder1_YH!AR200=coder2_NY_MT!AN201,1,0))</f>
        <v>1</v>
      </c>
      <c r="AL201" s="20" t="str">
        <f>IF(coder1_YH!AY200="","",IF(coder1_YH!AY200=coder2_NY_MT!AU201,1,0))</f>
        <v/>
      </c>
      <c r="AM201" s="20" t="str">
        <f>IF(coder1_YH!AZ200="","",IF(coder1_YH!AZ200=coder2_NY_MT!AV201,1,0))</f>
        <v/>
      </c>
      <c r="AN201" s="2"/>
    </row>
    <row r="202" spans="1:40" s="20" customFormat="1" ht="17" customHeight="1" x14ac:dyDescent="0.2">
      <c r="A202" s="20" t="str">
        <f>IF(coder1_YH!D201="","",IF(coder1_YH!D201=coder2_NY_MT!A202,1,0))</f>
        <v/>
      </c>
      <c r="B202" s="20" t="e">
        <f>IF(coder1_YH!#REF!="","",IF(RIGHT(coder1_YH!#REF!,2)=RIGHT(coder2_NY_MT!B202,2),1,0))</f>
        <v>#REF!</v>
      </c>
      <c r="C202" s="20" t="str">
        <f>IF(coder1_YH!F201="","",IF(coder1_YH!F201=coder2_NY_MT!C202,1,0))</f>
        <v/>
      </c>
      <c r="E202" s="20" t="str">
        <f>IF(coder1_YH!H201="","",IF(coder1_YH!H201=coder2_NY_MT!E202,1,0))</f>
        <v/>
      </c>
      <c r="F202" s="20" t="str">
        <f>IF(coder1_YH!I201="","",IF(coder1_YH!I201=coder2_NY_MT!F202,1,0))</f>
        <v/>
      </c>
      <c r="G202" s="20" t="str">
        <f>IF(coder1_YH!J201="","",IF(coder1_YH!J201=coder2_NY_MT!G202,1,0))</f>
        <v/>
      </c>
      <c r="H202" s="20" t="str">
        <f>IF(coder1_YH!O201="","",IF(RIGHT(coder1_YH!O201,3)=RIGHT(coder2_NY_MT!K202,3),1,0))</f>
        <v/>
      </c>
      <c r="I202" s="20" t="str">
        <f>IF(H202="","",IF(OR(coder2_NY_MT!L202="", coder1_YH!P201 = ""),0,1))</f>
        <v/>
      </c>
      <c r="J202" s="20" t="str">
        <f>IF(coder1_YH!Q201="","",IF(coder1_YH!Q201=coder2_NY_MT!M202,1,0))</f>
        <v/>
      </c>
      <c r="K202" s="20" t="str">
        <f>IF(coder1_YH!R201="","",IF(coder1_YH!R201=coder2_NY_MT!N202,1,0))</f>
        <v/>
      </c>
      <c r="L202" s="20" t="str">
        <f>IF(coder1_YH!S201="","",IF(coder1_YH!S201=coder2_NY_MT!O202,1,0))</f>
        <v/>
      </c>
      <c r="M202" s="20" t="str">
        <f>IF(coder1_YH!T201="","",IF(coder1_YH!T201=coder2_NY_MT!P202,1,0))</f>
        <v/>
      </c>
      <c r="N202" s="20" t="str">
        <f>IF(coder1_YH!U201="","",IF(coder1_YH!U201=coder2_NY_MT!Q202,1,0))</f>
        <v/>
      </c>
      <c r="O202" s="20" t="str">
        <f>IF(coder1_YH!V201="","",IF(coder1_YH!V201=coder2_NY_MT!R202,1,0))</f>
        <v/>
      </c>
      <c r="P202" s="20" t="str">
        <f>IF(coder1_YH!W201="","",IF(coder1_YH!W201=coder2_NY_MT!S202,1,0))</f>
        <v/>
      </c>
      <c r="Q202" s="20" t="str">
        <f>IF(coder1_YH!X201="","",IF(coder1_YH!X201=coder2_NY_MT!T202,1,0))</f>
        <v/>
      </c>
      <c r="R202" s="20" t="str">
        <f>IF(coder1_YH!Y201="","",IF(coder1_YH!Y201=coder2_NY_MT!U202,1,0))</f>
        <v/>
      </c>
      <c r="S202" s="20" t="str">
        <f>IF(R202="","",IF(OR(coder2_NY_MT!V202="", coder1_YH!Z201 = ""),0,1))</f>
        <v/>
      </c>
      <c r="T202" s="20" t="str">
        <f>IF(coder1_YH!AA201="","",IF(coder1_YH!AA201=coder2_NY_MT!W202,1,0))</f>
        <v/>
      </c>
      <c r="U202" s="20" t="str">
        <f>IF(coder1_YH!AB201="","",IF(coder1_YH!AB201=coder2_NY_MT!X202,1,0))</f>
        <v/>
      </c>
      <c r="V202" s="20" t="str">
        <f>IF(coder1_YH!AC201="","",IF(coder1_YH!AC201=coder2_NY_MT!Y202,1,0))</f>
        <v/>
      </c>
      <c r="W202" s="20" t="str">
        <f>IF(coder1_YH!AD201="","",IF(coder1_YH!AD201=coder2_NY_MT!Z202,1,0))</f>
        <v/>
      </c>
      <c r="X202" s="20" t="str">
        <f>IF(coder1_YH!AE201="","",IF(coder1_YH!AE201=coder2_NY_MT!AA202,1,0))</f>
        <v/>
      </c>
      <c r="Y202" s="20" t="str">
        <f>IF(coder1_YH!AF201="","",IF(coder1_YH!AF201=coder2_NY_MT!AB202,1,0))</f>
        <v/>
      </c>
      <c r="Z202" s="20" t="str">
        <f>IF(coder1_YH!AG201="","",IF(coder1_YH!AG201=coder2_NY_MT!AC202,1,0))</f>
        <v/>
      </c>
      <c r="AA202" s="20" t="str">
        <f>IF(coder1_YH!AH201="","",IF(coder1_YH!AH201=coder2_NY_MT!AD202,1,0))</f>
        <v/>
      </c>
      <c r="AB202" s="20">
        <f>IF(OR(coder2_NY_MT!AE201="", coder1_YH!AI201 = ""),0,1)</f>
        <v>1</v>
      </c>
      <c r="AC202" s="20">
        <f>IF(coder1_YH!AJ201="","",IF(coder1_YH!AJ201=coder2_NY_MT!AF202,1,0))</f>
        <v>1</v>
      </c>
      <c r="AD202" s="20">
        <f>IF(OR(coder2_NY_MT!AG201="", coder1_YH!AK201 = ""),0,1)</f>
        <v>1</v>
      </c>
      <c r="AF202" s="20">
        <f>IF(coder1_YH!AM201="","",IF(coder1_YH!AM201=coder2_NY_MT!AI202,1,0))</f>
        <v>1</v>
      </c>
      <c r="AG202" s="20">
        <f>IF(coder1_YH!AN201="","",IF(coder1_YH!AN201=coder2_NY_MT!AJ202,1,0))</f>
        <v>1</v>
      </c>
      <c r="AH202" s="20">
        <f>IF(coder1_YH!AO201="","",IF(coder1_YH!AO201=coder2_NY_MT!AK202,1,0))</f>
        <v>1</v>
      </c>
      <c r="AI202" s="20">
        <f>IF(coder1_YH!AP201="","",IF(coder1_YH!AP201=coder2_NY_MT!AL202,1,0))</f>
        <v>1</v>
      </c>
      <c r="AJ202" s="20">
        <f>IF(coder1_YH!AQ201="","",IF(coder1_YH!AQ201=coder2_NY_MT!AM202,1,0))</f>
        <v>1</v>
      </c>
      <c r="AK202" s="20">
        <f>IF(coder1_YH!AR201="","",IF(coder1_YH!AR201=coder2_NY_MT!AN202,1,0))</f>
        <v>1</v>
      </c>
      <c r="AL202" s="20" t="str">
        <f>IF(coder1_YH!AY201="","",IF(coder1_YH!AY201=coder2_NY_MT!AU202,1,0))</f>
        <v/>
      </c>
      <c r="AM202" s="20" t="str">
        <f>IF(coder1_YH!AZ201="","",IF(coder1_YH!AZ201=coder2_NY_MT!AV202,1,0))</f>
        <v/>
      </c>
      <c r="AN202" s="2"/>
    </row>
    <row r="203" spans="1:40" s="20" customFormat="1" ht="17" customHeight="1" x14ac:dyDescent="0.2">
      <c r="A203" s="20" t="str">
        <f>IF(coder1_YH!D202="","",IF(coder1_YH!D202=coder2_NY_MT!A203,1,0))</f>
        <v/>
      </c>
      <c r="B203" s="20" t="e">
        <f>IF(coder1_YH!#REF!="","",IF(RIGHT(coder1_YH!#REF!,2)=RIGHT(coder2_NY_MT!B203,2),1,0))</f>
        <v>#REF!</v>
      </c>
      <c r="C203" s="20" t="str">
        <f>IF(coder1_YH!F202="","",IF(coder1_YH!F202=coder2_NY_MT!C203,1,0))</f>
        <v/>
      </c>
      <c r="E203" s="20" t="str">
        <f>IF(coder1_YH!H202="","",IF(coder1_YH!H202=coder2_NY_MT!E203,1,0))</f>
        <v/>
      </c>
      <c r="F203" s="20" t="str">
        <f>IF(coder1_YH!I202="","",IF(coder1_YH!I202=coder2_NY_MT!F203,1,0))</f>
        <v/>
      </c>
      <c r="G203" s="20" t="str">
        <f>IF(coder1_YH!J202="","",IF(coder1_YH!J202=coder2_NY_MT!G203,1,0))</f>
        <v/>
      </c>
      <c r="H203" s="20">
        <f>IF(coder1_YH!O202="","",IF(RIGHT(coder1_YH!O202,3)=RIGHT(coder2_NY_MT!K203,3),1,0))</f>
        <v>0</v>
      </c>
      <c r="I203" s="20">
        <f>IF(H203="","",IF(OR(coder2_NY_MT!L203="", coder1_YH!P202 = ""),0,1))</f>
        <v>1</v>
      </c>
      <c r="J203" s="20">
        <f>IF(coder1_YH!Q202="","",IF(coder1_YH!Q202=coder2_NY_MT!M203,1,0))</f>
        <v>1</v>
      </c>
      <c r="K203" s="20">
        <f>IF(coder1_YH!R202="","",IF(coder1_YH!R202=coder2_NY_MT!N203,1,0))</f>
        <v>0</v>
      </c>
      <c r="L203" s="20">
        <f>IF(coder1_YH!S202="","",IF(coder1_YH!S202=coder2_NY_MT!O203,1,0))</f>
        <v>1</v>
      </c>
      <c r="M203" s="20">
        <f>IF(coder1_YH!T202="","",IF(coder1_YH!T202=coder2_NY_MT!P203,1,0))</f>
        <v>1</v>
      </c>
      <c r="N203" s="20">
        <f>IF(coder1_YH!U202="","",IF(coder1_YH!U202=coder2_NY_MT!Q203,1,0))</f>
        <v>1</v>
      </c>
      <c r="O203" s="20">
        <f>IF(coder1_YH!V202="","",IF(coder1_YH!V202=coder2_NY_MT!R203,1,0))</f>
        <v>1</v>
      </c>
      <c r="P203" s="20">
        <f>IF(coder1_YH!W202="","",IF(coder1_YH!W202=coder2_NY_MT!S203,1,0))</f>
        <v>1</v>
      </c>
      <c r="Q203" s="20">
        <f>IF(coder1_YH!X202="","",IF(coder1_YH!X202=coder2_NY_MT!T203,1,0))</f>
        <v>1</v>
      </c>
      <c r="R203" s="20">
        <f>IF(coder1_YH!Y202="","",IF(coder1_YH!Y202=coder2_NY_MT!U203,1,0))</f>
        <v>0</v>
      </c>
      <c r="S203" s="20">
        <f>IF(R203="","",IF(OR(coder2_NY_MT!V203="", coder1_YH!Z202 = ""),0,1))</f>
        <v>1</v>
      </c>
      <c r="T203" s="20">
        <f>IF(coder1_YH!AA202="","",IF(coder1_YH!AA202=coder2_NY_MT!W203,1,0))</f>
        <v>0</v>
      </c>
      <c r="U203" s="20" t="str">
        <f>IF(coder1_YH!AB202="","",IF(coder1_YH!AB202=coder2_NY_MT!X203,1,0))</f>
        <v/>
      </c>
      <c r="V203" s="20">
        <f>IF(coder1_YH!AC202="","",IF(coder1_YH!AC202=coder2_NY_MT!Y203,1,0))</f>
        <v>1</v>
      </c>
      <c r="W203" s="20">
        <f>IF(coder1_YH!AD202="","",IF(coder1_YH!AD202=coder2_NY_MT!Z203,1,0))</f>
        <v>1</v>
      </c>
      <c r="X203" s="20">
        <f>IF(coder1_YH!AE202="","",IF(coder1_YH!AE202=coder2_NY_MT!AA203,1,0))</f>
        <v>0</v>
      </c>
      <c r="Y203" s="20">
        <f>IF(coder1_YH!AF202="","",IF(coder1_YH!AF202=coder2_NY_MT!AB203,1,0))</f>
        <v>0</v>
      </c>
      <c r="Z203" s="20">
        <f>IF(coder1_YH!AG202="","",IF(coder1_YH!AG202=coder2_NY_MT!AC203,1,0))</f>
        <v>0</v>
      </c>
      <c r="AA203" s="20">
        <f>IF(coder1_YH!AH202="","",IF(coder1_YH!AH202=coder2_NY_MT!AD203,1,0))</f>
        <v>1</v>
      </c>
      <c r="AB203" s="20">
        <f>IF(OR(coder2_NY_MT!AE202="", coder1_YH!AI202 = ""),0,1)</f>
        <v>1</v>
      </c>
      <c r="AC203" s="20">
        <f>IF(coder1_YH!AJ202="","",IF(coder1_YH!AJ202=coder2_NY_MT!AF203,1,0))</f>
        <v>1</v>
      </c>
      <c r="AD203" s="20">
        <f>IF(OR(coder2_NY_MT!AG202="", coder1_YH!AK202 = ""),0,1)</f>
        <v>1</v>
      </c>
      <c r="AF203" s="20">
        <f>IF(coder1_YH!AM202="","",IF(coder1_YH!AM202=coder2_NY_MT!AI203,1,0))</f>
        <v>1</v>
      </c>
      <c r="AG203" s="20">
        <f>IF(coder1_YH!AN202="","",IF(coder1_YH!AN202=coder2_NY_MT!AJ203,1,0))</f>
        <v>1</v>
      </c>
      <c r="AH203" s="20">
        <f>IF(coder1_YH!AO202="","",IF(coder1_YH!AO202=coder2_NY_MT!AK203,1,0))</f>
        <v>1</v>
      </c>
      <c r="AI203" s="20">
        <f>IF(coder1_YH!AP202="","",IF(coder1_YH!AP202=coder2_NY_MT!AL203,1,0))</f>
        <v>1</v>
      </c>
      <c r="AJ203" s="20">
        <f>IF(coder1_YH!AQ202="","",IF(coder1_YH!AQ202=coder2_NY_MT!AM203,1,0))</f>
        <v>1</v>
      </c>
      <c r="AK203" s="20">
        <f>IF(coder1_YH!AR202="","",IF(coder1_YH!AR202=coder2_NY_MT!AN203,1,0))</f>
        <v>1</v>
      </c>
      <c r="AL203" s="20" t="str">
        <f>IF(coder1_YH!AY202="","",IF(coder1_YH!AY202=coder2_NY_MT!AU203,1,0))</f>
        <v/>
      </c>
      <c r="AM203" s="20" t="str">
        <f>IF(coder1_YH!AZ202="","",IF(coder1_YH!AZ202=coder2_NY_MT!AV203,1,0))</f>
        <v/>
      </c>
      <c r="AN203" s="2"/>
    </row>
    <row r="204" spans="1:40" s="20" customFormat="1" ht="17" customHeight="1" x14ac:dyDescent="0.2">
      <c r="A204" s="20" t="str">
        <f>IF(coder1_YH!D203="","",IF(coder1_YH!D203=coder2_NY_MT!A204,1,0))</f>
        <v/>
      </c>
      <c r="B204" s="20" t="e">
        <f>IF(coder1_YH!#REF!="","",IF(RIGHT(coder1_YH!#REF!,2)=RIGHT(coder2_NY_MT!B204,2),1,0))</f>
        <v>#REF!</v>
      </c>
      <c r="C204" s="20" t="str">
        <f>IF(coder1_YH!F203="","",IF(coder1_YH!F203=coder2_NY_MT!C204,1,0))</f>
        <v/>
      </c>
      <c r="E204" s="20" t="str">
        <f>IF(coder1_YH!H203="","",IF(coder1_YH!H203=coder2_NY_MT!E204,1,0))</f>
        <v/>
      </c>
      <c r="F204" s="20" t="str">
        <f>IF(coder1_YH!I203="","",IF(coder1_YH!I203=coder2_NY_MT!F204,1,0))</f>
        <v/>
      </c>
      <c r="G204" s="20" t="str">
        <f>IF(coder1_YH!J203="","",IF(coder1_YH!J203=coder2_NY_MT!G204,1,0))</f>
        <v/>
      </c>
      <c r="H204" s="20" t="str">
        <f>IF(coder1_YH!O203="","",IF(RIGHT(coder1_YH!O203,3)=RIGHT(coder2_NY_MT!K204,3),1,0))</f>
        <v/>
      </c>
      <c r="I204" s="20" t="str">
        <f>IF(H204="","",IF(OR(coder2_NY_MT!L204="", coder1_YH!P203 = ""),0,1))</f>
        <v/>
      </c>
      <c r="J204" s="20" t="str">
        <f>IF(coder1_YH!Q203="","",IF(coder1_YH!Q203=coder2_NY_MT!M204,1,0))</f>
        <v/>
      </c>
      <c r="K204" s="20" t="str">
        <f>IF(coder1_YH!R203="","",IF(coder1_YH!R203=coder2_NY_MT!N204,1,0))</f>
        <v/>
      </c>
      <c r="L204" s="20" t="str">
        <f>IF(coder1_YH!S203="","",IF(coder1_YH!S203=coder2_NY_MT!O204,1,0))</f>
        <v/>
      </c>
      <c r="M204" s="20" t="str">
        <f>IF(coder1_YH!T203="","",IF(coder1_YH!T203=coder2_NY_MT!P204,1,0))</f>
        <v/>
      </c>
      <c r="N204" s="20" t="str">
        <f>IF(coder1_YH!U203="","",IF(coder1_YH!U203=coder2_NY_MT!Q204,1,0))</f>
        <v/>
      </c>
      <c r="O204" s="20" t="str">
        <f>IF(coder1_YH!V203="","",IF(coder1_YH!V203=coder2_NY_MT!R204,1,0))</f>
        <v/>
      </c>
      <c r="P204" s="20" t="str">
        <f>IF(coder1_YH!W203="","",IF(coder1_YH!W203=coder2_NY_MT!S204,1,0))</f>
        <v/>
      </c>
      <c r="Q204" s="20" t="str">
        <f>IF(coder1_YH!X203="","",IF(coder1_YH!X203=coder2_NY_MT!T204,1,0))</f>
        <v/>
      </c>
      <c r="R204" s="20" t="str">
        <f>IF(coder1_YH!Y203="","",IF(coder1_YH!Y203=coder2_NY_MT!U204,1,0))</f>
        <v/>
      </c>
      <c r="S204" s="20" t="str">
        <f>IF(R204="","",IF(OR(coder2_NY_MT!V204="", coder1_YH!Z203 = ""),0,1))</f>
        <v/>
      </c>
      <c r="T204" s="20" t="str">
        <f>IF(coder1_YH!AA203="","",IF(coder1_YH!AA203=coder2_NY_MT!W204,1,0))</f>
        <v/>
      </c>
      <c r="U204" s="20" t="str">
        <f>IF(coder1_YH!AB203="","",IF(coder1_YH!AB203=coder2_NY_MT!X204,1,0))</f>
        <v/>
      </c>
      <c r="V204" s="20" t="str">
        <f>IF(coder1_YH!AC203="","",IF(coder1_YH!AC203=coder2_NY_MT!Y204,1,0))</f>
        <v/>
      </c>
      <c r="W204" s="20" t="str">
        <f>IF(coder1_YH!AD203="","",IF(coder1_YH!AD203=coder2_NY_MT!Z204,1,0))</f>
        <v/>
      </c>
      <c r="X204" s="20" t="str">
        <f>IF(coder1_YH!AE203="","",IF(coder1_YH!AE203=coder2_NY_MT!AA204,1,0))</f>
        <v/>
      </c>
      <c r="Y204" s="20" t="str">
        <f>IF(coder1_YH!AF203="","",IF(coder1_YH!AF203=coder2_NY_MT!AB204,1,0))</f>
        <v/>
      </c>
      <c r="Z204" s="20" t="str">
        <f>IF(coder1_YH!AG203="","",IF(coder1_YH!AG203=coder2_NY_MT!AC204,1,0))</f>
        <v/>
      </c>
      <c r="AA204" s="20" t="str">
        <f>IF(coder1_YH!AH203="","",IF(coder1_YH!AH203=coder2_NY_MT!AD204,1,0))</f>
        <v/>
      </c>
      <c r="AB204" s="20">
        <f>IF(OR(coder2_NY_MT!AE203="", coder1_YH!AI203 = ""),0,1)</f>
        <v>1</v>
      </c>
      <c r="AC204" s="20">
        <f>IF(coder1_YH!AJ203="","",IF(coder1_YH!AJ203=coder2_NY_MT!AF204,1,0))</f>
        <v>1</v>
      </c>
      <c r="AD204" s="20">
        <f>IF(OR(coder2_NY_MT!AG203="", coder1_YH!AK203 = ""),0,1)</f>
        <v>1</v>
      </c>
      <c r="AF204" s="20">
        <f>IF(coder1_YH!AM203="","",IF(coder1_YH!AM203=coder2_NY_MT!AI204,1,0))</f>
        <v>1</v>
      </c>
      <c r="AG204" s="20">
        <f>IF(coder1_YH!AN203="","",IF(coder1_YH!AN203=coder2_NY_MT!AJ204,1,0))</f>
        <v>1</v>
      </c>
      <c r="AH204" s="20">
        <f>IF(coder1_YH!AO203="","",IF(coder1_YH!AO203=coder2_NY_MT!AK204,1,0))</f>
        <v>1</v>
      </c>
      <c r="AI204" s="20">
        <f>IF(coder1_YH!AP203="","",IF(coder1_YH!AP203=coder2_NY_MT!AL204,1,0))</f>
        <v>1</v>
      </c>
      <c r="AJ204" s="20">
        <f>IF(coder1_YH!AQ203="","",IF(coder1_YH!AQ203=coder2_NY_MT!AM204,1,0))</f>
        <v>1</v>
      </c>
      <c r="AK204" s="20">
        <f>IF(coder1_YH!AR203="","",IF(coder1_YH!AR203=coder2_NY_MT!AN204,1,0))</f>
        <v>1</v>
      </c>
      <c r="AL204" s="20" t="str">
        <f>IF(coder1_YH!AY203="","",IF(coder1_YH!AY203=coder2_NY_MT!AU204,1,0))</f>
        <v/>
      </c>
      <c r="AM204" s="20" t="str">
        <f>IF(coder1_YH!AZ203="","",IF(coder1_YH!AZ203=coder2_NY_MT!AV204,1,0))</f>
        <v/>
      </c>
      <c r="AN204" s="2"/>
    </row>
    <row r="205" spans="1:40" s="20" customFormat="1" ht="17" customHeight="1" x14ac:dyDescent="0.2">
      <c r="A205" s="20" t="str">
        <f>IF(coder1_YH!D204="","",IF(coder1_YH!D204=coder2_NY_MT!A205,1,0))</f>
        <v/>
      </c>
      <c r="B205" s="20" t="e">
        <f>IF(coder1_YH!#REF!="","",IF(RIGHT(coder1_YH!#REF!,2)=RIGHT(coder2_NY_MT!B205,2),1,0))</f>
        <v>#REF!</v>
      </c>
      <c r="C205" s="20" t="str">
        <f>IF(coder1_YH!F204="","",IF(coder1_YH!F204=coder2_NY_MT!C205,1,0))</f>
        <v/>
      </c>
      <c r="E205" s="20" t="str">
        <f>IF(coder1_YH!H204="","",IF(coder1_YH!H204=coder2_NY_MT!E205,1,0))</f>
        <v/>
      </c>
      <c r="F205" s="20" t="str">
        <f>IF(coder1_YH!I204="","",IF(coder1_YH!I204=coder2_NY_MT!F205,1,0))</f>
        <v/>
      </c>
      <c r="G205" s="20" t="str">
        <f>IF(coder1_YH!J204="","",IF(coder1_YH!J204=coder2_NY_MT!G205,1,0))</f>
        <v/>
      </c>
      <c r="H205" s="20" t="str">
        <f>IF(coder1_YH!O204="","",IF(RIGHT(coder1_YH!O204,3)=RIGHT(coder2_NY_MT!K205,3),1,0))</f>
        <v/>
      </c>
      <c r="I205" s="20" t="str">
        <f>IF(H205="","",IF(OR(coder2_NY_MT!L205="", coder1_YH!P204 = ""),0,1))</f>
        <v/>
      </c>
      <c r="J205" s="20" t="str">
        <f>IF(coder1_YH!Q204="","",IF(coder1_YH!Q204=coder2_NY_MT!M205,1,0))</f>
        <v/>
      </c>
      <c r="K205" s="20" t="str">
        <f>IF(coder1_YH!R204="","",IF(coder1_YH!R204=coder2_NY_MT!N205,1,0))</f>
        <v/>
      </c>
      <c r="L205" s="20" t="str">
        <f>IF(coder1_YH!S204="","",IF(coder1_YH!S204=coder2_NY_MT!O205,1,0))</f>
        <v/>
      </c>
      <c r="M205" s="20" t="str">
        <f>IF(coder1_YH!T204="","",IF(coder1_YH!T204=coder2_NY_MT!P205,1,0))</f>
        <v/>
      </c>
      <c r="N205" s="20" t="str">
        <f>IF(coder1_YH!U204="","",IF(coder1_YH!U204=coder2_NY_MT!Q205,1,0))</f>
        <v/>
      </c>
      <c r="O205" s="20" t="str">
        <f>IF(coder1_YH!V204="","",IF(coder1_YH!V204=coder2_NY_MT!R205,1,0))</f>
        <v/>
      </c>
      <c r="P205" s="20" t="str">
        <f>IF(coder1_YH!W204="","",IF(coder1_YH!W204=coder2_NY_MT!S205,1,0))</f>
        <v/>
      </c>
      <c r="Q205" s="20" t="str">
        <f>IF(coder1_YH!X204="","",IF(coder1_YH!X204=coder2_NY_MT!T205,1,0))</f>
        <v/>
      </c>
      <c r="R205" s="20" t="str">
        <f>IF(coder1_YH!Y204="","",IF(coder1_YH!Y204=coder2_NY_MT!U205,1,0))</f>
        <v/>
      </c>
      <c r="S205" s="20" t="str">
        <f>IF(R205="","",IF(OR(coder2_NY_MT!V205="", coder1_YH!Z204 = ""),0,1))</f>
        <v/>
      </c>
      <c r="T205" s="20" t="str">
        <f>IF(coder1_YH!AA204="","",IF(coder1_YH!AA204=coder2_NY_MT!W205,1,0))</f>
        <v/>
      </c>
      <c r="U205" s="20" t="str">
        <f>IF(coder1_YH!AB204="","",IF(coder1_YH!AB204=coder2_NY_MT!X205,1,0))</f>
        <v/>
      </c>
      <c r="V205" s="20" t="str">
        <f>IF(coder1_YH!AC204="","",IF(coder1_YH!AC204=coder2_NY_MT!Y205,1,0))</f>
        <v/>
      </c>
      <c r="W205" s="20" t="str">
        <f>IF(coder1_YH!AD204="","",IF(coder1_YH!AD204=coder2_NY_MT!Z205,1,0))</f>
        <v/>
      </c>
      <c r="X205" s="20" t="str">
        <f>IF(coder1_YH!AE204="","",IF(coder1_YH!AE204=coder2_NY_MT!AA205,1,0))</f>
        <v/>
      </c>
      <c r="Y205" s="20" t="str">
        <f>IF(coder1_YH!AF204="","",IF(coder1_YH!AF204=coder2_NY_MT!AB205,1,0))</f>
        <v/>
      </c>
      <c r="Z205" s="20" t="str">
        <f>IF(coder1_YH!AG204="","",IF(coder1_YH!AG204=coder2_NY_MT!AC205,1,0))</f>
        <v/>
      </c>
      <c r="AA205" s="20" t="str">
        <f>IF(coder1_YH!AH204="","",IF(coder1_YH!AH204=coder2_NY_MT!AD205,1,0))</f>
        <v/>
      </c>
      <c r="AB205" s="20">
        <f>IF(OR(coder2_NY_MT!AE204="", coder1_YH!AI204 = ""),0,1)</f>
        <v>1</v>
      </c>
      <c r="AC205" s="20">
        <f>IF(coder1_YH!AJ204="","",IF(coder1_YH!AJ204=coder2_NY_MT!AF205,1,0))</f>
        <v>1</v>
      </c>
      <c r="AD205" s="20">
        <f>IF(OR(coder2_NY_MT!AG204="", coder1_YH!AK204 = ""),0,1)</f>
        <v>1</v>
      </c>
      <c r="AF205" s="20">
        <f>IF(coder1_YH!AM204="","",IF(coder1_YH!AM204=coder2_NY_MT!AI205,1,0))</f>
        <v>1</v>
      </c>
      <c r="AG205" s="20">
        <f>IF(coder1_YH!AN204="","",IF(coder1_YH!AN204=coder2_NY_MT!AJ205,1,0))</f>
        <v>1</v>
      </c>
      <c r="AH205" s="20">
        <f>IF(coder1_YH!AO204="","",IF(coder1_YH!AO204=coder2_NY_MT!AK205,1,0))</f>
        <v>1</v>
      </c>
      <c r="AI205" s="20">
        <f>IF(coder1_YH!AP204="","",IF(coder1_YH!AP204=coder2_NY_MT!AL205,1,0))</f>
        <v>1</v>
      </c>
      <c r="AJ205" s="20">
        <f>IF(coder1_YH!AQ204="","",IF(coder1_YH!AQ204=coder2_NY_MT!AM205,1,0))</f>
        <v>1</v>
      </c>
      <c r="AK205" s="20">
        <f>IF(coder1_YH!AR204="","",IF(coder1_YH!AR204=coder2_NY_MT!AN205,1,0))</f>
        <v>1</v>
      </c>
      <c r="AL205" s="20" t="str">
        <f>IF(coder1_YH!AY204="","",IF(coder1_YH!AY204=coder2_NY_MT!AU205,1,0))</f>
        <v/>
      </c>
      <c r="AM205" s="20" t="str">
        <f>IF(coder1_YH!AZ204="","",IF(coder1_YH!AZ204=coder2_NY_MT!AV205,1,0))</f>
        <v/>
      </c>
      <c r="AN205" s="2"/>
    </row>
  </sheetData>
  <dataConsolidate/>
  <mergeCells count="7">
    <mergeCell ref="AF1:AK1"/>
    <mergeCell ref="A1:G1"/>
    <mergeCell ref="H1:Q1"/>
    <mergeCell ref="R1:T1"/>
    <mergeCell ref="U1:AA1"/>
    <mergeCell ref="AB1:AC1"/>
    <mergeCell ref="AE1:AE2"/>
  </mergeCells>
  <conditionalFormatting sqref="A2:C2 E2:Q2 U2:W2 AA2:AC2">
    <cfRule type="cellIs" dxfId="32" priority="12" operator="notEqual">
      <formula>#REF!</formula>
    </cfRule>
    <cfRule type="cellIs" dxfId="31" priority="13" operator="notEqual">
      <formula>#REF!+#REF!</formula>
    </cfRule>
  </conditionalFormatting>
  <conditionalFormatting sqref="A1:AC1 AF1:XFD2 A2:C2 E2:W2 AA2:AC2 A3:XFD1048576">
    <cfRule type="containsText" dxfId="30" priority="7" operator="containsText" text="0">
      <formula>NOT(ISERROR(SEARCH("0",A1)))</formula>
    </cfRule>
  </conditionalFormatting>
  <conditionalFormatting sqref="D2">
    <cfRule type="cellIs" dxfId="29" priority="3" operator="notEqual">
      <formula>#REF!</formula>
    </cfRule>
    <cfRule type="cellIs" dxfId="28" priority="4" operator="notEqual">
      <formula>#REF!+#REF!</formula>
    </cfRule>
  </conditionalFormatting>
  <conditionalFormatting sqref="X2:Z2">
    <cfRule type="cellIs" dxfId="27" priority="5" operator="notEqual">
      <formula>#REF!</formula>
    </cfRule>
    <cfRule type="cellIs" dxfId="26" priority="6" operator="notEqual">
      <formula>#REF!+#REF!</formula>
    </cfRule>
  </conditionalFormatting>
  <conditionalFormatting sqref="AE1 AD2">
    <cfRule type="cellIs" dxfId="25" priority="1" operator="notEqual">
      <formula>#REF!</formula>
    </cfRule>
    <cfRule type="cellIs" dxfId="24" priority="2" operator="notEqual">
      <formula>#REF!+#REF!</formula>
    </cfRule>
  </conditionalFormatting>
  <conditionalFormatting sqref="AI2:AM2">
    <cfRule type="cellIs" dxfId="23" priority="8" operator="notEqual">
      <formula>#REF!</formula>
    </cfRule>
    <cfRule type="cellIs" dxfId="22" priority="9" operator="notEqual">
      <formula>#REF!+#REF!</formula>
    </cfRule>
  </conditionalFormatting>
  <dataValidations count="12">
    <dataValidation type="list" allowBlank="1" showInputMessage="1" showErrorMessage="1" sqref="F206:F1048576" xr:uid="{6FCC6AB3-3212-9848-BFBD-EA687ED022B2}">
      <formula1>" 0 = peer reviewed paper,   1 = disseration,   2 = report/chapter/others"</formula1>
    </dataValidation>
    <dataValidation type="list" allowBlank="1" showInputMessage="1" showErrorMessage="1" sqref="G206:G1048576" xr:uid="{E9713301-4852-3E4A-A40D-37DC7FA1E60F}">
      <formula1>" 0 = RCT,   1 = QED with matched group  "</formula1>
    </dataValidation>
    <dataValidation type="list" allowBlank="1" showInputMessage="1" showErrorMessage="1" sqref="V206:V1048576" xr:uid="{91F944F2-D0A1-A341-856E-929DC357AC78}">
      <formula1>"BAU, NA, 0 = classroom/ large group,  1 = small group (3–7 students),  2 = individual  (1–2 students)"</formula1>
    </dataValidation>
    <dataValidation type="list" allowBlank="1" showInputMessage="1" showErrorMessage="1" sqref="W206:W1048576" xr:uid="{7D2B32AE-C60D-5647-A5CB-F6F023B9F213}">
      <formula1>"BAU, NA, 0 = Research Staff,  1 = School Staff,  2 =  CAI,  3 = 50% T and 50% R"</formula1>
    </dataValidation>
    <dataValidation type="list" allowBlank="1" showInputMessage="1" showErrorMessage="1" sqref="U206:V1048576" xr:uid="{EBEBDF77-B99A-7F47-949E-36B0455FE87A}">
      <formula1>"BAU, 0 = No / Not reported,  1 = Yes (Including CAI)"</formula1>
    </dataValidation>
    <dataValidation type="list" allowBlank="1" showInputMessage="1" showErrorMessage="1" sqref="AA206:AA1048576" xr:uid="{E946A633-40F2-AF41-96D9-4735E9F0D63A}">
      <formula1>"BAU, 0 = Not reported , 1 = Reported"</formula1>
    </dataValidation>
    <dataValidation type="list" allowBlank="1" showInputMessage="1" showErrorMessage="1" sqref="AC206:AC1048576" xr:uid="{EEEB5529-41DB-F448-AF93-D32CBA967F5C}">
      <formula1>"0 = NO - Not standardized,  1 = YES - standardized"</formula1>
    </dataValidation>
    <dataValidation type="list" allowBlank="1" showInputMessage="1" showErrorMessage="1" sqref="AL206:AL1048576" xr:uid="{C75F54E0-1145-214F-B3CE-6D4E87CB5912}">
      <formula1>"cohen's d,  Hedges' g,  T test,  F test , z score,  Other types"</formula1>
    </dataValidation>
    <dataValidation type="list" allowBlank="1" showInputMessage="1" showErrorMessage="1" sqref="AM206:AM1048576" xr:uid="{4A55ABAA-3ACB-5342-BEFB-E809FD4FC0C7}">
      <formula1>"0,1,2,3,4,5"</formula1>
    </dataValidation>
    <dataValidation type="list" allowBlank="1" showInputMessage="1" showErrorMessage="1" sqref="R206:R1048576" xr:uid="{5235F92C-9F1F-274C-A504-A582AD1007E5}">
      <formula1>"BAU, AC (other area),... ,c = code-based,  m = meaning-based, cm = combined coding + meaning "</formula1>
    </dataValidation>
    <dataValidation type="list" allowBlank="1" showInputMessage="1" showErrorMessage="1" sqref="T206:T1048576" xr:uid="{C23C9E61-91A2-BB44-A2DF-2B4566213A20}">
      <formula1>"0 = Researcher-developed curriculum,   1 = Published or Commercially available curriculum,  2 = District/State curriculum, 3 = NA or Cannot determine  "</formula1>
    </dataValidation>
    <dataValidation type="list" allowBlank="1" showInputMessage="1" showErrorMessage="1" sqref="E206:E1048576" xr:uid="{5CCCA2F9-B9D7-E94D-BB0E-C5FBFB70955C}">
      <formula1>"0=School Environment, 1=After school Program"</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598B7-D815-214F-BB24-5A54DE661DA4}">
  <dimension ref="A1:AR206"/>
  <sheetViews>
    <sheetView zoomScaleNormal="125" workbookViewId="0">
      <pane xSplit="9" ySplit="2" topLeftCell="AB163" activePane="bottomRight" state="frozen"/>
      <selection pane="topRight" activeCell="H1" sqref="H1"/>
      <selection pane="bottomLeft" activeCell="A3" sqref="A3"/>
      <selection pane="bottomRight" activeCell="AR192" sqref="AR192"/>
    </sheetView>
  </sheetViews>
  <sheetFormatPr baseColWidth="10" defaultColWidth="11.5" defaultRowHeight="15" x14ac:dyDescent="0.2"/>
  <cols>
    <col min="1" max="1" width="17.83203125" style="11" customWidth="1"/>
    <col min="2" max="2" width="6.1640625" style="11" customWidth="1"/>
    <col min="3" max="4" width="6" style="11" customWidth="1"/>
    <col min="5" max="5" width="5.5" style="11" customWidth="1"/>
    <col min="6" max="6" width="4.5" style="11" customWidth="1"/>
    <col min="7" max="7" width="7.33203125" style="11" customWidth="1"/>
    <col min="8" max="8" width="9.33203125" style="11" customWidth="1"/>
    <col min="9" max="9" width="12.6640625" style="11" customWidth="1"/>
    <col min="10" max="10" width="11.5" style="11"/>
    <col min="11" max="11" width="11.5" style="17"/>
    <col min="12" max="12" width="14.33203125" style="17" customWidth="1"/>
    <col min="13" max="17" width="9.83203125" style="17" customWidth="1"/>
    <col min="18" max="18" width="15.6640625" style="11" customWidth="1"/>
    <col min="19" max="19" width="10.33203125" style="12" customWidth="1"/>
    <col min="20" max="20" width="16.33203125" style="11" customWidth="1"/>
    <col min="21" max="21" width="11.5" style="11"/>
    <col min="22" max="22" width="13.83203125" style="11" customWidth="1"/>
    <col min="23" max="23" width="16.5" style="11" customWidth="1"/>
    <col min="24" max="25" width="13" style="11" customWidth="1"/>
    <col min="26" max="26" width="13.5" style="11" customWidth="1"/>
    <col min="27" max="27" width="11.5" style="11"/>
    <col min="28" max="28" width="20.1640625" style="11" customWidth="1"/>
    <col min="29" max="29" width="12.5" style="11" customWidth="1"/>
    <col min="30" max="31" width="18.33203125" style="11" customWidth="1"/>
    <col min="32" max="34" width="12.33203125" style="11" customWidth="1"/>
    <col min="35" max="37" width="11.5" style="11"/>
    <col min="38" max="38" width="13.83203125" style="11" customWidth="1"/>
    <col min="39" max="39" width="20" style="11" customWidth="1"/>
    <col min="40" max="40" width="23.83203125" style="1" customWidth="1"/>
    <col min="41" max="41" width="11.5" style="11"/>
    <col min="42" max="43" width="11.5" style="52"/>
    <col min="44" max="16384" width="11.5" style="11"/>
  </cols>
  <sheetData>
    <row r="1" spans="1:44" ht="21" customHeight="1" x14ac:dyDescent="0.2">
      <c r="A1" s="309" t="s">
        <v>0</v>
      </c>
      <c r="B1" s="309"/>
      <c r="C1" s="309"/>
      <c r="D1" s="309"/>
      <c r="E1" s="309"/>
      <c r="F1" s="309"/>
      <c r="G1" s="309"/>
      <c r="H1" s="310" t="s">
        <v>1</v>
      </c>
      <c r="I1" s="310"/>
      <c r="J1" s="310"/>
      <c r="K1" s="310"/>
      <c r="L1" s="310"/>
      <c r="M1" s="310"/>
      <c r="N1" s="310"/>
      <c r="O1" s="310"/>
      <c r="P1" s="310"/>
      <c r="Q1" s="310"/>
      <c r="R1" s="311" t="s">
        <v>2</v>
      </c>
      <c r="S1" s="311"/>
      <c r="T1" s="311"/>
      <c r="U1" s="312" t="s">
        <v>3</v>
      </c>
      <c r="V1" s="312"/>
      <c r="W1" s="312"/>
      <c r="X1" s="312"/>
      <c r="Y1" s="312"/>
      <c r="Z1" s="312"/>
      <c r="AA1" s="312"/>
      <c r="AB1" s="308" t="s">
        <v>4</v>
      </c>
      <c r="AC1" s="308"/>
      <c r="AD1" s="57"/>
      <c r="AE1" s="313" t="s">
        <v>439</v>
      </c>
      <c r="AF1" s="308" t="s">
        <v>5</v>
      </c>
      <c r="AG1" s="308"/>
      <c r="AH1" s="308"/>
      <c r="AI1" s="308"/>
      <c r="AJ1" s="308"/>
      <c r="AK1" s="308"/>
      <c r="AL1" s="14" t="s">
        <v>6</v>
      </c>
      <c r="AM1" s="14" t="s">
        <v>7</v>
      </c>
    </row>
    <row r="2" spans="1:44" ht="38" customHeight="1" x14ac:dyDescent="0.2">
      <c r="A2" s="4" t="s">
        <v>10</v>
      </c>
      <c r="B2" s="4" t="s">
        <v>11</v>
      </c>
      <c r="C2" s="4" t="s">
        <v>12</v>
      </c>
      <c r="D2" s="140" t="s">
        <v>440</v>
      </c>
      <c r="E2" s="5" t="s">
        <v>13</v>
      </c>
      <c r="F2" s="5" t="s">
        <v>14</v>
      </c>
      <c r="G2" s="5" t="s">
        <v>15</v>
      </c>
      <c r="H2" s="6" t="s">
        <v>16</v>
      </c>
      <c r="I2" s="6" t="s">
        <v>17</v>
      </c>
      <c r="J2" s="6" t="s">
        <v>18</v>
      </c>
      <c r="K2" s="16" t="s">
        <v>19</v>
      </c>
      <c r="L2" s="6" t="s">
        <v>20</v>
      </c>
      <c r="M2" s="3" t="s">
        <v>21</v>
      </c>
      <c r="N2" s="3" t="s">
        <v>22</v>
      </c>
      <c r="O2" s="3" t="s">
        <v>23</v>
      </c>
      <c r="P2" s="3" t="s">
        <v>24</v>
      </c>
      <c r="Q2" s="3" t="s">
        <v>25</v>
      </c>
      <c r="R2" s="36" t="s">
        <v>26</v>
      </c>
      <c r="S2" s="37" t="s">
        <v>27</v>
      </c>
      <c r="T2" s="35" t="s">
        <v>28</v>
      </c>
      <c r="U2" s="8" t="s">
        <v>29</v>
      </c>
      <c r="V2" s="8" t="s">
        <v>30</v>
      </c>
      <c r="W2" s="8" t="s">
        <v>31</v>
      </c>
      <c r="X2" s="9" t="s">
        <v>32</v>
      </c>
      <c r="Y2" s="9" t="s">
        <v>433</v>
      </c>
      <c r="Z2" s="9" t="s">
        <v>33</v>
      </c>
      <c r="AA2" s="8" t="s">
        <v>34</v>
      </c>
      <c r="AB2" s="4" t="s">
        <v>35</v>
      </c>
      <c r="AC2" s="5" t="s">
        <v>36</v>
      </c>
      <c r="AD2" s="109" t="s">
        <v>441</v>
      </c>
      <c r="AE2" s="314"/>
      <c r="AF2" s="7" t="s">
        <v>38</v>
      </c>
      <c r="AG2" s="7" t="s">
        <v>39</v>
      </c>
      <c r="AH2" s="7" t="s">
        <v>40</v>
      </c>
      <c r="AI2" s="10" t="s">
        <v>41</v>
      </c>
      <c r="AJ2" s="10" t="s">
        <v>42</v>
      </c>
      <c r="AK2" s="10" t="s">
        <v>43</v>
      </c>
      <c r="AL2" s="15" t="s">
        <v>44</v>
      </c>
      <c r="AM2" s="15" t="s">
        <v>45</v>
      </c>
    </row>
    <row r="3" spans="1:44" s="20" customFormat="1" ht="17" customHeight="1" x14ac:dyDescent="0.2">
      <c r="A3" s="53">
        <v>1</v>
      </c>
      <c r="B3" s="53">
        <v>1</v>
      </c>
      <c r="C3" s="53">
        <v>1</v>
      </c>
      <c r="D3" s="53"/>
      <c r="E3" s="53">
        <v>1</v>
      </c>
      <c r="F3" s="53">
        <v>1</v>
      </c>
      <c r="G3" s="53">
        <v>1</v>
      </c>
      <c r="H3" s="53">
        <v>1</v>
      </c>
      <c r="I3" s="53">
        <v>1</v>
      </c>
      <c r="J3" s="53">
        <v>1</v>
      </c>
      <c r="K3" s="20">
        <v>0</v>
      </c>
      <c r="L3" s="53">
        <v>1</v>
      </c>
      <c r="M3" s="53">
        <v>1</v>
      </c>
      <c r="N3" s="53">
        <v>1</v>
      </c>
      <c r="O3" s="53">
        <v>1</v>
      </c>
      <c r="P3" s="53">
        <v>1</v>
      </c>
      <c r="Q3" s="53">
        <v>1</v>
      </c>
      <c r="R3" s="54">
        <v>1</v>
      </c>
      <c r="S3" s="54">
        <v>1</v>
      </c>
      <c r="T3" s="53">
        <v>1</v>
      </c>
      <c r="U3" s="53">
        <v>1</v>
      </c>
      <c r="V3" s="53">
        <v>1</v>
      </c>
      <c r="W3" s="53">
        <v>1</v>
      </c>
      <c r="X3" s="53">
        <v>1</v>
      </c>
      <c r="Z3" s="53">
        <v>1</v>
      </c>
      <c r="AA3" s="53">
        <v>1</v>
      </c>
      <c r="AB3" s="53">
        <v>1</v>
      </c>
      <c r="AC3" s="53">
        <v>1</v>
      </c>
      <c r="AD3" s="53">
        <v>1</v>
      </c>
      <c r="AE3" s="53"/>
      <c r="AF3" s="53">
        <v>1</v>
      </c>
      <c r="AG3" s="53">
        <v>1</v>
      </c>
      <c r="AH3" s="53">
        <v>1</v>
      </c>
      <c r="AI3" s="53">
        <v>1</v>
      </c>
      <c r="AJ3" s="53">
        <v>1</v>
      </c>
      <c r="AK3" s="53">
        <v>1</v>
      </c>
      <c r="AL3" s="53">
        <v>1</v>
      </c>
      <c r="AM3" s="53">
        <v>1</v>
      </c>
      <c r="AN3" s="2" t="s">
        <v>124</v>
      </c>
      <c r="AO3" s="20" t="s">
        <v>125</v>
      </c>
      <c r="AP3" s="20" t="s">
        <v>126</v>
      </c>
      <c r="AQ3" s="20" t="s">
        <v>127</v>
      </c>
      <c r="AR3" s="55" t="s">
        <v>128</v>
      </c>
    </row>
    <row r="4" spans="1:44" s="20" customFormat="1" ht="17" customHeight="1" x14ac:dyDescent="0.2">
      <c r="A4" s="53"/>
      <c r="B4" s="53"/>
      <c r="C4" s="53"/>
      <c r="D4" s="53"/>
      <c r="E4" s="53"/>
      <c r="F4" s="53"/>
      <c r="G4" s="53"/>
      <c r="H4" s="53">
        <v>1</v>
      </c>
      <c r="I4" s="53">
        <v>1</v>
      </c>
      <c r="J4" s="53">
        <v>1</v>
      </c>
      <c r="K4" s="53">
        <v>1</v>
      </c>
      <c r="L4" s="53">
        <v>1</v>
      </c>
      <c r="M4" s="53">
        <v>1</v>
      </c>
      <c r="N4" s="53">
        <v>1</v>
      </c>
      <c r="O4" s="53">
        <v>1</v>
      </c>
      <c r="P4" s="53">
        <v>1</v>
      </c>
      <c r="Q4" s="53">
        <v>1</v>
      </c>
      <c r="R4" s="53">
        <v>1</v>
      </c>
      <c r="S4" s="54">
        <v>1</v>
      </c>
      <c r="T4" s="53">
        <v>1</v>
      </c>
      <c r="U4" s="53">
        <v>1</v>
      </c>
      <c r="V4" s="53">
        <v>1</v>
      </c>
      <c r="W4" s="53">
        <v>1</v>
      </c>
      <c r="X4" s="53">
        <v>1</v>
      </c>
      <c r="Z4" s="53">
        <v>1</v>
      </c>
      <c r="AA4" s="53">
        <v>1</v>
      </c>
      <c r="AB4" s="53">
        <v>1</v>
      </c>
      <c r="AC4" s="53">
        <v>1</v>
      </c>
      <c r="AD4" s="53">
        <v>1</v>
      </c>
      <c r="AE4" s="53"/>
      <c r="AF4" s="53">
        <v>1</v>
      </c>
      <c r="AG4" s="53">
        <v>1</v>
      </c>
      <c r="AH4" s="53">
        <v>1</v>
      </c>
      <c r="AI4" s="53">
        <v>1</v>
      </c>
      <c r="AJ4" s="53">
        <v>1</v>
      </c>
      <c r="AK4" s="53">
        <v>1</v>
      </c>
      <c r="AL4" s="53">
        <v>1</v>
      </c>
      <c r="AM4" s="53">
        <v>1</v>
      </c>
      <c r="AN4" s="2" t="s">
        <v>129</v>
      </c>
      <c r="AO4" s="20" t="s">
        <v>130</v>
      </c>
      <c r="AP4" s="54">
        <f>SUM(A3:G22)</f>
        <v>30</v>
      </c>
      <c r="AQ4" s="54">
        <f>COUNT(A3:G22)</f>
        <v>30</v>
      </c>
      <c r="AR4" s="55">
        <f>AP4/AQ4</f>
        <v>1</v>
      </c>
    </row>
    <row r="5" spans="1:44" s="20" customFormat="1" ht="17" customHeight="1" x14ac:dyDescent="0.2">
      <c r="A5" s="53">
        <v>1</v>
      </c>
      <c r="B5" s="53">
        <v>1</v>
      </c>
      <c r="C5" s="53">
        <v>1</v>
      </c>
      <c r="D5" s="53"/>
      <c r="E5" s="53">
        <v>1</v>
      </c>
      <c r="F5" s="53">
        <v>1</v>
      </c>
      <c r="G5" s="53">
        <v>1</v>
      </c>
      <c r="H5" s="53">
        <v>1</v>
      </c>
      <c r="I5" s="53">
        <v>1</v>
      </c>
      <c r="J5" s="53">
        <v>1</v>
      </c>
      <c r="K5" s="53">
        <v>1</v>
      </c>
      <c r="L5" s="53">
        <v>1</v>
      </c>
      <c r="M5" s="53">
        <v>1</v>
      </c>
      <c r="N5" s="53">
        <v>1</v>
      </c>
      <c r="O5" s="53">
        <v>1</v>
      </c>
      <c r="P5" s="53">
        <v>1</v>
      </c>
      <c r="Q5" s="53">
        <v>1</v>
      </c>
      <c r="R5" s="54">
        <v>0</v>
      </c>
      <c r="S5" s="54">
        <v>1</v>
      </c>
      <c r="T5" s="53">
        <v>1</v>
      </c>
      <c r="U5" s="53">
        <v>1</v>
      </c>
      <c r="V5" s="53">
        <v>1</v>
      </c>
      <c r="W5" s="53">
        <v>1</v>
      </c>
      <c r="X5" s="53">
        <v>1</v>
      </c>
      <c r="Z5" s="53">
        <v>1</v>
      </c>
      <c r="AA5" s="53">
        <v>1</v>
      </c>
      <c r="AB5" s="53">
        <v>1</v>
      </c>
      <c r="AC5" s="53">
        <v>1</v>
      </c>
      <c r="AD5" s="53">
        <v>1</v>
      </c>
      <c r="AE5" s="53"/>
      <c r="AF5" s="53">
        <v>1</v>
      </c>
      <c r="AG5" s="53">
        <v>1</v>
      </c>
      <c r="AH5" s="53">
        <v>1</v>
      </c>
      <c r="AI5" s="53">
        <v>1</v>
      </c>
      <c r="AJ5" s="53">
        <v>1</v>
      </c>
      <c r="AK5" s="53">
        <v>1</v>
      </c>
      <c r="AL5" s="53">
        <v>1</v>
      </c>
      <c r="AM5" s="53">
        <v>1</v>
      </c>
      <c r="AN5" s="2" t="s">
        <v>131</v>
      </c>
      <c r="AO5" s="20" t="s">
        <v>132</v>
      </c>
      <c r="AP5" s="54">
        <f>SUM(H3:Q22)</f>
        <v>133</v>
      </c>
      <c r="AQ5" s="20">
        <f>COUNT(H3:Q22)</f>
        <v>140</v>
      </c>
      <c r="AR5" s="55">
        <f>AP5/AQ5</f>
        <v>0.95</v>
      </c>
    </row>
    <row r="6" spans="1:44" s="20" customFormat="1" ht="17" customHeight="1" x14ac:dyDescent="0.2">
      <c r="A6" s="53"/>
      <c r="B6" s="53"/>
      <c r="C6" s="53"/>
      <c r="D6" s="53"/>
      <c r="E6" s="53"/>
      <c r="F6" s="53"/>
      <c r="G6" s="53"/>
      <c r="H6" s="53" t="s">
        <v>133</v>
      </c>
      <c r="I6" s="53" t="s">
        <v>133</v>
      </c>
      <c r="J6" s="53" t="s">
        <v>133</v>
      </c>
      <c r="K6" s="53" t="s">
        <v>133</v>
      </c>
      <c r="L6" s="53" t="s">
        <v>133</v>
      </c>
      <c r="M6" s="53" t="s">
        <v>133</v>
      </c>
      <c r="N6" s="53" t="s">
        <v>133</v>
      </c>
      <c r="O6" s="53" t="s">
        <v>133</v>
      </c>
      <c r="P6" s="53" t="s">
        <v>133</v>
      </c>
      <c r="Q6" s="53" t="s">
        <v>133</v>
      </c>
      <c r="R6" s="53" t="s">
        <v>133</v>
      </c>
      <c r="S6" s="54" t="s">
        <v>133</v>
      </c>
      <c r="T6" s="53" t="s">
        <v>133</v>
      </c>
      <c r="U6" s="53" t="s">
        <v>133</v>
      </c>
      <c r="V6" s="53" t="s">
        <v>133</v>
      </c>
      <c r="W6" s="53" t="s">
        <v>133</v>
      </c>
      <c r="X6" s="53" t="s">
        <v>133</v>
      </c>
      <c r="Z6" s="53" t="s">
        <v>133</v>
      </c>
      <c r="AA6" s="53" t="s">
        <v>133</v>
      </c>
      <c r="AB6" s="53">
        <v>1</v>
      </c>
      <c r="AC6" s="53">
        <v>1</v>
      </c>
      <c r="AD6" s="53">
        <v>1</v>
      </c>
      <c r="AE6" s="53"/>
      <c r="AF6" s="53">
        <v>1</v>
      </c>
      <c r="AG6" s="53">
        <v>1</v>
      </c>
      <c r="AH6" s="53">
        <v>1</v>
      </c>
      <c r="AI6" s="53">
        <v>1</v>
      </c>
      <c r="AJ6" s="53">
        <v>1</v>
      </c>
      <c r="AK6" s="53">
        <v>1</v>
      </c>
      <c r="AL6" s="53">
        <v>1</v>
      </c>
      <c r="AM6" s="53">
        <v>1</v>
      </c>
      <c r="AN6" s="2" t="s">
        <v>134</v>
      </c>
      <c r="AO6" s="20" t="s">
        <v>135</v>
      </c>
      <c r="AP6" s="54">
        <f>SUM(R3:AA22)</f>
        <v>109</v>
      </c>
      <c r="AQ6" s="20">
        <f>COUNT(R3:AA22)</f>
        <v>127</v>
      </c>
      <c r="AR6" s="55">
        <f>AP6/AQ6</f>
        <v>0.8582677165354331</v>
      </c>
    </row>
    <row r="7" spans="1:44" s="20" customFormat="1" ht="17" customHeight="1" x14ac:dyDescent="0.2">
      <c r="A7" s="53"/>
      <c r="B7" s="53"/>
      <c r="C7" s="53"/>
      <c r="D7" s="53"/>
      <c r="E7" s="53"/>
      <c r="F7" s="53"/>
      <c r="G7" s="53"/>
      <c r="H7" s="53">
        <v>1</v>
      </c>
      <c r="I7" s="53">
        <v>1</v>
      </c>
      <c r="J7" s="53">
        <v>1</v>
      </c>
      <c r="K7" s="53">
        <v>1</v>
      </c>
      <c r="L7" s="53">
        <v>1</v>
      </c>
      <c r="M7" s="53">
        <v>1</v>
      </c>
      <c r="N7" s="53">
        <v>1</v>
      </c>
      <c r="O7" s="53">
        <v>1</v>
      </c>
      <c r="P7" s="53">
        <v>1</v>
      </c>
      <c r="Q7" s="53">
        <v>1</v>
      </c>
      <c r="R7" s="54">
        <v>0</v>
      </c>
      <c r="S7" s="54">
        <v>1</v>
      </c>
      <c r="T7" s="53">
        <v>1</v>
      </c>
      <c r="U7" s="53">
        <v>1</v>
      </c>
      <c r="V7" s="53">
        <v>1</v>
      </c>
      <c r="W7" s="53">
        <v>1</v>
      </c>
      <c r="X7" s="53">
        <v>1</v>
      </c>
      <c r="Z7" s="53">
        <v>1</v>
      </c>
      <c r="AA7" s="53">
        <v>1</v>
      </c>
      <c r="AB7" s="53">
        <v>1</v>
      </c>
      <c r="AC7" s="53">
        <v>1</v>
      </c>
      <c r="AD7" s="53">
        <v>1</v>
      </c>
      <c r="AE7" s="53"/>
      <c r="AF7" s="53">
        <v>1</v>
      </c>
      <c r="AG7" s="53">
        <v>1</v>
      </c>
      <c r="AH7" s="53">
        <v>1</v>
      </c>
      <c r="AI7" s="53">
        <v>1</v>
      </c>
      <c r="AJ7" s="53">
        <v>1</v>
      </c>
      <c r="AK7" s="53">
        <v>1</v>
      </c>
      <c r="AL7" s="53">
        <v>1</v>
      </c>
      <c r="AM7" s="53">
        <v>1</v>
      </c>
      <c r="AN7" s="2" t="s">
        <v>136</v>
      </c>
      <c r="AO7" s="20" t="s">
        <v>137</v>
      </c>
      <c r="AP7" s="54">
        <f>SUM(AB3:AM22)</f>
        <v>217</v>
      </c>
      <c r="AQ7" s="20">
        <f>COUNT(AB3:AM22)</f>
        <v>220</v>
      </c>
      <c r="AR7" s="55">
        <f>AP7/AQ7</f>
        <v>0.98636363636363633</v>
      </c>
    </row>
    <row r="8" spans="1:44" s="20" customFormat="1" ht="17" customHeight="1" x14ac:dyDescent="0.2">
      <c r="A8" s="53"/>
      <c r="B8" s="53"/>
      <c r="C8" s="53"/>
      <c r="D8" s="53"/>
      <c r="E8" s="53"/>
      <c r="F8" s="53"/>
      <c r="G8" s="53"/>
      <c r="H8" s="53" t="s">
        <v>133</v>
      </c>
      <c r="I8" s="53" t="s">
        <v>133</v>
      </c>
      <c r="J8" s="53" t="s">
        <v>133</v>
      </c>
      <c r="K8" s="53" t="s">
        <v>133</v>
      </c>
      <c r="L8" s="53" t="s">
        <v>133</v>
      </c>
      <c r="M8" s="53" t="s">
        <v>133</v>
      </c>
      <c r="N8" s="53" t="s">
        <v>133</v>
      </c>
      <c r="O8" s="53" t="s">
        <v>133</v>
      </c>
      <c r="P8" s="53" t="s">
        <v>133</v>
      </c>
      <c r="Q8" s="53" t="s">
        <v>133</v>
      </c>
      <c r="R8" s="53" t="s">
        <v>133</v>
      </c>
      <c r="S8" s="54" t="s">
        <v>133</v>
      </c>
      <c r="T8" s="53" t="s">
        <v>133</v>
      </c>
      <c r="U8" s="53" t="s">
        <v>133</v>
      </c>
      <c r="V8" s="53" t="s">
        <v>133</v>
      </c>
      <c r="W8" s="53" t="s">
        <v>133</v>
      </c>
      <c r="X8" s="53" t="s">
        <v>133</v>
      </c>
      <c r="Z8" s="53" t="s">
        <v>133</v>
      </c>
      <c r="AA8" s="53" t="s">
        <v>133</v>
      </c>
      <c r="AB8" s="53">
        <v>1</v>
      </c>
      <c r="AC8" s="53">
        <v>1</v>
      </c>
      <c r="AD8" s="53">
        <v>1</v>
      </c>
      <c r="AE8" s="53"/>
      <c r="AF8" s="53">
        <v>1</v>
      </c>
      <c r="AG8" s="53">
        <v>1</v>
      </c>
      <c r="AH8" s="53">
        <v>1</v>
      </c>
      <c r="AI8" s="53">
        <v>1</v>
      </c>
      <c r="AJ8" s="53">
        <v>1</v>
      </c>
      <c r="AK8" s="53">
        <v>1</v>
      </c>
      <c r="AL8" s="53">
        <v>1</v>
      </c>
      <c r="AM8" s="53">
        <v>1</v>
      </c>
      <c r="AN8" s="2"/>
      <c r="AR8" s="55"/>
    </row>
    <row r="9" spans="1:44" s="20" customFormat="1" ht="17" customHeight="1" x14ac:dyDescent="0.2">
      <c r="A9" s="53"/>
      <c r="B9" s="53"/>
      <c r="C9" s="53"/>
      <c r="D9" s="53"/>
      <c r="E9" s="53"/>
      <c r="F9" s="53"/>
      <c r="G9" s="53"/>
      <c r="H9" s="53">
        <v>1</v>
      </c>
      <c r="I9" s="53">
        <v>1</v>
      </c>
      <c r="J9" s="53">
        <v>1</v>
      </c>
      <c r="K9" s="53">
        <v>1</v>
      </c>
      <c r="L9" s="53">
        <v>1</v>
      </c>
      <c r="M9" s="53">
        <v>1</v>
      </c>
      <c r="N9" s="53">
        <v>1</v>
      </c>
      <c r="O9" s="53">
        <v>1</v>
      </c>
      <c r="P9" s="53">
        <v>1</v>
      </c>
      <c r="Q9" s="53">
        <v>1</v>
      </c>
      <c r="R9" s="53">
        <v>1</v>
      </c>
      <c r="S9" s="54">
        <v>1</v>
      </c>
      <c r="T9" s="53">
        <v>1</v>
      </c>
      <c r="U9" s="53">
        <v>1</v>
      </c>
      <c r="V9" s="53">
        <v>1</v>
      </c>
      <c r="W9" s="53">
        <v>1</v>
      </c>
      <c r="X9" s="53">
        <v>1</v>
      </c>
      <c r="Z9" s="53">
        <v>1</v>
      </c>
      <c r="AA9" s="53">
        <v>1</v>
      </c>
      <c r="AB9" s="53">
        <v>1</v>
      </c>
      <c r="AC9" s="53">
        <v>1</v>
      </c>
      <c r="AD9" s="53">
        <v>1</v>
      </c>
      <c r="AE9" s="53"/>
      <c r="AF9" s="53">
        <v>1</v>
      </c>
      <c r="AG9" s="53">
        <v>1</v>
      </c>
      <c r="AH9" s="53">
        <v>1</v>
      </c>
      <c r="AI9" s="53">
        <v>1</v>
      </c>
      <c r="AJ9" s="53">
        <v>1</v>
      </c>
      <c r="AK9" s="53">
        <v>1</v>
      </c>
      <c r="AL9" s="53">
        <v>1</v>
      </c>
      <c r="AM9" s="53">
        <v>1</v>
      </c>
      <c r="AN9" s="2" t="s">
        <v>138</v>
      </c>
      <c r="AO9" s="20" t="s">
        <v>139</v>
      </c>
      <c r="AP9" s="54">
        <f>SUM(A3:AM22)</f>
        <v>489</v>
      </c>
      <c r="AQ9" s="20">
        <f>COUNT(A3:AM22)</f>
        <v>517</v>
      </c>
      <c r="AR9" s="55">
        <f>AP9/AQ9</f>
        <v>0.9458413926499033</v>
      </c>
    </row>
    <row r="10" spans="1:44" s="20" customFormat="1" ht="17" customHeight="1" x14ac:dyDescent="0.2">
      <c r="A10" s="53"/>
      <c r="B10" s="53"/>
      <c r="C10" s="53"/>
      <c r="D10" s="53"/>
      <c r="E10" s="53"/>
      <c r="F10" s="53"/>
      <c r="G10" s="53"/>
      <c r="H10" s="53" t="s">
        <v>133</v>
      </c>
      <c r="I10" s="53" t="s">
        <v>133</v>
      </c>
      <c r="J10" s="53" t="s">
        <v>133</v>
      </c>
      <c r="K10" s="53"/>
      <c r="L10" s="53" t="s">
        <v>133</v>
      </c>
      <c r="M10" s="53" t="s">
        <v>133</v>
      </c>
      <c r="N10" s="53" t="s">
        <v>133</v>
      </c>
      <c r="O10" s="53" t="s">
        <v>133</v>
      </c>
      <c r="P10" s="53" t="s">
        <v>133</v>
      </c>
      <c r="Q10" s="53" t="s">
        <v>133</v>
      </c>
      <c r="R10" s="53" t="s">
        <v>133</v>
      </c>
      <c r="S10" s="54" t="s">
        <v>133</v>
      </c>
      <c r="T10" s="53" t="s">
        <v>133</v>
      </c>
      <c r="U10" s="53" t="s">
        <v>133</v>
      </c>
      <c r="V10" s="53" t="s">
        <v>133</v>
      </c>
      <c r="W10" s="53" t="s">
        <v>133</v>
      </c>
      <c r="X10" s="53" t="s">
        <v>133</v>
      </c>
      <c r="Z10" s="53" t="s">
        <v>133</v>
      </c>
      <c r="AA10" s="53" t="s">
        <v>133</v>
      </c>
      <c r="AB10" s="53">
        <v>1</v>
      </c>
      <c r="AC10" s="53">
        <v>1</v>
      </c>
      <c r="AD10" s="53">
        <v>1</v>
      </c>
      <c r="AE10" s="53"/>
      <c r="AF10" s="53">
        <v>1</v>
      </c>
      <c r="AG10" s="53">
        <v>1</v>
      </c>
      <c r="AH10" s="53">
        <v>1</v>
      </c>
      <c r="AI10" s="53">
        <v>1</v>
      </c>
      <c r="AJ10" s="53">
        <v>1</v>
      </c>
      <c r="AK10" s="53">
        <v>1</v>
      </c>
      <c r="AL10" s="53">
        <v>1</v>
      </c>
      <c r="AM10" s="53">
        <v>1</v>
      </c>
      <c r="AN10" s="2" t="s">
        <v>140</v>
      </c>
      <c r="AP10" s="54">
        <f>SUM(AP4:AP7)</f>
        <v>489</v>
      </c>
      <c r="AQ10" s="54">
        <f>SUM(AQ4:AQ7)</f>
        <v>517</v>
      </c>
      <c r="AR10" s="55">
        <f>AP10/AQ10</f>
        <v>0.9458413926499033</v>
      </c>
    </row>
    <row r="11" spans="1:44" s="20" customFormat="1" ht="17" customHeight="1" x14ac:dyDescent="0.2">
      <c r="A11" s="53">
        <v>1</v>
      </c>
      <c r="B11" s="53">
        <v>1</v>
      </c>
      <c r="C11" s="53">
        <v>1</v>
      </c>
      <c r="D11" s="53"/>
      <c r="E11" s="53">
        <v>1</v>
      </c>
      <c r="F11" s="53">
        <v>1</v>
      </c>
      <c r="G11" s="53">
        <v>1</v>
      </c>
      <c r="H11" s="53">
        <v>1</v>
      </c>
      <c r="I11" s="53">
        <v>1</v>
      </c>
      <c r="J11" s="53">
        <v>1</v>
      </c>
      <c r="K11" s="53">
        <v>1</v>
      </c>
      <c r="L11" s="53">
        <v>1</v>
      </c>
      <c r="M11" s="53">
        <v>1</v>
      </c>
      <c r="N11" s="20">
        <v>0</v>
      </c>
      <c r="O11" s="53">
        <v>1</v>
      </c>
      <c r="P11" s="53">
        <v>1</v>
      </c>
      <c r="Q11" s="53">
        <v>1</v>
      </c>
      <c r="R11" s="56">
        <v>1</v>
      </c>
      <c r="S11" s="54">
        <v>1</v>
      </c>
      <c r="T11" s="53">
        <v>1</v>
      </c>
      <c r="U11" s="53">
        <v>1</v>
      </c>
      <c r="V11" s="53">
        <v>1</v>
      </c>
      <c r="W11" s="53">
        <v>1</v>
      </c>
      <c r="X11" s="53">
        <v>0</v>
      </c>
      <c r="Z11" s="53">
        <v>0</v>
      </c>
      <c r="AA11" s="53">
        <v>1</v>
      </c>
      <c r="AB11" s="53">
        <v>1</v>
      </c>
      <c r="AC11" s="53">
        <v>1</v>
      </c>
      <c r="AD11" s="53">
        <v>1</v>
      </c>
      <c r="AE11" s="53"/>
      <c r="AF11" s="53">
        <v>1</v>
      </c>
      <c r="AG11" s="53">
        <v>1</v>
      </c>
      <c r="AH11" s="53">
        <v>1</v>
      </c>
      <c r="AI11" s="53">
        <v>1</v>
      </c>
      <c r="AJ11" s="53">
        <v>1</v>
      </c>
      <c r="AK11" s="53">
        <v>1</v>
      </c>
      <c r="AL11" s="53">
        <v>1</v>
      </c>
      <c r="AM11" s="53">
        <v>1</v>
      </c>
      <c r="AN11" s="2"/>
      <c r="AP11" s="55"/>
      <c r="AQ11" s="55"/>
    </row>
    <row r="12" spans="1:44" s="20" customFormat="1" ht="17" customHeight="1" x14ac:dyDescent="0.2">
      <c r="A12" s="53"/>
      <c r="B12" s="53"/>
      <c r="C12" s="53"/>
      <c r="D12" s="53"/>
      <c r="E12" s="53"/>
      <c r="F12" s="53"/>
      <c r="G12" s="53"/>
      <c r="H12" s="53">
        <v>1</v>
      </c>
      <c r="I12" s="53">
        <v>1</v>
      </c>
      <c r="J12" s="53">
        <v>1</v>
      </c>
      <c r="K12" s="53">
        <v>1</v>
      </c>
      <c r="L12" s="53">
        <v>1</v>
      </c>
      <c r="M12" s="53">
        <v>1</v>
      </c>
      <c r="N12" s="20">
        <v>0</v>
      </c>
      <c r="O12" s="53">
        <v>1</v>
      </c>
      <c r="P12" s="53">
        <v>1</v>
      </c>
      <c r="Q12" s="53">
        <v>1</v>
      </c>
      <c r="R12" s="53">
        <v>1</v>
      </c>
      <c r="S12" s="54">
        <v>1</v>
      </c>
      <c r="T12" s="53">
        <v>1</v>
      </c>
      <c r="U12" s="53">
        <v>1</v>
      </c>
      <c r="V12" s="53">
        <v>1</v>
      </c>
      <c r="W12" s="53">
        <v>1</v>
      </c>
      <c r="X12" s="53">
        <v>1</v>
      </c>
      <c r="Z12" s="53">
        <v>1</v>
      </c>
      <c r="AA12" s="53">
        <v>1</v>
      </c>
      <c r="AB12" s="53">
        <v>1</v>
      </c>
      <c r="AC12" s="53">
        <v>1</v>
      </c>
      <c r="AD12" s="53">
        <v>1</v>
      </c>
      <c r="AE12" s="53"/>
      <c r="AF12" s="53">
        <v>1</v>
      </c>
      <c r="AG12" s="53">
        <v>1</v>
      </c>
      <c r="AH12" s="53">
        <v>1</v>
      </c>
      <c r="AI12" s="53">
        <v>1</v>
      </c>
      <c r="AJ12" s="53">
        <v>1</v>
      </c>
      <c r="AK12" s="53">
        <v>1</v>
      </c>
      <c r="AL12" s="53">
        <v>1</v>
      </c>
      <c r="AM12" s="53">
        <v>1</v>
      </c>
      <c r="AN12" s="2"/>
      <c r="AP12" s="55"/>
      <c r="AQ12" s="55"/>
    </row>
    <row r="13" spans="1:44" s="20" customFormat="1" ht="17" customHeight="1" x14ac:dyDescent="0.2">
      <c r="A13" s="53"/>
      <c r="B13" s="53"/>
      <c r="C13" s="53"/>
      <c r="D13" s="53"/>
      <c r="E13" s="53"/>
      <c r="F13" s="53"/>
      <c r="G13" s="53"/>
      <c r="H13" s="53">
        <v>1</v>
      </c>
      <c r="I13" s="53">
        <v>1</v>
      </c>
      <c r="J13" s="53">
        <v>1</v>
      </c>
      <c r="K13" s="53">
        <v>1</v>
      </c>
      <c r="L13" s="53">
        <v>1</v>
      </c>
      <c r="M13" s="53">
        <v>1</v>
      </c>
      <c r="N13" s="20">
        <v>0</v>
      </c>
      <c r="O13" s="53">
        <v>1</v>
      </c>
      <c r="P13" s="53">
        <v>1</v>
      </c>
      <c r="Q13" s="53">
        <v>1</v>
      </c>
      <c r="R13" s="53">
        <v>1</v>
      </c>
      <c r="S13" s="54">
        <v>1</v>
      </c>
      <c r="T13" s="53">
        <v>0</v>
      </c>
      <c r="U13" s="53">
        <v>1</v>
      </c>
      <c r="V13" s="53">
        <v>1</v>
      </c>
      <c r="W13" s="53">
        <v>1</v>
      </c>
      <c r="X13" s="53">
        <v>1</v>
      </c>
      <c r="Z13" s="53">
        <v>1</v>
      </c>
      <c r="AA13" s="53">
        <v>1</v>
      </c>
      <c r="AB13" s="53">
        <v>1</v>
      </c>
      <c r="AC13" s="53">
        <v>1</v>
      </c>
      <c r="AD13" s="53">
        <v>1</v>
      </c>
      <c r="AE13" s="53"/>
      <c r="AF13" s="53">
        <v>1</v>
      </c>
      <c r="AG13" s="53">
        <v>1</v>
      </c>
      <c r="AH13" s="53">
        <v>1</v>
      </c>
      <c r="AI13" s="53">
        <v>1</v>
      </c>
      <c r="AJ13" s="53">
        <v>1</v>
      </c>
      <c r="AK13" s="53">
        <v>1</v>
      </c>
      <c r="AL13" s="53">
        <v>1</v>
      </c>
      <c r="AM13" s="53">
        <v>1</v>
      </c>
      <c r="AN13" s="2"/>
      <c r="AP13" s="55"/>
      <c r="AQ13" s="55"/>
    </row>
    <row r="14" spans="1:44" s="20" customFormat="1" ht="17" customHeight="1" x14ac:dyDescent="0.2">
      <c r="A14" s="53">
        <v>1</v>
      </c>
      <c r="B14" s="53">
        <v>1</v>
      </c>
      <c r="C14" s="53">
        <v>1</v>
      </c>
      <c r="D14" s="53"/>
      <c r="E14" s="53">
        <v>1</v>
      </c>
      <c r="F14" s="53">
        <v>1</v>
      </c>
      <c r="G14" s="53">
        <v>1</v>
      </c>
      <c r="H14" s="53">
        <v>1</v>
      </c>
      <c r="I14" s="53">
        <v>1</v>
      </c>
      <c r="J14" s="53">
        <v>1</v>
      </c>
      <c r="K14" s="53">
        <v>1</v>
      </c>
      <c r="L14" s="53">
        <v>1</v>
      </c>
      <c r="M14" s="53">
        <v>1</v>
      </c>
      <c r="N14" s="53">
        <v>1</v>
      </c>
      <c r="O14" s="53">
        <v>1</v>
      </c>
      <c r="P14" s="53">
        <v>1</v>
      </c>
      <c r="Q14" s="53">
        <v>1</v>
      </c>
      <c r="R14" s="53">
        <v>1</v>
      </c>
      <c r="S14" s="54">
        <v>1</v>
      </c>
      <c r="T14" s="53">
        <v>1</v>
      </c>
      <c r="U14" s="53">
        <v>1</v>
      </c>
      <c r="V14" s="53">
        <v>0</v>
      </c>
      <c r="W14" s="53">
        <v>0</v>
      </c>
      <c r="X14" s="53">
        <v>1</v>
      </c>
      <c r="Z14" s="53">
        <v>1</v>
      </c>
      <c r="AA14" s="53">
        <v>1</v>
      </c>
      <c r="AB14" s="53">
        <v>1</v>
      </c>
      <c r="AC14" s="53">
        <v>1</v>
      </c>
      <c r="AD14" s="53">
        <v>1</v>
      </c>
      <c r="AE14" s="53"/>
      <c r="AF14" s="53">
        <v>1</v>
      </c>
      <c r="AG14" s="53">
        <v>1</v>
      </c>
      <c r="AH14" s="53">
        <v>1</v>
      </c>
      <c r="AI14" s="53">
        <v>1</v>
      </c>
      <c r="AJ14" s="53">
        <v>1</v>
      </c>
      <c r="AK14" s="53">
        <v>1</v>
      </c>
      <c r="AL14" s="53">
        <v>1</v>
      </c>
      <c r="AM14" s="53">
        <v>1</v>
      </c>
      <c r="AN14" s="2"/>
      <c r="AP14" s="55"/>
      <c r="AQ14" s="55"/>
    </row>
    <row r="15" spans="1:44" s="20" customFormat="1" ht="17" customHeight="1" x14ac:dyDescent="0.2">
      <c r="A15" s="53" t="s">
        <v>133</v>
      </c>
      <c r="B15" s="53" t="s">
        <v>133</v>
      </c>
      <c r="C15" s="53" t="s">
        <v>133</v>
      </c>
      <c r="D15" s="53"/>
      <c r="E15" s="53" t="s">
        <v>133</v>
      </c>
      <c r="F15" s="53" t="s">
        <v>133</v>
      </c>
      <c r="G15" s="53"/>
      <c r="H15" s="53" t="s">
        <v>133</v>
      </c>
      <c r="I15" s="53" t="s">
        <v>133</v>
      </c>
      <c r="J15" s="53" t="s">
        <v>133</v>
      </c>
      <c r="K15" s="53" t="s">
        <v>133</v>
      </c>
      <c r="L15" s="53" t="s">
        <v>133</v>
      </c>
      <c r="M15" s="53" t="s">
        <v>133</v>
      </c>
      <c r="N15" s="53" t="s">
        <v>133</v>
      </c>
      <c r="O15" s="53" t="s">
        <v>133</v>
      </c>
      <c r="P15" s="53" t="s">
        <v>133</v>
      </c>
      <c r="Q15" s="53" t="s">
        <v>133</v>
      </c>
      <c r="R15" s="53" t="s">
        <v>133</v>
      </c>
      <c r="S15" s="54" t="s">
        <v>133</v>
      </c>
      <c r="T15" s="53" t="s">
        <v>133</v>
      </c>
      <c r="U15" s="53" t="s">
        <v>133</v>
      </c>
      <c r="V15" s="53" t="s">
        <v>133</v>
      </c>
      <c r="W15" s="53" t="s">
        <v>133</v>
      </c>
      <c r="X15" s="53" t="s">
        <v>133</v>
      </c>
      <c r="Z15" s="53" t="s">
        <v>133</v>
      </c>
      <c r="AA15" s="53" t="s">
        <v>133</v>
      </c>
      <c r="AB15" s="53">
        <v>1</v>
      </c>
      <c r="AC15" s="53">
        <v>1</v>
      </c>
      <c r="AD15" s="53">
        <v>1</v>
      </c>
      <c r="AE15" s="53"/>
      <c r="AF15" s="53">
        <v>1</v>
      </c>
      <c r="AG15" s="53">
        <v>1</v>
      </c>
      <c r="AH15" s="53">
        <v>1</v>
      </c>
      <c r="AI15" s="53">
        <v>1</v>
      </c>
      <c r="AJ15" s="53">
        <v>1</v>
      </c>
      <c r="AK15" s="53">
        <v>1</v>
      </c>
      <c r="AL15" s="53">
        <v>1</v>
      </c>
      <c r="AM15" s="53">
        <v>1</v>
      </c>
      <c r="AN15" s="2"/>
      <c r="AP15" s="55"/>
      <c r="AQ15" s="55"/>
    </row>
    <row r="16" spans="1:44" s="20" customFormat="1" ht="17" customHeight="1" x14ac:dyDescent="0.2">
      <c r="A16" s="53" t="s">
        <v>133</v>
      </c>
      <c r="B16" s="53" t="s">
        <v>133</v>
      </c>
      <c r="C16" s="53" t="s">
        <v>133</v>
      </c>
      <c r="D16" s="53"/>
      <c r="E16" s="53" t="s">
        <v>133</v>
      </c>
      <c r="F16" s="53" t="s">
        <v>133</v>
      </c>
      <c r="G16" s="53"/>
      <c r="H16" s="53">
        <v>1</v>
      </c>
      <c r="I16" s="53">
        <v>1</v>
      </c>
      <c r="J16" s="53">
        <v>1</v>
      </c>
      <c r="K16" s="53">
        <v>1</v>
      </c>
      <c r="L16" s="53">
        <v>1</v>
      </c>
      <c r="M16" s="53">
        <v>1</v>
      </c>
      <c r="N16" s="53">
        <v>1</v>
      </c>
      <c r="O16" s="53">
        <v>1</v>
      </c>
      <c r="P16" s="53">
        <v>1</v>
      </c>
      <c r="Q16" s="53">
        <v>1</v>
      </c>
      <c r="R16" s="53">
        <v>1</v>
      </c>
      <c r="S16" s="54">
        <v>1</v>
      </c>
      <c r="T16" s="53">
        <v>1</v>
      </c>
      <c r="U16" s="53">
        <v>1</v>
      </c>
      <c r="V16" s="53">
        <v>0</v>
      </c>
      <c r="W16" s="53">
        <v>1</v>
      </c>
      <c r="X16" s="53">
        <v>1</v>
      </c>
      <c r="Z16" s="53">
        <v>1</v>
      </c>
      <c r="AA16" s="53">
        <v>1</v>
      </c>
      <c r="AB16" s="53">
        <v>1</v>
      </c>
      <c r="AC16" s="53">
        <v>1</v>
      </c>
      <c r="AD16" s="53">
        <v>1</v>
      </c>
      <c r="AE16" s="53"/>
      <c r="AF16" s="53">
        <v>1</v>
      </c>
      <c r="AG16" s="53">
        <v>1</v>
      </c>
      <c r="AH16" s="53">
        <v>1</v>
      </c>
      <c r="AI16" s="53">
        <v>1</v>
      </c>
      <c r="AJ16" s="53">
        <v>1</v>
      </c>
      <c r="AK16" s="53">
        <v>1</v>
      </c>
      <c r="AL16" s="53">
        <v>1</v>
      </c>
      <c r="AM16" s="53">
        <v>1</v>
      </c>
      <c r="AN16" s="2"/>
      <c r="AP16" s="55"/>
      <c r="AQ16" s="55"/>
    </row>
    <row r="17" spans="1:44" s="20" customFormat="1" ht="17" customHeight="1" x14ac:dyDescent="0.2">
      <c r="A17" s="53" t="s">
        <v>133</v>
      </c>
      <c r="B17" s="53" t="s">
        <v>133</v>
      </c>
      <c r="C17" s="53" t="s">
        <v>133</v>
      </c>
      <c r="D17" s="53"/>
      <c r="E17" s="53" t="s">
        <v>133</v>
      </c>
      <c r="F17" s="53" t="s">
        <v>133</v>
      </c>
      <c r="G17" s="53"/>
      <c r="H17" s="53" t="s">
        <v>133</v>
      </c>
      <c r="I17" s="53" t="s">
        <v>133</v>
      </c>
      <c r="J17" s="53" t="s">
        <v>133</v>
      </c>
      <c r="K17" s="53" t="s">
        <v>133</v>
      </c>
      <c r="L17" s="53" t="s">
        <v>133</v>
      </c>
      <c r="M17" s="53" t="s">
        <v>133</v>
      </c>
      <c r="N17" s="53" t="s">
        <v>133</v>
      </c>
      <c r="O17" s="53" t="s">
        <v>133</v>
      </c>
      <c r="P17" s="53" t="s">
        <v>133</v>
      </c>
      <c r="Q17" s="53" t="s">
        <v>133</v>
      </c>
      <c r="R17" s="53" t="s">
        <v>133</v>
      </c>
      <c r="S17" s="54" t="s">
        <v>133</v>
      </c>
      <c r="T17" s="53" t="s">
        <v>133</v>
      </c>
      <c r="U17" s="53" t="s">
        <v>133</v>
      </c>
      <c r="V17" s="53" t="s">
        <v>133</v>
      </c>
      <c r="W17" s="53" t="s">
        <v>133</v>
      </c>
      <c r="X17" s="53" t="s">
        <v>133</v>
      </c>
      <c r="Z17" s="53" t="s">
        <v>133</v>
      </c>
      <c r="AA17" s="53" t="s">
        <v>133</v>
      </c>
      <c r="AB17" s="53">
        <v>1</v>
      </c>
      <c r="AC17" s="53">
        <v>1</v>
      </c>
      <c r="AD17" s="53">
        <v>1</v>
      </c>
      <c r="AE17" s="53"/>
      <c r="AF17" s="53">
        <v>1</v>
      </c>
      <c r="AG17" s="53">
        <v>1</v>
      </c>
      <c r="AH17" s="53">
        <v>1</v>
      </c>
      <c r="AI17" s="53">
        <v>1</v>
      </c>
      <c r="AJ17" s="53">
        <v>1</v>
      </c>
      <c r="AK17" s="53">
        <v>1</v>
      </c>
      <c r="AL17" s="53">
        <v>1</v>
      </c>
      <c r="AM17" s="53">
        <v>1</v>
      </c>
      <c r="AN17" s="2"/>
      <c r="AP17" s="55"/>
      <c r="AQ17" s="55"/>
    </row>
    <row r="18" spans="1:44" s="20" customFormat="1" ht="17" customHeight="1" x14ac:dyDescent="0.2">
      <c r="A18" s="53" t="s">
        <v>133</v>
      </c>
      <c r="B18" s="53" t="s">
        <v>133</v>
      </c>
      <c r="C18" s="53" t="s">
        <v>133</v>
      </c>
      <c r="D18" s="53"/>
      <c r="E18" s="53" t="s">
        <v>133</v>
      </c>
      <c r="F18" s="53" t="s">
        <v>133</v>
      </c>
      <c r="G18" s="53" t="s">
        <v>133</v>
      </c>
      <c r="H18" s="53">
        <v>1</v>
      </c>
      <c r="I18" s="53">
        <v>1</v>
      </c>
      <c r="J18" s="53">
        <v>1</v>
      </c>
      <c r="K18" s="53">
        <v>1</v>
      </c>
      <c r="L18" s="53">
        <v>1</v>
      </c>
      <c r="M18" s="53">
        <v>1</v>
      </c>
      <c r="N18" s="53">
        <v>1</v>
      </c>
      <c r="O18" s="53">
        <v>1</v>
      </c>
      <c r="P18" s="53">
        <v>1</v>
      </c>
      <c r="Q18" s="53">
        <v>1</v>
      </c>
      <c r="R18" s="53">
        <v>0</v>
      </c>
      <c r="S18" s="54">
        <v>1</v>
      </c>
      <c r="T18" s="53">
        <v>0</v>
      </c>
      <c r="U18" s="53">
        <v>0</v>
      </c>
      <c r="V18" s="53">
        <v>0</v>
      </c>
      <c r="W18" s="53">
        <v>1</v>
      </c>
      <c r="X18" s="53">
        <v>1</v>
      </c>
      <c r="Z18" s="53">
        <v>1</v>
      </c>
      <c r="AA18" s="53">
        <v>1</v>
      </c>
      <c r="AB18" s="53">
        <v>1</v>
      </c>
      <c r="AC18" s="53">
        <v>1</v>
      </c>
      <c r="AD18" s="53">
        <v>1</v>
      </c>
      <c r="AE18" s="53"/>
      <c r="AF18" s="53">
        <v>1</v>
      </c>
      <c r="AG18" s="53">
        <v>1</v>
      </c>
      <c r="AH18" s="53">
        <v>1</v>
      </c>
      <c r="AI18" s="53">
        <v>1</v>
      </c>
      <c r="AJ18" s="53">
        <v>1</v>
      </c>
      <c r="AK18" s="53">
        <v>1</v>
      </c>
      <c r="AL18" s="53">
        <v>1</v>
      </c>
      <c r="AM18" s="53">
        <v>1</v>
      </c>
      <c r="AN18" s="2"/>
      <c r="AP18" s="55"/>
      <c r="AQ18" s="55"/>
    </row>
    <row r="19" spans="1:44" s="20" customFormat="1" ht="17" customHeight="1" x14ac:dyDescent="0.2">
      <c r="A19" s="53" t="s">
        <v>133</v>
      </c>
      <c r="B19" s="53" t="s">
        <v>133</v>
      </c>
      <c r="C19" s="53" t="s">
        <v>133</v>
      </c>
      <c r="D19" s="53"/>
      <c r="E19" s="53" t="s">
        <v>133</v>
      </c>
      <c r="F19" s="53" t="s">
        <v>133</v>
      </c>
      <c r="G19" s="53" t="s">
        <v>133</v>
      </c>
      <c r="H19" s="53" t="s">
        <v>133</v>
      </c>
      <c r="I19" s="53" t="s">
        <v>133</v>
      </c>
      <c r="J19" s="53" t="s">
        <v>133</v>
      </c>
      <c r="K19" s="53" t="s">
        <v>133</v>
      </c>
      <c r="L19" s="53" t="s">
        <v>133</v>
      </c>
      <c r="M19" s="53" t="s">
        <v>133</v>
      </c>
      <c r="N19" s="53" t="s">
        <v>133</v>
      </c>
      <c r="O19" s="53" t="s">
        <v>133</v>
      </c>
      <c r="P19" s="53" t="s">
        <v>133</v>
      </c>
      <c r="Q19" s="53" t="s">
        <v>133</v>
      </c>
      <c r="R19" s="53" t="s">
        <v>133</v>
      </c>
      <c r="S19" s="54" t="s">
        <v>133</v>
      </c>
      <c r="T19" s="53" t="s">
        <v>133</v>
      </c>
      <c r="U19" s="53" t="s">
        <v>133</v>
      </c>
      <c r="V19" s="53" t="s">
        <v>133</v>
      </c>
      <c r="W19" s="20">
        <v>1</v>
      </c>
      <c r="X19" s="53" t="s">
        <v>133</v>
      </c>
      <c r="Z19" s="53" t="s">
        <v>133</v>
      </c>
      <c r="AA19" s="53" t="s">
        <v>133</v>
      </c>
      <c r="AB19" s="53">
        <v>1</v>
      </c>
      <c r="AC19" s="53">
        <v>1</v>
      </c>
      <c r="AD19" s="53">
        <v>1</v>
      </c>
      <c r="AE19" s="53"/>
      <c r="AF19" s="53">
        <v>1</v>
      </c>
      <c r="AG19" s="53">
        <v>1</v>
      </c>
      <c r="AH19" s="53">
        <v>1</v>
      </c>
      <c r="AI19" s="53">
        <v>1</v>
      </c>
      <c r="AJ19" s="53">
        <v>1</v>
      </c>
      <c r="AK19" s="53">
        <v>1</v>
      </c>
      <c r="AL19" s="53">
        <v>1</v>
      </c>
      <c r="AM19" s="53">
        <v>1</v>
      </c>
      <c r="AN19" s="2"/>
      <c r="AP19" s="55"/>
      <c r="AQ19" s="55"/>
    </row>
    <row r="20" spans="1:44" s="20" customFormat="1" ht="17" customHeight="1" x14ac:dyDescent="0.2">
      <c r="A20" s="53">
        <v>1</v>
      </c>
      <c r="B20" s="53">
        <v>1</v>
      </c>
      <c r="C20" s="53">
        <v>1</v>
      </c>
      <c r="D20" s="53"/>
      <c r="E20" s="53">
        <v>1</v>
      </c>
      <c r="F20" s="53">
        <v>1</v>
      </c>
      <c r="G20" s="53">
        <v>1</v>
      </c>
      <c r="H20" s="53">
        <v>1</v>
      </c>
      <c r="I20" s="53">
        <v>1</v>
      </c>
      <c r="J20" s="53">
        <v>1</v>
      </c>
      <c r="K20" s="53">
        <v>1</v>
      </c>
      <c r="L20" s="53">
        <v>1</v>
      </c>
      <c r="M20" s="53">
        <v>1</v>
      </c>
      <c r="N20" s="53">
        <v>1</v>
      </c>
      <c r="O20" s="20">
        <v>0</v>
      </c>
      <c r="P20" s="53">
        <v>1</v>
      </c>
      <c r="Q20" s="53">
        <v>1</v>
      </c>
      <c r="R20" s="53">
        <v>1</v>
      </c>
      <c r="S20" s="54">
        <v>1</v>
      </c>
      <c r="T20" s="53">
        <v>1</v>
      </c>
      <c r="U20" s="53">
        <v>1</v>
      </c>
      <c r="V20" s="53">
        <v>1</v>
      </c>
      <c r="W20" s="20">
        <v>0</v>
      </c>
      <c r="X20" s="53">
        <v>1</v>
      </c>
      <c r="Z20" s="53">
        <v>1</v>
      </c>
      <c r="AA20" s="53">
        <v>0</v>
      </c>
      <c r="AB20" s="53">
        <v>1</v>
      </c>
      <c r="AC20" s="53">
        <v>0</v>
      </c>
      <c r="AD20" s="53">
        <v>1</v>
      </c>
      <c r="AE20" s="53"/>
      <c r="AF20" s="53">
        <v>1</v>
      </c>
      <c r="AG20" s="53">
        <v>1</v>
      </c>
      <c r="AH20" s="53">
        <v>1</v>
      </c>
      <c r="AI20" s="53">
        <v>1</v>
      </c>
      <c r="AJ20" s="53">
        <v>1</v>
      </c>
      <c r="AK20" s="53">
        <v>1</v>
      </c>
      <c r="AL20" s="53">
        <v>1</v>
      </c>
      <c r="AM20" s="53">
        <v>1</v>
      </c>
      <c r="AN20" s="2"/>
      <c r="AP20" s="55"/>
      <c r="AQ20" s="55"/>
    </row>
    <row r="21" spans="1:44" s="20" customFormat="1" ht="17" customHeight="1" x14ac:dyDescent="0.2">
      <c r="A21" s="53" t="s">
        <v>133</v>
      </c>
      <c r="B21" s="53" t="s">
        <v>133</v>
      </c>
      <c r="C21" s="53" t="s">
        <v>133</v>
      </c>
      <c r="D21" s="53"/>
      <c r="E21" s="53" t="s">
        <v>133</v>
      </c>
      <c r="F21" s="53" t="s">
        <v>133</v>
      </c>
      <c r="G21" s="53" t="s">
        <v>133</v>
      </c>
      <c r="H21" s="53">
        <v>1</v>
      </c>
      <c r="I21" s="53">
        <v>1</v>
      </c>
      <c r="J21" s="53">
        <v>1</v>
      </c>
      <c r="K21" s="53">
        <v>1</v>
      </c>
      <c r="L21" s="53">
        <v>1</v>
      </c>
      <c r="M21" s="53">
        <v>1</v>
      </c>
      <c r="N21" s="53">
        <v>1</v>
      </c>
      <c r="O21" s="20">
        <v>0</v>
      </c>
      <c r="P21" s="53">
        <v>1</v>
      </c>
      <c r="Q21" s="53">
        <v>1</v>
      </c>
      <c r="R21" s="53">
        <v>1</v>
      </c>
      <c r="S21" s="54">
        <v>1</v>
      </c>
      <c r="T21" s="53">
        <v>1</v>
      </c>
      <c r="U21" s="53">
        <v>1</v>
      </c>
      <c r="V21" s="53">
        <v>1</v>
      </c>
      <c r="W21" s="20">
        <v>0</v>
      </c>
      <c r="X21" s="53">
        <v>1</v>
      </c>
      <c r="Z21" s="53">
        <v>1</v>
      </c>
      <c r="AA21" s="53">
        <v>0</v>
      </c>
      <c r="AB21" s="53">
        <v>1</v>
      </c>
      <c r="AC21" s="53">
        <v>0</v>
      </c>
      <c r="AD21" s="53">
        <v>1</v>
      </c>
      <c r="AE21" s="53"/>
      <c r="AF21" s="53">
        <v>1</v>
      </c>
      <c r="AG21" s="53">
        <v>1</v>
      </c>
      <c r="AH21" s="53">
        <v>1</v>
      </c>
      <c r="AI21" s="53">
        <v>1</v>
      </c>
      <c r="AJ21" s="53">
        <v>1</v>
      </c>
      <c r="AK21" s="53">
        <v>1</v>
      </c>
      <c r="AL21" s="53">
        <v>1</v>
      </c>
      <c r="AM21" s="53">
        <v>1</v>
      </c>
      <c r="AN21" s="2"/>
      <c r="AP21" s="55"/>
      <c r="AQ21" s="55"/>
    </row>
    <row r="22" spans="1:44" s="66" customFormat="1" ht="17" customHeight="1" thickBot="1" x14ac:dyDescent="0.25">
      <c r="A22" s="65" t="s">
        <v>133</v>
      </c>
      <c r="B22" s="65" t="s">
        <v>133</v>
      </c>
      <c r="C22" s="65" t="s">
        <v>133</v>
      </c>
      <c r="D22" s="65"/>
      <c r="E22" s="65" t="s">
        <v>133</v>
      </c>
      <c r="F22" s="65" t="s">
        <v>133</v>
      </c>
      <c r="G22" s="65" t="s">
        <v>133</v>
      </c>
      <c r="H22" s="65">
        <v>1</v>
      </c>
      <c r="I22" s="65">
        <v>1</v>
      </c>
      <c r="J22" s="65">
        <v>1</v>
      </c>
      <c r="K22" s="65">
        <v>1</v>
      </c>
      <c r="L22" s="65">
        <v>1</v>
      </c>
      <c r="M22" s="65">
        <v>1</v>
      </c>
      <c r="N22" s="65">
        <v>1</v>
      </c>
      <c r="O22" s="66">
        <v>0</v>
      </c>
      <c r="P22" s="65">
        <v>1</v>
      </c>
      <c r="Q22" s="65">
        <v>1</v>
      </c>
      <c r="R22" s="65">
        <v>1</v>
      </c>
      <c r="S22" s="67">
        <v>1</v>
      </c>
      <c r="T22" s="65">
        <v>1</v>
      </c>
      <c r="U22" s="65">
        <v>1</v>
      </c>
      <c r="V22" s="65">
        <v>1</v>
      </c>
      <c r="W22" s="66">
        <v>0</v>
      </c>
      <c r="X22" s="65">
        <v>1</v>
      </c>
      <c r="Y22" s="20"/>
      <c r="Z22" s="65">
        <v>1</v>
      </c>
      <c r="AA22" s="65">
        <v>0</v>
      </c>
      <c r="AB22" s="65">
        <v>1</v>
      </c>
      <c r="AC22" s="65">
        <v>0</v>
      </c>
      <c r="AD22" s="65">
        <v>1</v>
      </c>
      <c r="AE22" s="65"/>
      <c r="AF22" s="65">
        <v>1</v>
      </c>
      <c r="AG22" s="65">
        <v>1</v>
      </c>
      <c r="AH22" s="65">
        <v>1</v>
      </c>
      <c r="AI22" s="65">
        <v>1</v>
      </c>
      <c r="AJ22" s="65">
        <v>1</v>
      </c>
      <c r="AK22" s="65">
        <v>1</v>
      </c>
      <c r="AL22" s="65">
        <v>1</v>
      </c>
      <c r="AM22" s="65">
        <v>1</v>
      </c>
      <c r="AN22" s="68"/>
      <c r="AP22" s="69"/>
      <c r="AQ22" s="69"/>
    </row>
    <row r="23" spans="1:44" s="70" customFormat="1" ht="17" customHeight="1" thickTop="1" x14ac:dyDescent="0.2">
      <c r="A23" s="70">
        <v>1</v>
      </c>
      <c r="B23" s="70">
        <v>1</v>
      </c>
      <c r="C23" s="70">
        <v>1</v>
      </c>
      <c r="E23" s="70">
        <v>1</v>
      </c>
      <c r="F23" s="70">
        <v>1</v>
      </c>
      <c r="G23" s="70">
        <v>1</v>
      </c>
      <c r="H23" s="70">
        <v>1</v>
      </c>
      <c r="I23" s="70">
        <v>1</v>
      </c>
      <c r="J23" s="70">
        <v>1</v>
      </c>
      <c r="K23" s="70">
        <v>1</v>
      </c>
      <c r="L23" s="70">
        <v>1</v>
      </c>
      <c r="M23" s="70">
        <v>1</v>
      </c>
      <c r="N23" s="70">
        <v>1</v>
      </c>
      <c r="O23" s="70">
        <v>1</v>
      </c>
      <c r="P23" s="70">
        <v>1</v>
      </c>
      <c r="Q23" s="70">
        <v>1</v>
      </c>
      <c r="R23" s="70">
        <v>1</v>
      </c>
      <c r="S23" s="70">
        <v>1</v>
      </c>
      <c r="T23" s="70">
        <v>1</v>
      </c>
      <c r="U23" s="70">
        <v>1</v>
      </c>
      <c r="V23" s="70">
        <v>1</v>
      </c>
      <c r="W23" s="70">
        <v>1</v>
      </c>
      <c r="X23" s="70">
        <v>1</v>
      </c>
      <c r="Y23" s="20"/>
      <c r="Z23" s="70">
        <v>1</v>
      </c>
      <c r="AA23" s="70">
        <v>1</v>
      </c>
      <c r="AB23" s="70">
        <v>1</v>
      </c>
      <c r="AC23" s="70">
        <v>0</v>
      </c>
      <c r="AD23" s="70">
        <v>1</v>
      </c>
      <c r="AF23" s="70">
        <v>1</v>
      </c>
      <c r="AG23" s="70">
        <v>1</v>
      </c>
      <c r="AH23" s="70">
        <v>1</v>
      </c>
      <c r="AI23" s="70">
        <v>1</v>
      </c>
      <c r="AJ23" s="70">
        <v>1</v>
      </c>
      <c r="AK23" s="70">
        <v>1</v>
      </c>
      <c r="AL23" s="70">
        <v>1</v>
      </c>
      <c r="AM23" s="70">
        <v>1</v>
      </c>
      <c r="AN23" s="71"/>
    </row>
    <row r="24" spans="1:44" s="20" customFormat="1" ht="17" customHeight="1" x14ac:dyDescent="0.2">
      <c r="A24" s="20" t="s">
        <v>133</v>
      </c>
      <c r="B24" s="20" t="s">
        <v>133</v>
      </c>
      <c r="C24" s="20" t="s">
        <v>133</v>
      </c>
      <c r="E24" s="20" t="s">
        <v>133</v>
      </c>
      <c r="F24" s="20" t="s">
        <v>133</v>
      </c>
      <c r="G24" s="20" t="s">
        <v>133</v>
      </c>
      <c r="H24" s="20">
        <v>1</v>
      </c>
      <c r="I24" s="20">
        <v>1</v>
      </c>
      <c r="J24" s="20">
        <v>1</v>
      </c>
      <c r="K24" s="20">
        <v>1</v>
      </c>
      <c r="L24" s="20">
        <v>1</v>
      </c>
      <c r="M24" s="20">
        <v>1</v>
      </c>
      <c r="N24" s="20">
        <v>1</v>
      </c>
      <c r="O24" s="20">
        <v>1</v>
      </c>
      <c r="P24" s="20">
        <v>1</v>
      </c>
      <c r="Q24" s="20">
        <v>1</v>
      </c>
      <c r="R24" s="20">
        <v>1</v>
      </c>
      <c r="S24" s="20">
        <v>1</v>
      </c>
      <c r="T24" s="20">
        <v>1</v>
      </c>
      <c r="U24" s="20">
        <v>1</v>
      </c>
      <c r="V24" s="20">
        <v>1</v>
      </c>
      <c r="W24" s="20">
        <v>1</v>
      </c>
      <c r="X24" s="20">
        <v>1</v>
      </c>
      <c r="Z24" s="20">
        <v>1</v>
      </c>
      <c r="AA24" s="20">
        <v>1</v>
      </c>
      <c r="AB24" s="20">
        <v>1</v>
      </c>
      <c r="AC24" s="20">
        <v>0</v>
      </c>
      <c r="AD24" s="20">
        <v>1</v>
      </c>
      <c r="AF24" s="20">
        <v>1</v>
      </c>
      <c r="AG24" s="20">
        <v>1</v>
      </c>
      <c r="AH24" s="20">
        <v>1</v>
      </c>
      <c r="AI24" s="20">
        <v>1</v>
      </c>
      <c r="AJ24" s="20">
        <v>1</v>
      </c>
      <c r="AK24" s="20">
        <v>1</v>
      </c>
      <c r="AL24" s="20">
        <v>1</v>
      </c>
      <c r="AM24" s="20">
        <v>1</v>
      </c>
      <c r="AN24" s="2" t="s">
        <v>124</v>
      </c>
      <c r="AO24" s="20" t="s">
        <v>125</v>
      </c>
      <c r="AP24" s="20" t="s">
        <v>126</v>
      </c>
      <c r="AQ24" s="20" t="s">
        <v>127</v>
      </c>
      <c r="AR24" s="55" t="s">
        <v>128</v>
      </c>
    </row>
    <row r="25" spans="1:44" s="20" customFormat="1" ht="17" customHeight="1" x14ac:dyDescent="0.2">
      <c r="A25" s="20" t="s">
        <v>133</v>
      </c>
      <c r="B25" s="20" t="s">
        <v>133</v>
      </c>
      <c r="C25" s="20" t="s">
        <v>133</v>
      </c>
      <c r="E25" s="20" t="s">
        <v>133</v>
      </c>
      <c r="F25" s="20" t="s">
        <v>133</v>
      </c>
      <c r="G25" s="20" t="s">
        <v>133</v>
      </c>
      <c r="H25" s="20">
        <v>1</v>
      </c>
      <c r="I25" s="20">
        <v>1</v>
      </c>
      <c r="J25" s="20">
        <v>1</v>
      </c>
      <c r="K25" s="20">
        <v>1</v>
      </c>
      <c r="L25" s="20">
        <v>1</v>
      </c>
      <c r="M25" s="20">
        <v>1</v>
      </c>
      <c r="N25" s="20">
        <v>1</v>
      </c>
      <c r="O25" s="20">
        <v>1</v>
      </c>
      <c r="P25" s="20">
        <v>1</v>
      </c>
      <c r="Q25" s="20">
        <v>1</v>
      </c>
      <c r="R25" s="20">
        <v>1</v>
      </c>
      <c r="S25" s="20">
        <v>1</v>
      </c>
      <c r="T25" s="20">
        <v>1</v>
      </c>
      <c r="U25" s="20">
        <v>1</v>
      </c>
      <c r="V25" s="20">
        <v>1</v>
      </c>
      <c r="W25" s="20">
        <v>1</v>
      </c>
      <c r="X25" s="20">
        <v>1</v>
      </c>
      <c r="Z25" s="20">
        <v>1</v>
      </c>
      <c r="AA25" s="20">
        <v>1</v>
      </c>
      <c r="AB25" s="20">
        <v>1</v>
      </c>
      <c r="AC25" s="20">
        <v>0</v>
      </c>
      <c r="AD25" s="20">
        <v>1</v>
      </c>
      <c r="AF25" s="20">
        <v>1</v>
      </c>
      <c r="AG25" s="20">
        <v>1</v>
      </c>
      <c r="AH25" s="20">
        <v>1</v>
      </c>
      <c r="AI25" s="20">
        <v>1</v>
      </c>
      <c r="AJ25" s="20">
        <v>1</v>
      </c>
      <c r="AK25" s="20">
        <v>1</v>
      </c>
      <c r="AL25" s="20">
        <v>1</v>
      </c>
      <c r="AM25" s="20">
        <v>1</v>
      </c>
      <c r="AN25" s="2" t="s">
        <v>129</v>
      </c>
      <c r="AO25" s="20" t="s">
        <v>212</v>
      </c>
      <c r="AP25" s="54">
        <f>SUM(A23:G45)</f>
        <v>30</v>
      </c>
      <c r="AQ25" s="54">
        <f>COUNT(A23:G45)</f>
        <v>30</v>
      </c>
      <c r="AR25" s="55">
        <f>AP25/AQ25</f>
        <v>1</v>
      </c>
    </row>
    <row r="26" spans="1:44" s="20" customFormat="1" ht="17" customHeight="1" x14ac:dyDescent="0.2">
      <c r="A26" s="20">
        <v>1</v>
      </c>
      <c r="B26" s="20">
        <v>1</v>
      </c>
      <c r="C26" s="20">
        <v>1</v>
      </c>
      <c r="E26" s="20">
        <v>1</v>
      </c>
      <c r="F26" s="20">
        <v>1</v>
      </c>
      <c r="G26" s="20">
        <v>1</v>
      </c>
      <c r="H26" s="20">
        <v>1</v>
      </c>
      <c r="I26" s="20">
        <v>1</v>
      </c>
      <c r="J26" s="20">
        <v>0</v>
      </c>
      <c r="K26" s="20">
        <v>1</v>
      </c>
      <c r="L26" s="20">
        <v>1</v>
      </c>
      <c r="M26" s="20">
        <v>1</v>
      </c>
      <c r="N26" s="20">
        <v>1</v>
      </c>
      <c r="O26" s="20">
        <v>1</v>
      </c>
      <c r="P26" s="20">
        <v>1</v>
      </c>
      <c r="Q26" s="20">
        <v>1</v>
      </c>
      <c r="R26" s="20">
        <v>1</v>
      </c>
      <c r="S26" s="20">
        <v>1</v>
      </c>
      <c r="T26" s="20">
        <v>1</v>
      </c>
      <c r="U26" s="20">
        <v>1</v>
      </c>
      <c r="V26" s="20">
        <v>1</v>
      </c>
      <c r="W26" s="20">
        <v>1</v>
      </c>
      <c r="X26" s="62">
        <v>1</v>
      </c>
      <c r="Y26" s="62"/>
      <c r="Z26" s="20">
        <v>1</v>
      </c>
      <c r="AA26" s="20">
        <v>1</v>
      </c>
      <c r="AB26" s="20">
        <v>1</v>
      </c>
      <c r="AC26" s="20">
        <v>1</v>
      </c>
      <c r="AD26" s="20">
        <v>1</v>
      </c>
      <c r="AF26" s="20">
        <v>0</v>
      </c>
      <c r="AG26" s="20">
        <v>1</v>
      </c>
      <c r="AH26" s="20">
        <v>1</v>
      </c>
      <c r="AI26" s="20">
        <v>1</v>
      </c>
      <c r="AJ26" s="20">
        <v>1</v>
      </c>
      <c r="AK26" s="20">
        <v>1</v>
      </c>
      <c r="AL26" s="20">
        <v>1</v>
      </c>
      <c r="AM26" s="20">
        <v>1</v>
      </c>
      <c r="AN26" s="2" t="s">
        <v>131</v>
      </c>
      <c r="AO26" s="20" t="s">
        <v>213</v>
      </c>
      <c r="AP26" s="54">
        <f>SUM(H23:Q45)</f>
        <v>156</v>
      </c>
      <c r="AQ26" s="20">
        <f>COUNT(H23:Q45)</f>
        <v>160</v>
      </c>
      <c r="AR26" s="55">
        <f>AP26/AQ26</f>
        <v>0.97499999999999998</v>
      </c>
    </row>
    <row r="27" spans="1:44" s="20" customFormat="1" ht="17" customHeight="1" x14ac:dyDescent="0.2">
      <c r="A27" s="20" t="s">
        <v>133</v>
      </c>
      <c r="B27" s="20" t="s">
        <v>133</v>
      </c>
      <c r="C27" s="20" t="s">
        <v>133</v>
      </c>
      <c r="E27" s="20" t="s">
        <v>133</v>
      </c>
      <c r="F27" s="20" t="s">
        <v>133</v>
      </c>
      <c r="G27" s="20" t="s">
        <v>133</v>
      </c>
      <c r="H27" s="20" t="s">
        <v>133</v>
      </c>
      <c r="I27" s="20" t="s">
        <v>133</v>
      </c>
      <c r="J27" s="20" t="s">
        <v>133</v>
      </c>
      <c r="K27" s="20" t="s">
        <v>133</v>
      </c>
      <c r="L27" s="20" t="s">
        <v>133</v>
      </c>
      <c r="M27" s="20" t="s">
        <v>133</v>
      </c>
      <c r="N27" s="20" t="s">
        <v>133</v>
      </c>
      <c r="O27" s="20" t="s">
        <v>133</v>
      </c>
      <c r="P27" s="20" t="s">
        <v>133</v>
      </c>
      <c r="Q27" s="20" t="s">
        <v>133</v>
      </c>
      <c r="R27" s="20" t="s">
        <v>133</v>
      </c>
      <c r="S27" s="20" t="s">
        <v>133</v>
      </c>
      <c r="T27" s="20" t="s">
        <v>133</v>
      </c>
      <c r="U27" s="20" t="s">
        <v>133</v>
      </c>
      <c r="V27" s="20" t="s">
        <v>133</v>
      </c>
      <c r="W27" s="20" t="s">
        <v>133</v>
      </c>
      <c r="X27" s="20" t="s">
        <v>133</v>
      </c>
      <c r="Z27" s="20" t="s">
        <v>133</v>
      </c>
      <c r="AA27" s="20" t="s">
        <v>133</v>
      </c>
      <c r="AB27" s="20">
        <v>1</v>
      </c>
      <c r="AC27" s="20">
        <v>1</v>
      </c>
      <c r="AD27" s="20">
        <v>1</v>
      </c>
      <c r="AF27" s="62">
        <v>1</v>
      </c>
      <c r="AG27" s="62">
        <v>1</v>
      </c>
      <c r="AH27" s="62">
        <v>1</v>
      </c>
      <c r="AI27" s="20">
        <v>1</v>
      </c>
      <c r="AJ27" s="20">
        <v>1</v>
      </c>
      <c r="AK27" s="20">
        <v>1</v>
      </c>
      <c r="AL27" s="20">
        <v>1</v>
      </c>
      <c r="AM27" s="20">
        <v>1</v>
      </c>
      <c r="AN27" s="2" t="s">
        <v>134</v>
      </c>
      <c r="AO27" s="20" t="s">
        <v>214</v>
      </c>
      <c r="AP27" s="54">
        <f>SUM(R23:AA45)</f>
        <v>131</v>
      </c>
      <c r="AQ27" s="20">
        <f>COUNT(R23:AA45)</f>
        <v>144</v>
      </c>
      <c r="AR27" s="55">
        <f>AP27/AQ27</f>
        <v>0.90972222222222221</v>
      </c>
    </row>
    <row r="28" spans="1:44" s="20" customFormat="1" ht="17" customHeight="1" x14ac:dyDescent="0.2">
      <c r="A28" s="20" t="s">
        <v>133</v>
      </c>
      <c r="B28" s="20" t="s">
        <v>133</v>
      </c>
      <c r="C28" s="20" t="s">
        <v>133</v>
      </c>
      <c r="E28" s="20" t="s">
        <v>133</v>
      </c>
      <c r="F28" s="20" t="s">
        <v>133</v>
      </c>
      <c r="G28" s="20" t="s">
        <v>133</v>
      </c>
      <c r="H28" s="20">
        <v>1</v>
      </c>
      <c r="I28" s="20">
        <v>1</v>
      </c>
      <c r="J28" s="20">
        <v>0</v>
      </c>
      <c r="K28" s="20">
        <v>1</v>
      </c>
      <c r="L28" s="20">
        <v>1</v>
      </c>
      <c r="M28" s="20">
        <v>1</v>
      </c>
      <c r="N28" s="20">
        <v>1</v>
      </c>
      <c r="O28" s="20">
        <v>1</v>
      </c>
      <c r="P28" s="20">
        <v>1</v>
      </c>
      <c r="Q28" s="20">
        <v>1</v>
      </c>
      <c r="R28" s="20">
        <v>1</v>
      </c>
      <c r="S28" s="20">
        <v>1</v>
      </c>
      <c r="T28" s="20">
        <v>1</v>
      </c>
      <c r="U28" s="20">
        <v>1</v>
      </c>
      <c r="V28" s="20">
        <v>0</v>
      </c>
      <c r="W28" s="20">
        <v>1</v>
      </c>
      <c r="X28" s="62">
        <v>1</v>
      </c>
      <c r="Y28" s="62"/>
      <c r="Z28" s="20">
        <v>1</v>
      </c>
      <c r="AA28" s="20">
        <v>1</v>
      </c>
      <c r="AB28" s="20">
        <v>1</v>
      </c>
      <c r="AC28" s="20">
        <v>1</v>
      </c>
      <c r="AD28" s="20">
        <v>1</v>
      </c>
      <c r="AF28" s="20">
        <v>1</v>
      </c>
      <c r="AG28" s="20">
        <v>1</v>
      </c>
      <c r="AH28" s="20">
        <v>1</v>
      </c>
      <c r="AI28" s="20">
        <v>1</v>
      </c>
      <c r="AJ28" s="20">
        <v>1</v>
      </c>
      <c r="AK28" s="20">
        <v>1</v>
      </c>
      <c r="AL28" s="20">
        <v>1</v>
      </c>
      <c r="AM28" s="20">
        <v>1</v>
      </c>
      <c r="AN28" s="2" t="s">
        <v>136</v>
      </c>
      <c r="AO28" s="20" t="s">
        <v>215</v>
      </c>
      <c r="AP28" s="54">
        <f>SUM(AB23:AM45)</f>
        <v>247</v>
      </c>
      <c r="AQ28" s="20">
        <f>COUNT(AB23:AM45)</f>
        <v>253</v>
      </c>
      <c r="AR28" s="55">
        <f>AP28/AQ28</f>
        <v>0.97628458498023718</v>
      </c>
    </row>
    <row r="29" spans="1:44" s="20" customFormat="1" ht="17" customHeight="1" x14ac:dyDescent="0.2">
      <c r="A29" s="20" t="s">
        <v>133</v>
      </c>
      <c r="B29" s="20" t="s">
        <v>133</v>
      </c>
      <c r="C29" s="20" t="s">
        <v>133</v>
      </c>
      <c r="E29" s="20" t="s">
        <v>133</v>
      </c>
      <c r="F29" s="20" t="s">
        <v>133</v>
      </c>
      <c r="G29" s="20" t="s">
        <v>133</v>
      </c>
      <c r="H29" s="20" t="s">
        <v>133</v>
      </c>
      <c r="I29" s="20" t="s">
        <v>133</v>
      </c>
      <c r="J29" s="20" t="s">
        <v>133</v>
      </c>
      <c r="K29" s="20" t="s">
        <v>133</v>
      </c>
      <c r="L29" s="20" t="s">
        <v>133</v>
      </c>
      <c r="M29" s="20" t="s">
        <v>133</v>
      </c>
      <c r="N29" s="20" t="s">
        <v>133</v>
      </c>
      <c r="O29" s="20" t="s">
        <v>133</v>
      </c>
      <c r="P29" s="20" t="s">
        <v>133</v>
      </c>
      <c r="Q29" s="20" t="s">
        <v>133</v>
      </c>
      <c r="R29" s="20" t="s">
        <v>133</v>
      </c>
      <c r="S29" s="20" t="s">
        <v>133</v>
      </c>
      <c r="T29" s="20" t="s">
        <v>133</v>
      </c>
      <c r="U29" s="20" t="s">
        <v>133</v>
      </c>
      <c r="V29" s="20" t="s">
        <v>133</v>
      </c>
      <c r="W29" s="20" t="s">
        <v>133</v>
      </c>
      <c r="X29" s="20" t="s">
        <v>133</v>
      </c>
      <c r="Z29" s="20" t="s">
        <v>133</v>
      </c>
      <c r="AA29" s="20" t="s">
        <v>133</v>
      </c>
      <c r="AB29" s="20">
        <v>1</v>
      </c>
      <c r="AC29" s="20">
        <v>1</v>
      </c>
      <c r="AD29" s="20">
        <v>1</v>
      </c>
      <c r="AF29" s="62">
        <v>1</v>
      </c>
      <c r="AG29" s="62">
        <v>1</v>
      </c>
      <c r="AH29" s="62">
        <v>1</v>
      </c>
      <c r="AI29" s="20">
        <v>1</v>
      </c>
      <c r="AJ29" s="20">
        <v>1</v>
      </c>
      <c r="AK29" s="20">
        <v>1</v>
      </c>
      <c r="AL29" s="20">
        <v>1</v>
      </c>
      <c r="AM29" s="20">
        <v>1</v>
      </c>
      <c r="AN29" s="2"/>
      <c r="AR29" s="55"/>
    </row>
    <row r="30" spans="1:44" s="20" customFormat="1" ht="17" customHeight="1" x14ac:dyDescent="0.2">
      <c r="A30" s="20" t="s">
        <v>133</v>
      </c>
      <c r="B30" s="20" t="s">
        <v>133</v>
      </c>
      <c r="C30" s="20" t="s">
        <v>133</v>
      </c>
      <c r="E30" s="20" t="s">
        <v>133</v>
      </c>
      <c r="F30" s="20" t="s">
        <v>133</v>
      </c>
      <c r="G30" s="20" t="s">
        <v>133</v>
      </c>
      <c r="H30" s="20">
        <v>1</v>
      </c>
      <c r="I30" s="20">
        <v>1</v>
      </c>
      <c r="J30" s="20">
        <v>0</v>
      </c>
      <c r="K30" s="20">
        <v>1</v>
      </c>
      <c r="L30" s="20">
        <v>1</v>
      </c>
      <c r="M30" s="20">
        <v>1</v>
      </c>
      <c r="N30" s="20">
        <v>1</v>
      </c>
      <c r="O30" s="20">
        <v>1</v>
      </c>
      <c r="P30" s="20">
        <v>1</v>
      </c>
      <c r="Q30" s="20">
        <v>1</v>
      </c>
      <c r="R30" s="20">
        <v>1</v>
      </c>
      <c r="S30" s="20">
        <v>1</v>
      </c>
      <c r="T30" s="20">
        <v>1</v>
      </c>
      <c r="U30" s="20">
        <v>1</v>
      </c>
      <c r="V30" s="20">
        <v>0</v>
      </c>
      <c r="W30" s="20">
        <v>1</v>
      </c>
      <c r="X30" s="62">
        <v>1</v>
      </c>
      <c r="Y30" s="62"/>
      <c r="Z30" s="20">
        <v>1</v>
      </c>
      <c r="AA30" s="20">
        <v>1</v>
      </c>
      <c r="AB30" s="20">
        <v>1</v>
      </c>
      <c r="AC30" s="20">
        <v>1</v>
      </c>
      <c r="AD30" s="20">
        <v>1</v>
      </c>
      <c r="AF30" s="20">
        <v>1</v>
      </c>
      <c r="AG30" s="20">
        <v>1</v>
      </c>
      <c r="AH30" s="20">
        <v>1</v>
      </c>
      <c r="AI30" s="20">
        <v>1</v>
      </c>
      <c r="AJ30" s="20">
        <v>1</v>
      </c>
      <c r="AK30" s="20">
        <v>1</v>
      </c>
      <c r="AL30" s="20">
        <v>1</v>
      </c>
      <c r="AM30" s="20">
        <v>1</v>
      </c>
      <c r="AN30" s="2" t="s">
        <v>138</v>
      </c>
      <c r="AO30" s="20" t="s">
        <v>217</v>
      </c>
      <c r="AP30" s="54">
        <f>SUM(A23:AM45)</f>
        <v>564</v>
      </c>
      <c r="AQ30" s="20">
        <f>COUNT(A23:AM45)</f>
        <v>587</v>
      </c>
      <c r="AR30" s="55">
        <f>AP30/AQ30</f>
        <v>0.96081771720613285</v>
      </c>
    </row>
    <row r="31" spans="1:44" s="20" customFormat="1" ht="17" customHeight="1" x14ac:dyDescent="0.2">
      <c r="A31" s="20" t="s">
        <v>133</v>
      </c>
      <c r="B31" s="20" t="s">
        <v>133</v>
      </c>
      <c r="C31" s="20" t="s">
        <v>133</v>
      </c>
      <c r="E31" s="20" t="s">
        <v>133</v>
      </c>
      <c r="F31" s="20" t="s">
        <v>133</v>
      </c>
      <c r="G31" s="20" t="s">
        <v>133</v>
      </c>
      <c r="H31" s="20" t="s">
        <v>133</v>
      </c>
      <c r="I31" s="20" t="s">
        <v>133</v>
      </c>
      <c r="J31" s="20" t="s">
        <v>133</v>
      </c>
      <c r="K31" s="20" t="s">
        <v>133</v>
      </c>
      <c r="L31" s="20" t="s">
        <v>133</v>
      </c>
      <c r="M31" s="20" t="s">
        <v>133</v>
      </c>
      <c r="N31" s="20" t="s">
        <v>133</v>
      </c>
      <c r="O31" s="20" t="s">
        <v>133</v>
      </c>
      <c r="P31" s="20" t="s">
        <v>133</v>
      </c>
      <c r="Q31" s="20" t="s">
        <v>133</v>
      </c>
      <c r="R31" s="20" t="s">
        <v>133</v>
      </c>
      <c r="S31" s="20" t="s">
        <v>133</v>
      </c>
      <c r="T31" s="20" t="s">
        <v>133</v>
      </c>
      <c r="U31" s="20" t="s">
        <v>133</v>
      </c>
      <c r="V31" s="20" t="s">
        <v>133</v>
      </c>
      <c r="W31" s="20" t="s">
        <v>133</v>
      </c>
      <c r="X31" s="20" t="s">
        <v>133</v>
      </c>
      <c r="Z31" s="20" t="s">
        <v>133</v>
      </c>
      <c r="AA31" s="20" t="s">
        <v>133</v>
      </c>
      <c r="AB31" s="20">
        <v>1</v>
      </c>
      <c r="AC31" s="20">
        <v>1</v>
      </c>
      <c r="AD31" s="20">
        <v>1</v>
      </c>
      <c r="AF31" s="62">
        <v>1</v>
      </c>
      <c r="AG31" s="62">
        <v>1</v>
      </c>
      <c r="AH31" s="62">
        <v>1</v>
      </c>
      <c r="AI31" s="20">
        <v>1</v>
      </c>
      <c r="AJ31" s="20">
        <v>1</v>
      </c>
      <c r="AK31" s="20">
        <v>1</v>
      </c>
      <c r="AL31" s="20">
        <v>1</v>
      </c>
      <c r="AM31" s="20">
        <v>1</v>
      </c>
      <c r="AN31" s="2" t="s">
        <v>140</v>
      </c>
      <c r="AP31" s="54">
        <f>SUM(AP25:AP28)</f>
        <v>564</v>
      </c>
      <c r="AQ31" s="54">
        <f>SUM(AQ25:AQ28)</f>
        <v>587</v>
      </c>
      <c r="AR31" s="55">
        <f>AP31/AQ31</f>
        <v>0.96081771720613285</v>
      </c>
    </row>
    <row r="32" spans="1:44" s="20" customFormat="1" ht="17" customHeight="1" x14ac:dyDescent="0.2">
      <c r="A32" s="20" t="s">
        <v>133</v>
      </c>
      <c r="B32" s="20" t="s">
        <v>133</v>
      </c>
      <c r="C32" s="20" t="s">
        <v>133</v>
      </c>
      <c r="E32" s="20" t="s">
        <v>133</v>
      </c>
      <c r="F32" s="20" t="s">
        <v>133</v>
      </c>
      <c r="G32" s="20" t="s">
        <v>133</v>
      </c>
      <c r="H32" s="20">
        <v>1</v>
      </c>
      <c r="I32" s="20">
        <v>1</v>
      </c>
      <c r="J32" s="20">
        <v>0</v>
      </c>
      <c r="K32" s="20">
        <v>1</v>
      </c>
      <c r="L32" s="20">
        <v>1</v>
      </c>
      <c r="M32" s="20">
        <v>1</v>
      </c>
      <c r="N32" s="20">
        <v>1</v>
      </c>
      <c r="O32" s="20">
        <v>1</v>
      </c>
      <c r="P32" s="20">
        <v>1</v>
      </c>
      <c r="Q32" s="20">
        <v>1</v>
      </c>
      <c r="R32" s="20">
        <v>1</v>
      </c>
      <c r="S32" s="20">
        <v>1</v>
      </c>
      <c r="T32" s="20">
        <v>1</v>
      </c>
      <c r="U32" s="20">
        <v>1</v>
      </c>
      <c r="V32" s="20">
        <v>0</v>
      </c>
      <c r="W32" s="20">
        <v>1</v>
      </c>
      <c r="X32" s="62">
        <v>1</v>
      </c>
      <c r="Y32" s="62"/>
      <c r="Z32" s="20">
        <v>1</v>
      </c>
      <c r="AA32" s="20">
        <v>1</v>
      </c>
      <c r="AB32" s="20">
        <v>1</v>
      </c>
      <c r="AC32" s="20">
        <v>1</v>
      </c>
      <c r="AD32" s="20">
        <v>1</v>
      </c>
      <c r="AF32" s="20">
        <v>1</v>
      </c>
      <c r="AG32" s="20">
        <v>1</v>
      </c>
      <c r="AH32" s="20">
        <v>1</v>
      </c>
      <c r="AI32" s="20">
        <v>1</v>
      </c>
      <c r="AJ32" s="20">
        <v>1</v>
      </c>
      <c r="AK32" s="20">
        <v>1</v>
      </c>
      <c r="AL32" s="20">
        <v>1</v>
      </c>
      <c r="AM32" s="20">
        <v>1</v>
      </c>
      <c r="AN32" s="2"/>
    </row>
    <row r="33" spans="1:44" s="20" customFormat="1" ht="17" customHeight="1" x14ac:dyDescent="0.2">
      <c r="A33" s="20" t="s">
        <v>133</v>
      </c>
      <c r="B33" s="20" t="s">
        <v>133</v>
      </c>
      <c r="C33" s="20" t="s">
        <v>133</v>
      </c>
      <c r="E33" s="20" t="s">
        <v>133</v>
      </c>
      <c r="F33" s="20" t="s">
        <v>133</v>
      </c>
      <c r="G33" s="20" t="s">
        <v>133</v>
      </c>
      <c r="H33" s="20" t="s">
        <v>133</v>
      </c>
      <c r="I33" s="20" t="s">
        <v>133</v>
      </c>
      <c r="J33" s="20" t="s">
        <v>133</v>
      </c>
      <c r="K33" s="20" t="s">
        <v>133</v>
      </c>
      <c r="L33" s="20" t="s">
        <v>133</v>
      </c>
      <c r="M33" s="20" t="s">
        <v>133</v>
      </c>
      <c r="N33" s="20" t="s">
        <v>133</v>
      </c>
      <c r="O33" s="20" t="s">
        <v>133</v>
      </c>
      <c r="P33" s="20" t="s">
        <v>133</v>
      </c>
      <c r="Q33" s="20" t="s">
        <v>133</v>
      </c>
      <c r="R33" s="20" t="s">
        <v>133</v>
      </c>
      <c r="S33" s="20" t="s">
        <v>133</v>
      </c>
      <c r="T33" s="20" t="s">
        <v>133</v>
      </c>
      <c r="U33" s="20" t="s">
        <v>133</v>
      </c>
      <c r="V33" s="20" t="s">
        <v>133</v>
      </c>
      <c r="W33" s="20" t="s">
        <v>133</v>
      </c>
      <c r="X33" s="20" t="s">
        <v>133</v>
      </c>
      <c r="Z33" s="20" t="s">
        <v>133</v>
      </c>
      <c r="AA33" s="20" t="s">
        <v>133</v>
      </c>
      <c r="AB33" s="20">
        <v>1</v>
      </c>
      <c r="AC33" s="20">
        <v>1</v>
      </c>
      <c r="AD33" s="20">
        <v>1</v>
      </c>
      <c r="AF33" s="62">
        <v>1</v>
      </c>
      <c r="AG33" s="62">
        <v>1</v>
      </c>
      <c r="AH33" s="62">
        <v>1</v>
      </c>
      <c r="AI33" s="20">
        <v>1</v>
      </c>
      <c r="AJ33" s="20">
        <v>1</v>
      </c>
      <c r="AK33" s="20">
        <v>1</v>
      </c>
      <c r="AL33" s="20">
        <v>1</v>
      </c>
      <c r="AM33" s="20">
        <v>1</v>
      </c>
      <c r="AN33" s="2" t="s">
        <v>218</v>
      </c>
      <c r="AO33" s="20" t="s">
        <v>216</v>
      </c>
      <c r="AP33" s="54">
        <f>SUM(A3:AM45)</f>
        <v>1053</v>
      </c>
      <c r="AQ33" s="20">
        <f>COUNT(A3:AM45)</f>
        <v>1104</v>
      </c>
      <c r="AR33" s="55">
        <f>AP33/AQ33</f>
        <v>0.95380434782608692</v>
      </c>
    </row>
    <row r="34" spans="1:44" s="20" customFormat="1" ht="17" customHeight="1" x14ac:dyDescent="0.2">
      <c r="A34" s="20">
        <v>1</v>
      </c>
      <c r="B34" s="20">
        <v>1</v>
      </c>
      <c r="C34" s="20">
        <v>1</v>
      </c>
      <c r="E34" s="20">
        <v>1</v>
      </c>
      <c r="F34" s="20">
        <v>1</v>
      </c>
      <c r="G34" s="20">
        <v>1</v>
      </c>
      <c r="H34" s="20">
        <v>1</v>
      </c>
      <c r="I34" s="20">
        <v>1</v>
      </c>
      <c r="J34" s="20">
        <v>1</v>
      </c>
      <c r="K34" s="20">
        <v>1</v>
      </c>
      <c r="L34" s="20">
        <v>1</v>
      </c>
      <c r="M34" s="20">
        <v>1</v>
      </c>
      <c r="N34" s="20">
        <v>1</v>
      </c>
      <c r="O34" s="20">
        <v>1</v>
      </c>
      <c r="P34" s="20">
        <v>1</v>
      </c>
      <c r="Q34" s="20">
        <v>1</v>
      </c>
      <c r="R34" s="20">
        <v>0</v>
      </c>
      <c r="S34" s="20">
        <v>1</v>
      </c>
      <c r="T34" s="20">
        <v>1</v>
      </c>
      <c r="U34" s="20">
        <v>1</v>
      </c>
      <c r="V34" s="20">
        <v>1</v>
      </c>
      <c r="W34" s="20">
        <v>1</v>
      </c>
      <c r="X34" s="20">
        <v>0</v>
      </c>
      <c r="Z34" s="20">
        <v>1</v>
      </c>
      <c r="AA34" s="20">
        <v>1</v>
      </c>
      <c r="AB34" s="20">
        <v>1</v>
      </c>
      <c r="AC34" s="20">
        <v>1</v>
      </c>
      <c r="AD34" s="62">
        <v>1</v>
      </c>
      <c r="AE34" s="62"/>
      <c r="AF34" s="20">
        <v>1</v>
      </c>
      <c r="AG34" s="20">
        <v>1</v>
      </c>
      <c r="AH34" s="20">
        <v>1</v>
      </c>
      <c r="AI34" s="20">
        <v>1</v>
      </c>
      <c r="AJ34" s="20">
        <v>1</v>
      </c>
      <c r="AK34" s="20">
        <v>1</v>
      </c>
      <c r="AL34" s="20">
        <v>1</v>
      </c>
      <c r="AM34" s="20">
        <v>1</v>
      </c>
      <c r="AN34" s="2"/>
    </row>
    <row r="35" spans="1:44" s="20" customFormat="1" ht="17" customHeight="1" x14ac:dyDescent="0.2">
      <c r="A35" s="20" t="s">
        <v>133</v>
      </c>
      <c r="B35" s="20" t="s">
        <v>133</v>
      </c>
      <c r="C35" s="20" t="s">
        <v>133</v>
      </c>
      <c r="E35" s="20" t="s">
        <v>133</v>
      </c>
      <c r="F35" s="20" t="s">
        <v>133</v>
      </c>
      <c r="G35" s="20" t="s">
        <v>133</v>
      </c>
      <c r="H35" s="20">
        <v>1</v>
      </c>
      <c r="I35" s="20">
        <v>1</v>
      </c>
      <c r="J35" s="20">
        <v>1</v>
      </c>
      <c r="K35" s="20">
        <v>1</v>
      </c>
      <c r="L35" s="20">
        <v>1</v>
      </c>
      <c r="M35" s="20">
        <v>1</v>
      </c>
      <c r="N35" s="20">
        <v>1</v>
      </c>
      <c r="O35" s="20">
        <v>1</v>
      </c>
      <c r="P35" s="20">
        <v>1</v>
      </c>
      <c r="Q35" s="20">
        <v>1</v>
      </c>
      <c r="R35" s="20">
        <v>1</v>
      </c>
      <c r="S35" s="20">
        <v>1</v>
      </c>
      <c r="T35" s="20">
        <v>1</v>
      </c>
      <c r="U35" s="20">
        <v>1</v>
      </c>
      <c r="V35" s="20">
        <v>1</v>
      </c>
      <c r="W35" s="20">
        <v>1</v>
      </c>
      <c r="X35" s="20">
        <v>1</v>
      </c>
      <c r="Z35" s="20">
        <v>1</v>
      </c>
      <c r="AA35" s="20">
        <v>1</v>
      </c>
      <c r="AB35" s="20">
        <v>1</v>
      </c>
      <c r="AC35" s="20">
        <v>1</v>
      </c>
      <c r="AD35" s="62">
        <v>1</v>
      </c>
      <c r="AE35" s="62"/>
      <c r="AF35" s="20">
        <v>1</v>
      </c>
      <c r="AG35" s="20">
        <v>1</v>
      </c>
      <c r="AH35" s="20">
        <v>1</v>
      </c>
      <c r="AI35" s="20">
        <v>1</v>
      </c>
      <c r="AJ35" s="20">
        <v>1</v>
      </c>
      <c r="AK35" s="20">
        <v>1</v>
      </c>
      <c r="AL35" s="20">
        <v>1</v>
      </c>
      <c r="AM35" s="20">
        <v>1</v>
      </c>
      <c r="AN35" s="2"/>
    </row>
    <row r="36" spans="1:44" s="20" customFormat="1" ht="17" customHeight="1" x14ac:dyDescent="0.2">
      <c r="A36" s="20">
        <v>1</v>
      </c>
      <c r="B36" s="20">
        <v>1</v>
      </c>
      <c r="C36" s="20">
        <v>1</v>
      </c>
      <c r="E36" s="20">
        <v>1</v>
      </c>
      <c r="F36" s="20">
        <v>1</v>
      </c>
      <c r="G36" s="20">
        <v>1</v>
      </c>
      <c r="H36" s="20">
        <v>1</v>
      </c>
      <c r="I36" s="20">
        <v>1</v>
      </c>
      <c r="J36" s="20">
        <v>1</v>
      </c>
      <c r="K36" s="20">
        <v>1</v>
      </c>
      <c r="L36" s="20">
        <v>1</v>
      </c>
      <c r="M36" s="20">
        <v>1</v>
      </c>
      <c r="N36" s="20">
        <v>1</v>
      </c>
      <c r="O36" s="20">
        <v>1</v>
      </c>
      <c r="P36" s="20">
        <v>1</v>
      </c>
      <c r="Q36" s="20">
        <v>1</v>
      </c>
      <c r="R36" s="20">
        <v>0</v>
      </c>
      <c r="S36" s="20">
        <v>1</v>
      </c>
      <c r="T36" s="20">
        <v>1</v>
      </c>
      <c r="U36" s="20">
        <v>1</v>
      </c>
      <c r="V36" s="20">
        <v>1</v>
      </c>
      <c r="W36" s="20">
        <v>1</v>
      </c>
      <c r="X36" s="20">
        <v>0</v>
      </c>
      <c r="Z36" s="20">
        <v>1</v>
      </c>
      <c r="AA36" s="20">
        <v>1</v>
      </c>
      <c r="AB36" s="20">
        <v>1</v>
      </c>
      <c r="AC36" s="20">
        <v>1</v>
      </c>
      <c r="AD36" s="20">
        <v>1</v>
      </c>
      <c r="AF36" s="20">
        <v>1</v>
      </c>
      <c r="AG36" s="20">
        <v>1</v>
      </c>
      <c r="AH36" s="20">
        <v>1</v>
      </c>
      <c r="AI36" s="20">
        <v>1</v>
      </c>
      <c r="AJ36" s="20">
        <v>1</v>
      </c>
      <c r="AK36" s="20">
        <v>1</v>
      </c>
      <c r="AL36" s="20">
        <v>1</v>
      </c>
      <c r="AM36" s="20">
        <v>0</v>
      </c>
      <c r="AN36" s="2"/>
    </row>
    <row r="37" spans="1:44" s="20" customFormat="1" ht="17" customHeight="1" x14ac:dyDescent="0.2">
      <c r="A37" s="20" t="s">
        <v>133</v>
      </c>
      <c r="B37" s="20" t="s">
        <v>133</v>
      </c>
      <c r="C37" s="20" t="s">
        <v>133</v>
      </c>
      <c r="E37" s="20" t="s">
        <v>133</v>
      </c>
      <c r="F37" s="20" t="s">
        <v>133</v>
      </c>
      <c r="G37" s="20" t="s">
        <v>133</v>
      </c>
      <c r="H37" s="20">
        <v>1</v>
      </c>
      <c r="I37" s="20">
        <v>1</v>
      </c>
      <c r="J37" s="20">
        <v>1</v>
      </c>
      <c r="K37" s="20">
        <v>1</v>
      </c>
      <c r="L37" s="20">
        <v>1</v>
      </c>
      <c r="M37" s="20">
        <v>1</v>
      </c>
      <c r="N37" s="20">
        <v>1</v>
      </c>
      <c r="O37" s="20">
        <v>1</v>
      </c>
      <c r="P37" s="20">
        <v>1</v>
      </c>
      <c r="Q37" s="20">
        <v>1</v>
      </c>
      <c r="R37" s="20">
        <v>1</v>
      </c>
      <c r="S37" s="20">
        <v>1</v>
      </c>
      <c r="T37" s="20">
        <v>1</v>
      </c>
      <c r="U37" s="20">
        <v>1</v>
      </c>
      <c r="V37" s="20">
        <v>1</v>
      </c>
      <c r="W37" s="20">
        <v>1</v>
      </c>
      <c r="X37" s="20">
        <v>1</v>
      </c>
      <c r="Z37" s="20">
        <v>1</v>
      </c>
      <c r="AA37" s="20">
        <v>1</v>
      </c>
      <c r="AB37" s="20">
        <v>1</v>
      </c>
      <c r="AC37" s="20">
        <v>1</v>
      </c>
      <c r="AD37" s="20">
        <v>1</v>
      </c>
      <c r="AF37" s="20">
        <v>1</v>
      </c>
      <c r="AG37" s="20">
        <v>1</v>
      </c>
      <c r="AH37" s="20">
        <v>1</v>
      </c>
      <c r="AI37" s="20">
        <v>1</v>
      </c>
      <c r="AJ37" s="20">
        <v>1</v>
      </c>
      <c r="AK37" s="20">
        <v>1</v>
      </c>
      <c r="AL37" s="20">
        <v>1</v>
      </c>
      <c r="AM37" s="20">
        <v>0</v>
      </c>
      <c r="AN37" s="2"/>
    </row>
    <row r="38" spans="1:44" s="20" customFormat="1" ht="17" customHeight="1" x14ac:dyDescent="0.2">
      <c r="A38" s="20" t="s">
        <v>133</v>
      </c>
      <c r="B38" s="20" t="s">
        <v>133</v>
      </c>
      <c r="C38" s="20" t="s">
        <v>133</v>
      </c>
      <c r="E38" s="20" t="s">
        <v>133</v>
      </c>
      <c r="F38" s="20" t="s">
        <v>133</v>
      </c>
      <c r="G38" s="20" t="s">
        <v>133</v>
      </c>
      <c r="H38" s="20">
        <v>1</v>
      </c>
      <c r="I38" s="20">
        <v>1</v>
      </c>
      <c r="J38" s="20">
        <v>1</v>
      </c>
      <c r="K38" s="20">
        <v>1</v>
      </c>
      <c r="L38" s="20">
        <v>1</v>
      </c>
      <c r="M38" s="20">
        <v>1</v>
      </c>
      <c r="N38" s="20">
        <v>1</v>
      </c>
      <c r="O38" s="20">
        <v>1</v>
      </c>
      <c r="P38" s="20">
        <v>1</v>
      </c>
      <c r="Q38" s="20">
        <v>1</v>
      </c>
      <c r="R38" s="20">
        <v>0</v>
      </c>
      <c r="S38" s="20">
        <v>1</v>
      </c>
      <c r="T38" s="20">
        <v>1</v>
      </c>
      <c r="U38" s="20">
        <v>1</v>
      </c>
      <c r="V38" s="20">
        <v>1</v>
      </c>
      <c r="W38" s="20">
        <v>1</v>
      </c>
      <c r="X38" s="20">
        <v>0</v>
      </c>
      <c r="Z38" s="20">
        <v>1</v>
      </c>
      <c r="AA38" s="20">
        <v>1</v>
      </c>
      <c r="AB38" s="20">
        <v>1</v>
      </c>
      <c r="AC38" s="20">
        <v>1</v>
      </c>
      <c r="AD38" s="20">
        <v>1</v>
      </c>
      <c r="AF38" s="20">
        <v>1</v>
      </c>
      <c r="AG38" s="20">
        <v>1</v>
      </c>
      <c r="AH38" s="20">
        <v>1</v>
      </c>
      <c r="AI38" s="20">
        <v>1</v>
      </c>
      <c r="AJ38" s="20">
        <v>1</v>
      </c>
      <c r="AK38" s="20">
        <v>1</v>
      </c>
      <c r="AL38" s="20">
        <v>1</v>
      </c>
      <c r="AM38" s="20">
        <v>1</v>
      </c>
      <c r="AN38" s="2"/>
    </row>
    <row r="39" spans="1:44" s="20" customFormat="1" ht="17" customHeight="1" x14ac:dyDescent="0.2">
      <c r="A39" s="20" t="s">
        <v>133</v>
      </c>
      <c r="B39" s="20" t="s">
        <v>133</v>
      </c>
      <c r="C39" s="20" t="s">
        <v>133</v>
      </c>
      <c r="E39" s="20" t="s">
        <v>133</v>
      </c>
      <c r="F39" s="20" t="s">
        <v>133</v>
      </c>
      <c r="G39" s="20" t="s">
        <v>133</v>
      </c>
      <c r="H39" s="20">
        <v>1</v>
      </c>
      <c r="I39" s="20">
        <v>1</v>
      </c>
      <c r="J39" s="20">
        <v>1</v>
      </c>
      <c r="K39" s="20">
        <v>1</v>
      </c>
      <c r="L39" s="20">
        <v>1</v>
      </c>
      <c r="M39" s="20">
        <v>1</v>
      </c>
      <c r="N39" s="20">
        <v>1</v>
      </c>
      <c r="O39" s="20">
        <v>1</v>
      </c>
      <c r="P39" s="20">
        <v>1</v>
      </c>
      <c r="Q39" s="20">
        <v>1</v>
      </c>
      <c r="R39" s="20">
        <v>1</v>
      </c>
      <c r="S39" s="20">
        <v>1</v>
      </c>
      <c r="T39" s="20">
        <v>1</v>
      </c>
      <c r="U39" s="20">
        <v>1</v>
      </c>
      <c r="V39" s="20">
        <v>1</v>
      </c>
      <c r="W39" s="20">
        <v>1</v>
      </c>
      <c r="X39" s="20">
        <v>1</v>
      </c>
      <c r="Z39" s="20">
        <v>1</v>
      </c>
      <c r="AA39" s="20">
        <v>1</v>
      </c>
      <c r="AB39" s="20">
        <v>1</v>
      </c>
      <c r="AC39" s="20">
        <v>1</v>
      </c>
      <c r="AD39" s="20">
        <v>1</v>
      </c>
      <c r="AF39" s="20">
        <v>1</v>
      </c>
      <c r="AG39" s="20">
        <v>1</v>
      </c>
      <c r="AH39" s="20">
        <v>1</v>
      </c>
      <c r="AI39" s="20">
        <v>1</v>
      </c>
      <c r="AJ39" s="20">
        <v>1</v>
      </c>
      <c r="AK39" s="20">
        <v>1</v>
      </c>
      <c r="AL39" s="20">
        <v>1</v>
      </c>
      <c r="AM39" s="20">
        <v>1</v>
      </c>
      <c r="AN39" s="2"/>
    </row>
    <row r="40" spans="1:44" s="20" customFormat="1" ht="17" customHeight="1" x14ac:dyDescent="0.2">
      <c r="A40" s="20">
        <v>1</v>
      </c>
      <c r="B40" s="20">
        <v>1</v>
      </c>
      <c r="C40" s="20">
        <v>1</v>
      </c>
      <c r="E40" s="20">
        <v>1</v>
      </c>
      <c r="F40" s="20">
        <v>1</v>
      </c>
      <c r="G40" s="20">
        <v>1</v>
      </c>
      <c r="H40" s="20">
        <v>1</v>
      </c>
      <c r="I40" s="20">
        <v>1</v>
      </c>
      <c r="J40" s="20">
        <v>1</v>
      </c>
      <c r="K40" s="20">
        <v>1</v>
      </c>
      <c r="L40" s="20">
        <v>1</v>
      </c>
      <c r="M40" s="20">
        <v>1</v>
      </c>
      <c r="N40" s="20">
        <v>1</v>
      </c>
      <c r="O40" s="20">
        <v>1</v>
      </c>
      <c r="P40" s="20">
        <v>1</v>
      </c>
      <c r="Q40" s="20">
        <v>1</v>
      </c>
      <c r="R40" s="20">
        <v>1</v>
      </c>
      <c r="S40" s="20">
        <v>1</v>
      </c>
      <c r="T40" s="20">
        <v>1</v>
      </c>
      <c r="U40" s="20">
        <v>0</v>
      </c>
      <c r="V40" s="20">
        <v>1</v>
      </c>
      <c r="W40" s="20">
        <v>1</v>
      </c>
      <c r="X40" s="20">
        <v>0</v>
      </c>
      <c r="Z40" s="20">
        <v>1</v>
      </c>
      <c r="AA40" s="20">
        <v>1</v>
      </c>
      <c r="AB40" s="20">
        <v>1</v>
      </c>
      <c r="AC40" s="20">
        <v>1</v>
      </c>
      <c r="AD40" s="20">
        <v>1</v>
      </c>
      <c r="AF40" s="20">
        <v>1</v>
      </c>
      <c r="AG40" s="20">
        <v>1</v>
      </c>
      <c r="AH40" s="62">
        <v>1</v>
      </c>
      <c r="AI40" s="20">
        <v>1</v>
      </c>
      <c r="AJ40" s="20">
        <v>1</v>
      </c>
      <c r="AK40" s="62">
        <v>1</v>
      </c>
      <c r="AL40" s="20">
        <v>1</v>
      </c>
      <c r="AM40" s="20">
        <v>1</v>
      </c>
      <c r="AN40" s="2"/>
    </row>
    <row r="41" spans="1:44" s="20" customFormat="1" ht="17" customHeight="1" x14ac:dyDescent="0.2">
      <c r="A41" s="20" t="s">
        <v>133</v>
      </c>
      <c r="B41" s="20" t="s">
        <v>133</v>
      </c>
      <c r="C41" s="20" t="s">
        <v>133</v>
      </c>
      <c r="E41" s="20" t="s">
        <v>133</v>
      </c>
      <c r="F41" s="20" t="s">
        <v>133</v>
      </c>
      <c r="G41" s="20" t="s">
        <v>133</v>
      </c>
      <c r="H41" s="20" t="s">
        <v>133</v>
      </c>
      <c r="I41" s="20" t="s">
        <v>133</v>
      </c>
      <c r="J41" s="20" t="s">
        <v>133</v>
      </c>
      <c r="K41" s="20" t="s">
        <v>133</v>
      </c>
      <c r="L41" s="20" t="s">
        <v>133</v>
      </c>
      <c r="M41" s="20" t="s">
        <v>133</v>
      </c>
      <c r="N41" s="20" t="s">
        <v>133</v>
      </c>
      <c r="O41" s="20" t="s">
        <v>133</v>
      </c>
      <c r="P41" s="20" t="s">
        <v>133</v>
      </c>
      <c r="Q41" s="20" t="s">
        <v>133</v>
      </c>
      <c r="R41" s="20" t="s">
        <v>133</v>
      </c>
      <c r="S41" s="20" t="s">
        <v>133</v>
      </c>
      <c r="T41" s="20" t="s">
        <v>133</v>
      </c>
      <c r="U41" s="20" t="s">
        <v>133</v>
      </c>
      <c r="V41" s="20" t="s">
        <v>133</v>
      </c>
      <c r="W41" s="20" t="s">
        <v>133</v>
      </c>
      <c r="X41" s="20" t="s">
        <v>133</v>
      </c>
      <c r="Z41" s="20" t="s">
        <v>133</v>
      </c>
      <c r="AA41" s="20" t="s">
        <v>133</v>
      </c>
      <c r="AB41" s="20">
        <v>1</v>
      </c>
      <c r="AC41" s="20">
        <v>1</v>
      </c>
      <c r="AD41" s="62">
        <v>1</v>
      </c>
      <c r="AE41" s="62"/>
      <c r="AF41" s="20">
        <v>1</v>
      </c>
      <c r="AG41" s="20">
        <v>1</v>
      </c>
      <c r="AH41" s="62">
        <v>1</v>
      </c>
      <c r="AI41" s="20">
        <v>1</v>
      </c>
      <c r="AJ41" s="20">
        <v>1</v>
      </c>
      <c r="AK41" s="62">
        <v>1</v>
      </c>
      <c r="AL41" s="20">
        <v>1</v>
      </c>
      <c r="AM41" s="20">
        <v>1</v>
      </c>
      <c r="AN41" s="2"/>
    </row>
    <row r="42" spans="1:44" s="20" customFormat="1" ht="17" customHeight="1" x14ac:dyDescent="0.2">
      <c r="A42" s="20" t="s">
        <v>133</v>
      </c>
      <c r="B42" s="20" t="s">
        <v>133</v>
      </c>
      <c r="C42" s="20" t="s">
        <v>133</v>
      </c>
      <c r="E42" s="20" t="s">
        <v>133</v>
      </c>
      <c r="F42" s="20" t="s">
        <v>133</v>
      </c>
      <c r="G42" s="20" t="s">
        <v>133</v>
      </c>
      <c r="H42" s="20">
        <v>1</v>
      </c>
      <c r="I42" s="20">
        <v>1</v>
      </c>
      <c r="J42" s="20">
        <v>1</v>
      </c>
      <c r="K42" s="20">
        <v>1</v>
      </c>
      <c r="L42" s="20">
        <v>1</v>
      </c>
      <c r="M42" s="20">
        <v>1</v>
      </c>
      <c r="N42" s="20">
        <v>1</v>
      </c>
      <c r="O42" s="20">
        <v>1</v>
      </c>
      <c r="P42" s="20">
        <v>1</v>
      </c>
      <c r="Q42" s="20">
        <v>1</v>
      </c>
      <c r="R42" s="20">
        <v>1</v>
      </c>
      <c r="S42" s="20">
        <v>1</v>
      </c>
      <c r="T42" s="20">
        <v>1</v>
      </c>
      <c r="U42" s="20">
        <v>0</v>
      </c>
      <c r="V42" s="20">
        <v>1</v>
      </c>
      <c r="W42" s="20">
        <v>1</v>
      </c>
      <c r="X42" s="20">
        <v>0</v>
      </c>
      <c r="Z42" s="20">
        <v>1</v>
      </c>
      <c r="AA42" s="20">
        <v>1</v>
      </c>
      <c r="AB42" s="20">
        <v>1</v>
      </c>
      <c r="AC42" s="20">
        <v>1</v>
      </c>
      <c r="AD42" s="20">
        <v>1</v>
      </c>
      <c r="AF42" s="20">
        <v>1</v>
      </c>
      <c r="AG42" s="20">
        <v>1</v>
      </c>
      <c r="AH42" s="62">
        <v>1</v>
      </c>
      <c r="AI42" s="20">
        <v>1</v>
      </c>
      <c r="AJ42" s="20">
        <v>1</v>
      </c>
      <c r="AK42" s="62">
        <v>1</v>
      </c>
      <c r="AL42" s="20">
        <v>1</v>
      </c>
      <c r="AM42" s="20">
        <v>1</v>
      </c>
      <c r="AN42" s="2"/>
    </row>
    <row r="43" spans="1:44" s="20" customFormat="1" ht="17" customHeight="1" x14ac:dyDescent="0.2">
      <c r="A43" s="20" t="s">
        <v>133</v>
      </c>
      <c r="B43" s="20" t="s">
        <v>133</v>
      </c>
      <c r="C43" s="20" t="s">
        <v>133</v>
      </c>
      <c r="E43" s="20" t="s">
        <v>133</v>
      </c>
      <c r="F43" s="20" t="s">
        <v>133</v>
      </c>
      <c r="G43" s="20" t="s">
        <v>133</v>
      </c>
      <c r="H43" s="20" t="s">
        <v>133</v>
      </c>
      <c r="I43" s="20" t="s">
        <v>133</v>
      </c>
      <c r="J43" s="20" t="s">
        <v>133</v>
      </c>
      <c r="K43" s="20" t="s">
        <v>133</v>
      </c>
      <c r="L43" s="20" t="s">
        <v>133</v>
      </c>
      <c r="M43" s="20" t="s">
        <v>133</v>
      </c>
      <c r="N43" s="20" t="s">
        <v>133</v>
      </c>
      <c r="O43" s="20" t="s">
        <v>133</v>
      </c>
      <c r="P43" s="20" t="s">
        <v>133</v>
      </c>
      <c r="Q43" s="20" t="s">
        <v>133</v>
      </c>
      <c r="R43" s="20" t="s">
        <v>133</v>
      </c>
      <c r="S43" s="20" t="s">
        <v>133</v>
      </c>
      <c r="T43" s="20" t="s">
        <v>133</v>
      </c>
      <c r="U43" s="20" t="s">
        <v>133</v>
      </c>
      <c r="V43" s="20" t="s">
        <v>133</v>
      </c>
      <c r="W43" s="20" t="s">
        <v>133</v>
      </c>
      <c r="X43" s="20" t="s">
        <v>133</v>
      </c>
      <c r="Z43" s="20" t="s">
        <v>133</v>
      </c>
      <c r="AA43" s="20" t="s">
        <v>133</v>
      </c>
      <c r="AB43" s="20">
        <v>1</v>
      </c>
      <c r="AC43" s="20">
        <v>1</v>
      </c>
      <c r="AD43" s="62">
        <v>1</v>
      </c>
      <c r="AE43" s="62"/>
      <c r="AF43" s="20">
        <v>1</v>
      </c>
      <c r="AG43" s="20">
        <v>1</v>
      </c>
      <c r="AH43" s="62">
        <v>1</v>
      </c>
      <c r="AI43" s="20">
        <v>1</v>
      </c>
      <c r="AJ43" s="20">
        <v>1</v>
      </c>
      <c r="AK43" s="62">
        <v>1</v>
      </c>
      <c r="AL43" s="20">
        <v>1</v>
      </c>
      <c r="AM43" s="20">
        <v>1</v>
      </c>
      <c r="AN43" s="2"/>
    </row>
    <row r="44" spans="1:44" s="20" customFormat="1" ht="17" customHeight="1" x14ac:dyDescent="0.2">
      <c r="A44" s="20" t="s">
        <v>133</v>
      </c>
      <c r="B44" s="20" t="s">
        <v>133</v>
      </c>
      <c r="C44" s="20" t="s">
        <v>133</v>
      </c>
      <c r="E44" s="20" t="s">
        <v>133</v>
      </c>
      <c r="F44" s="20" t="s">
        <v>133</v>
      </c>
      <c r="G44" s="20" t="s">
        <v>133</v>
      </c>
      <c r="H44" s="20">
        <v>1</v>
      </c>
      <c r="I44" s="20">
        <v>1</v>
      </c>
      <c r="J44" s="20">
        <v>1</v>
      </c>
      <c r="K44" s="20">
        <v>1</v>
      </c>
      <c r="L44" s="20">
        <v>1</v>
      </c>
      <c r="M44" s="20">
        <v>1</v>
      </c>
      <c r="N44" s="20">
        <v>1</v>
      </c>
      <c r="O44" s="20">
        <v>1</v>
      </c>
      <c r="P44" s="20">
        <v>1</v>
      </c>
      <c r="Q44" s="20">
        <v>1</v>
      </c>
      <c r="R44" s="20">
        <v>1</v>
      </c>
      <c r="S44" s="20">
        <v>1</v>
      </c>
      <c r="T44" s="20">
        <v>1</v>
      </c>
      <c r="U44" s="20">
        <v>1</v>
      </c>
      <c r="V44" s="20">
        <v>1</v>
      </c>
      <c r="W44" s="20">
        <v>1</v>
      </c>
      <c r="X44" s="20">
        <v>1</v>
      </c>
      <c r="Z44" s="20">
        <v>1</v>
      </c>
      <c r="AA44" s="20">
        <v>1</v>
      </c>
      <c r="AB44" s="20">
        <v>1</v>
      </c>
      <c r="AC44" s="20">
        <v>1</v>
      </c>
      <c r="AD44" s="20">
        <v>1</v>
      </c>
      <c r="AF44" s="20">
        <v>1</v>
      </c>
      <c r="AG44" s="20">
        <v>1</v>
      </c>
      <c r="AH44" s="62">
        <v>1</v>
      </c>
      <c r="AI44" s="20">
        <v>1</v>
      </c>
      <c r="AJ44" s="20">
        <v>1</v>
      </c>
      <c r="AK44" s="62">
        <v>1</v>
      </c>
      <c r="AL44" s="20">
        <v>1</v>
      </c>
      <c r="AM44" s="20">
        <v>1</v>
      </c>
      <c r="AN44" s="2"/>
    </row>
    <row r="45" spans="1:44" s="66" customFormat="1" ht="17" customHeight="1" thickBot="1" x14ac:dyDescent="0.25">
      <c r="A45" s="66" t="s">
        <v>133</v>
      </c>
      <c r="B45" s="66" t="s">
        <v>133</v>
      </c>
      <c r="C45" s="66" t="s">
        <v>133</v>
      </c>
      <c r="E45" s="66" t="s">
        <v>133</v>
      </c>
      <c r="F45" s="66" t="s">
        <v>133</v>
      </c>
      <c r="G45" s="66" t="s">
        <v>133</v>
      </c>
      <c r="H45" s="66" t="s">
        <v>133</v>
      </c>
      <c r="I45" s="66" t="s">
        <v>133</v>
      </c>
      <c r="J45" s="66" t="s">
        <v>133</v>
      </c>
      <c r="K45" s="66" t="s">
        <v>133</v>
      </c>
      <c r="L45" s="66" t="s">
        <v>133</v>
      </c>
      <c r="M45" s="66" t="s">
        <v>133</v>
      </c>
      <c r="N45" s="66" t="s">
        <v>133</v>
      </c>
      <c r="O45" s="66" t="s">
        <v>133</v>
      </c>
      <c r="P45" s="66" t="s">
        <v>133</v>
      </c>
      <c r="Q45" s="66" t="s">
        <v>133</v>
      </c>
      <c r="R45" s="66" t="s">
        <v>133</v>
      </c>
      <c r="S45" s="66" t="s">
        <v>133</v>
      </c>
      <c r="T45" s="66" t="s">
        <v>133</v>
      </c>
      <c r="U45" s="66" t="s">
        <v>133</v>
      </c>
      <c r="V45" s="66" t="s">
        <v>133</v>
      </c>
      <c r="W45" s="66" t="s">
        <v>133</v>
      </c>
      <c r="X45" s="66" t="s">
        <v>133</v>
      </c>
      <c r="Y45" s="21"/>
      <c r="Z45" s="66" t="s">
        <v>133</v>
      </c>
      <c r="AA45" s="66" t="s">
        <v>133</v>
      </c>
      <c r="AB45" s="66">
        <v>1</v>
      </c>
      <c r="AC45" s="66">
        <v>1</v>
      </c>
      <c r="AD45" s="72">
        <v>1</v>
      </c>
      <c r="AE45" s="72"/>
      <c r="AF45" s="66">
        <v>1</v>
      </c>
      <c r="AG45" s="66">
        <v>1</v>
      </c>
      <c r="AH45" s="72">
        <v>1</v>
      </c>
      <c r="AI45" s="66">
        <v>1</v>
      </c>
      <c r="AJ45" s="66">
        <v>1</v>
      </c>
      <c r="AK45" s="72">
        <v>1</v>
      </c>
      <c r="AL45" s="66">
        <v>1</v>
      </c>
      <c r="AM45" s="66">
        <v>1</v>
      </c>
      <c r="AN45" s="68"/>
    </row>
    <row r="46" spans="1:44" s="20" customFormat="1" ht="17" customHeight="1" thickTop="1" x14ac:dyDescent="0.2">
      <c r="A46" s="20">
        <v>1</v>
      </c>
      <c r="B46" s="20">
        <v>1</v>
      </c>
      <c r="C46" s="20">
        <v>1</v>
      </c>
      <c r="E46" s="20">
        <v>1</v>
      </c>
      <c r="F46" s="20">
        <v>1</v>
      </c>
      <c r="G46" s="20">
        <v>1</v>
      </c>
      <c r="H46" s="20">
        <v>1</v>
      </c>
      <c r="I46" s="20">
        <v>1</v>
      </c>
      <c r="J46" s="20">
        <v>1</v>
      </c>
      <c r="K46" s="20">
        <v>1</v>
      </c>
      <c r="L46" s="20">
        <v>1</v>
      </c>
      <c r="M46" s="20">
        <v>1</v>
      </c>
      <c r="N46" s="20">
        <v>1</v>
      </c>
      <c r="O46" s="20">
        <v>1</v>
      </c>
      <c r="P46" s="20">
        <v>1</v>
      </c>
      <c r="Q46" s="20">
        <v>1</v>
      </c>
      <c r="R46" s="20">
        <v>1</v>
      </c>
      <c r="S46" s="20">
        <v>1</v>
      </c>
      <c r="T46" s="20">
        <v>1</v>
      </c>
      <c r="U46" s="20">
        <v>1</v>
      </c>
      <c r="V46" s="20">
        <v>1</v>
      </c>
      <c r="W46" s="20">
        <v>1</v>
      </c>
      <c r="X46" s="20">
        <v>0</v>
      </c>
      <c r="Z46" s="20">
        <v>1</v>
      </c>
      <c r="AA46" s="20">
        <v>1</v>
      </c>
      <c r="AB46" s="20">
        <v>1</v>
      </c>
      <c r="AC46" s="20">
        <v>1</v>
      </c>
      <c r="AD46" s="20">
        <v>0</v>
      </c>
      <c r="AF46" s="20">
        <v>1</v>
      </c>
      <c r="AG46" s="20">
        <v>1</v>
      </c>
      <c r="AH46" s="20">
        <v>1</v>
      </c>
      <c r="AI46" s="20">
        <v>1</v>
      </c>
      <c r="AJ46" s="20">
        <v>1</v>
      </c>
      <c r="AK46" s="20">
        <v>1</v>
      </c>
      <c r="AL46" s="20">
        <v>1</v>
      </c>
      <c r="AM46" s="20">
        <v>1</v>
      </c>
      <c r="AN46" s="2"/>
    </row>
    <row r="47" spans="1:44" s="20" customFormat="1" ht="17" customHeight="1" x14ac:dyDescent="0.2">
      <c r="A47" s="20" t="s">
        <v>133</v>
      </c>
      <c r="B47" s="20" t="s">
        <v>133</v>
      </c>
      <c r="C47" s="20" t="s">
        <v>133</v>
      </c>
      <c r="E47" s="20" t="s">
        <v>133</v>
      </c>
      <c r="F47" s="20" t="s">
        <v>133</v>
      </c>
      <c r="G47" s="20" t="s">
        <v>133</v>
      </c>
      <c r="H47" s="20">
        <v>1</v>
      </c>
      <c r="I47" s="20">
        <v>1</v>
      </c>
      <c r="J47" s="20">
        <v>1</v>
      </c>
      <c r="K47" s="20">
        <v>1</v>
      </c>
      <c r="L47" s="20">
        <v>1</v>
      </c>
      <c r="M47" s="20">
        <v>1</v>
      </c>
      <c r="N47" s="20">
        <v>1</v>
      </c>
      <c r="O47" s="20">
        <v>1</v>
      </c>
      <c r="P47" s="20">
        <v>1</v>
      </c>
      <c r="Q47" s="20">
        <v>1</v>
      </c>
      <c r="R47" s="20">
        <v>1</v>
      </c>
      <c r="S47" s="20">
        <v>1</v>
      </c>
      <c r="T47" s="20">
        <v>1</v>
      </c>
      <c r="U47" s="20">
        <v>1</v>
      </c>
      <c r="V47" s="20">
        <v>1</v>
      </c>
      <c r="W47" s="20">
        <v>1</v>
      </c>
      <c r="X47" s="20">
        <v>1</v>
      </c>
      <c r="Z47" s="20">
        <v>1</v>
      </c>
      <c r="AA47" s="20">
        <v>1</v>
      </c>
      <c r="AB47" s="20">
        <v>1</v>
      </c>
      <c r="AC47" s="20">
        <v>1</v>
      </c>
      <c r="AD47" s="20">
        <v>0</v>
      </c>
      <c r="AF47" s="20">
        <v>1</v>
      </c>
      <c r="AG47" s="20">
        <v>1</v>
      </c>
      <c r="AH47" s="20">
        <v>1</v>
      </c>
      <c r="AI47" s="20">
        <v>1</v>
      </c>
      <c r="AJ47" s="20">
        <v>1</v>
      </c>
      <c r="AK47" s="20">
        <v>1</v>
      </c>
      <c r="AL47" s="20">
        <v>1</v>
      </c>
      <c r="AM47" s="20">
        <v>1</v>
      </c>
      <c r="AN47" s="2" t="s">
        <v>138</v>
      </c>
      <c r="AO47" s="20" t="s">
        <v>280</v>
      </c>
      <c r="AP47" s="54">
        <f>SUM(A46:AM57)</f>
        <v>318</v>
      </c>
      <c r="AQ47" s="20">
        <f>COUNT(A46:AM57)</f>
        <v>328</v>
      </c>
      <c r="AR47" s="55">
        <f>AP47/AQ47</f>
        <v>0.96951219512195119</v>
      </c>
    </row>
    <row r="48" spans="1:44" s="20" customFormat="1" ht="17" customHeight="1" x14ac:dyDescent="0.2">
      <c r="A48" s="20">
        <v>1</v>
      </c>
      <c r="B48" s="20">
        <v>1</v>
      </c>
      <c r="C48" s="20">
        <v>1</v>
      </c>
      <c r="E48" s="20">
        <v>1</v>
      </c>
      <c r="F48" s="20">
        <v>1</v>
      </c>
      <c r="G48" s="20">
        <v>1</v>
      </c>
      <c r="H48" s="20">
        <v>1</v>
      </c>
      <c r="I48" s="20">
        <v>1</v>
      </c>
      <c r="J48" s="20">
        <v>1</v>
      </c>
      <c r="K48" s="20">
        <v>1</v>
      </c>
      <c r="L48" s="20">
        <v>1</v>
      </c>
      <c r="M48" s="20">
        <v>1</v>
      </c>
      <c r="N48" s="20">
        <v>1</v>
      </c>
      <c r="O48" s="20">
        <v>1</v>
      </c>
      <c r="P48" s="20">
        <v>1</v>
      </c>
      <c r="Q48" s="20">
        <v>1</v>
      </c>
      <c r="R48" s="20">
        <v>1</v>
      </c>
      <c r="S48" s="20">
        <v>1</v>
      </c>
      <c r="T48" s="20">
        <v>1</v>
      </c>
      <c r="U48" s="20">
        <v>1</v>
      </c>
      <c r="V48" s="20">
        <v>1</v>
      </c>
      <c r="W48" s="20">
        <v>1</v>
      </c>
      <c r="X48" s="20">
        <v>1</v>
      </c>
      <c r="Z48" s="20">
        <v>1</v>
      </c>
      <c r="AA48" s="20">
        <v>1</v>
      </c>
      <c r="AB48" s="20">
        <v>1</v>
      </c>
      <c r="AC48" s="20">
        <v>1</v>
      </c>
      <c r="AD48" s="20">
        <v>1</v>
      </c>
      <c r="AF48" s="20">
        <v>1</v>
      </c>
      <c r="AG48" s="20">
        <v>1</v>
      </c>
      <c r="AH48" s="20">
        <v>1</v>
      </c>
      <c r="AI48" s="20">
        <v>1</v>
      </c>
      <c r="AJ48" s="20">
        <v>1</v>
      </c>
      <c r="AK48" s="20">
        <v>1</v>
      </c>
      <c r="AL48" s="20">
        <v>1</v>
      </c>
      <c r="AM48" s="20">
        <v>1</v>
      </c>
      <c r="AN48" s="2"/>
      <c r="AP48" s="54"/>
      <c r="AQ48" s="54"/>
      <c r="AR48" s="55"/>
    </row>
    <row r="49" spans="1:44" s="20" customFormat="1" ht="17" customHeight="1" x14ac:dyDescent="0.2">
      <c r="A49" s="20" t="s">
        <v>133</v>
      </c>
      <c r="B49" s="20" t="s">
        <v>133</v>
      </c>
      <c r="C49" s="20" t="s">
        <v>133</v>
      </c>
      <c r="E49" s="20" t="s">
        <v>133</v>
      </c>
      <c r="F49" s="20" t="s">
        <v>133</v>
      </c>
      <c r="G49" s="20" t="s">
        <v>133</v>
      </c>
      <c r="H49" s="20">
        <v>1</v>
      </c>
      <c r="I49" s="20">
        <v>1</v>
      </c>
      <c r="J49" s="20">
        <v>1</v>
      </c>
      <c r="K49" s="20">
        <v>1</v>
      </c>
      <c r="L49" s="20">
        <v>1</v>
      </c>
      <c r="M49" s="20">
        <v>1</v>
      </c>
      <c r="N49" s="20">
        <v>1</v>
      </c>
      <c r="O49" s="20">
        <v>1</v>
      </c>
      <c r="P49" s="20">
        <v>1</v>
      </c>
      <c r="Q49" s="20">
        <v>1</v>
      </c>
      <c r="R49" s="20">
        <v>1</v>
      </c>
      <c r="S49" s="20">
        <v>1</v>
      </c>
      <c r="T49" s="20">
        <v>1</v>
      </c>
      <c r="U49" s="20">
        <v>1</v>
      </c>
      <c r="V49" s="20">
        <v>1</v>
      </c>
      <c r="W49" s="20">
        <v>1</v>
      </c>
      <c r="X49" s="20">
        <v>1</v>
      </c>
      <c r="Z49" s="20">
        <v>1</v>
      </c>
      <c r="AA49" s="20">
        <v>1</v>
      </c>
      <c r="AB49" s="20">
        <v>1</v>
      </c>
      <c r="AC49" s="20">
        <v>1</v>
      </c>
      <c r="AD49" s="20">
        <v>1</v>
      </c>
      <c r="AF49" s="20">
        <v>1</v>
      </c>
      <c r="AG49" s="20">
        <v>1</v>
      </c>
      <c r="AH49" s="20">
        <v>1</v>
      </c>
      <c r="AI49" s="20">
        <v>1</v>
      </c>
      <c r="AJ49" s="20">
        <v>1</v>
      </c>
      <c r="AK49" s="20">
        <v>1</v>
      </c>
      <c r="AL49" s="20">
        <v>1</v>
      </c>
      <c r="AM49" s="20">
        <v>1</v>
      </c>
      <c r="AN49" s="2"/>
    </row>
    <row r="50" spans="1:44" s="20" customFormat="1" ht="17" customHeight="1" x14ac:dyDescent="0.2">
      <c r="A50" s="20">
        <v>1</v>
      </c>
      <c r="B50" s="20">
        <v>1</v>
      </c>
      <c r="C50" s="20">
        <v>1</v>
      </c>
      <c r="E50" s="20">
        <v>1</v>
      </c>
      <c r="F50" s="20">
        <v>1</v>
      </c>
      <c r="G50" s="20">
        <v>1</v>
      </c>
      <c r="H50" s="20">
        <v>1</v>
      </c>
      <c r="I50" s="20">
        <v>1</v>
      </c>
      <c r="J50" s="20">
        <v>1</v>
      </c>
      <c r="K50" s="20">
        <v>1</v>
      </c>
      <c r="L50" s="20">
        <v>1</v>
      </c>
      <c r="M50" s="20">
        <v>1</v>
      </c>
      <c r="N50" s="20">
        <v>1</v>
      </c>
      <c r="O50" s="20">
        <v>1</v>
      </c>
      <c r="P50" s="20">
        <v>1</v>
      </c>
      <c r="Q50" s="20">
        <v>1</v>
      </c>
      <c r="R50" s="20">
        <v>1</v>
      </c>
      <c r="S50" s="20">
        <v>1</v>
      </c>
      <c r="T50" s="20">
        <v>1</v>
      </c>
      <c r="U50" s="20">
        <v>1</v>
      </c>
      <c r="V50" s="20">
        <v>1</v>
      </c>
      <c r="W50" s="20">
        <v>1</v>
      </c>
      <c r="X50" s="20">
        <v>1</v>
      </c>
      <c r="Z50" s="20">
        <v>1</v>
      </c>
      <c r="AA50" s="20">
        <v>1</v>
      </c>
      <c r="AB50" s="20">
        <v>1</v>
      </c>
      <c r="AC50" s="20">
        <v>1</v>
      </c>
      <c r="AD50" s="20">
        <v>1</v>
      </c>
      <c r="AF50" s="20">
        <v>1</v>
      </c>
      <c r="AG50" s="20">
        <v>1</v>
      </c>
      <c r="AH50" s="20">
        <v>1</v>
      </c>
      <c r="AI50" s="20">
        <v>1</v>
      </c>
      <c r="AJ50" s="20">
        <v>1</v>
      </c>
      <c r="AK50" s="20">
        <v>1</v>
      </c>
      <c r="AL50" s="20">
        <v>1</v>
      </c>
      <c r="AM50" s="20">
        <v>1</v>
      </c>
      <c r="AN50" s="2" t="s">
        <v>218</v>
      </c>
      <c r="AO50" s="20" t="s">
        <v>281</v>
      </c>
      <c r="AP50" s="54">
        <f>SUM(A3:AM57)</f>
        <v>1371</v>
      </c>
      <c r="AQ50" s="20">
        <f>COUNT(A3:AM57)</f>
        <v>1432</v>
      </c>
      <c r="AR50" s="55">
        <f>AP50/AQ50</f>
        <v>0.95740223463687146</v>
      </c>
    </row>
    <row r="51" spans="1:44" s="20" customFormat="1" ht="17" customHeight="1" x14ac:dyDescent="0.2">
      <c r="A51" s="20" t="s">
        <v>133</v>
      </c>
      <c r="B51" s="20" t="s">
        <v>133</v>
      </c>
      <c r="C51" s="20" t="s">
        <v>133</v>
      </c>
      <c r="E51" s="20" t="s">
        <v>133</v>
      </c>
      <c r="F51" s="20" t="s">
        <v>133</v>
      </c>
      <c r="G51" s="20" t="s">
        <v>133</v>
      </c>
      <c r="H51" s="20" t="s">
        <v>133</v>
      </c>
      <c r="I51" s="20" t="s">
        <v>133</v>
      </c>
      <c r="J51" s="20" t="s">
        <v>133</v>
      </c>
      <c r="K51" s="20" t="s">
        <v>133</v>
      </c>
      <c r="L51" s="20" t="s">
        <v>133</v>
      </c>
      <c r="M51" s="20" t="s">
        <v>133</v>
      </c>
      <c r="N51" s="20" t="s">
        <v>133</v>
      </c>
      <c r="O51" s="20" t="s">
        <v>133</v>
      </c>
      <c r="P51" s="20" t="s">
        <v>133</v>
      </c>
      <c r="Q51" s="20" t="s">
        <v>133</v>
      </c>
      <c r="R51" s="20" t="s">
        <v>133</v>
      </c>
      <c r="S51" s="20" t="s">
        <v>133</v>
      </c>
      <c r="T51" s="20" t="s">
        <v>133</v>
      </c>
      <c r="U51" s="20" t="s">
        <v>133</v>
      </c>
      <c r="V51" s="20" t="s">
        <v>133</v>
      </c>
      <c r="W51" s="20" t="s">
        <v>133</v>
      </c>
      <c r="X51" s="20" t="s">
        <v>133</v>
      </c>
      <c r="Z51" s="20" t="s">
        <v>133</v>
      </c>
      <c r="AA51" s="20" t="s">
        <v>133</v>
      </c>
      <c r="AB51" s="20">
        <v>1</v>
      </c>
      <c r="AC51" s="20">
        <v>1</v>
      </c>
      <c r="AD51" s="20">
        <v>0</v>
      </c>
      <c r="AF51" s="20">
        <v>1</v>
      </c>
      <c r="AG51" s="20">
        <v>1</v>
      </c>
      <c r="AH51" s="20">
        <v>1</v>
      </c>
      <c r="AI51" s="20">
        <v>1</v>
      </c>
      <c r="AJ51" s="20">
        <v>1</v>
      </c>
      <c r="AK51" s="20">
        <v>1</v>
      </c>
      <c r="AL51" s="20">
        <v>1</v>
      </c>
      <c r="AM51" s="20">
        <v>1</v>
      </c>
      <c r="AN51" s="2"/>
    </row>
    <row r="52" spans="1:44" s="20" customFormat="1" ht="17" customHeight="1" x14ac:dyDescent="0.2">
      <c r="A52" s="20" t="s">
        <v>133</v>
      </c>
      <c r="B52" s="20" t="s">
        <v>133</v>
      </c>
      <c r="C52" s="20" t="s">
        <v>133</v>
      </c>
      <c r="E52" s="20" t="s">
        <v>133</v>
      </c>
      <c r="F52" s="20" t="s">
        <v>133</v>
      </c>
      <c r="G52" s="20" t="s">
        <v>133</v>
      </c>
      <c r="H52" s="20">
        <v>1</v>
      </c>
      <c r="I52" s="20">
        <v>1</v>
      </c>
      <c r="J52" s="20">
        <v>1</v>
      </c>
      <c r="K52" s="20">
        <v>1</v>
      </c>
      <c r="L52" s="20">
        <v>1</v>
      </c>
      <c r="M52" s="20">
        <v>1</v>
      </c>
      <c r="N52" s="20">
        <v>1</v>
      </c>
      <c r="O52" s="20">
        <v>1</v>
      </c>
      <c r="P52" s="20">
        <v>1</v>
      </c>
      <c r="Q52" s="20">
        <v>1</v>
      </c>
      <c r="R52" s="20">
        <v>1</v>
      </c>
      <c r="S52" s="20">
        <v>1</v>
      </c>
      <c r="T52" s="20">
        <v>1</v>
      </c>
      <c r="U52" s="20">
        <v>1</v>
      </c>
      <c r="V52" s="20">
        <v>1</v>
      </c>
      <c r="W52" s="20">
        <v>1</v>
      </c>
      <c r="X52" s="20">
        <v>1</v>
      </c>
      <c r="Z52" s="20">
        <v>1</v>
      </c>
      <c r="AA52" s="20">
        <v>1</v>
      </c>
      <c r="AB52" s="20">
        <v>1</v>
      </c>
      <c r="AC52" s="20">
        <v>1</v>
      </c>
      <c r="AD52" s="20">
        <v>1</v>
      </c>
      <c r="AF52" s="20">
        <v>1</v>
      </c>
      <c r="AG52" s="20">
        <v>1</v>
      </c>
      <c r="AH52" s="20">
        <v>1</v>
      </c>
      <c r="AI52" s="20">
        <v>1</v>
      </c>
      <c r="AJ52" s="20">
        <v>1</v>
      </c>
      <c r="AK52" s="20">
        <v>1</v>
      </c>
      <c r="AL52" s="20">
        <v>1</v>
      </c>
      <c r="AM52" s="20">
        <v>1</v>
      </c>
      <c r="AN52" s="2"/>
    </row>
    <row r="53" spans="1:44" s="20" customFormat="1" ht="17" customHeight="1" x14ac:dyDescent="0.2">
      <c r="A53" s="20" t="s">
        <v>133</v>
      </c>
      <c r="B53" s="20" t="s">
        <v>133</v>
      </c>
      <c r="C53" s="20" t="s">
        <v>133</v>
      </c>
      <c r="E53" s="20" t="s">
        <v>133</v>
      </c>
      <c r="F53" s="20" t="s">
        <v>133</v>
      </c>
      <c r="G53" s="20" t="s">
        <v>133</v>
      </c>
      <c r="H53" s="20" t="s">
        <v>133</v>
      </c>
      <c r="I53" s="20" t="s">
        <v>133</v>
      </c>
      <c r="J53" s="20" t="s">
        <v>133</v>
      </c>
      <c r="K53" s="20" t="s">
        <v>133</v>
      </c>
      <c r="L53" s="20" t="s">
        <v>133</v>
      </c>
      <c r="M53" s="20" t="s">
        <v>133</v>
      </c>
      <c r="N53" s="20" t="s">
        <v>133</v>
      </c>
      <c r="O53" s="20" t="s">
        <v>133</v>
      </c>
      <c r="P53" s="20" t="s">
        <v>133</v>
      </c>
      <c r="Q53" s="20" t="s">
        <v>133</v>
      </c>
      <c r="R53" s="20" t="s">
        <v>133</v>
      </c>
      <c r="S53" s="20" t="s">
        <v>133</v>
      </c>
      <c r="T53" s="20" t="s">
        <v>133</v>
      </c>
      <c r="U53" s="20" t="s">
        <v>133</v>
      </c>
      <c r="V53" s="20" t="s">
        <v>133</v>
      </c>
      <c r="W53" s="20" t="s">
        <v>133</v>
      </c>
      <c r="X53" s="20" t="s">
        <v>133</v>
      </c>
      <c r="Z53" s="20" t="s">
        <v>133</v>
      </c>
      <c r="AA53" s="20" t="s">
        <v>133</v>
      </c>
      <c r="AB53" s="20">
        <v>1</v>
      </c>
      <c r="AC53" s="20">
        <v>1</v>
      </c>
      <c r="AD53" s="20">
        <v>0</v>
      </c>
      <c r="AF53" s="20">
        <v>1</v>
      </c>
      <c r="AG53" s="20">
        <v>1</v>
      </c>
      <c r="AH53" s="20">
        <v>1</v>
      </c>
      <c r="AI53" s="20">
        <v>1</v>
      </c>
      <c r="AJ53" s="20">
        <v>1</v>
      </c>
      <c r="AK53" s="20">
        <v>1</v>
      </c>
      <c r="AL53" s="20">
        <v>1</v>
      </c>
      <c r="AM53" s="20">
        <v>1</v>
      </c>
      <c r="AN53" s="2"/>
    </row>
    <row r="54" spans="1:44" s="20" customFormat="1" ht="17" customHeight="1" x14ac:dyDescent="0.2">
      <c r="A54" s="20" t="s">
        <v>133</v>
      </c>
      <c r="B54" s="20" t="s">
        <v>133</v>
      </c>
      <c r="C54" s="20" t="s">
        <v>133</v>
      </c>
      <c r="E54" s="20" t="s">
        <v>133</v>
      </c>
      <c r="F54" s="20" t="s">
        <v>133</v>
      </c>
      <c r="G54" s="20" t="s">
        <v>133</v>
      </c>
      <c r="H54" s="20">
        <v>1</v>
      </c>
      <c r="I54" s="20">
        <v>1</v>
      </c>
      <c r="J54" s="20">
        <v>1</v>
      </c>
      <c r="K54" s="20">
        <v>1</v>
      </c>
      <c r="L54" s="20">
        <v>1</v>
      </c>
      <c r="M54" s="20">
        <v>1</v>
      </c>
      <c r="N54" s="20">
        <v>1</v>
      </c>
      <c r="O54" s="20">
        <v>1</v>
      </c>
      <c r="P54" s="20">
        <v>1</v>
      </c>
      <c r="Q54" s="20">
        <v>1</v>
      </c>
      <c r="R54" s="20">
        <v>1</v>
      </c>
      <c r="S54" s="20">
        <v>1</v>
      </c>
      <c r="T54" s="20">
        <v>1</v>
      </c>
      <c r="U54" s="20">
        <v>1</v>
      </c>
      <c r="V54" s="20">
        <v>1</v>
      </c>
      <c r="W54" s="20">
        <v>1</v>
      </c>
      <c r="X54" s="20">
        <v>1</v>
      </c>
      <c r="Z54" s="20">
        <v>1</v>
      </c>
      <c r="AA54" s="20">
        <v>1</v>
      </c>
      <c r="AB54" s="20">
        <v>1</v>
      </c>
      <c r="AC54" s="20">
        <v>1</v>
      </c>
      <c r="AD54" s="20">
        <v>1</v>
      </c>
      <c r="AF54" s="20">
        <v>1</v>
      </c>
      <c r="AG54" s="20">
        <v>1</v>
      </c>
      <c r="AH54" s="20">
        <v>1</v>
      </c>
      <c r="AI54" s="20">
        <v>1</v>
      </c>
      <c r="AJ54" s="20">
        <v>1</v>
      </c>
      <c r="AK54" s="20">
        <v>1</v>
      </c>
      <c r="AL54" s="20">
        <v>1</v>
      </c>
      <c r="AM54" s="20">
        <v>1</v>
      </c>
      <c r="AN54" s="2"/>
    </row>
    <row r="55" spans="1:44" s="20" customFormat="1" ht="17" customHeight="1" x14ac:dyDescent="0.2">
      <c r="A55" s="20" t="s">
        <v>133</v>
      </c>
      <c r="B55" s="20" t="s">
        <v>133</v>
      </c>
      <c r="C55" s="20" t="s">
        <v>133</v>
      </c>
      <c r="E55" s="20" t="s">
        <v>133</v>
      </c>
      <c r="F55" s="20" t="s">
        <v>133</v>
      </c>
      <c r="G55" s="20" t="s">
        <v>133</v>
      </c>
      <c r="H55" s="20" t="s">
        <v>133</v>
      </c>
      <c r="I55" s="20" t="s">
        <v>133</v>
      </c>
      <c r="J55" s="20" t="s">
        <v>133</v>
      </c>
      <c r="K55" s="20" t="s">
        <v>133</v>
      </c>
      <c r="L55" s="20" t="s">
        <v>133</v>
      </c>
      <c r="M55" s="20" t="s">
        <v>133</v>
      </c>
      <c r="N55" s="20" t="s">
        <v>133</v>
      </c>
      <c r="O55" s="20" t="s">
        <v>133</v>
      </c>
      <c r="P55" s="20" t="s">
        <v>133</v>
      </c>
      <c r="Q55" s="20" t="s">
        <v>133</v>
      </c>
      <c r="R55" s="20" t="s">
        <v>133</v>
      </c>
      <c r="S55" s="20" t="s">
        <v>133</v>
      </c>
      <c r="T55" s="20" t="s">
        <v>133</v>
      </c>
      <c r="U55" s="20" t="s">
        <v>133</v>
      </c>
      <c r="V55" s="20" t="s">
        <v>133</v>
      </c>
      <c r="W55" s="20" t="s">
        <v>133</v>
      </c>
      <c r="X55" s="20" t="s">
        <v>133</v>
      </c>
      <c r="Z55" s="20" t="s">
        <v>133</v>
      </c>
      <c r="AA55" s="20" t="s">
        <v>133</v>
      </c>
      <c r="AB55" s="20">
        <v>1</v>
      </c>
      <c r="AC55" s="20">
        <v>1</v>
      </c>
      <c r="AD55" s="20">
        <v>0</v>
      </c>
      <c r="AF55" s="20">
        <v>1</v>
      </c>
      <c r="AG55" s="20">
        <v>1</v>
      </c>
      <c r="AH55" s="20">
        <v>1</v>
      </c>
      <c r="AI55" s="20">
        <v>1</v>
      </c>
      <c r="AJ55" s="20">
        <v>1</v>
      </c>
      <c r="AK55" s="20">
        <v>1</v>
      </c>
      <c r="AL55" s="20">
        <v>1</v>
      </c>
      <c r="AM55" s="20">
        <v>1</v>
      </c>
      <c r="AN55" s="2"/>
    </row>
    <row r="56" spans="1:44" s="20" customFormat="1" ht="17" customHeight="1" x14ac:dyDescent="0.2">
      <c r="A56" s="20">
        <v>1</v>
      </c>
      <c r="B56" s="20">
        <v>1</v>
      </c>
      <c r="C56" s="20">
        <v>1</v>
      </c>
      <c r="E56" s="20">
        <v>1</v>
      </c>
      <c r="F56" s="20">
        <v>1</v>
      </c>
      <c r="G56" s="20">
        <v>0</v>
      </c>
      <c r="H56" s="20">
        <v>1</v>
      </c>
      <c r="I56" s="20">
        <v>1</v>
      </c>
      <c r="J56" s="20">
        <v>1</v>
      </c>
      <c r="K56" s="20">
        <v>1</v>
      </c>
      <c r="L56" s="20">
        <v>1</v>
      </c>
      <c r="M56" s="20">
        <v>1</v>
      </c>
      <c r="N56" s="20">
        <v>1</v>
      </c>
      <c r="O56" s="20">
        <v>1</v>
      </c>
      <c r="P56" s="20">
        <v>1</v>
      </c>
      <c r="Q56" s="20">
        <v>1</v>
      </c>
      <c r="R56" s="20">
        <v>0</v>
      </c>
      <c r="S56" s="20">
        <v>1</v>
      </c>
      <c r="T56" s="20">
        <v>0</v>
      </c>
      <c r="U56" s="20">
        <v>1</v>
      </c>
      <c r="V56" s="20">
        <v>1</v>
      </c>
      <c r="W56" s="20">
        <v>1</v>
      </c>
      <c r="X56" s="20">
        <v>1</v>
      </c>
      <c r="Z56" s="20">
        <v>0</v>
      </c>
      <c r="AA56" s="20">
        <v>1</v>
      </c>
      <c r="AB56" s="20">
        <v>1</v>
      </c>
      <c r="AC56" s="20">
        <v>1</v>
      </c>
      <c r="AD56" s="20">
        <v>1</v>
      </c>
      <c r="AF56" s="20">
        <v>1</v>
      </c>
      <c r="AG56" s="20">
        <v>1</v>
      </c>
      <c r="AH56" s="20">
        <v>1</v>
      </c>
      <c r="AI56" s="20">
        <v>1</v>
      </c>
      <c r="AJ56" s="20">
        <v>1</v>
      </c>
      <c r="AK56" s="20">
        <v>1</v>
      </c>
      <c r="AL56" s="20">
        <v>1</v>
      </c>
      <c r="AM56" s="20">
        <v>1</v>
      </c>
      <c r="AN56" s="2"/>
    </row>
    <row r="57" spans="1:44" s="66" customFormat="1" ht="17" customHeight="1" thickBot="1" x14ac:dyDescent="0.25">
      <c r="A57" s="66">
        <v>1</v>
      </c>
      <c r="B57" s="66" t="s">
        <v>133</v>
      </c>
      <c r="C57" s="66" t="s">
        <v>133</v>
      </c>
      <c r="E57" s="66" t="s">
        <v>133</v>
      </c>
      <c r="F57" s="66" t="s">
        <v>133</v>
      </c>
      <c r="G57" s="66" t="s">
        <v>133</v>
      </c>
      <c r="H57" s="66">
        <v>1</v>
      </c>
      <c r="I57" s="66">
        <v>1</v>
      </c>
      <c r="J57" s="66">
        <v>1</v>
      </c>
      <c r="K57" s="66">
        <v>1</v>
      </c>
      <c r="L57" s="66">
        <v>1</v>
      </c>
      <c r="M57" s="66">
        <v>1</v>
      </c>
      <c r="N57" s="66">
        <v>1</v>
      </c>
      <c r="O57" s="66">
        <v>1</v>
      </c>
      <c r="P57" s="66">
        <v>1</v>
      </c>
      <c r="Q57" s="66">
        <v>1</v>
      </c>
      <c r="R57" s="66">
        <v>1</v>
      </c>
      <c r="S57" s="66">
        <v>1</v>
      </c>
      <c r="T57" s="66">
        <v>1</v>
      </c>
      <c r="U57" s="66">
        <v>1</v>
      </c>
      <c r="V57" s="66">
        <v>1</v>
      </c>
      <c r="W57" s="66">
        <v>1</v>
      </c>
      <c r="X57" s="66">
        <v>1</v>
      </c>
      <c r="Z57" s="66">
        <v>1</v>
      </c>
      <c r="AA57" s="66">
        <v>1</v>
      </c>
      <c r="AB57" s="66">
        <v>1</v>
      </c>
      <c r="AC57" s="66">
        <v>1</v>
      </c>
      <c r="AD57" s="66">
        <v>1</v>
      </c>
      <c r="AF57" s="66">
        <v>1</v>
      </c>
      <c r="AG57" s="66">
        <v>1</v>
      </c>
      <c r="AH57" s="66">
        <v>1</v>
      </c>
      <c r="AI57" s="66">
        <v>1</v>
      </c>
      <c r="AJ57" s="66">
        <v>1</v>
      </c>
      <c r="AK57" s="66">
        <v>1</v>
      </c>
      <c r="AL57" s="66">
        <v>1</v>
      </c>
      <c r="AM57" s="66">
        <v>1</v>
      </c>
      <c r="AN57" s="68"/>
    </row>
    <row r="58" spans="1:44" ht="17" thickTop="1" x14ac:dyDescent="0.2">
      <c r="A58" s="20">
        <v>1</v>
      </c>
      <c r="B58" s="20">
        <v>1</v>
      </c>
      <c r="C58" s="20">
        <v>1</v>
      </c>
      <c r="D58" s="20"/>
      <c r="E58" s="20">
        <v>1</v>
      </c>
      <c r="F58" s="20">
        <v>1</v>
      </c>
      <c r="G58" s="20">
        <v>1</v>
      </c>
      <c r="H58" s="20">
        <v>1</v>
      </c>
      <c r="I58" s="20">
        <v>1</v>
      </c>
      <c r="J58" s="20">
        <v>1</v>
      </c>
      <c r="K58" s="20">
        <v>1</v>
      </c>
      <c r="L58" s="20">
        <v>1</v>
      </c>
      <c r="M58" s="20">
        <v>1</v>
      </c>
      <c r="N58" s="20">
        <v>1</v>
      </c>
      <c r="O58" s="20">
        <v>1</v>
      </c>
      <c r="P58" s="20">
        <v>1</v>
      </c>
      <c r="Q58" s="20">
        <v>0</v>
      </c>
      <c r="R58" s="20">
        <v>1</v>
      </c>
      <c r="S58" s="20">
        <v>1</v>
      </c>
      <c r="T58" s="20">
        <v>0</v>
      </c>
      <c r="U58" s="20">
        <v>1</v>
      </c>
      <c r="V58" s="20">
        <v>1</v>
      </c>
      <c r="W58" s="20">
        <v>1</v>
      </c>
      <c r="X58" s="20">
        <v>1</v>
      </c>
      <c r="Y58" s="20">
        <v>1</v>
      </c>
      <c r="Z58" s="20">
        <v>1</v>
      </c>
      <c r="AA58" s="20">
        <v>1</v>
      </c>
      <c r="AB58" s="20">
        <v>1</v>
      </c>
      <c r="AC58" s="20">
        <v>1</v>
      </c>
      <c r="AD58" s="20">
        <v>1</v>
      </c>
      <c r="AE58" s="20"/>
      <c r="AF58" s="20">
        <v>1</v>
      </c>
      <c r="AG58" s="20">
        <v>1</v>
      </c>
      <c r="AH58" s="20">
        <v>1</v>
      </c>
      <c r="AI58" s="20">
        <v>1</v>
      </c>
      <c r="AJ58" s="20">
        <v>1</v>
      </c>
      <c r="AK58" s="20">
        <v>1</v>
      </c>
      <c r="AL58" s="20" t="s">
        <v>133</v>
      </c>
      <c r="AM58" s="20">
        <v>1</v>
      </c>
    </row>
    <row r="59" spans="1:44" ht="16" x14ac:dyDescent="0.2">
      <c r="A59" s="20">
        <v>1</v>
      </c>
      <c r="B59" s="20" t="s">
        <v>133</v>
      </c>
      <c r="C59" s="20" t="s">
        <v>133</v>
      </c>
      <c r="D59" s="20"/>
      <c r="E59" s="20" t="s">
        <v>133</v>
      </c>
      <c r="F59" s="20" t="s">
        <v>133</v>
      </c>
      <c r="G59" s="20" t="s">
        <v>133</v>
      </c>
      <c r="H59" s="20" t="s">
        <v>133</v>
      </c>
      <c r="I59" s="20" t="s">
        <v>133</v>
      </c>
      <c r="J59" s="20" t="s">
        <v>133</v>
      </c>
      <c r="K59" s="20" t="s">
        <v>133</v>
      </c>
      <c r="L59" s="20" t="s">
        <v>133</v>
      </c>
      <c r="M59" s="20" t="s">
        <v>133</v>
      </c>
      <c r="N59" s="20" t="s">
        <v>133</v>
      </c>
      <c r="O59" s="20" t="s">
        <v>133</v>
      </c>
      <c r="P59" s="20" t="s">
        <v>133</v>
      </c>
      <c r="Q59" s="20" t="s">
        <v>133</v>
      </c>
      <c r="R59" s="20" t="s">
        <v>133</v>
      </c>
      <c r="S59" s="20" t="s">
        <v>133</v>
      </c>
      <c r="T59" s="20" t="s">
        <v>133</v>
      </c>
      <c r="U59" s="20" t="s">
        <v>133</v>
      </c>
      <c r="V59" s="20" t="s">
        <v>133</v>
      </c>
      <c r="W59" s="20" t="s">
        <v>133</v>
      </c>
      <c r="X59" s="20" t="s">
        <v>133</v>
      </c>
      <c r="Y59" s="20" t="s">
        <v>133</v>
      </c>
      <c r="Z59" s="20" t="s">
        <v>133</v>
      </c>
      <c r="AA59" s="20" t="s">
        <v>133</v>
      </c>
      <c r="AB59" s="20">
        <v>1</v>
      </c>
      <c r="AC59" s="20">
        <v>1</v>
      </c>
      <c r="AD59" s="20">
        <v>1</v>
      </c>
      <c r="AE59" s="20"/>
      <c r="AF59" s="20">
        <v>1</v>
      </c>
      <c r="AG59" s="20">
        <v>1</v>
      </c>
      <c r="AH59" s="20">
        <v>1</v>
      </c>
      <c r="AI59" s="20">
        <v>1</v>
      </c>
      <c r="AJ59" s="20">
        <v>1</v>
      </c>
      <c r="AK59" s="20">
        <v>1</v>
      </c>
      <c r="AL59" s="20" t="s">
        <v>133</v>
      </c>
      <c r="AM59" s="20">
        <v>1</v>
      </c>
    </row>
    <row r="60" spans="1:44" ht="16" x14ac:dyDescent="0.2">
      <c r="A60" s="20" t="s">
        <v>133</v>
      </c>
      <c r="B60" s="20" t="s">
        <v>133</v>
      </c>
      <c r="C60" s="20" t="s">
        <v>133</v>
      </c>
      <c r="D60" s="20"/>
      <c r="E60" s="20" t="s">
        <v>133</v>
      </c>
      <c r="F60" s="20" t="s">
        <v>133</v>
      </c>
      <c r="G60" s="20" t="s">
        <v>133</v>
      </c>
      <c r="H60" s="20" t="s">
        <v>133</v>
      </c>
      <c r="I60" s="20" t="s">
        <v>133</v>
      </c>
      <c r="J60" s="20" t="s">
        <v>133</v>
      </c>
      <c r="K60" s="20" t="s">
        <v>133</v>
      </c>
      <c r="L60" s="20" t="s">
        <v>133</v>
      </c>
      <c r="M60" s="20" t="s">
        <v>133</v>
      </c>
      <c r="N60" s="20" t="s">
        <v>133</v>
      </c>
      <c r="O60" s="20" t="s">
        <v>133</v>
      </c>
      <c r="P60" s="20" t="s">
        <v>133</v>
      </c>
      <c r="Q60" s="20" t="s">
        <v>133</v>
      </c>
      <c r="R60" s="20" t="s">
        <v>133</v>
      </c>
      <c r="S60" s="20" t="s">
        <v>133</v>
      </c>
      <c r="T60" s="20" t="s">
        <v>133</v>
      </c>
      <c r="U60" s="20" t="s">
        <v>133</v>
      </c>
      <c r="V60" s="20" t="s">
        <v>133</v>
      </c>
      <c r="W60" s="20" t="s">
        <v>133</v>
      </c>
      <c r="X60" s="20" t="s">
        <v>133</v>
      </c>
      <c r="Y60" s="20" t="s">
        <v>133</v>
      </c>
      <c r="Z60" s="20" t="s">
        <v>133</v>
      </c>
      <c r="AA60" s="20" t="s">
        <v>133</v>
      </c>
      <c r="AB60" s="20">
        <v>1</v>
      </c>
      <c r="AC60" s="20">
        <v>1</v>
      </c>
      <c r="AD60" s="20">
        <v>1</v>
      </c>
      <c r="AE60" s="20"/>
      <c r="AF60" s="20">
        <v>1</v>
      </c>
      <c r="AG60" s="20">
        <v>1</v>
      </c>
      <c r="AH60" s="20">
        <v>1</v>
      </c>
      <c r="AI60" s="20">
        <v>1</v>
      </c>
      <c r="AJ60" s="20">
        <v>1</v>
      </c>
      <c r="AK60" s="20">
        <v>1</v>
      </c>
      <c r="AL60" s="20" t="s">
        <v>133</v>
      </c>
      <c r="AM60" s="20">
        <v>1</v>
      </c>
      <c r="AN60" s="2" t="s">
        <v>138</v>
      </c>
      <c r="AO60" s="20" t="s">
        <v>436</v>
      </c>
      <c r="AP60" s="54">
        <f>SUM(A58:AK108)</f>
        <v>1011</v>
      </c>
      <c r="AQ60" s="20">
        <f>COUNT(A58:AK108)</f>
        <v>1031</v>
      </c>
      <c r="AR60" s="55">
        <f>AP60/AQ60</f>
        <v>0.98060135790494662</v>
      </c>
    </row>
    <row r="61" spans="1:44" ht="16" x14ac:dyDescent="0.2">
      <c r="A61" s="20" t="s">
        <v>133</v>
      </c>
      <c r="B61" s="20" t="s">
        <v>133</v>
      </c>
      <c r="C61" s="20" t="s">
        <v>133</v>
      </c>
      <c r="D61" s="20"/>
      <c r="E61" s="20" t="s">
        <v>133</v>
      </c>
      <c r="F61" s="20" t="s">
        <v>133</v>
      </c>
      <c r="G61" s="20" t="s">
        <v>133</v>
      </c>
      <c r="H61" s="20" t="s">
        <v>133</v>
      </c>
      <c r="I61" s="20" t="s">
        <v>133</v>
      </c>
      <c r="J61" s="20" t="s">
        <v>133</v>
      </c>
      <c r="K61" s="20" t="s">
        <v>133</v>
      </c>
      <c r="L61" s="20" t="s">
        <v>133</v>
      </c>
      <c r="M61" s="20" t="s">
        <v>133</v>
      </c>
      <c r="N61" s="20" t="s">
        <v>133</v>
      </c>
      <c r="O61" s="20" t="s">
        <v>133</v>
      </c>
      <c r="P61" s="20" t="s">
        <v>133</v>
      </c>
      <c r="Q61" s="20" t="s">
        <v>133</v>
      </c>
      <c r="R61" s="20" t="s">
        <v>133</v>
      </c>
      <c r="S61" s="20" t="s">
        <v>133</v>
      </c>
      <c r="T61" s="20" t="s">
        <v>133</v>
      </c>
      <c r="U61" s="20" t="s">
        <v>133</v>
      </c>
      <c r="V61" s="20" t="s">
        <v>133</v>
      </c>
      <c r="W61" s="20" t="s">
        <v>133</v>
      </c>
      <c r="X61" s="20" t="s">
        <v>133</v>
      </c>
      <c r="Y61" s="20" t="s">
        <v>133</v>
      </c>
      <c r="Z61" s="20" t="s">
        <v>133</v>
      </c>
      <c r="AA61" s="20" t="s">
        <v>133</v>
      </c>
      <c r="AB61" s="20">
        <v>1</v>
      </c>
      <c r="AC61" s="20">
        <v>1</v>
      </c>
      <c r="AD61" s="20">
        <v>1</v>
      </c>
      <c r="AE61" s="20"/>
      <c r="AF61" s="20">
        <v>1</v>
      </c>
      <c r="AG61" s="20">
        <v>1</v>
      </c>
      <c r="AH61" s="20">
        <v>1</v>
      </c>
      <c r="AI61" s="20">
        <v>1</v>
      </c>
      <c r="AJ61" s="20">
        <v>1</v>
      </c>
      <c r="AK61" s="20">
        <v>1</v>
      </c>
      <c r="AL61" s="20" t="s">
        <v>133</v>
      </c>
      <c r="AM61" s="20">
        <v>1</v>
      </c>
      <c r="AN61" s="2"/>
      <c r="AO61" s="20"/>
      <c r="AP61" s="54"/>
      <c r="AQ61" s="54"/>
      <c r="AR61" s="55"/>
    </row>
    <row r="62" spans="1:44" ht="16" x14ac:dyDescent="0.2">
      <c r="A62" s="20" t="s">
        <v>133</v>
      </c>
      <c r="B62" s="20" t="s">
        <v>133</v>
      </c>
      <c r="C62" s="20" t="s">
        <v>133</v>
      </c>
      <c r="D62" s="20"/>
      <c r="E62" s="20" t="s">
        <v>133</v>
      </c>
      <c r="F62" s="20" t="s">
        <v>133</v>
      </c>
      <c r="G62" s="20" t="s">
        <v>133</v>
      </c>
      <c r="H62" s="20">
        <v>1</v>
      </c>
      <c r="I62" s="20">
        <v>1</v>
      </c>
      <c r="J62" s="20">
        <v>1</v>
      </c>
      <c r="K62" s="20">
        <v>1</v>
      </c>
      <c r="L62" s="20">
        <v>1</v>
      </c>
      <c r="M62" s="20">
        <v>1</v>
      </c>
      <c r="N62" s="20">
        <v>1</v>
      </c>
      <c r="O62" s="20">
        <v>1</v>
      </c>
      <c r="P62" s="20">
        <v>1</v>
      </c>
      <c r="Q62" s="20">
        <v>0</v>
      </c>
      <c r="R62" s="20">
        <v>1</v>
      </c>
      <c r="S62" s="20">
        <v>1</v>
      </c>
      <c r="T62" s="20">
        <v>1</v>
      </c>
      <c r="U62" s="20">
        <v>1</v>
      </c>
      <c r="V62" s="20">
        <v>1</v>
      </c>
      <c r="W62" s="20">
        <v>1</v>
      </c>
      <c r="X62" s="20">
        <v>1</v>
      </c>
      <c r="Y62" s="20">
        <v>1</v>
      </c>
      <c r="Z62" s="20">
        <v>1</v>
      </c>
      <c r="AA62" s="20">
        <v>1</v>
      </c>
      <c r="AB62" s="20">
        <v>1</v>
      </c>
      <c r="AC62" s="20">
        <v>1</v>
      </c>
      <c r="AD62" s="20">
        <v>1</v>
      </c>
      <c r="AE62" s="20"/>
      <c r="AF62" s="20">
        <v>1</v>
      </c>
      <c r="AG62" s="20">
        <v>1</v>
      </c>
      <c r="AH62" s="20">
        <v>1</v>
      </c>
      <c r="AI62" s="20">
        <v>1</v>
      </c>
      <c r="AJ62" s="20">
        <v>1</v>
      </c>
      <c r="AK62" s="20">
        <v>1</v>
      </c>
      <c r="AL62" s="20" t="s">
        <v>133</v>
      </c>
      <c r="AM62" s="20">
        <v>1</v>
      </c>
      <c r="AN62" s="2"/>
      <c r="AO62" s="20"/>
      <c r="AP62" s="20"/>
      <c r="AQ62" s="20"/>
      <c r="AR62" s="20"/>
    </row>
    <row r="63" spans="1:44" ht="16" x14ac:dyDescent="0.2">
      <c r="A63" s="20" t="s">
        <v>133</v>
      </c>
      <c r="B63" s="20" t="s">
        <v>133</v>
      </c>
      <c r="C63" s="20" t="s">
        <v>133</v>
      </c>
      <c r="D63" s="20"/>
      <c r="E63" s="20" t="s">
        <v>133</v>
      </c>
      <c r="F63" s="20" t="s">
        <v>133</v>
      </c>
      <c r="G63" s="20" t="s">
        <v>133</v>
      </c>
      <c r="H63" s="20" t="s">
        <v>133</v>
      </c>
      <c r="I63" s="20" t="s">
        <v>133</v>
      </c>
      <c r="J63" s="20" t="s">
        <v>133</v>
      </c>
      <c r="K63" s="20" t="s">
        <v>133</v>
      </c>
      <c r="L63" s="20" t="s">
        <v>133</v>
      </c>
      <c r="M63" s="20" t="s">
        <v>133</v>
      </c>
      <c r="N63" s="20" t="s">
        <v>133</v>
      </c>
      <c r="O63" s="20" t="s">
        <v>133</v>
      </c>
      <c r="P63" s="20" t="s">
        <v>133</v>
      </c>
      <c r="Q63" s="20" t="s">
        <v>133</v>
      </c>
      <c r="R63" s="20" t="s">
        <v>133</v>
      </c>
      <c r="S63" s="20" t="s">
        <v>133</v>
      </c>
      <c r="T63" s="20" t="s">
        <v>133</v>
      </c>
      <c r="U63" s="20" t="s">
        <v>133</v>
      </c>
      <c r="V63" s="20" t="s">
        <v>133</v>
      </c>
      <c r="W63" s="20" t="s">
        <v>133</v>
      </c>
      <c r="X63" s="20" t="s">
        <v>133</v>
      </c>
      <c r="Y63" s="20" t="s">
        <v>133</v>
      </c>
      <c r="Z63" s="20" t="s">
        <v>133</v>
      </c>
      <c r="AA63" s="20" t="s">
        <v>133</v>
      </c>
      <c r="AB63" s="20">
        <v>1</v>
      </c>
      <c r="AC63" s="20">
        <v>1</v>
      </c>
      <c r="AD63" s="20">
        <v>1</v>
      </c>
      <c r="AE63" s="20"/>
      <c r="AF63" s="20">
        <v>1</v>
      </c>
      <c r="AG63" s="20">
        <v>1</v>
      </c>
      <c r="AH63" s="20">
        <v>1</v>
      </c>
      <c r="AI63" s="20">
        <v>1</v>
      </c>
      <c r="AJ63" s="20">
        <v>1</v>
      </c>
      <c r="AK63" s="20">
        <v>1</v>
      </c>
      <c r="AL63" s="20" t="s">
        <v>133</v>
      </c>
      <c r="AM63" s="20">
        <v>1</v>
      </c>
      <c r="AN63" s="2" t="s">
        <v>218</v>
      </c>
      <c r="AO63" s="20" t="s">
        <v>437</v>
      </c>
      <c r="AP63" s="54">
        <f>SUM(A3:AK108)</f>
        <v>2274</v>
      </c>
      <c r="AQ63" s="20">
        <f>COUNT(A3:AK108)</f>
        <v>2353</v>
      </c>
      <c r="AR63" s="55">
        <f>AP63/AQ63</f>
        <v>0.96642583935401616</v>
      </c>
    </row>
    <row r="64" spans="1:44" ht="16" x14ac:dyDescent="0.2">
      <c r="A64" s="20" t="s">
        <v>133</v>
      </c>
      <c r="B64" s="20" t="s">
        <v>133</v>
      </c>
      <c r="C64" s="20" t="s">
        <v>133</v>
      </c>
      <c r="D64" s="20"/>
      <c r="E64" s="20" t="s">
        <v>133</v>
      </c>
      <c r="F64" s="20" t="s">
        <v>133</v>
      </c>
      <c r="G64" s="20" t="s">
        <v>133</v>
      </c>
      <c r="H64" s="20" t="s">
        <v>133</v>
      </c>
      <c r="I64" s="20" t="s">
        <v>133</v>
      </c>
      <c r="J64" s="20" t="s">
        <v>133</v>
      </c>
      <c r="K64" s="20" t="s">
        <v>133</v>
      </c>
      <c r="L64" s="20" t="s">
        <v>133</v>
      </c>
      <c r="M64" s="20" t="s">
        <v>133</v>
      </c>
      <c r="N64" s="20" t="s">
        <v>133</v>
      </c>
      <c r="O64" s="20" t="s">
        <v>133</v>
      </c>
      <c r="P64" s="20" t="s">
        <v>133</v>
      </c>
      <c r="Q64" s="20" t="s">
        <v>133</v>
      </c>
      <c r="R64" s="20" t="s">
        <v>133</v>
      </c>
      <c r="S64" s="20" t="s">
        <v>133</v>
      </c>
      <c r="T64" s="20" t="s">
        <v>133</v>
      </c>
      <c r="U64" s="20" t="s">
        <v>133</v>
      </c>
      <c r="V64" s="20" t="s">
        <v>133</v>
      </c>
      <c r="W64" s="20" t="s">
        <v>133</v>
      </c>
      <c r="X64" s="20" t="s">
        <v>133</v>
      </c>
      <c r="Y64" s="20" t="s">
        <v>133</v>
      </c>
      <c r="Z64" s="20" t="s">
        <v>133</v>
      </c>
      <c r="AA64" s="20" t="s">
        <v>133</v>
      </c>
      <c r="AB64" s="20">
        <v>1</v>
      </c>
      <c r="AC64" s="20">
        <v>1</v>
      </c>
      <c r="AD64" s="20">
        <v>1</v>
      </c>
      <c r="AE64" s="20"/>
      <c r="AF64" s="20">
        <v>1</v>
      </c>
      <c r="AG64" s="20">
        <v>1</v>
      </c>
      <c r="AH64" s="20">
        <v>1</v>
      </c>
      <c r="AI64" s="20">
        <v>1</v>
      </c>
      <c r="AJ64" s="20">
        <v>1</v>
      </c>
      <c r="AK64" s="20">
        <v>1</v>
      </c>
      <c r="AL64" s="20" t="s">
        <v>133</v>
      </c>
      <c r="AM64" s="20">
        <v>1</v>
      </c>
    </row>
    <row r="65" spans="1:39" ht="16" x14ac:dyDescent="0.2">
      <c r="A65" s="20" t="s">
        <v>133</v>
      </c>
      <c r="B65" s="20" t="s">
        <v>133</v>
      </c>
      <c r="C65" s="20" t="s">
        <v>133</v>
      </c>
      <c r="D65" s="20"/>
      <c r="E65" s="20" t="s">
        <v>133</v>
      </c>
      <c r="F65" s="20" t="s">
        <v>133</v>
      </c>
      <c r="G65" s="20" t="s">
        <v>133</v>
      </c>
      <c r="H65" s="20" t="s">
        <v>133</v>
      </c>
      <c r="I65" s="20" t="s">
        <v>133</v>
      </c>
      <c r="J65" s="20" t="s">
        <v>133</v>
      </c>
      <c r="K65" s="20" t="s">
        <v>133</v>
      </c>
      <c r="L65" s="20" t="s">
        <v>133</v>
      </c>
      <c r="M65" s="20" t="s">
        <v>133</v>
      </c>
      <c r="N65" s="20" t="s">
        <v>133</v>
      </c>
      <c r="O65" s="20" t="s">
        <v>133</v>
      </c>
      <c r="P65" s="20" t="s">
        <v>133</v>
      </c>
      <c r="Q65" s="20" t="s">
        <v>133</v>
      </c>
      <c r="R65" s="20" t="s">
        <v>133</v>
      </c>
      <c r="S65" s="20" t="s">
        <v>133</v>
      </c>
      <c r="T65" s="20" t="s">
        <v>133</v>
      </c>
      <c r="U65" s="20" t="s">
        <v>133</v>
      </c>
      <c r="V65" s="20" t="s">
        <v>133</v>
      </c>
      <c r="W65" s="20" t="s">
        <v>133</v>
      </c>
      <c r="X65" s="20" t="s">
        <v>133</v>
      </c>
      <c r="Y65" s="20" t="s">
        <v>133</v>
      </c>
      <c r="Z65" s="20" t="s">
        <v>133</v>
      </c>
      <c r="AA65" s="20" t="s">
        <v>133</v>
      </c>
      <c r="AB65" s="20">
        <v>1</v>
      </c>
      <c r="AC65" s="20">
        <v>1</v>
      </c>
      <c r="AD65" s="20">
        <v>1</v>
      </c>
      <c r="AE65" s="20"/>
      <c r="AF65" s="20">
        <v>1</v>
      </c>
      <c r="AG65" s="20">
        <v>1</v>
      </c>
      <c r="AH65" s="20">
        <v>1</v>
      </c>
      <c r="AI65" s="20">
        <v>1</v>
      </c>
      <c r="AJ65" s="20">
        <v>1</v>
      </c>
      <c r="AK65" s="20">
        <v>1</v>
      </c>
      <c r="AL65" s="20" t="s">
        <v>133</v>
      </c>
      <c r="AM65" s="20">
        <v>1</v>
      </c>
    </row>
    <row r="66" spans="1:39" ht="16" x14ac:dyDescent="0.2">
      <c r="A66" s="20">
        <v>1</v>
      </c>
      <c r="B66" s="20">
        <v>1</v>
      </c>
      <c r="C66" s="20">
        <v>1</v>
      </c>
      <c r="D66" s="20"/>
      <c r="E66" s="20">
        <v>1</v>
      </c>
      <c r="F66" s="20">
        <v>1</v>
      </c>
      <c r="G66" s="20">
        <v>1</v>
      </c>
      <c r="H66" s="20">
        <v>1</v>
      </c>
      <c r="I66" s="20">
        <v>1</v>
      </c>
      <c r="J66" s="20">
        <v>1</v>
      </c>
      <c r="K66" s="20">
        <v>1</v>
      </c>
      <c r="L66" s="20">
        <v>1</v>
      </c>
      <c r="M66" s="20">
        <v>1</v>
      </c>
      <c r="N66" s="20">
        <v>1</v>
      </c>
      <c r="O66" s="20">
        <v>1</v>
      </c>
      <c r="P66" s="20">
        <v>1</v>
      </c>
      <c r="Q66" s="20">
        <v>1</v>
      </c>
      <c r="R66" s="20">
        <v>1</v>
      </c>
      <c r="S66" s="20">
        <v>1</v>
      </c>
      <c r="T66" s="20">
        <v>1</v>
      </c>
      <c r="U66" s="20">
        <v>1</v>
      </c>
      <c r="V66" s="20">
        <v>1</v>
      </c>
      <c r="W66" s="20">
        <v>1</v>
      </c>
      <c r="X66" s="20">
        <v>1</v>
      </c>
      <c r="Y66" s="20">
        <v>1</v>
      </c>
      <c r="Z66" s="20">
        <v>1</v>
      </c>
      <c r="AA66" s="20" t="s">
        <v>133</v>
      </c>
      <c r="AB66" s="20">
        <v>1</v>
      </c>
      <c r="AC66" s="20">
        <v>1</v>
      </c>
      <c r="AD66" s="20">
        <v>1</v>
      </c>
      <c r="AE66" s="20"/>
      <c r="AF66" s="20">
        <v>1</v>
      </c>
      <c r="AG66" s="20">
        <v>1</v>
      </c>
      <c r="AH66" s="20">
        <v>1</v>
      </c>
      <c r="AI66" s="20">
        <v>1</v>
      </c>
      <c r="AJ66" s="20">
        <v>1</v>
      </c>
      <c r="AK66" s="20">
        <v>1</v>
      </c>
      <c r="AL66" s="20" t="s">
        <v>133</v>
      </c>
      <c r="AM66" s="20">
        <v>1</v>
      </c>
    </row>
    <row r="67" spans="1:39" ht="16" x14ac:dyDescent="0.2">
      <c r="A67" s="20" t="s">
        <v>133</v>
      </c>
      <c r="B67" s="20" t="s">
        <v>133</v>
      </c>
      <c r="C67" s="20" t="s">
        <v>133</v>
      </c>
      <c r="D67" s="20"/>
      <c r="E67" s="20" t="s">
        <v>133</v>
      </c>
      <c r="F67" s="20" t="s">
        <v>133</v>
      </c>
      <c r="G67" s="20" t="s">
        <v>133</v>
      </c>
      <c r="H67" s="20" t="s">
        <v>133</v>
      </c>
      <c r="I67" s="20" t="s">
        <v>133</v>
      </c>
      <c r="J67" s="20" t="s">
        <v>133</v>
      </c>
      <c r="K67" s="20" t="s">
        <v>133</v>
      </c>
      <c r="L67" s="20" t="s">
        <v>133</v>
      </c>
      <c r="M67" s="20" t="s">
        <v>133</v>
      </c>
      <c r="N67" s="20" t="s">
        <v>133</v>
      </c>
      <c r="O67" s="20" t="s">
        <v>133</v>
      </c>
      <c r="P67" s="20" t="s">
        <v>133</v>
      </c>
      <c r="Q67" s="20" t="s">
        <v>133</v>
      </c>
      <c r="R67" s="20" t="s">
        <v>133</v>
      </c>
      <c r="S67" s="20" t="s">
        <v>133</v>
      </c>
      <c r="T67" s="20" t="s">
        <v>133</v>
      </c>
      <c r="U67" s="20" t="s">
        <v>133</v>
      </c>
      <c r="V67" s="20" t="s">
        <v>133</v>
      </c>
      <c r="W67" s="20" t="s">
        <v>133</v>
      </c>
      <c r="X67" s="20" t="s">
        <v>133</v>
      </c>
      <c r="Y67" s="20" t="s">
        <v>133</v>
      </c>
      <c r="Z67" s="20" t="s">
        <v>133</v>
      </c>
      <c r="AA67" s="20" t="s">
        <v>133</v>
      </c>
      <c r="AB67" s="20">
        <v>1</v>
      </c>
      <c r="AC67" s="20">
        <v>1</v>
      </c>
      <c r="AD67" s="20">
        <v>1</v>
      </c>
      <c r="AE67" s="20"/>
      <c r="AF67" s="20">
        <v>1</v>
      </c>
      <c r="AG67" s="20">
        <v>1</v>
      </c>
      <c r="AH67" s="20">
        <v>1</v>
      </c>
      <c r="AI67" s="20">
        <v>1</v>
      </c>
      <c r="AJ67" s="20">
        <v>1</v>
      </c>
      <c r="AK67" s="20">
        <v>1</v>
      </c>
      <c r="AL67" s="20" t="s">
        <v>133</v>
      </c>
      <c r="AM67" s="20">
        <v>1</v>
      </c>
    </row>
    <row r="68" spans="1:39" ht="16" x14ac:dyDescent="0.2">
      <c r="A68" s="20" t="s">
        <v>133</v>
      </c>
      <c r="B68" s="20" t="s">
        <v>133</v>
      </c>
      <c r="C68" s="20" t="s">
        <v>133</v>
      </c>
      <c r="D68" s="20"/>
      <c r="E68" s="20" t="s">
        <v>133</v>
      </c>
      <c r="F68" s="20" t="s">
        <v>133</v>
      </c>
      <c r="G68" s="20" t="s">
        <v>133</v>
      </c>
      <c r="H68" s="20" t="s">
        <v>133</v>
      </c>
      <c r="I68" s="20" t="s">
        <v>133</v>
      </c>
      <c r="J68" s="20" t="s">
        <v>133</v>
      </c>
      <c r="K68" s="20" t="s">
        <v>133</v>
      </c>
      <c r="L68" s="20" t="s">
        <v>133</v>
      </c>
      <c r="M68" s="20" t="s">
        <v>133</v>
      </c>
      <c r="N68" s="20" t="s">
        <v>133</v>
      </c>
      <c r="O68" s="20" t="s">
        <v>133</v>
      </c>
      <c r="P68" s="20" t="s">
        <v>133</v>
      </c>
      <c r="Q68" s="20" t="s">
        <v>133</v>
      </c>
      <c r="R68" s="20" t="s">
        <v>133</v>
      </c>
      <c r="S68" s="20" t="s">
        <v>133</v>
      </c>
      <c r="T68" s="20" t="s">
        <v>133</v>
      </c>
      <c r="U68" s="20" t="s">
        <v>133</v>
      </c>
      <c r="V68" s="20" t="s">
        <v>133</v>
      </c>
      <c r="W68" s="20" t="s">
        <v>133</v>
      </c>
      <c r="X68" s="20" t="s">
        <v>133</v>
      </c>
      <c r="Y68" s="20" t="s">
        <v>133</v>
      </c>
      <c r="Z68" s="20" t="s">
        <v>133</v>
      </c>
      <c r="AA68" s="20" t="s">
        <v>133</v>
      </c>
      <c r="AB68" s="20">
        <v>1</v>
      </c>
      <c r="AC68" s="20">
        <v>1</v>
      </c>
      <c r="AD68" s="20">
        <v>1</v>
      </c>
      <c r="AE68" s="20"/>
      <c r="AF68" s="20">
        <v>1</v>
      </c>
      <c r="AG68" s="20">
        <v>1</v>
      </c>
      <c r="AH68" s="20">
        <v>1</v>
      </c>
      <c r="AI68" s="20">
        <v>1</v>
      </c>
      <c r="AJ68" s="20">
        <v>1</v>
      </c>
      <c r="AK68" s="20">
        <v>1</v>
      </c>
      <c r="AL68" s="20" t="s">
        <v>133</v>
      </c>
      <c r="AM68" s="20">
        <v>1</v>
      </c>
    </row>
    <row r="69" spans="1:39" ht="16" x14ac:dyDescent="0.2">
      <c r="A69" s="20" t="s">
        <v>133</v>
      </c>
      <c r="B69" s="20" t="s">
        <v>133</v>
      </c>
      <c r="C69" s="20" t="s">
        <v>133</v>
      </c>
      <c r="D69" s="20"/>
      <c r="E69" s="20" t="s">
        <v>133</v>
      </c>
      <c r="F69" s="20" t="s">
        <v>133</v>
      </c>
      <c r="G69" s="20" t="s">
        <v>133</v>
      </c>
      <c r="H69" s="20" t="s">
        <v>133</v>
      </c>
      <c r="I69" s="20" t="s">
        <v>133</v>
      </c>
      <c r="J69" s="20" t="s">
        <v>133</v>
      </c>
      <c r="K69" s="20" t="s">
        <v>133</v>
      </c>
      <c r="L69" s="20" t="s">
        <v>133</v>
      </c>
      <c r="M69" s="20" t="s">
        <v>133</v>
      </c>
      <c r="N69" s="20" t="s">
        <v>133</v>
      </c>
      <c r="O69" s="20" t="s">
        <v>133</v>
      </c>
      <c r="P69" s="20" t="s">
        <v>133</v>
      </c>
      <c r="Q69" s="20" t="s">
        <v>133</v>
      </c>
      <c r="R69" s="20" t="s">
        <v>133</v>
      </c>
      <c r="S69" s="20" t="s">
        <v>133</v>
      </c>
      <c r="T69" s="20" t="s">
        <v>133</v>
      </c>
      <c r="U69" s="20" t="s">
        <v>133</v>
      </c>
      <c r="V69" s="20" t="s">
        <v>133</v>
      </c>
      <c r="W69" s="20" t="s">
        <v>133</v>
      </c>
      <c r="X69" s="20" t="s">
        <v>133</v>
      </c>
      <c r="Y69" s="20" t="s">
        <v>133</v>
      </c>
      <c r="Z69" s="20" t="s">
        <v>133</v>
      </c>
      <c r="AA69" s="20" t="s">
        <v>133</v>
      </c>
      <c r="AB69" s="20">
        <v>1</v>
      </c>
      <c r="AC69" s="20">
        <v>1</v>
      </c>
      <c r="AD69" s="20">
        <v>1</v>
      </c>
      <c r="AE69" s="20"/>
      <c r="AF69" s="20">
        <v>1</v>
      </c>
      <c r="AG69" s="20">
        <v>1</v>
      </c>
      <c r="AH69" s="20">
        <v>1</v>
      </c>
      <c r="AI69" s="20">
        <v>1</v>
      </c>
      <c r="AJ69" s="20">
        <v>1</v>
      </c>
      <c r="AK69" s="20">
        <v>1</v>
      </c>
      <c r="AL69" s="20" t="s">
        <v>133</v>
      </c>
      <c r="AM69" s="20">
        <v>1</v>
      </c>
    </row>
    <row r="70" spans="1:39" ht="16" x14ac:dyDescent="0.2">
      <c r="A70" s="20" t="s">
        <v>133</v>
      </c>
      <c r="B70" s="20" t="s">
        <v>133</v>
      </c>
      <c r="C70" s="20" t="s">
        <v>133</v>
      </c>
      <c r="D70" s="20"/>
      <c r="E70" s="20" t="s">
        <v>133</v>
      </c>
      <c r="F70" s="20" t="s">
        <v>133</v>
      </c>
      <c r="G70" s="20" t="s">
        <v>133</v>
      </c>
      <c r="H70" s="20" t="s">
        <v>133</v>
      </c>
      <c r="I70" s="20" t="s">
        <v>133</v>
      </c>
      <c r="J70" s="20" t="s">
        <v>133</v>
      </c>
      <c r="K70" s="20" t="s">
        <v>133</v>
      </c>
      <c r="L70" s="20" t="s">
        <v>133</v>
      </c>
      <c r="M70" s="20" t="s">
        <v>133</v>
      </c>
      <c r="N70" s="20" t="s">
        <v>133</v>
      </c>
      <c r="O70" s="20" t="s">
        <v>133</v>
      </c>
      <c r="P70" s="20" t="s">
        <v>133</v>
      </c>
      <c r="Q70" s="20" t="s">
        <v>133</v>
      </c>
      <c r="R70" s="20" t="s">
        <v>133</v>
      </c>
      <c r="S70" s="20" t="s">
        <v>133</v>
      </c>
      <c r="T70" s="20" t="s">
        <v>133</v>
      </c>
      <c r="U70" s="20" t="s">
        <v>133</v>
      </c>
      <c r="V70" s="20" t="s">
        <v>133</v>
      </c>
      <c r="W70" s="20" t="s">
        <v>133</v>
      </c>
      <c r="X70" s="20" t="s">
        <v>133</v>
      </c>
      <c r="Y70" s="20" t="s">
        <v>133</v>
      </c>
      <c r="Z70" s="20" t="s">
        <v>133</v>
      </c>
      <c r="AA70" s="20" t="s">
        <v>133</v>
      </c>
      <c r="AB70" s="20">
        <v>1</v>
      </c>
      <c r="AC70" s="20">
        <v>1</v>
      </c>
      <c r="AD70" s="20">
        <v>1</v>
      </c>
      <c r="AE70" s="20"/>
      <c r="AF70" s="20">
        <v>1</v>
      </c>
      <c r="AG70" s="20">
        <v>1</v>
      </c>
      <c r="AH70" s="20">
        <v>1</v>
      </c>
      <c r="AI70" s="20">
        <v>1</v>
      </c>
      <c r="AJ70" s="20">
        <v>1</v>
      </c>
      <c r="AK70" s="20">
        <v>1</v>
      </c>
      <c r="AL70" s="20" t="s">
        <v>133</v>
      </c>
      <c r="AM70" s="20">
        <v>1</v>
      </c>
    </row>
    <row r="71" spans="1:39" ht="16" x14ac:dyDescent="0.2">
      <c r="A71" s="20" t="s">
        <v>133</v>
      </c>
      <c r="B71" s="20" t="s">
        <v>133</v>
      </c>
      <c r="C71" s="20" t="s">
        <v>133</v>
      </c>
      <c r="D71" s="20"/>
      <c r="E71" s="20" t="s">
        <v>133</v>
      </c>
      <c r="F71" s="20" t="s">
        <v>133</v>
      </c>
      <c r="G71" s="20" t="s">
        <v>133</v>
      </c>
      <c r="H71" s="20">
        <v>1</v>
      </c>
      <c r="I71" s="20">
        <v>1</v>
      </c>
      <c r="J71" s="20">
        <v>1</v>
      </c>
      <c r="K71" s="20">
        <v>1</v>
      </c>
      <c r="L71" s="20">
        <v>1</v>
      </c>
      <c r="M71" s="20">
        <v>1</v>
      </c>
      <c r="N71" s="20">
        <v>1</v>
      </c>
      <c r="O71" s="20">
        <v>1</v>
      </c>
      <c r="P71" s="20">
        <v>1</v>
      </c>
      <c r="Q71" s="20">
        <v>1</v>
      </c>
      <c r="R71" s="20">
        <v>1</v>
      </c>
      <c r="S71" s="20">
        <v>1</v>
      </c>
      <c r="T71" s="20">
        <v>1</v>
      </c>
      <c r="U71" s="20">
        <v>1</v>
      </c>
      <c r="V71" s="20">
        <v>1</v>
      </c>
      <c r="W71" s="20">
        <v>1</v>
      </c>
      <c r="X71" s="20">
        <v>1</v>
      </c>
      <c r="Y71" s="20">
        <v>1</v>
      </c>
      <c r="Z71" s="20">
        <v>1</v>
      </c>
      <c r="AA71" s="20" t="s">
        <v>133</v>
      </c>
      <c r="AB71" s="20">
        <v>1</v>
      </c>
      <c r="AC71" s="20">
        <v>1</v>
      </c>
      <c r="AD71" s="20">
        <v>1</v>
      </c>
      <c r="AE71" s="20"/>
      <c r="AF71" s="20">
        <v>1</v>
      </c>
      <c r="AG71" s="20">
        <v>1</v>
      </c>
      <c r="AH71" s="20">
        <v>1</v>
      </c>
      <c r="AI71" s="20">
        <v>1</v>
      </c>
      <c r="AJ71" s="20">
        <v>1</v>
      </c>
      <c r="AK71" s="20">
        <v>1</v>
      </c>
      <c r="AL71" s="20" t="s">
        <v>133</v>
      </c>
      <c r="AM71" s="20">
        <v>1</v>
      </c>
    </row>
    <row r="72" spans="1:39" ht="16" x14ac:dyDescent="0.2">
      <c r="A72" s="20" t="s">
        <v>133</v>
      </c>
      <c r="B72" s="20" t="s">
        <v>133</v>
      </c>
      <c r="C72" s="20" t="s">
        <v>133</v>
      </c>
      <c r="D72" s="20"/>
      <c r="E72" s="20" t="s">
        <v>133</v>
      </c>
      <c r="F72" s="20" t="s">
        <v>133</v>
      </c>
      <c r="G72" s="20" t="s">
        <v>133</v>
      </c>
      <c r="H72" s="20" t="s">
        <v>133</v>
      </c>
      <c r="I72" s="20" t="s">
        <v>133</v>
      </c>
      <c r="J72" s="20" t="s">
        <v>133</v>
      </c>
      <c r="K72" s="20" t="s">
        <v>133</v>
      </c>
      <c r="L72" s="20" t="s">
        <v>133</v>
      </c>
      <c r="M72" s="20" t="s">
        <v>133</v>
      </c>
      <c r="N72" s="20" t="s">
        <v>133</v>
      </c>
      <c r="O72" s="20" t="s">
        <v>133</v>
      </c>
      <c r="P72" s="20" t="s">
        <v>133</v>
      </c>
      <c r="Q72" s="20" t="s">
        <v>133</v>
      </c>
      <c r="R72" s="20" t="s">
        <v>133</v>
      </c>
      <c r="S72" s="20" t="s">
        <v>133</v>
      </c>
      <c r="T72" s="20" t="s">
        <v>133</v>
      </c>
      <c r="U72" s="20" t="s">
        <v>133</v>
      </c>
      <c r="V72" s="20" t="s">
        <v>133</v>
      </c>
      <c r="W72" s="20" t="s">
        <v>133</v>
      </c>
      <c r="X72" s="20" t="s">
        <v>133</v>
      </c>
      <c r="Y72" s="20" t="s">
        <v>133</v>
      </c>
      <c r="Z72" s="20" t="s">
        <v>133</v>
      </c>
      <c r="AA72" s="20" t="s">
        <v>133</v>
      </c>
      <c r="AB72" s="20">
        <v>1</v>
      </c>
      <c r="AC72" s="20">
        <v>1</v>
      </c>
      <c r="AD72" s="20">
        <v>1</v>
      </c>
      <c r="AE72" s="20"/>
      <c r="AF72" s="20">
        <v>1</v>
      </c>
      <c r="AG72" s="20">
        <v>1</v>
      </c>
      <c r="AH72" s="20">
        <v>1</v>
      </c>
      <c r="AI72" s="20">
        <v>1</v>
      </c>
      <c r="AJ72" s="20">
        <v>1</v>
      </c>
      <c r="AK72" s="20">
        <v>1</v>
      </c>
      <c r="AL72" s="20" t="s">
        <v>133</v>
      </c>
      <c r="AM72" s="20">
        <v>1</v>
      </c>
    </row>
    <row r="73" spans="1:39" ht="16" x14ac:dyDescent="0.2">
      <c r="A73" s="20" t="s">
        <v>133</v>
      </c>
      <c r="B73" s="20" t="s">
        <v>133</v>
      </c>
      <c r="C73" s="20" t="s">
        <v>133</v>
      </c>
      <c r="D73" s="20"/>
      <c r="E73" s="20" t="s">
        <v>133</v>
      </c>
      <c r="F73" s="20" t="s">
        <v>133</v>
      </c>
      <c r="G73" s="20" t="s">
        <v>133</v>
      </c>
      <c r="H73" s="20" t="s">
        <v>133</v>
      </c>
      <c r="I73" s="20" t="s">
        <v>133</v>
      </c>
      <c r="J73" s="20" t="s">
        <v>133</v>
      </c>
      <c r="K73" s="20" t="s">
        <v>133</v>
      </c>
      <c r="L73" s="20" t="s">
        <v>133</v>
      </c>
      <c r="M73" s="20" t="s">
        <v>133</v>
      </c>
      <c r="N73" s="20" t="s">
        <v>133</v>
      </c>
      <c r="O73" s="20" t="s">
        <v>133</v>
      </c>
      <c r="P73" s="20" t="s">
        <v>133</v>
      </c>
      <c r="Q73" s="20" t="s">
        <v>133</v>
      </c>
      <c r="R73" s="20" t="s">
        <v>133</v>
      </c>
      <c r="S73" s="20" t="s">
        <v>133</v>
      </c>
      <c r="T73" s="20" t="s">
        <v>133</v>
      </c>
      <c r="U73" s="20" t="s">
        <v>133</v>
      </c>
      <c r="V73" s="20" t="s">
        <v>133</v>
      </c>
      <c r="W73" s="20" t="s">
        <v>133</v>
      </c>
      <c r="X73" s="20" t="s">
        <v>133</v>
      </c>
      <c r="Y73" s="20" t="s">
        <v>133</v>
      </c>
      <c r="Z73" s="20" t="s">
        <v>133</v>
      </c>
      <c r="AA73" s="20" t="s">
        <v>133</v>
      </c>
      <c r="AB73" s="20">
        <v>1</v>
      </c>
      <c r="AC73" s="20">
        <v>1</v>
      </c>
      <c r="AD73" s="20">
        <v>1</v>
      </c>
      <c r="AE73" s="20"/>
      <c r="AF73" s="20">
        <v>1</v>
      </c>
      <c r="AG73" s="20">
        <v>1</v>
      </c>
      <c r="AH73" s="20">
        <v>1</v>
      </c>
      <c r="AI73" s="20">
        <v>1</v>
      </c>
      <c r="AJ73" s="20">
        <v>1</v>
      </c>
      <c r="AK73" s="20">
        <v>1</v>
      </c>
      <c r="AL73" s="20" t="s">
        <v>133</v>
      </c>
      <c r="AM73" s="20">
        <v>1</v>
      </c>
    </row>
    <row r="74" spans="1:39" ht="16" x14ac:dyDescent="0.2">
      <c r="A74" s="20" t="s">
        <v>133</v>
      </c>
      <c r="B74" s="20" t="s">
        <v>133</v>
      </c>
      <c r="C74" s="20" t="s">
        <v>133</v>
      </c>
      <c r="D74" s="20"/>
      <c r="E74" s="20" t="s">
        <v>133</v>
      </c>
      <c r="F74" s="20" t="s">
        <v>133</v>
      </c>
      <c r="G74" s="20" t="s">
        <v>133</v>
      </c>
      <c r="H74" s="20" t="s">
        <v>133</v>
      </c>
      <c r="I74" s="20" t="s">
        <v>133</v>
      </c>
      <c r="J74" s="20" t="s">
        <v>133</v>
      </c>
      <c r="K74" s="20" t="s">
        <v>133</v>
      </c>
      <c r="L74" s="20" t="s">
        <v>133</v>
      </c>
      <c r="M74" s="20" t="s">
        <v>133</v>
      </c>
      <c r="N74" s="20" t="s">
        <v>133</v>
      </c>
      <c r="O74" s="20" t="s">
        <v>133</v>
      </c>
      <c r="P74" s="20" t="s">
        <v>133</v>
      </c>
      <c r="Q74" s="20" t="s">
        <v>133</v>
      </c>
      <c r="R74" s="20" t="s">
        <v>133</v>
      </c>
      <c r="S74" s="20" t="s">
        <v>133</v>
      </c>
      <c r="T74" s="20" t="s">
        <v>133</v>
      </c>
      <c r="U74" s="20" t="s">
        <v>133</v>
      </c>
      <c r="V74" s="20" t="s">
        <v>133</v>
      </c>
      <c r="W74" s="20" t="s">
        <v>133</v>
      </c>
      <c r="X74" s="20" t="s">
        <v>133</v>
      </c>
      <c r="Y74" s="20" t="s">
        <v>133</v>
      </c>
      <c r="Z74" s="20" t="s">
        <v>133</v>
      </c>
      <c r="AA74" s="20" t="s">
        <v>133</v>
      </c>
      <c r="AB74" s="20">
        <v>1</v>
      </c>
      <c r="AC74" s="20">
        <v>1</v>
      </c>
      <c r="AD74" s="20">
        <v>1</v>
      </c>
      <c r="AE74" s="20"/>
      <c r="AF74" s="20">
        <v>1</v>
      </c>
      <c r="AG74" s="20">
        <v>1</v>
      </c>
      <c r="AH74" s="20">
        <v>1</v>
      </c>
      <c r="AI74" s="20">
        <v>1</v>
      </c>
      <c r="AJ74" s="20">
        <v>1</v>
      </c>
      <c r="AK74" s="20">
        <v>1</v>
      </c>
      <c r="AL74" s="20" t="s">
        <v>133</v>
      </c>
      <c r="AM74" s="20">
        <v>1</v>
      </c>
    </row>
    <row r="75" spans="1:39" ht="16" x14ac:dyDescent="0.2">
      <c r="A75" s="20" t="s">
        <v>133</v>
      </c>
      <c r="B75" s="20" t="s">
        <v>133</v>
      </c>
      <c r="C75" s="20" t="s">
        <v>133</v>
      </c>
      <c r="D75" s="20"/>
      <c r="E75" s="20" t="s">
        <v>133</v>
      </c>
      <c r="F75" s="20" t="s">
        <v>133</v>
      </c>
      <c r="G75" s="20" t="s">
        <v>133</v>
      </c>
      <c r="H75" s="20" t="s">
        <v>133</v>
      </c>
      <c r="I75" s="20" t="s">
        <v>133</v>
      </c>
      <c r="J75" s="20" t="s">
        <v>133</v>
      </c>
      <c r="K75" s="20" t="s">
        <v>133</v>
      </c>
      <c r="L75" s="20" t="s">
        <v>133</v>
      </c>
      <c r="M75" s="20" t="s">
        <v>133</v>
      </c>
      <c r="N75" s="20" t="s">
        <v>133</v>
      </c>
      <c r="O75" s="20" t="s">
        <v>133</v>
      </c>
      <c r="P75" s="20" t="s">
        <v>133</v>
      </c>
      <c r="Q75" s="20" t="s">
        <v>133</v>
      </c>
      <c r="R75" s="20" t="s">
        <v>133</v>
      </c>
      <c r="S75" s="20" t="s">
        <v>133</v>
      </c>
      <c r="T75" s="20" t="s">
        <v>133</v>
      </c>
      <c r="U75" s="20" t="s">
        <v>133</v>
      </c>
      <c r="V75" s="20" t="s">
        <v>133</v>
      </c>
      <c r="W75" s="20" t="s">
        <v>133</v>
      </c>
      <c r="X75" s="20" t="s">
        <v>133</v>
      </c>
      <c r="Y75" s="20" t="s">
        <v>133</v>
      </c>
      <c r="Z75" s="20" t="s">
        <v>133</v>
      </c>
      <c r="AA75" s="20" t="s">
        <v>133</v>
      </c>
      <c r="AB75" s="20">
        <v>1</v>
      </c>
      <c r="AC75" s="20">
        <v>1</v>
      </c>
      <c r="AD75" s="20">
        <v>1</v>
      </c>
      <c r="AE75" s="20"/>
      <c r="AF75" s="20">
        <v>1</v>
      </c>
      <c r="AG75" s="20">
        <v>1</v>
      </c>
      <c r="AH75" s="20">
        <v>1</v>
      </c>
      <c r="AI75" s="20">
        <v>1</v>
      </c>
      <c r="AJ75" s="20">
        <v>1</v>
      </c>
      <c r="AK75" s="20">
        <v>1</v>
      </c>
      <c r="AL75" s="20" t="s">
        <v>133</v>
      </c>
      <c r="AM75" s="20">
        <v>1</v>
      </c>
    </row>
    <row r="76" spans="1:39" ht="16" x14ac:dyDescent="0.2">
      <c r="A76" s="20" t="s">
        <v>133</v>
      </c>
      <c r="B76" s="20" t="s">
        <v>133</v>
      </c>
      <c r="C76" s="20" t="s">
        <v>133</v>
      </c>
      <c r="D76" s="20"/>
      <c r="E76" s="20" t="s">
        <v>133</v>
      </c>
      <c r="F76" s="20" t="s">
        <v>133</v>
      </c>
      <c r="G76" s="20" t="s">
        <v>133</v>
      </c>
      <c r="H76" s="20">
        <v>1</v>
      </c>
      <c r="I76" s="20">
        <v>1</v>
      </c>
      <c r="J76" s="20">
        <v>1</v>
      </c>
      <c r="K76" s="20">
        <v>1</v>
      </c>
      <c r="L76" s="20">
        <v>1</v>
      </c>
      <c r="M76" s="20">
        <v>1</v>
      </c>
      <c r="N76" s="20">
        <v>1</v>
      </c>
      <c r="O76" s="20">
        <v>1</v>
      </c>
      <c r="P76" s="20">
        <v>1</v>
      </c>
      <c r="Q76" s="20">
        <v>1</v>
      </c>
      <c r="R76" s="20">
        <v>1</v>
      </c>
      <c r="S76" s="20">
        <v>1</v>
      </c>
      <c r="T76" s="20">
        <v>0</v>
      </c>
      <c r="U76" s="20">
        <v>1</v>
      </c>
      <c r="V76" s="20">
        <v>1</v>
      </c>
      <c r="W76" s="20">
        <v>1</v>
      </c>
      <c r="X76" s="20">
        <v>1</v>
      </c>
      <c r="Y76" s="20">
        <v>1</v>
      </c>
      <c r="Z76" s="20">
        <v>1</v>
      </c>
      <c r="AA76" s="20">
        <v>1</v>
      </c>
      <c r="AB76" s="20">
        <v>1</v>
      </c>
      <c r="AC76" s="20">
        <v>1</v>
      </c>
      <c r="AD76" s="20">
        <v>1</v>
      </c>
      <c r="AE76" s="20"/>
      <c r="AF76" s="20">
        <v>1</v>
      </c>
      <c r="AG76" s="20">
        <v>1</v>
      </c>
      <c r="AH76" s="20">
        <v>1</v>
      </c>
      <c r="AI76" s="20">
        <v>1</v>
      </c>
      <c r="AJ76" s="20">
        <v>1</v>
      </c>
      <c r="AK76" s="20">
        <v>1</v>
      </c>
      <c r="AL76" s="20" t="s">
        <v>133</v>
      </c>
      <c r="AM76" s="20">
        <v>1</v>
      </c>
    </row>
    <row r="77" spans="1:39" ht="16" x14ac:dyDescent="0.2">
      <c r="A77" s="20" t="s">
        <v>133</v>
      </c>
      <c r="B77" s="20" t="s">
        <v>133</v>
      </c>
      <c r="C77" s="20" t="s">
        <v>133</v>
      </c>
      <c r="D77" s="20"/>
      <c r="E77" s="20" t="s">
        <v>133</v>
      </c>
      <c r="F77" s="20" t="s">
        <v>133</v>
      </c>
      <c r="G77" s="20" t="s">
        <v>133</v>
      </c>
      <c r="H77" s="20" t="s">
        <v>133</v>
      </c>
      <c r="I77" s="20" t="s">
        <v>133</v>
      </c>
      <c r="J77" s="20" t="s">
        <v>133</v>
      </c>
      <c r="K77" s="20" t="s">
        <v>133</v>
      </c>
      <c r="L77" s="20" t="s">
        <v>133</v>
      </c>
      <c r="M77" s="20" t="s">
        <v>133</v>
      </c>
      <c r="N77" s="20" t="s">
        <v>133</v>
      </c>
      <c r="O77" s="20" t="s">
        <v>133</v>
      </c>
      <c r="P77" s="20" t="s">
        <v>133</v>
      </c>
      <c r="Q77" s="20" t="s">
        <v>133</v>
      </c>
      <c r="R77" s="20" t="s">
        <v>133</v>
      </c>
      <c r="S77" s="20" t="s">
        <v>133</v>
      </c>
      <c r="T77" s="20" t="s">
        <v>133</v>
      </c>
      <c r="U77" s="20" t="s">
        <v>133</v>
      </c>
      <c r="V77" s="20" t="s">
        <v>133</v>
      </c>
      <c r="W77" s="20" t="s">
        <v>133</v>
      </c>
      <c r="X77" s="20" t="s">
        <v>133</v>
      </c>
      <c r="Y77" s="20" t="s">
        <v>133</v>
      </c>
      <c r="Z77" s="20" t="s">
        <v>133</v>
      </c>
      <c r="AA77" s="20" t="s">
        <v>133</v>
      </c>
      <c r="AB77" s="20">
        <v>1</v>
      </c>
      <c r="AC77" s="20">
        <v>1</v>
      </c>
      <c r="AD77" s="20">
        <v>1</v>
      </c>
      <c r="AE77" s="20"/>
      <c r="AF77" s="20">
        <v>1</v>
      </c>
      <c r="AG77" s="20">
        <v>1</v>
      </c>
      <c r="AH77" s="20">
        <v>1</v>
      </c>
      <c r="AI77" s="20">
        <v>1</v>
      </c>
      <c r="AJ77" s="20">
        <v>1</v>
      </c>
      <c r="AK77" s="20">
        <v>1</v>
      </c>
      <c r="AL77" s="20" t="s">
        <v>133</v>
      </c>
      <c r="AM77" s="20">
        <v>1</v>
      </c>
    </row>
    <row r="78" spans="1:39" ht="16" x14ac:dyDescent="0.2">
      <c r="A78" s="20" t="s">
        <v>133</v>
      </c>
      <c r="B78" s="20" t="s">
        <v>133</v>
      </c>
      <c r="C78" s="20" t="s">
        <v>133</v>
      </c>
      <c r="D78" s="20"/>
      <c r="E78" s="20" t="s">
        <v>133</v>
      </c>
      <c r="F78" s="20" t="s">
        <v>133</v>
      </c>
      <c r="G78" s="20" t="s">
        <v>133</v>
      </c>
      <c r="H78" s="20" t="s">
        <v>133</v>
      </c>
      <c r="I78" s="20" t="s">
        <v>133</v>
      </c>
      <c r="J78" s="20" t="s">
        <v>133</v>
      </c>
      <c r="K78" s="20" t="s">
        <v>133</v>
      </c>
      <c r="L78" s="20" t="s">
        <v>133</v>
      </c>
      <c r="M78" s="20" t="s">
        <v>133</v>
      </c>
      <c r="N78" s="20" t="s">
        <v>133</v>
      </c>
      <c r="O78" s="20" t="s">
        <v>133</v>
      </c>
      <c r="P78" s="20" t="s">
        <v>133</v>
      </c>
      <c r="Q78" s="20" t="s">
        <v>133</v>
      </c>
      <c r="R78" s="20" t="s">
        <v>133</v>
      </c>
      <c r="S78" s="20" t="s">
        <v>133</v>
      </c>
      <c r="T78" s="20" t="s">
        <v>133</v>
      </c>
      <c r="U78" s="20" t="s">
        <v>133</v>
      </c>
      <c r="V78" s="20" t="s">
        <v>133</v>
      </c>
      <c r="W78" s="20" t="s">
        <v>133</v>
      </c>
      <c r="X78" s="20" t="s">
        <v>133</v>
      </c>
      <c r="Y78" s="20" t="s">
        <v>133</v>
      </c>
      <c r="Z78" s="20" t="s">
        <v>133</v>
      </c>
      <c r="AA78" s="20" t="s">
        <v>133</v>
      </c>
      <c r="AB78" s="20">
        <v>1</v>
      </c>
      <c r="AC78" s="20">
        <v>1</v>
      </c>
      <c r="AD78" s="20">
        <v>1</v>
      </c>
      <c r="AE78" s="20"/>
      <c r="AF78" s="20">
        <v>1</v>
      </c>
      <c r="AG78" s="20">
        <v>1</v>
      </c>
      <c r="AH78" s="20">
        <v>1</v>
      </c>
      <c r="AI78" s="20">
        <v>1</v>
      </c>
      <c r="AJ78" s="20">
        <v>1</v>
      </c>
      <c r="AK78" s="20">
        <v>1</v>
      </c>
      <c r="AL78" s="20" t="s">
        <v>133</v>
      </c>
      <c r="AM78" s="20">
        <v>1</v>
      </c>
    </row>
    <row r="79" spans="1:39" ht="16" x14ac:dyDescent="0.2">
      <c r="A79" s="20" t="s">
        <v>133</v>
      </c>
      <c r="B79" s="20" t="s">
        <v>133</v>
      </c>
      <c r="C79" s="20" t="s">
        <v>133</v>
      </c>
      <c r="D79" s="20"/>
      <c r="E79" s="20" t="s">
        <v>133</v>
      </c>
      <c r="F79" s="20" t="s">
        <v>133</v>
      </c>
      <c r="G79" s="20" t="s">
        <v>133</v>
      </c>
      <c r="H79" s="20" t="s">
        <v>133</v>
      </c>
      <c r="I79" s="20" t="s">
        <v>133</v>
      </c>
      <c r="J79" s="20" t="s">
        <v>133</v>
      </c>
      <c r="K79" s="20" t="s">
        <v>133</v>
      </c>
      <c r="L79" s="20" t="s">
        <v>133</v>
      </c>
      <c r="M79" s="20" t="s">
        <v>133</v>
      </c>
      <c r="N79" s="20" t="s">
        <v>133</v>
      </c>
      <c r="O79" s="20" t="s">
        <v>133</v>
      </c>
      <c r="P79" s="20" t="s">
        <v>133</v>
      </c>
      <c r="Q79" s="20" t="s">
        <v>133</v>
      </c>
      <c r="R79" s="20" t="s">
        <v>133</v>
      </c>
      <c r="S79" s="20" t="s">
        <v>133</v>
      </c>
      <c r="T79" s="20" t="s">
        <v>133</v>
      </c>
      <c r="U79" s="20" t="s">
        <v>133</v>
      </c>
      <c r="V79" s="20" t="s">
        <v>133</v>
      </c>
      <c r="W79" s="20" t="s">
        <v>133</v>
      </c>
      <c r="X79" s="20" t="s">
        <v>133</v>
      </c>
      <c r="Y79" s="20" t="s">
        <v>133</v>
      </c>
      <c r="Z79" s="20" t="s">
        <v>133</v>
      </c>
      <c r="AA79" s="20" t="s">
        <v>133</v>
      </c>
      <c r="AB79" s="20">
        <v>1</v>
      </c>
      <c r="AC79" s="20">
        <v>1</v>
      </c>
      <c r="AD79" s="20">
        <v>1</v>
      </c>
      <c r="AE79" s="20"/>
      <c r="AF79" s="20">
        <v>1</v>
      </c>
      <c r="AG79" s="20">
        <v>1</v>
      </c>
      <c r="AH79" s="20">
        <v>1</v>
      </c>
      <c r="AI79" s="20">
        <v>1</v>
      </c>
      <c r="AJ79" s="20">
        <v>1</v>
      </c>
      <c r="AK79" s="20">
        <v>1</v>
      </c>
      <c r="AL79" s="20" t="s">
        <v>133</v>
      </c>
      <c r="AM79" s="20">
        <v>1</v>
      </c>
    </row>
    <row r="80" spans="1:39" ht="16" x14ac:dyDescent="0.2">
      <c r="A80" s="20" t="s">
        <v>133</v>
      </c>
      <c r="B80" s="20" t="s">
        <v>133</v>
      </c>
      <c r="C80" s="20" t="s">
        <v>133</v>
      </c>
      <c r="D80" s="20"/>
      <c r="E80" s="20" t="s">
        <v>133</v>
      </c>
      <c r="F80" s="20" t="s">
        <v>133</v>
      </c>
      <c r="G80" s="20" t="s">
        <v>133</v>
      </c>
      <c r="H80" s="20" t="s">
        <v>133</v>
      </c>
      <c r="I80" s="20" t="s">
        <v>133</v>
      </c>
      <c r="J80" s="20" t="s">
        <v>133</v>
      </c>
      <c r="K80" s="20" t="s">
        <v>133</v>
      </c>
      <c r="L80" s="20" t="s">
        <v>133</v>
      </c>
      <c r="M80" s="20" t="s">
        <v>133</v>
      </c>
      <c r="N80" s="20" t="s">
        <v>133</v>
      </c>
      <c r="O80" s="20" t="s">
        <v>133</v>
      </c>
      <c r="P80" s="20" t="s">
        <v>133</v>
      </c>
      <c r="Q80" s="20" t="s">
        <v>133</v>
      </c>
      <c r="R80" s="20" t="s">
        <v>133</v>
      </c>
      <c r="S80" s="20" t="s">
        <v>133</v>
      </c>
      <c r="T80" s="20" t="s">
        <v>133</v>
      </c>
      <c r="U80" s="20" t="s">
        <v>133</v>
      </c>
      <c r="V80" s="20" t="s">
        <v>133</v>
      </c>
      <c r="W80" s="20" t="s">
        <v>133</v>
      </c>
      <c r="X80" s="20" t="s">
        <v>133</v>
      </c>
      <c r="Y80" s="20" t="s">
        <v>133</v>
      </c>
      <c r="Z80" s="20" t="s">
        <v>133</v>
      </c>
      <c r="AA80" s="20" t="s">
        <v>133</v>
      </c>
      <c r="AB80" s="20">
        <v>1</v>
      </c>
      <c r="AC80" s="20">
        <v>1</v>
      </c>
      <c r="AD80" s="20">
        <v>1</v>
      </c>
      <c r="AE80" s="20"/>
      <c r="AF80" s="20">
        <v>1</v>
      </c>
      <c r="AG80" s="20">
        <v>1</v>
      </c>
      <c r="AH80" s="20">
        <v>1</v>
      </c>
      <c r="AI80" s="20">
        <v>1</v>
      </c>
      <c r="AJ80" s="20">
        <v>1</v>
      </c>
      <c r="AK80" s="20">
        <v>1</v>
      </c>
      <c r="AL80" s="20" t="s">
        <v>133</v>
      </c>
      <c r="AM80" s="20">
        <v>1</v>
      </c>
    </row>
    <row r="81" spans="1:39" ht="16" x14ac:dyDescent="0.2">
      <c r="A81" s="20">
        <v>1</v>
      </c>
      <c r="B81" s="20">
        <v>1</v>
      </c>
      <c r="C81" s="20">
        <v>1</v>
      </c>
      <c r="D81" s="20"/>
      <c r="E81" s="20">
        <v>1</v>
      </c>
      <c r="F81" s="20">
        <v>1</v>
      </c>
      <c r="G81" s="20">
        <v>1</v>
      </c>
      <c r="H81" s="20">
        <v>1</v>
      </c>
      <c r="I81" s="20">
        <v>1</v>
      </c>
      <c r="J81" s="20">
        <v>1</v>
      </c>
      <c r="K81" s="20">
        <v>1</v>
      </c>
      <c r="L81" s="20">
        <v>1</v>
      </c>
      <c r="M81" s="20">
        <v>0</v>
      </c>
      <c r="N81" s="98">
        <v>1</v>
      </c>
      <c r="O81" s="20">
        <v>1</v>
      </c>
      <c r="P81" s="98">
        <v>1</v>
      </c>
      <c r="Q81" s="20">
        <v>0</v>
      </c>
      <c r="R81" s="20">
        <v>1</v>
      </c>
      <c r="S81" s="20">
        <v>1</v>
      </c>
      <c r="T81" s="20">
        <v>1</v>
      </c>
      <c r="U81" s="20">
        <v>1</v>
      </c>
      <c r="V81" s="20">
        <v>1</v>
      </c>
      <c r="W81" s="20">
        <v>1</v>
      </c>
      <c r="X81" s="20">
        <v>1</v>
      </c>
      <c r="Y81" s="20">
        <v>1</v>
      </c>
      <c r="Z81" s="20">
        <v>1</v>
      </c>
      <c r="AA81" s="20">
        <v>1</v>
      </c>
      <c r="AB81" s="20">
        <v>1</v>
      </c>
      <c r="AC81" s="20">
        <v>1</v>
      </c>
      <c r="AD81" s="20">
        <v>1</v>
      </c>
      <c r="AE81" s="20"/>
      <c r="AF81" s="20">
        <v>1</v>
      </c>
      <c r="AG81" s="20">
        <v>1</v>
      </c>
      <c r="AH81" s="20">
        <v>1</v>
      </c>
      <c r="AI81" s="20">
        <v>1</v>
      </c>
      <c r="AJ81" s="20">
        <v>1</v>
      </c>
      <c r="AK81" s="20">
        <v>1</v>
      </c>
      <c r="AL81" s="20" t="s">
        <v>133</v>
      </c>
      <c r="AM81" s="20">
        <v>1</v>
      </c>
    </row>
    <row r="82" spans="1:39" ht="16" x14ac:dyDescent="0.2">
      <c r="A82" s="20" t="s">
        <v>133</v>
      </c>
      <c r="B82" s="20" t="s">
        <v>133</v>
      </c>
      <c r="C82" s="20" t="s">
        <v>133</v>
      </c>
      <c r="D82" s="20"/>
      <c r="E82" s="20" t="s">
        <v>133</v>
      </c>
      <c r="F82" s="20" t="s">
        <v>133</v>
      </c>
      <c r="G82" s="20" t="s">
        <v>133</v>
      </c>
      <c r="H82" s="20" t="s">
        <v>133</v>
      </c>
      <c r="I82" s="20" t="s">
        <v>133</v>
      </c>
      <c r="J82" s="20" t="s">
        <v>133</v>
      </c>
      <c r="K82" s="20" t="s">
        <v>133</v>
      </c>
      <c r="L82" s="20" t="s">
        <v>133</v>
      </c>
      <c r="M82" s="20" t="s">
        <v>133</v>
      </c>
      <c r="N82" s="20" t="s">
        <v>133</v>
      </c>
      <c r="O82" s="20" t="s">
        <v>133</v>
      </c>
      <c r="P82" s="20" t="s">
        <v>133</v>
      </c>
      <c r="Q82" s="20" t="s">
        <v>133</v>
      </c>
      <c r="R82" s="20" t="s">
        <v>133</v>
      </c>
      <c r="S82" s="20" t="s">
        <v>133</v>
      </c>
      <c r="T82" s="20" t="s">
        <v>133</v>
      </c>
      <c r="U82" s="20" t="s">
        <v>133</v>
      </c>
      <c r="V82" s="20" t="s">
        <v>133</v>
      </c>
      <c r="W82" s="20" t="s">
        <v>133</v>
      </c>
      <c r="X82" s="20" t="s">
        <v>133</v>
      </c>
      <c r="Y82" s="20" t="s">
        <v>133</v>
      </c>
      <c r="Z82" s="20" t="s">
        <v>133</v>
      </c>
      <c r="AA82" s="20" t="s">
        <v>133</v>
      </c>
      <c r="AB82" s="20">
        <v>1</v>
      </c>
      <c r="AC82" s="20">
        <v>1</v>
      </c>
      <c r="AD82" s="20">
        <v>1</v>
      </c>
      <c r="AE82" s="20"/>
      <c r="AF82" s="20">
        <v>1</v>
      </c>
      <c r="AG82" s="20">
        <v>1</v>
      </c>
      <c r="AH82" s="20">
        <v>1</v>
      </c>
      <c r="AI82" s="20">
        <v>1</v>
      </c>
      <c r="AJ82" s="20">
        <v>1</v>
      </c>
      <c r="AK82" s="20">
        <v>1</v>
      </c>
      <c r="AL82" s="20" t="s">
        <v>133</v>
      </c>
      <c r="AM82" s="20">
        <v>1</v>
      </c>
    </row>
    <row r="83" spans="1:39" ht="16" x14ac:dyDescent="0.2">
      <c r="A83" s="20" t="s">
        <v>133</v>
      </c>
      <c r="B83" s="20" t="s">
        <v>133</v>
      </c>
      <c r="C83" s="20" t="s">
        <v>133</v>
      </c>
      <c r="D83" s="20"/>
      <c r="E83" s="20" t="s">
        <v>133</v>
      </c>
      <c r="F83" s="20" t="s">
        <v>133</v>
      </c>
      <c r="G83" s="20" t="s">
        <v>133</v>
      </c>
      <c r="H83" s="20">
        <v>1</v>
      </c>
      <c r="I83" s="20">
        <v>1</v>
      </c>
      <c r="J83" s="20">
        <v>1</v>
      </c>
      <c r="K83" s="20">
        <v>1</v>
      </c>
      <c r="L83" s="20">
        <v>1</v>
      </c>
      <c r="M83" s="20">
        <v>0</v>
      </c>
      <c r="N83" s="98">
        <v>1</v>
      </c>
      <c r="O83" s="20">
        <v>1</v>
      </c>
      <c r="P83" s="98">
        <v>1</v>
      </c>
      <c r="Q83" s="20">
        <v>0</v>
      </c>
      <c r="R83" s="20">
        <v>1</v>
      </c>
      <c r="S83" s="20">
        <v>1</v>
      </c>
      <c r="T83" s="20">
        <v>1</v>
      </c>
      <c r="U83" s="20">
        <v>1</v>
      </c>
      <c r="V83" s="20">
        <v>1</v>
      </c>
      <c r="W83" s="20">
        <v>1</v>
      </c>
      <c r="X83" s="20">
        <v>1</v>
      </c>
      <c r="Y83" s="20">
        <v>1</v>
      </c>
      <c r="Z83" s="20">
        <v>1</v>
      </c>
      <c r="AA83" s="20">
        <v>1</v>
      </c>
      <c r="AB83" s="20">
        <v>1</v>
      </c>
      <c r="AC83" s="20">
        <v>1</v>
      </c>
      <c r="AD83" s="20">
        <v>1</v>
      </c>
      <c r="AE83" s="20"/>
      <c r="AF83" s="20">
        <v>1</v>
      </c>
      <c r="AG83" s="20">
        <v>1</v>
      </c>
      <c r="AH83" s="20">
        <v>1</v>
      </c>
      <c r="AI83" s="20">
        <v>1</v>
      </c>
      <c r="AJ83" s="20">
        <v>1</v>
      </c>
      <c r="AK83" s="20">
        <v>1</v>
      </c>
      <c r="AL83" s="20" t="s">
        <v>133</v>
      </c>
      <c r="AM83" s="20">
        <v>1</v>
      </c>
    </row>
    <row r="84" spans="1:39" ht="16" x14ac:dyDescent="0.2">
      <c r="A84" s="20" t="s">
        <v>133</v>
      </c>
      <c r="B84" s="20" t="s">
        <v>133</v>
      </c>
      <c r="C84" s="20" t="s">
        <v>133</v>
      </c>
      <c r="D84" s="20"/>
      <c r="E84" s="20" t="s">
        <v>133</v>
      </c>
      <c r="F84" s="20" t="s">
        <v>133</v>
      </c>
      <c r="G84" s="20" t="s">
        <v>133</v>
      </c>
      <c r="H84" s="20" t="s">
        <v>133</v>
      </c>
      <c r="I84" s="20" t="s">
        <v>133</v>
      </c>
      <c r="J84" s="20" t="s">
        <v>133</v>
      </c>
      <c r="K84" s="20" t="s">
        <v>133</v>
      </c>
      <c r="L84" s="20" t="s">
        <v>133</v>
      </c>
      <c r="M84" s="20" t="s">
        <v>133</v>
      </c>
      <c r="N84" s="20" t="s">
        <v>133</v>
      </c>
      <c r="O84" s="20" t="s">
        <v>133</v>
      </c>
      <c r="P84" s="20" t="s">
        <v>133</v>
      </c>
      <c r="Q84" s="20" t="s">
        <v>133</v>
      </c>
      <c r="R84" s="20" t="s">
        <v>133</v>
      </c>
      <c r="S84" s="20" t="s">
        <v>133</v>
      </c>
      <c r="T84" s="20" t="s">
        <v>133</v>
      </c>
      <c r="U84" s="20" t="s">
        <v>133</v>
      </c>
      <c r="V84" s="20" t="s">
        <v>133</v>
      </c>
      <c r="W84" s="20" t="s">
        <v>133</v>
      </c>
      <c r="X84" s="20" t="s">
        <v>133</v>
      </c>
      <c r="Y84" s="20" t="s">
        <v>133</v>
      </c>
      <c r="Z84" s="20" t="s">
        <v>133</v>
      </c>
      <c r="AA84" s="20" t="s">
        <v>133</v>
      </c>
      <c r="AB84" s="20">
        <v>1</v>
      </c>
      <c r="AC84" s="20">
        <v>1</v>
      </c>
      <c r="AD84" s="20">
        <v>1</v>
      </c>
      <c r="AE84" s="20"/>
      <c r="AF84" s="20">
        <v>1</v>
      </c>
      <c r="AG84" s="20">
        <v>1</v>
      </c>
      <c r="AH84" s="20">
        <v>1</v>
      </c>
      <c r="AI84" s="20">
        <v>1</v>
      </c>
      <c r="AJ84" s="20">
        <v>1</v>
      </c>
      <c r="AK84" s="20">
        <v>1</v>
      </c>
      <c r="AL84" s="20" t="s">
        <v>133</v>
      </c>
      <c r="AM84" s="20">
        <v>1</v>
      </c>
    </row>
    <row r="85" spans="1:39" ht="16" x14ac:dyDescent="0.2">
      <c r="A85" s="20">
        <v>1</v>
      </c>
      <c r="B85" s="20">
        <v>1</v>
      </c>
      <c r="C85" s="20">
        <v>1</v>
      </c>
      <c r="D85" s="20"/>
      <c r="E85" s="20">
        <v>1</v>
      </c>
      <c r="F85" s="20">
        <v>1</v>
      </c>
      <c r="G85" s="20">
        <v>1</v>
      </c>
      <c r="H85" s="20">
        <v>1</v>
      </c>
      <c r="I85" s="20">
        <v>1</v>
      </c>
      <c r="J85" s="20">
        <v>1</v>
      </c>
      <c r="K85" s="20">
        <v>1</v>
      </c>
      <c r="L85" s="20">
        <v>1</v>
      </c>
      <c r="M85" s="98">
        <v>1</v>
      </c>
      <c r="N85" s="20">
        <v>1</v>
      </c>
      <c r="O85" s="98">
        <v>1</v>
      </c>
      <c r="P85" s="98">
        <v>1</v>
      </c>
      <c r="Q85" s="20">
        <v>0</v>
      </c>
      <c r="R85" s="20">
        <v>1</v>
      </c>
      <c r="S85" s="20">
        <v>1</v>
      </c>
      <c r="T85" s="20">
        <v>1</v>
      </c>
      <c r="U85" s="20">
        <v>1</v>
      </c>
      <c r="V85" s="20">
        <v>1</v>
      </c>
      <c r="W85" s="20">
        <v>1</v>
      </c>
      <c r="X85" s="20">
        <v>1</v>
      </c>
      <c r="Y85" s="20">
        <v>1</v>
      </c>
      <c r="Z85" s="20">
        <v>1</v>
      </c>
      <c r="AA85" s="20">
        <v>1</v>
      </c>
      <c r="AB85" s="20">
        <v>1</v>
      </c>
      <c r="AC85" s="20">
        <v>1</v>
      </c>
      <c r="AD85" s="20">
        <v>1</v>
      </c>
      <c r="AE85" s="20"/>
      <c r="AF85" s="20">
        <v>1</v>
      </c>
      <c r="AG85" s="20">
        <v>1</v>
      </c>
      <c r="AH85" s="20">
        <v>1</v>
      </c>
      <c r="AI85" s="20">
        <v>1</v>
      </c>
      <c r="AJ85" s="20">
        <v>1</v>
      </c>
      <c r="AK85" s="20">
        <v>1</v>
      </c>
      <c r="AL85" s="20" t="s">
        <v>133</v>
      </c>
      <c r="AM85" s="20">
        <v>1</v>
      </c>
    </row>
    <row r="86" spans="1:39" ht="16" x14ac:dyDescent="0.2">
      <c r="A86" s="20" t="s">
        <v>133</v>
      </c>
      <c r="B86" s="20" t="s">
        <v>133</v>
      </c>
      <c r="C86" s="20" t="s">
        <v>133</v>
      </c>
      <c r="D86" s="20"/>
      <c r="E86" s="20" t="s">
        <v>133</v>
      </c>
      <c r="F86" s="20" t="s">
        <v>133</v>
      </c>
      <c r="G86" s="20" t="s">
        <v>133</v>
      </c>
      <c r="H86" s="20" t="s">
        <v>133</v>
      </c>
      <c r="I86" s="20" t="s">
        <v>133</v>
      </c>
      <c r="J86" s="20" t="s">
        <v>133</v>
      </c>
      <c r="K86" s="20" t="s">
        <v>133</v>
      </c>
      <c r="L86" s="20" t="s">
        <v>133</v>
      </c>
      <c r="M86" s="20" t="s">
        <v>133</v>
      </c>
      <c r="N86" s="20" t="s">
        <v>133</v>
      </c>
      <c r="O86" s="20" t="s">
        <v>133</v>
      </c>
      <c r="P86" s="20" t="s">
        <v>133</v>
      </c>
      <c r="Q86" s="20" t="s">
        <v>133</v>
      </c>
      <c r="R86" s="20" t="s">
        <v>133</v>
      </c>
      <c r="S86" s="20" t="s">
        <v>133</v>
      </c>
      <c r="T86" s="20" t="s">
        <v>133</v>
      </c>
      <c r="U86" s="20" t="s">
        <v>133</v>
      </c>
      <c r="V86" s="20" t="s">
        <v>133</v>
      </c>
      <c r="W86" s="20" t="s">
        <v>133</v>
      </c>
      <c r="X86" s="20" t="s">
        <v>133</v>
      </c>
      <c r="Y86" s="20" t="s">
        <v>133</v>
      </c>
      <c r="Z86" s="20" t="s">
        <v>133</v>
      </c>
      <c r="AA86" s="20" t="s">
        <v>133</v>
      </c>
      <c r="AB86" s="20">
        <v>1</v>
      </c>
      <c r="AC86" s="20">
        <v>1</v>
      </c>
      <c r="AD86" s="20">
        <v>1</v>
      </c>
      <c r="AE86" s="20"/>
      <c r="AF86" s="20">
        <v>1</v>
      </c>
      <c r="AG86" s="20">
        <v>1</v>
      </c>
      <c r="AH86" s="20">
        <v>1</v>
      </c>
      <c r="AI86" s="20">
        <v>1</v>
      </c>
      <c r="AJ86" s="20">
        <v>1</v>
      </c>
      <c r="AK86" s="20">
        <v>1</v>
      </c>
      <c r="AL86" s="20" t="s">
        <v>133</v>
      </c>
      <c r="AM86" s="20">
        <v>1</v>
      </c>
    </row>
    <row r="87" spans="1:39" ht="16" x14ac:dyDescent="0.2">
      <c r="A87" s="20" t="s">
        <v>133</v>
      </c>
      <c r="B87" s="20" t="s">
        <v>133</v>
      </c>
      <c r="C87" s="20" t="s">
        <v>133</v>
      </c>
      <c r="D87" s="20"/>
      <c r="E87" s="20" t="s">
        <v>133</v>
      </c>
      <c r="F87" s="20" t="s">
        <v>133</v>
      </c>
      <c r="G87" s="20" t="s">
        <v>133</v>
      </c>
      <c r="H87" s="20">
        <v>1</v>
      </c>
      <c r="I87" s="20">
        <v>1</v>
      </c>
      <c r="J87" s="20">
        <v>1</v>
      </c>
      <c r="K87" s="20">
        <v>1</v>
      </c>
      <c r="L87" s="20">
        <v>1</v>
      </c>
      <c r="M87" s="98">
        <v>1</v>
      </c>
      <c r="N87" s="20">
        <v>1</v>
      </c>
      <c r="O87" s="98">
        <v>1</v>
      </c>
      <c r="P87" s="98">
        <v>1</v>
      </c>
      <c r="Q87" s="98">
        <v>1</v>
      </c>
      <c r="R87" s="20">
        <v>1</v>
      </c>
      <c r="S87" s="20">
        <v>1</v>
      </c>
      <c r="T87" s="20">
        <v>0</v>
      </c>
      <c r="U87" s="20">
        <v>1</v>
      </c>
      <c r="V87" s="20">
        <v>1</v>
      </c>
      <c r="W87" s="20">
        <v>1</v>
      </c>
      <c r="X87" s="20">
        <v>1</v>
      </c>
      <c r="Y87" s="20">
        <v>1</v>
      </c>
      <c r="Z87" s="20">
        <v>1</v>
      </c>
      <c r="AA87" s="20">
        <v>1</v>
      </c>
      <c r="AB87" s="20">
        <v>1</v>
      </c>
      <c r="AC87" s="20">
        <v>1</v>
      </c>
      <c r="AD87" s="20">
        <v>1</v>
      </c>
      <c r="AE87" s="20"/>
      <c r="AF87" s="20">
        <v>1</v>
      </c>
      <c r="AG87" s="20">
        <v>1</v>
      </c>
      <c r="AH87" s="20">
        <v>1</v>
      </c>
      <c r="AI87" s="20">
        <v>1</v>
      </c>
      <c r="AJ87" s="20">
        <v>1</v>
      </c>
      <c r="AK87" s="20">
        <v>1</v>
      </c>
      <c r="AL87" s="20" t="s">
        <v>133</v>
      </c>
      <c r="AM87" s="20">
        <v>1</v>
      </c>
    </row>
    <row r="88" spans="1:39" ht="16" x14ac:dyDescent="0.2">
      <c r="A88" s="20" t="s">
        <v>133</v>
      </c>
      <c r="B88" s="20" t="s">
        <v>133</v>
      </c>
      <c r="C88" s="20" t="s">
        <v>133</v>
      </c>
      <c r="D88" s="20"/>
      <c r="E88" s="20" t="s">
        <v>133</v>
      </c>
      <c r="F88" s="20" t="s">
        <v>133</v>
      </c>
      <c r="G88" s="20" t="s">
        <v>133</v>
      </c>
      <c r="H88" s="20" t="s">
        <v>133</v>
      </c>
      <c r="I88" s="20" t="s">
        <v>133</v>
      </c>
      <c r="J88" s="20" t="s">
        <v>133</v>
      </c>
      <c r="K88" s="20" t="s">
        <v>133</v>
      </c>
      <c r="L88" s="20" t="s">
        <v>133</v>
      </c>
      <c r="M88" s="20" t="s">
        <v>133</v>
      </c>
      <c r="N88" s="20" t="s">
        <v>133</v>
      </c>
      <c r="O88" s="20" t="s">
        <v>133</v>
      </c>
      <c r="P88" s="20" t="s">
        <v>133</v>
      </c>
      <c r="Q88" s="20" t="s">
        <v>133</v>
      </c>
      <c r="R88" s="20" t="s">
        <v>133</v>
      </c>
      <c r="S88" s="20" t="s">
        <v>133</v>
      </c>
      <c r="T88" s="20" t="s">
        <v>133</v>
      </c>
      <c r="U88" s="20" t="s">
        <v>133</v>
      </c>
      <c r="V88" s="20" t="s">
        <v>133</v>
      </c>
      <c r="W88" s="20" t="s">
        <v>133</v>
      </c>
      <c r="X88" s="20" t="s">
        <v>133</v>
      </c>
      <c r="Y88" s="20" t="s">
        <v>133</v>
      </c>
      <c r="Z88" s="20" t="s">
        <v>133</v>
      </c>
      <c r="AA88" s="20" t="s">
        <v>133</v>
      </c>
      <c r="AB88" s="20">
        <v>1</v>
      </c>
      <c r="AC88" s="20">
        <v>1</v>
      </c>
      <c r="AD88" s="20">
        <v>1</v>
      </c>
      <c r="AE88" s="20"/>
      <c r="AF88" s="20">
        <v>1</v>
      </c>
      <c r="AG88" s="20">
        <v>1</v>
      </c>
      <c r="AH88" s="20">
        <v>1</v>
      </c>
      <c r="AI88" s="20">
        <v>1</v>
      </c>
      <c r="AJ88" s="20">
        <v>1</v>
      </c>
      <c r="AK88" s="20">
        <v>1</v>
      </c>
      <c r="AL88" s="20" t="s">
        <v>133</v>
      </c>
      <c r="AM88" s="20">
        <v>1</v>
      </c>
    </row>
    <row r="89" spans="1:39" ht="16" x14ac:dyDescent="0.2">
      <c r="A89" s="20" t="s">
        <v>133</v>
      </c>
      <c r="B89" s="20" t="s">
        <v>133</v>
      </c>
      <c r="C89" s="20" t="s">
        <v>133</v>
      </c>
      <c r="D89" s="20"/>
      <c r="E89" s="20" t="s">
        <v>133</v>
      </c>
      <c r="F89" s="20" t="s">
        <v>133</v>
      </c>
      <c r="G89" s="20" t="s">
        <v>133</v>
      </c>
      <c r="H89" s="20">
        <v>1</v>
      </c>
      <c r="I89" s="20">
        <v>1</v>
      </c>
      <c r="J89" s="20">
        <v>1</v>
      </c>
      <c r="K89" s="20">
        <v>1</v>
      </c>
      <c r="L89" s="20">
        <v>1</v>
      </c>
      <c r="M89" s="98">
        <v>1</v>
      </c>
      <c r="N89" s="20">
        <v>1</v>
      </c>
      <c r="O89" s="20">
        <v>1</v>
      </c>
      <c r="P89" s="98">
        <v>1</v>
      </c>
      <c r="Q89" s="98">
        <v>1</v>
      </c>
      <c r="R89" s="20">
        <v>1</v>
      </c>
      <c r="S89" s="20">
        <v>1</v>
      </c>
      <c r="T89" s="20">
        <v>1</v>
      </c>
      <c r="U89" s="20">
        <v>1</v>
      </c>
      <c r="V89" s="20">
        <v>1</v>
      </c>
      <c r="W89" s="20">
        <v>1</v>
      </c>
      <c r="X89" s="20">
        <v>1</v>
      </c>
      <c r="Y89" s="20">
        <v>1</v>
      </c>
      <c r="Z89" s="20">
        <v>1</v>
      </c>
      <c r="AA89" s="20">
        <v>1</v>
      </c>
      <c r="AB89" s="20">
        <v>1</v>
      </c>
      <c r="AC89" s="20">
        <v>1</v>
      </c>
      <c r="AD89" s="20">
        <v>1</v>
      </c>
      <c r="AE89" s="20"/>
      <c r="AF89" s="20">
        <v>1</v>
      </c>
      <c r="AG89" s="20">
        <v>1</v>
      </c>
      <c r="AH89" s="20">
        <v>1</v>
      </c>
      <c r="AI89" s="20">
        <v>1</v>
      </c>
      <c r="AJ89" s="20">
        <v>1</v>
      </c>
      <c r="AK89" s="20">
        <v>1</v>
      </c>
      <c r="AL89" s="20" t="s">
        <v>133</v>
      </c>
      <c r="AM89" s="20">
        <v>1</v>
      </c>
    </row>
    <row r="90" spans="1:39" ht="16" x14ac:dyDescent="0.2">
      <c r="A90" s="20" t="s">
        <v>133</v>
      </c>
      <c r="B90" s="20" t="s">
        <v>133</v>
      </c>
      <c r="C90" s="20" t="s">
        <v>133</v>
      </c>
      <c r="D90" s="20"/>
      <c r="E90" s="20" t="s">
        <v>133</v>
      </c>
      <c r="F90" s="20" t="s">
        <v>133</v>
      </c>
      <c r="G90" s="20" t="s">
        <v>133</v>
      </c>
      <c r="H90" s="20" t="s">
        <v>133</v>
      </c>
      <c r="I90" s="20" t="s">
        <v>133</v>
      </c>
      <c r="J90" s="20" t="s">
        <v>133</v>
      </c>
      <c r="K90" s="20" t="s">
        <v>133</v>
      </c>
      <c r="L90" s="20" t="s">
        <v>133</v>
      </c>
      <c r="M90" s="20" t="s">
        <v>133</v>
      </c>
      <c r="N90" s="20" t="s">
        <v>133</v>
      </c>
      <c r="O90" s="20" t="s">
        <v>133</v>
      </c>
      <c r="P90" s="20" t="s">
        <v>133</v>
      </c>
      <c r="Q90" s="20" t="s">
        <v>133</v>
      </c>
      <c r="R90" s="20" t="s">
        <v>133</v>
      </c>
      <c r="S90" s="20" t="s">
        <v>133</v>
      </c>
      <c r="T90" s="20" t="s">
        <v>133</v>
      </c>
      <c r="U90" s="20" t="s">
        <v>133</v>
      </c>
      <c r="V90" s="20" t="s">
        <v>133</v>
      </c>
      <c r="W90" s="20" t="s">
        <v>133</v>
      </c>
      <c r="X90" s="20" t="s">
        <v>133</v>
      </c>
      <c r="Y90" s="20" t="s">
        <v>133</v>
      </c>
      <c r="Z90" s="20" t="s">
        <v>133</v>
      </c>
      <c r="AA90" s="20" t="s">
        <v>133</v>
      </c>
      <c r="AB90" s="20">
        <v>1</v>
      </c>
      <c r="AC90" s="20">
        <v>1</v>
      </c>
      <c r="AD90" s="20">
        <v>1</v>
      </c>
      <c r="AE90" s="20"/>
      <c r="AF90" s="20">
        <v>1</v>
      </c>
      <c r="AG90" s="20">
        <v>1</v>
      </c>
      <c r="AH90" s="20">
        <v>1</v>
      </c>
      <c r="AI90" s="20">
        <v>1</v>
      </c>
      <c r="AJ90" s="20">
        <v>1</v>
      </c>
      <c r="AK90" s="20">
        <v>1</v>
      </c>
      <c r="AL90" s="20" t="s">
        <v>133</v>
      </c>
      <c r="AM90" s="20">
        <v>1</v>
      </c>
    </row>
    <row r="91" spans="1:39" ht="16" x14ac:dyDescent="0.2">
      <c r="A91" s="20">
        <v>1</v>
      </c>
      <c r="B91" s="20">
        <v>1</v>
      </c>
      <c r="C91" s="20">
        <v>1</v>
      </c>
      <c r="D91" s="20"/>
      <c r="E91" s="20">
        <v>1</v>
      </c>
      <c r="F91" s="20">
        <v>1</v>
      </c>
      <c r="G91" s="20">
        <v>1</v>
      </c>
      <c r="H91" s="20">
        <v>1</v>
      </c>
      <c r="I91" s="20">
        <v>1</v>
      </c>
      <c r="J91" s="20">
        <v>1</v>
      </c>
      <c r="K91" s="20">
        <v>1</v>
      </c>
      <c r="L91" s="20">
        <v>1</v>
      </c>
      <c r="M91" s="20">
        <v>1</v>
      </c>
      <c r="N91" s="20">
        <v>1</v>
      </c>
      <c r="O91" s="20">
        <v>1</v>
      </c>
      <c r="P91" s="20">
        <v>1</v>
      </c>
      <c r="Q91" s="20">
        <v>1</v>
      </c>
      <c r="R91" s="20">
        <v>0</v>
      </c>
      <c r="S91" s="20">
        <v>1</v>
      </c>
      <c r="T91" s="20">
        <v>1</v>
      </c>
      <c r="U91" s="20">
        <v>1</v>
      </c>
      <c r="V91" s="20">
        <v>1</v>
      </c>
      <c r="W91" s="20">
        <v>1</v>
      </c>
      <c r="X91" s="20">
        <v>1</v>
      </c>
      <c r="Y91" s="20">
        <v>1</v>
      </c>
      <c r="Z91" s="20">
        <v>1</v>
      </c>
      <c r="AA91" s="20">
        <v>1</v>
      </c>
      <c r="AB91" s="20">
        <v>1</v>
      </c>
      <c r="AC91" s="20">
        <v>1</v>
      </c>
      <c r="AD91" s="20">
        <v>1</v>
      </c>
      <c r="AE91" s="20"/>
      <c r="AF91" s="20">
        <v>1</v>
      </c>
      <c r="AG91" s="20">
        <v>1</v>
      </c>
      <c r="AH91" s="20">
        <v>1</v>
      </c>
      <c r="AI91" s="20">
        <v>1</v>
      </c>
      <c r="AJ91" s="20">
        <v>1</v>
      </c>
      <c r="AK91" s="20">
        <v>1</v>
      </c>
      <c r="AL91" s="20" t="s">
        <v>133</v>
      </c>
      <c r="AM91" s="62">
        <v>1</v>
      </c>
    </row>
    <row r="92" spans="1:39" ht="16" x14ac:dyDescent="0.2">
      <c r="A92" s="20" t="s">
        <v>133</v>
      </c>
      <c r="B92" s="20" t="s">
        <v>133</v>
      </c>
      <c r="C92" s="20" t="s">
        <v>133</v>
      </c>
      <c r="D92" s="20"/>
      <c r="E92" s="20" t="s">
        <v>133</v>
      </c>
      <c r="F92" s="20" t="s">
        <v>133</v>
      </c>
      <c r="G92" s="20" t="s">
        <v>133</v>
      </c>
      <c r="H92" s="20">
        <v>1</v>
      </c>
      <c r="I92" s="20">
        <v>1</v>
      </c>
      <c r="J92" s="20">
        <v>1</v>
      </c>
      <c r="K92" s="20">
        <v>1</v>
      </c>
      <c r="L92" s="20">
        <v>1</v>
      </c>
      <c r="M92" s="20">
        <v>1</v>
      </c>
      <c r="N92" s="20">
        <v>1</v>
      </c>
      <c r="O92" s="20">
        <v>1</v>
      </c>
      <c r="P92" s="20">
        <v>1</v>
      </c>
      <c r="Q92" s="20">
        <v>1</v>
      </c>
      <c r="R92" s="20">
        <v>0</v>
      </c>
      <c r="S92" s="20">
        <v>1</v>
      </c>
      <c r="T92" s="20">
        <v>1</v>
      </c>
      <c r="U92" s="20">
        <v>1</v>
      </c>
      <c r="V92" s="20">
        <v>1</v>
      </c>
      <c r="W92" s="20">
        <v>1</v>
      </c>
      <c r="X92" s="20">
        <v>1</v>
      </c>
      <c r="Y92" s="20">
        <v>1</v>
      </c>
      <c r="Z92" s="20">
        <v>1</v>
      </c>
      <c r="AA92" s="20">
        <v>1</v>
      </c>
      <c r="AB92" s="20">
        <v>1</v>
      </c>
      <c r="AC92" s="20">
        <v>1</v>
      </c>
      <c r="AD92" s="20">
        <v>1</v>
      </c>
      <c r="AE92" s="20"/>
      <c r="AF92" s="20">
        <v>1</v>
      </c>
      <c r="AG92" s="20">
        <v>1</v>
      </c>
      <c r="AH92" s="20">
        <v>1</v>
      </c>
      <c r="AI92" s="20">
        <v>1</v>
      </c>
      <c r="AJ92" s="20">
        <v>1</v>
      </c>
      <c r="AK92" s="20">
        <v>1</v>
      </c>
      <c r="AL92" s="20" t="s">
        <v>133</v>
      </c>
      <c r="AM92" s="62">
        <v>1</v>
      </c>
    </row>
    <row r="93" spans="1:39" ht="16" x14ac:dyDescent="0.2">
      <c r="A93" s="20" t="s">
        <v>133</v>
      </c>
      <c r="B93" s="20" t="s">
        <v>133</v>
      </c>
      <c r="C93" s="20" t="s">
        <v>133</v>
      </c>
      <c r="D93" s="20"/>
      <c r="E93" s="20" t="s">
        <v>133</v>
      </c>
      <c r="F93" s="20" t="s">
        <v>133</v>
      </c>
      <c r="G93" s="20" t="s">
        <v>133</v>
      </c>
      <c r="H93" s="20">
        <v>1</v>
      </c>
      <c r="I93" s="20">
        <v>1</v>
      </c>
      <c r="J93" s="20">
        <v>1</v>
      </c>
      <c r="K93" s="20">
        <v>1</v>
      </c>
      <c r="L93" s="20">
        <v>1</v>
      </c>
      <c r="M93" s="20">
        <v>1</v>
      </c>
      <c r="N93" s="20">
        <v>1</v>
      </c>
      <c r="O93" s="20">
        <v>1</v>
      </c>
      <c r="P93" s="20">
        <v>1</v>
      </c>
      <c r="Q93" s="20">
        <v>1</v>
      </c>
      <c r="R93" s="20">
        <v>1</v>
      </c>
      <c r="S93" s="20">
        <v>1</v>
      </c>
      <c r="T93" s="20">
        <v>1</v>
      </c>
      <c r="U93" s="20">
        <v>1</v>
      </c>
      <c r="V93" s="20">
        <v>1</v>
      </c>
      <c r="W93" s="20">
        <v>1</v>
      </c>
      <c r="X93" s="20">
        <v>1</v>
      </c>
      <c r="Y93" s="20">
        <v>1</v>
      </c>
      <c r="Z93" s="20">
        <v>1</v>
      </c>
      <c r="AA93" s="20">
        <v>1</v>
      </c>
      <c r="AB93" s="20">
        <v>1</v>
      </c>
      <c r="AC93" s="20">
        <v>1</v>
      </c>
      <c r="AD93" s="20">
        <v>1</v>
      </c>
      <c r="AE93" s="20"/>
      <c r="AF93" s="20">
        <v>1</v>
      </c>
      <c r="AG93" s="20">
        <v>1</v>
      </c>
      <c r="AH93" s="20">
        <v>1</v>
      </c>
      <c r="AI93" s="20">
        <v>1</v>
      </c>
      <c r="AJ93" s="20">
        <v>1</v>
      </c>
      <c r="AK93" s="20">
        <v>1</v>
      </c>
      <c r="AL93" s="20" t="s">
        <v>133</v>
      </c>
      <c r="AM93" s="62">
        <v>1</v>
      </c>
    </row>
    <row r="94" spans="1:39" ht="16" x14ac:dyDescent="0.2">
      <c r="A94" s="20">
        <v>1</v>
      </c>
      <c r="B94" s="20">
        <v>1</v>
      </c>
      <c r="C94" s="20">
        <v>1</v>
      </c>
      <c r="D94" s="20"/>
      <c r="E94" s="20">
        <v>1</v>
      </c>
      <c r="F94" s="20">
        <v>1</v>
      </c>
      <c r="G94" s="20">
        <v>1</v>
      </c>
      <c r="H94" s="20">
        <v>1</v>
      </c>
      <c r="I94" s="20">
        <v>1</v>
      </c>
      <c r="J94" s="20">
        <v>1</v>
      </c>
      <c r="K94" s="20">
        <v>1</v>
      </c>
      <c r="L94" s="20">
        <v>1</v>
      </c>
      <c r="M94" s="20">
        <v>1</v>
      </c>
      <c r="N94" s="20">
        <v>1</v>
      </c>
      <c r="O94" s="20">
        <v>1</v>
      </c>
      <c r="P94" s="20">
        <v>1</v>
      </c>
      <c r="Q94" s="20">
        <v>1</v>
      </c>
      <c r="R94" s="20">
        <v>1</v>
      </c>
      <c r="S94" s="20">
        <v>1</v>
      </c>
      <c r="T94" s="20">
        <v>1</v>
      </c>
      <c r="U94" s="20">
        <v>1</v>
      </c>
      <c r="V94" s="20">
        <v>1</v>
      </c>
      <c r="W94" s="20">
        <v>1</v>
      </c>
      <c r="X94" s="20">
        <v>1</v>
      </c>
      <c r="Y94" s="20">
        <v>1</v>
      </c>
      <c r="Z94" s="20">
        <v>1</v>
      </c>
      <c r="AA94" s="20">
        <v>1</v>
      </c>
      <c r="AB94" s="20">
        <v>1</v>
      </c>
      <c r="AC94" s="20">
        <v>0</v>
      </c>
      <c r="AD94" s="20">
        <v>1</v>
      </c>
      <c r="AE94" s="20"/>
      <c r="AF94" s="20">
        <v>1</v>
      </c>
      <c r="AG94" s="20">
        <v>1</v>
      </c>
      <c r="AH94" s="20">
        <v>1</v>
      </c>
      <c r="AI94" s="20">
        <v>1</v>
      </c>
      <c r="AJ94" s="20">
        <v>1</v>
      </c>
      <c r="AK94" s="20">
        <v>1</v>
      </c>
      <c r="AL94" s="20" t="s">
        <v>133</v>
      </c>
      <c r="AM94" s="20">
        <v>1</v>
      </c>
    </row>
    <row r="95" spans="1:39" ht="16" x14ac:dyDescent="0.2">
      <c r="A95" s="20" t="s">
        <v>133</v>
      </c>
      <c r="B95" s="20" t="s">
        <v>133</v>
      </c>
      <c r="C95" s="20" t="s">
        <v>133</v>
      </c>
      <c r="D95" s="20"/>
      <c r="E95" s="20" t="s">
        <v>133</v>
      </c>
      <c r="F95" s="20" t="s">
        <v>133</v>
      </c>
      <c r="G95" s="20" t="s">
        <v>133</v>
      </c>
      <c r="H95" s="20" t="s">
        <v>133</v>
      </c>
      <c r="I95" s="20" t="s">
        <v>133</v>
      </c>
      <c r="J95" s="20" t="s">
        <v>133</v>
      </c>
      <c r="K95" s="20" t="s">
        <v>133</v>
      </c>
      <c r="L95" s="20" t="s">
        <v>133</v>
      </c>
      <c r="M95" s="20" t="s">
        <v>133</v>
      </c>
      <c r="N95" s="20" t="s">
        <v>133</v>
      </c>
      <c r="O95" s="20" t="s">
        <v>133</v>
      </c>
      <c r="P95" s="20" t="s">
        <v>133</v>
      </c>
      <c r="Q95" s="20" t="s">
        <v>133</v>
      </c>
      <c r="R95" s="20" t="s">
        <v>133</v>
      </c>
      <c r="S95" s="20" t="s">
        <v>133</v>
      </c>
      <c r="T95" s="20" t="s">
        <v>133</v>
      </c>
      <c r="U95" s="20" t="s">
        <v>133</v>
      </c>
      <c r="V95" s="20" t="s">
        <v>133</v>
      </c>
      <c r="W95" s="20" t="s">
        <v>133</v>
      </c>
      <c r="X95" s="20" t="s">
        <v>133</v>
      </c>
      <c r="Y95" s="20" t="s">
        <v>133</v>
      </c>
      <c r="Z95" s="20" t="s">
        <v>133</v>
      </c>
      <c r="AA95" s="20" t="s">
        <v>133</v>
      </c>
      <c r="AB95" s="20">
        <v>1</v>
      </c>
      <c r="AC95" s="20">
        <v>1</v>
      </c>
      <c r="AD95" s="20">
        <v>1</v>
      </c>
      <c r="AE95" s="20"/>
      <c r="AF95" s="20">
        <v>1</v>
      </c>
      <c r="AG95" s="20">
        <v>1</v>
      </c>
      <c r="AH95" s="20">
        <v>1</v>
      </c>
      <c r="AI95" s="20">
        <v>1</v>
      </c>
      <c r="AJ95" s="20">
        <v>1</v>
      </c>
      <c r="AK95" s="20">
        <v>1</v>
      </c>
      <c r="AL95" s="20" t="s">
        <v>133</v>
      </c>
      <c r="AM95" s="20">
        <v>1</v>
      </c>
    </row>
    <row r="96" spans="1:39" ht="16" x14ac:dyDescent="0.2">
      <c r="A96" s="20" t="s">
        <v>133</v>
      </c>
      <c r="B96" s="20" t="s">
        <v>133</v>
      </c>
      <c r="C96" s="20" t="s">
        <v>133</v>
      </c>
      <c r="D96" s="20"/>
      <c r="E96" s="20" t="s">
        <v>133</v>
      </c>
      <c r="F96" s="20" t="s">
        <v>133</v>
      </c>
      <c r="G96" s="20" t="s">
        <v>133</v>
      </c>
      <c r="H96" s="20">
        <v>1</v>
      </c>
      <c r="I96" s="20">
        <v>1</v>
      </c>
      <c r="J96" s="20">
        <v>1</v>
      </c>
      <c r="K96" s="20">
        <v>1</v>
      </c>
      <c r="L96" s="20">
        <v>1</v>
      </c>
      <c r="M96" s="20">
        <v>1</v>
      </c>
      <c r="N96" s="20">
        <v>1</v>
      </c>
      <c r="O96" s="20">
        <v>1</v>
      </c>
      <c r="P96" s="20">
        <v>1</v>
      </c>
      <c r="Q96" s="20">
        <v>1</v>
      </c>
      <c r="R96" s="20">
        <v>1</v>
      </c>
      <c r="S96" s="20">
        <v>1</v>
      </c>
      <c r="T96" s="20">
        <v>1</v>
      </c>
      <c r="U96" s="20">
        <v>1</v>
      </c>
      <c r="V96" s="20">
        <v>1</v>
      </c>
      <c r="W96" s="20">
        <v>1</v>
      </c>
      <c r="X96" s="20">
        <v>1</v>
      </c>
      <c r="Y96" s="20">
        <v>1</v>
      </c>
      <c r="Z96" s="20">
        <v>1</v>
      </c>
      <c r="AA96" s="20">
        <v>1</v>
      </c>
      <c r="AB96" s="20">
        <v>1</v>
      </c>
      <c r="AC96" s="20">
        <v>0</v>
      </c>
      <c r="AD96" s="20">
        <v>1</v>
      </c>
      <c r="AE96" s="20"/>
      <c r="AF96" s="20">
        <v>1</v>
      </c>
      <c r="AG96" s="20">
        <v>1</v>
      </c>
      <c r="AH96" s="20">
        <v>1</v>
      </c>
      <c r="AI96" s="20">
        <v>1</v>
      </c>
      <c r="AJ96" s="20">
        <v>1</v>
      </c>
      <c r="AK96" s="20">
        <v>1</v>
      </c>
      <c r="AL96" s="20" t="s">
        <v>133</v>
      </c>
      <c r="AM96" s="20">
        <v>1</v>
      </c>
    </row>
    <row r="97" spans="1:43" ht="16" x14ac:dyDescent="0.2">
      <c r="A97" s="20" t="s">
        <v>133</v>
      </c>
      <c r="B97" s="20" t="s">
        <v>133</v>
      </c>
      <c r="C97" s="20" t="s">
        <v>133</v>
      </c>
      <c r="D97" s="20"/>
      <c r="E97" s="20" t="s">
        <v>133</v>
      </c>
      <c r="F97" s="20" t="s">
        <v>133</v>
      </c>
      <c r="G97" s="20" t="s">
        <v>133</v>
      </c>
      <c r="H97" s="20" t="s">
        <v>133</v>
      </c>
      <c r="I97" s="20" t="s">
        <v>133</v>
      </c>
      <c r="J97" s="20" t="s">
        <v>133</v>
      </c>
      <c r="K97" s="20" t="s">
        <v>133</v>
      </c>
      <c r="L97" s="20" t="s">
        <v>133</v>
      </c>
      <c r="M97" s="20" t="s">
        <v>133</v>
      </c>
      <c r="N97" s="20" t="s">
        <v>133</v>
      </c>
      <c r="O97" s="20" t="s">
        <v>133</v>
      </c>
      <c r="P97" s="20" t="s">
        <v>133</v>
      </c>
      <c r="Q97" s="20" t="s">
        <v>133</v>
      </c>
      <c r="R97" s="20" t="s">
        <v>133</v>
      </c>
      <c r="S97" s="20" t="s">
        <v>133</v>
      </c>
      <c r="T97" s="20" t="s">
        <v>133</v>
      </c>
      <c r="U97" s="20" t="s">
        <v>133</v>
      </c>
      <c r="V97" s="20" t="s">
        <v>133</v>
      </c>
      <c r="W97" s="20" t="s">
        <v>133</v>
      </c>
      <c r="X97" s="20" t="s">
        <v>133</v>
      </c>
      <c r="Y97" s="20" t="s">
        <v>133</v>
      </c>
      <c r="Z97" s="20" t="s">
        <v>133</v>
      </c>
      <c r="AA97" s="20" t="s">
        <v>133</v>
      </c>
      <c r="AB97" s="20">
        <v>1</v>
      </c>
      <c r="AC97" s="20">
        <v>1</v>
      </c>
      <c r="AD97" s="20">
        <v>1</v>
      </c>
      <c r="AE97" s="20"/>
      <c r="AF97" s="20">
        <v>1</v>
      </c>
      <c r="AG97" s="20">
        <v>0</v>
      </c>
      <c r="AH97" s="20">
        <v>1</v>
      </c>
      <c r="AI97" s="20">
        <v>1</v>
      </c>
      <c r="AJ97" s="20">
        <v>1</v>
      </c>
      <c r="AK97" s="20">
        <v>1</v>
      </c>
      <c r="AL97" s="20" t="s">
        <v>133</v>
      </c>
      <c r="AM97" s="20">
        <v>1</v>
      </c>
    </row>
    <row r="98" spans="1:43" ht="16" x14ac:dyDescent="0.2">
      <c r="A98" s="20">
        <v>1</v>
      </c>
      <c r="B98" s="20">
        <v>1</v>
      </c>
      <c r="C98" s="20">
        <v>1</v>
      </c>
      <c r="D98" s="20"/>
      <c r="E98" s="20">
        <v>1</v>
      </c>
      <c r="F98" s="20">
        <v>1</v>
      </c>
      <c r="G98" s="20">
        <v>1</v>
      </c>
      <c r="H98" s="20">
        <v>1</v>
      </c>
      <c r="I98" s="20">
        <v>1</v>
      </c>
      <c r="J98" s="20">
        <v>1</v>
      </c>
      <c r="K98" s="20">
        <v>0</v>
      </c>
      <c r="L98" s="20">
        <v>1</v>
      </c>
      <c r="M98" s="20">
        <v>1</v>
      </c>
      <c r="N98" s="20">
        <v>1</v>
      </c>
      <c r="O98" s="20">
        <v>1</v>
      </c>
      <c r="P98" s="20">
        <v>1</v>
      </c>
      <c r="Q98" s="20">
        <v>1</v>
      </c>
      <c r="R98" s="20">
        <v>1</v>
      </c>
      <c r="S98" s="20">
        <v>1</v>
      </c>
      <c r="T98" s="20">
        <v>1</v>
      </c>
      <c r="U98" s="20">
        <v>1</v>
      </c>
      <c r="V98" s="20">
        <v>1</v>
      </c>
      <c r="W98" s="20">
        <v>1</v>
      </c>
      <c r="X98" s="20">
        <v>1</v>
      </c>
      <c r="Y98" s="20">
        <v>1</v>
      </c>
      <c r="Z98" s="20">
        <v>1</v>
      </c>
      <c r="AA98" s="20">
        <v>1</v>
      </c>
      <c r="AB98" s="20">
        <v>1</v>
      </c>
      <c r="AC98" s="20">
        <v>1</v>
      </c>
      <c r="AD98" s="62">
        <v>1</v>
      </c>
      <c r="AE98" s="62"/>
      <c r="AF98" s="20">
        <v>1</v>
      </c>
      <c r="AG98" s="20">
        <v>1</v>
      </c>
      <c r="AH98" s="20">
        <v>1</v>
      </c>
      <c r="AI98" s="20">
        <v>1</v>
      </c>
      <c r="AJ98" s="20">
        <v>1</v>
      </c>
      <c r="AK98" s="20">
        <v>1</v>
      </c>
      <c r="AL98" s="20" t="s">
        <v>133</v>
      </c>
      <c r="AM98" s="20">
        <v>0</v>
      </c>
    </row>
    <row r="99" spans="1:43" ht="16" x14ac:dyDescent="0.2">
      <c r="A99" s="20" t="s">
        <v>133</v>
      </c>
      <c r="B99" s="20" t="s">
        <v>133</v>
      </c>
      <c r="C99" s="20" t="s">
        <v>133</v>
      </c>
      <c r="D99" s="20"/>
      <c r="E99" s="20" t="s">
        <v>133</v>
      </c>
      <c r="F99" s="20" t="s">
        <v>133</v>
      </c>
      <c r="G99" s="20" t="s">
        <v>133</v>
      </c>
      <c r="H99" s="20">
        <v>1</v>
      </c>
      <c r="I99" s="20">
        <v>1</v>
      </c>
      <c r="J99" s="20">
        <v>1</v>
      </c>
      <c r="K99" s="20">
        <v>1</v>
      </c>
      <c r="L99" s="20">
        <v>1</v>
      </c>
      <c r="M99" s="20">
        <v>1</v>
      </c>
      <c r="N99" s="20">
        <v>1</v>
      </c>
      <c r="O99" s="20">
        <v>1</v>
      </c>
      <c r="P99" s="20">
        <v>1</v>
      </c>
      <c r="Q99" s="20">
        <v>1</v>
      </c>
      <c r="R99" s="20">
        <v>1</v>
      </c>
      <c r="S99" s="20">
        <v>1</v>
      </c>
      <c r="T99" s="20">
        <v>1</v>
      </c>
      <c r="U99" s="20">
        <v>1</v>
      </c>
      <c r="V99" s="20">
        <v>1</v>
      </c>
      <c r="W99" s="20">
        <v>1</v>
      </c>
      <c r="X99" s="20">
        <v>1</v>
      </c>
      <c r="Y99" s="20">
        <v>1</v>
      </c>
      <c r="Z99" s="20">
        <v>1</v>
      </c>
      <c r="AA99" s="20">
        <v>1</v>
      </c>
      <c r="AB99" s="20">
        <v>1</v>
      </c>
      <c r="AC99" s="20">
        <v>1</v>
      </c>
      <c r="AD99" s="62">
        <v>1</v>
      </c>
      <c r="AE99" s="62"/>
      <c r="AF99" s="20">
        <v>1</v>
      </c>
      <c r="AG99" s="20">
        <v>1</v>
      </c>
      <c r="AH99" s="20">
        <v>1</v>
      </c>
      <c r="AI99" s="20">
        <v>1</v>
      </c>
      <c r="AJ99" s="20">
        <v>1</v>
      </c>
      <c r="AK99" s="20">
        <v>1</v>
      </c>
      <c r="AL99" s="20" t="s">
        <v>133</v>
      </c>
      <c r="AM99" s="20">
        <v>0</v>
      </c>
    </row>
    <row r="100" spans="1:43" ht="16" x14ac:dyDescent="0.2">
      <c r="A100" s="20" t="s">
        <v>133</v>
      </c>
      <c r="B100" s="20" t="s">
        <v>133</v>
      </c>
      <c r="C100" s="20" t="s">
        <v>133</v>
      </c>
      <c r="D100" s="20"/>
      <c r="E100" s="20" t="s">
        <v>133</v>
      </c>
      <c r="F100" s="20" t="s">
        <v>133</v>
      </c>
      <c r="G100" s="20" t="s">
        <v>133</v>
      </c>
      <c r="H100" s="20">
        <v>1</v>
      </c>
      <c r="I100" s="20">
        <v>1</v>
      </c>
      <c r="J100" s="20">
        <v>1</v>
      </c>
      <c r="K100" s="20">
        <v>1</v>
      </c>
      <c r="L100" s="20">
        <v>1</v>
      </c>
      <c r="M100" s="20">
        <v>1</v>
      </c>
      <c r="N100" s="20">
        <v>1</v>
      </c>
      <c r="O100" s="20">
        <v>1</v>
      </c>
      <c r="P100" s="20">
        <v>1</v>
      </c>
      <c r="Q100" s="20">
        <v>1</v>
      </c>
      <c r="R100" s="20">
        <v>1</v>
      </c>
      <c r="S100" s="20">
        <v>1</v>
      </c>
      <c r="T100" s="20">
        <v>1</v>
      </c>
      <c r="U100" s="20">
        <v>1</v>
      </c>
      <c r="V100" s="20">
        <v>1</v>
      </c>
      <c r="W100" s="20">
        <v>1</v>
      </c>
      <c r="X100" s="20">
        <v>1</v>
      </c>
      <c r="Y100" s="20">
        <v>1</v>
      </c>
      <c r="Z100" s="20">
        <v>1</v>
      </c>
      <c r="AA100" s="20">
        <v>1</v>
      </c>
      <c r="AB100" s="20">
        <v>1</v>
      </c>
      <c r="AC100" s="20">
        <v>1</v>
      </c>
      <c r="AD100" s="62">
        <v>1</v>
      </c>
      <c r="AE100" s="62"/>
      <c r="AF100" s="20">
        <v>1</v>
      </c>
      <c r="AG100" s="20">
        <v>1</v>
      </c>
      <c r="AH100" s="20">
        <v>1</v>
      </c>
      <c r="AI100" s="20">
        <v>1</v>
      </c>
      <c r="AJ100" s="20">
        <v>1</v>
      </c>
      <c r="AK100" s="20">
        <v>1</v>
      </c>
      <c r="AL100" s="20" t="s">
        <v>133</v>
      </c>
      <c r="AM100" s="20">
        <v>0</v>
      </c>
    </row>
    <row r="101" spans="1:43" ht="16" x14ac:dyDescent="0.2">
      <c r="A101" s="20">
        <v>1</v>
      </c>
      <c r="B101" s="20">
        <v>1</v>
      </c>
      <c r="C101" s="20">
        <v>1</v>
      </c>
      <c r="D101" s="20"/>
      <c r="E101" s="20">
        <v>1</v>
      </c>
      <c r="F101" s="20">
        <v>1</v>
      </c>
      <c r="G101" s="20">
        <v>1</v>
      </c>
      <c r="H101" s="20">
        <v>1</v>
      </c>
      <c r="I101" s="20">
        <v>1</v>
      </c>
      <c r="J101" s="20">
        <v>1</v>
      </c>
      <c r="K101" s="20">
        <v>1</v>
      </c>
      <c r="L101" s="20">
        <v>1</v>
      </c>
      <c r="M101" s="20">
        <v>1</v>
      </c>
      <c r="N101" s="20">
        <v>1</v>
      </c>
      <c r="O101" s="20">
        <v>1</v>
      </c>
      <c r="P101" s="98">
        <v>1</v>
      </c>
      <c r="Q101" s="20">
        <v>1</v>
      </c>
      <c r="R101" s="20">
        <v>1</v>
      </c>
      <c r="S101" s="20">
        <v>1</v>
      </c>
      <c r="T101" s="20">
        <v>0</v>
      </c>
      <c r="U101" s="20" t="s">
        <v>133</v>
      </c>
      <c r="V101" s="20">
        <v>1</v>
      </c>
      <c r="W101" s="20">
        <v>1</v>
      </c>
      <c r="X101" s="20">
        <v>1</v>
      </c>
      <c r="Y101" s="20">
        <v>1</v>
      </c>
      <c r="Z101" s="20">
        <v>1</v>
      </c>
      <c r="AA101" s="20">
        <v>1</v>
      </c>
      <c r="AB101" s="20">
        <v>1</v>
      </c>
      <c r="AC101" s="20">
        <v>1</v>
      </c>
      <c r="AD101" s="20">
        <v>1</v>
      </c>
      <c r="AE101" s="20"/>
      <c r="AF101" s="20">
        <v>1</v>
      </c>
      <c r="AG101" s="20">
        <v>1</v>
      </c>
      <c r="AH101" s="20">
        <v>1</v>
      </c>
      <c r="AI101" s="20">
        <v>1</v>
      </c>
      <c r="AJ101" s="20">
        <v>1</v>
      </c>
      <c r="AK101" s="20">
        <v>1</v>
      </c>
      <c r="AL101" s="20" t="s">
        <v>133</v>
      </c>
      <c r="AM101" s="20">
        <v>1</v>
      </c>
    </row>
    <row r="102" spans="1:43" ht="16" x14ac:dyDescent="0.2">
      <c r="A102" s="20" t="s">
        <v>133</v>
      </c>
      <c r="B102" s="20" t="s">
        <v>133</v>
      </c>
      <c r="C102" s="20" t="s">
        <v>133</v>
      </c>
      <c r="D102" s="20"/>
      <c r="E102" s="20" t="s">
        <v>133</v>
      </c>
      <c r="F102" s="20" t="s">
        <v>133</v>
      </c>
      <c r="G102" s="20" t="s">
        <v>133</v>
      </c>
      <c r="H102" s="20">
        <v>1</v>
      </c>
      <c r="I102" s="20">
        <v>1</v>
      </c>
      <c r="J102" s="20">
        <v>1</v>
      </c>
      <c r="K102" s="20">
        <v>1</v>
      </c>
      <c r="L102" s="20">
        <v>1</v>
      </c>
      <c r="M102" s="20">
        <v>1</v>
      </c>
      <c r="N102" s="20">
        <v>1</v>
      </c>
      <c r="O102" s="20">
        <v>1</v>
      </c>
      <c r="P102" s="98">
        <v>1</v>
      </c>
      <c r="Q102" s="20">
        <v>1</v>
      </c>
      <c r="R102" s="20">
        <v>1</v>
      </c>
      <c r="S102" s="20">
        <v>1</v>
      </c>
      <c r="T102" s="20">
        <v>0</v>
      </c>
      <c r="U102" s="20">
        <v>1</v>
      </c>
      <c r="V102" s="20">
        <v>1</v>
      </c>
      <c r="W102" s="20">
        <v>1</v>
      </c>
      <c r="X102" s="20">
        <v>1</v>
      </c>
      <c r="Y102" s="20">
        <v>1</v>
      </c>
      <c r="Z102" s="20">
        <v>1</v>
      </c>
      <c r="AA102" s="20">
        <v>1</v>
      </c>
      <c r="AB102" s="20">
        <v>1</v>
      </c>
      <c r="AC102" s="20">
        <v>1</v>
      </c>
      <c r="AD102" s="20">
        <v>1</v>
      </c>
      <c r="AE102" s="20"/>
      <c r="AF102" s="20">
        <v>1</v>
      </c>
      <c r="AG102" s="20">
        <v>1</v>
      </c>
      <c r="AH102" s="20">
        <v>1</v>
      </c>
      <c r="AI102" s="20">
        <v>0</v>
      </c>
      <c r="AJ102" s="20">
        <v>1</v>
      </c>
      <c r="AK102" s="20">
        <v>1</v>
      </c>
      <c r="AL102" s="20" t="s">
        <v>133</v>
      </c>
      <c r="AM102" s="20">
        <v>1</v>
      </c>
    </row>
    <row r="103" spans="1:43" ht="16" x14ac:dyDescent="0.2">
      <c r="A103" s="20">
        <v>1</v>
      </c>
      <c r="B103" s="20">
        <v>1</v>
      </c>
      <c r="C103" s="20">
        <v>1</v>
      </c>
      <c r="D103" s="20"/>
      <c r="E103" s="20">
        <v>1</v>
      </c>
      <c r="F103" s="20">
        <v>1</v>
      </c>
      <c r="G103" s="20">
        <v>1</v>
      </c>
      <c r="H103" s="20">
        <v>1</v>
      </c>
      <c r="I103" s="20">
        <v>1</v>
      </c>
      <c r="J103" s="20">
        <v>1</v>
      </c>
      <c r="K103" s="20">
        <v>1</v>
      </c>
      <c r="L103" s="20">
        <v>1</v>
      </c>
      <c r="M103" s="20">
        <v>1</v>
      </c>
      <c r="N103" s="20">
        <v>1</v>
      </c>
      <c r="O103" s="20">
        <v>1</v>
      </c>
      <c r="P103" s="20">
        <v>1</v>
      </c>
      <c r="Q103" s="20">
        <v>1</v>
      </c>
      <c r="R103" s="20">
        <v>1</v>
      </c>
      <c r="S103" s="20">
        <v>1</v>
      </c>
      <c r="T103" s="20">
        <v>1</v>
      </c>
      <c r="U103" s="20">
        <v>1</v>
      </c>
      <c r="V103" s="20">
        <v>1</v>
      </c>
      <c r="W103" s="20">
        <v>1</v>
      </c>
      <c r="X103" s="20">
        <v>1</v>
      </c>
      <c r="Y103" s="20">
        <v>1</v>
      </c>
      <c r="Z103" s="20">
        <v>1</v>
      </c>
      <c r="AA103" s="20">
        <v>1</v>
      </c>
      <c r="AB103" s="20">
        <v>1</v>
      </c>
      <c r="AC103" s="20">
        <v>1</v>
      </c>
      <c r="AD103" s="20">
        <v>1</v>
      </c>
      <c r="AE103" s="20"/>
      <c r="AF103" s="20">
        <v>1</v>
      </c>
      <c r="AG103" s="20">
        <v>1</v>
      </c>
      <c r="AH103" s="20">
        <v>1</v>
      </c>
      <c r="AI103" s="20">
        <v>1</v>
      </c>
      <c r="AJ103" s="20">
        <v>1</v>
      </c>
      <c r="AK103" s="20">
        <v>1</v>
      </c>
      <c r="AL103" s="20" t="s">
        <v>133</v>
      </c>
      <c r="AM103" s="20">
        <v>1</v>
      </c>
    </row>
    <row r="104" spans="1:43" ht="16" x14ac:dyDescent="0.2">
      <c r="A104" s="20" t="s">
        <v>133</v>
      </c>
      <c r="B104" s="20" t="s">
        <v>133</v>
      </c>
      <c r="C104" s="20" t="s">
        <v>133</v>
      </c>
      <c r="D104" s="20"/>
      <c r="E104" s="20" t="s">
        <v>133</v>
      </c>
      <c r="F104" s="20" t="s">
        <v>133</v>
      </c>
      <c r="G104" s="20" t="s">
        <v>133</v>
      </c>
      <c r="H104" s="20">
        <v>1</v>
      </c>
      <c r="I104" s="20">
        <v>1</v>
      </c>
      <c r="J104" s="20">
        <v>1</v>
      </c>
      <c r="K104" s="20">
        <v>1</v>
      </c>
      <c r="L104" s="20">
        <v>1</v>
      </c>
      <c r="M104" s="20">
        <v>1</v>
      </c>
      <c r="N104" s="20">
        <v>1</v>
      </c>
      <c r="O104" s="20">
        <v>1</v>
      </c>
      <c r="P104" s="20">
        <v>1</v>
      </c>
      <c r="Q104" s="20">
        <v>1</v>
      </c>
      <c r="R104" s="20">
        <v>1</v>
      </c>
      <c r="S104" s="20">
        <v>1</v>
      </c>
      <c r="T104" s="20">
        <v>1</v>
      </c>
      <c r="U104" s="20">
        <v>1</v>
      </c>
      <c r="V104" s="20">
        <v>1</v>
      </c>
      <c r="W104" s="20">
        <v>1</v>
      </c>
      <c r="X104" s="20">
        <v>1</v>
      </c>
      <c r="Y104" s="20">
        <v>1</v>
      </c>
      <c r="Z104" s="20">
        <v>1</v>
      </c>
      <c r="AA104" s="20">
        <v>1</v>
      </c>
      <c r="AB104" s="20">
        <v>1</v>
      </c>
      <c r="AC104" s="20">
        <v>1</v>
      </c>
      <c r="AD104" s="20">
        <v>1</v>
      </c>
      <c r="AE104" s="20"/>
      <c r="AF104" s="20">
        <v>1</v>
      </c>
      <c r="AG104" s="20">
        <v>1</v>
      </c>
      <c r="AH104" s="20">
        <v>1</v>
      </c>
      <c r="AI104" s="20">
        <v>1</v>
      </c>
      <c r="AJ104" s="20">
        <v>1</v>
      </c>
      <c r="AK104" s="20">
        <v>1</v>
      </c>
      <c r="AL104" s="20" t="s">
        <v>133</v>
      </c>
      <c r="AM104" s="20">
        <v>1</v>
      </c>
    </row>
    <row r="105" spans="1:43" ht="16" x14ac:dyDescent="0.2">
      <c r="A105" s="20" t="s">
        <v>133</v>
      </c>
      <c r="B105" s="20" t="s">
        <v>133</v>
      </c>
      <c r="C105" s="20" t="s">
        <v>133</v>
      </c>
      <c r="D105" s="20"/>
      <c r="E105" s="20" t="s">
        <v>133</v>
      </c>
      <c r="F105" s="20" t="s">
        <v>133</v>
      </c>
      <c r="G105" s="20" t="s">
        <v>133</v>
      </c>
      <c r="H105" s="20">
        <v>1</v>
      </c>
      <c r="I105" s="20">
        <v>1</v>
      </c>
      <c r="J105" s="20">
        <v>1</v>
      </c>
      <c r="K105" s="20">
        <v>1</v>
      </c>
      <c r="L105" s="20">
        <v>1</v>
      </c>
      <c r="M105" s="20">
        <v>1</v>
      </c>
      <c r="N105" s="20">
        <v>1</v>
      </c>
      <c r="O105" s="20">
        <v>1</v>
      </c>
      <c r="P105" s="20">
        <v>1</v>
      </c>
      <c r="Q105" s="20">
        <v>1</v>
      </c>
      <c r="R105" s="20">
        <v>1</v>
      </c>
      <c r="S105" s="20">
        <v>1</v>
      </c>
      <c r="T105" s="20">
        <v>1</v>
      </c>
      <c r="U105" s="20">
        <v>1</v>
      </c>
      <c r="V105" s="20">
        <v>1</v>
      </c>
      <c r="W105" s="20">
        <v>1</v>
      </c>
      <c r="X105" s="20">
        <v>1</v>
      </c>
      <c r="Y105" s="20">
        <v>1</v>
      </c>
      <c r="Z105" s="20">
        <v>1</v>
      </c>
      <c r="AA105" s="20">
        <v>1</v>
      </c>
      <c r="AB105" s="20">
        <v>1</v>
      </c>
      <c r="AC105" s="20">
        <v>1</v>
      </c>
      <c r="AD105" s="20">
        <v>1</v>
      </c>
      <c r="AE105" s="20"/>
      <c r="AF105" s="20">
        <v>1</v>
      </c>
      <c r="AG105" s="20">
        <v>1</v>
      </c>
      <c r="AH105" s="62">
        <v>1</v>
      </c>
      <c r="AI105" s="20">
        <v>1</v>
      </c>
      <c r="AJ105" s="20">
        <v>1</v>
      </c>
      <c r="AK105" s="62">
        <v>1</v>
      </c>
      <c r="AL105" s="20" t="s">
        <v>133</v>
      </c>
      <c r="AM105" s="20">
        <v>1</v>
      </c>
    </row>
    <row r="106" spans="1:43" ht="16" x14ac:dyDescent="0.2">
      <c r="A106" s="20" t="s">
        <v>133</v>
      </c>
      <c r="B106" s="20" t="s">
        <v>133</v>
      </c>
      <c r="C106" s="20" t="s">
        <v>133</v>
      </c>
      <c r="D106" s="20"/>
      <c r="E106" s="20" t="s">
        <v>133</v>
      </c>
      <c r="F106" s="20" t="s">
        <v>133</v>
      </c>
      <c r="G106" s="20" t="s">
        <v>133</v>
      </c>
      <c r="H106" s="20">
        <v>1</v>
      </c>
      <c r="I106" s="20">
        <v>1</v>
      </c>
      <c r="J106" s="20">
        <v>1</v>
      </c>
      <c r="K106" s="20">
        <v>1</v>
      </c>
      <c r="L106" s="20">
        <v>1</v>
      </c>
      <c r="M106" s="20">
        <v>1</v>
      </c>
      <c r="N106" s="20">
        <v>1</v>
      </c>
      <c r="O106" s="20">
        <v>1</v>
      </c>
      <c r="P106" s="20">
        <v>1</v>
      </c>
      <c r="Q106" s="20">
        <v>1</v>
      </c>
      <c r="R106" s="20">
        <v>1</v>
      </c>
      <c r="S106" s="20">
        <v>1</v>
      </c>
      <c r="T106" s="20">
        <v>1</v>
      </c>
      <c r="U106" s="20">
        <v>1</v>
      </c>
      <c r="V106" s="20">
        <v>1</v>
      </c>
      <c r="W106" s="20">
        <v>1</v>
      </c>
      <c r="X106" s="20">
        <v>1</v>
      </c>
      <c r="Y106" s="20">
        <v>1</v>
      </c>
      <c r="Z106" s="20">
        <v>1</v>
      </c>
      <c r="AA106" s="20">
        <v>1</v>
      </c>
      <c r="AB106" s="20">
        <v>1</v>
      </c>
      <c r="AC106" s="20">
        <v>1</v>
      </c>
      <c r="AD106" s="20">
        <v>1</v>
      </c>
      <c r="AE106" s="20"/>
      <c r="AF106" s="20">
        <v>1</v>
      </c>
      <c r="AG106" s="20">
        <v>1</v>
      </c>
      <c r="AH106" s="62">
        <v>1</v>
      </c>
      <c r="AI106" s="20">
        <v>1</v>
      </c>
      <c r="AJ106" s="20">
        <v>0</v>
      </c>
      <c r="AK106" s="62">
        <v>1</v>
      </c>
      <c r="AL106" s="20" t="s">
        <v>133</v>
      </c>
      <c r="AM106" s="20">
        <v>1</v>
      </c>
    </row>
    <row r="107" spans="1:43" ht="16" x14ac:dyDescent="0.2">
      <c r="A107" s="20" t="s">
        <v>133</v>
      </c>
      <c r="B107" s="20" t="s">
        <v>133</v>
      </c>
      <c r="C107" s="20" t="s">
        <v>133</v>
      </c>
      <c r="D107" s="20"/>
      <c r="E107" s="20" t="s">
        <v>133</v>
      </c>
      <c r="F107" s="20" t="s">
        <v>133</v>
      </c>
      <c r="G107" s="20" t="s">
        <v>133</v>
      </c>
      <c r="H107" s="20">
        <v>1</v>
      </c>
      <c r="I107" s="20">
        <v>1</v>
      </c>
      <c r="J107" s="20">
        <v>1</v>
      </c>
      <c r="K107" s="20">
        <v>1</v>
      </c>
      <c r="L107" s="20">
        <v>1</v>
      </c>
      <c r="M107" s="20">
        <v>1</v>
      </c>
      <c r="N107" s="20">
        <v>1</v>
      </c>
      <c r="O107" s="20">
        <v>1</v>
      </c>
      <c r="P107" s="20">
        <v>1</v>
      </c>
      <c r="Q107" s="20">
        <v>1</v>
      </c>
      <c r="R107" s="20">
        <v>1</v>
      </c>
      <c r="S107" s="20">
        <v>1</v>
      </c>
      <c r="T107" s="20">
        <v>1</v>
      </c>
      <c r="U107" s="20">
        <v>1</v>
      </c>
      <c r="V107" s="20">
        <v>1</v>
      </c>
      <c r="W107" s="20">
        <v>1</v>
      </c>
      <c r="X107" s="20">
        <v>1</v>
      </c>
      <c r="Y107" s="20">
        <v>1</v>
      </c>
      <c r="Z107" s="20">
        <v>1</v>
      </c>
      <c r="AA107" s="20">
        <v>1</v>
      </c>
      <c r="AB107" s="20">
        <v>1</v>
      </c>
      <c r="AC107" s="20">
        <v>1</v>
      </c>
      <c r="AD107" s="20">
        <v>1</v>
      </c>
      <c r="AE107" s="20"/>
      <c r="AF107" s="20">
        <v>1</v>
      </c>
      <c r="AG107" s="20">
        <v>1</v>
      </c>
      <c r="AH107" s="62">
        <v>1</v>
      </c>
      <c r="AI107" s="20">
        <v>1</v>
      </c>
      <c r="AJ107" s="20">
        <v>1</v>
      </c>
      <c r="AK107" s="62">
        <v>1</v>
      </c>
      <c r="AL107" s="20" t="s">
        <v>133</v>
      </c>
      <c r="AM107" s="20">
        <v>1</v>
      </c>
    </row>
    <row r="108" spans="1:43" s="102" customFormat="1" ht="17" thickBot="1" x14ac:dyDescent="0.25">
      <c r="A108" s="66" t="s">
        <v>133</v>
      </c>
      <c r="B108" s="66" t="s">
        <v>133</v>
      </c>
      <c r="C108" s="66" t="s">
        <v>133</v>
      </c>
      <c r="D108" s="66"/>
      <c r="E108" s="66" t="s">
        <v>133</v>
      </c>
      <c r="F108" s="66" t="s">
        <v>133</v>
      </c>
      <c r="G108" s="66" t="s">
        <v>133</v>
      </c>
      <c r="H108" s="66">
        <v>1</v>
      </c>
      <c r="I108" s="66">
        <v>1</v>
      </c>
      <c r="J108" s="66">
        <v>1</v>
      </c>
      <c r="K108" s="66">
        <v>1</v>
      </c>
      <c r="L108" s="66">
        <v>1</v>
      </c>
      <c r="M108" s="66">
        <v>1</v>
      </c>
      <c r="N108" s="66">
        <v>1</v>
      </c>
      <c r="O108" s="66">
        <v>1</v>
      </c>
      <c r="P108" s="66">
        <v>1</v>
      </c>
      <c r="Q108" s="66">
        <v>1</v>
      </c>
      <c r="R108" s="66">
        <v>1</v>
      </c>
      <c r="S108" s="66">
        <v>1</v>
      </c>
      <c r="T108" s="66">
        <v>1</v>
      </c>
      <c r="U108" s="66">
        <v>1</v>
      </c>
      <c r="V108" s="66">
        <v>1</v>
      </c>
      <c r="W108" s="66">
        <v>1</v>
      </c>
      <c r="X108" s="66">
        <v>1</v>
      </c>
      <c r="Y108" s="66">
        <v>1</v>
      </c>
      <c r="Z108" s="66">
        <v>1</v>
      </c>
      <c r="AA108" s="66">
        <v>1</v>
      </c>
      <c r="AB108" s="66">
        <v>1</v>
      </c>
      <c r="AC108" s="66">
        <v>1</v>
      </c>
      <c r="AD108" s="66">
        <v>1</v>
      </c>
      <c r="AE108" s="66"/>
      <c r="AF108" s="66">
        <v>1</v>
      </c>
      <c r="AG108" s="66">
        <v>1</v>
      </c>
      <c r="AH108" s="72">
        <v>1</v>
      </c>
      <c r="AI108" s="66">
        <v>1</v>
      </c>
      <c r="AJ108" s="66">
        <v>1</v>
      </c>
      <c r="AK108" s="72">
        <v>1</v>
      </c>
      <c r="AL108" s="66" t="s">
        <v>133</v>
      </c>
      <c r="AM108" s="66">
        <v>1</v>
      </c>
      <c r="AN108" s="101"/>
      <c r="AP108" s="103"/>
      <c r="AQ108" s="103"/>
    </row>
    <row r="109" spans="1:43" ht="17" thickTop="1" x14ac:dyDescent="0.2">
      <c r="A109" s="155">
        <v>1</v>
      </c>
      <c r="B109" s="155">
        <v>1</v>
      </c>
      <c r="C109" s="155">
        <v>1</v>
      </c>
      <c r="D109" s="155"/>
      <c r="E109" s="155">
        <v>1</v>
      </c>
      <c r="F109" s="155">
        <v>1</v>
      </c>
      <c r="G109" s="155">
        <v>1</v>
      </c>
      <c r="H109" s="155">
        <v>1</v>
      </c>
      <c r="I109" s="155">
        <v>1</v>
      </c>
      <c r="J109" s="155">
        <v>1</v>
      </c>
      <c r="K109" s="156">
        <v>1</v>
      </c>
      <c r="L109" s="156">
        <v>1</v>
      </c>
      <c r="M109" s="156">
        <v>0</v>
      </c>
      <c r="N109" s="156">
        <v>1</v>
      </c>
      <c r="O109" s="156">
        <v>1</v>
      </c>
      <c r="P109" s="156">
        <v>0</v>
      </c>
      <c r="Q109" s="156">
        <v>1</v>
      </c>
      <c r="R109" s="155">
        <v>1</v>
      </c>
      <c r="S109" s="157">
        <v>1</v>
      </c>
      <c r="T109" s="155">
        <v>1</v>
      </c>
      <c r="U109" s="155">
        <v>1</v>
      </c>
      <c r="V109" s="155">
        <v>1</v>
      </c>
      <c r="W109" s="155">
        <v>1</v>
      </c>
      <c r="X109" s="155">
        <v>1</v>
      </c>
      <c r="Y109" s="70">
        <v>1</v>
      </c>
      <c r="Z109" s="155">
        <v>1</v>
      </c>
      <c r="AA109" s="155">
        <v>1</v>
      </c>
      <c r="AB109" s="155">
        <v>1</v>
      </c>
      <c r="AC109" s="155">
        <v>1</v>
      </c>
      <c r="AD109" s="155">
        <v>1</v>
      </c>
      <c r="AE109" s="155"/>
      <c r="AF109" s="155">
        <v>1</v>
      </c>
      <c r="AG109" s="155">
        <v>1</v>
      </c>
      <c r="AH109" s="155">
        <v>1</v>
      </c>
      <c r="AI109" s="155">
        <v>1</v>
      </c>
      <c r="AJ109" s="155">
        <v>1</v>
      </c>
      <c r="AK109" s="155">
        <v>1</v>
      </c>
      <c r="AL109" s="155" t="s">
        <v>133</v>
      </c>
      <c r="AM109" s="155" t="s">
        <v>133</v>
      </c>
    </row>
    <row r="110" spans="1:43" ht="16" x14ac:dyDescent="0.2">
      <c r="A110" s="11" t="s">
        <v>133</v>
      </c>
      <c r="B110" s="11" t="s">
        <v>133</v>
      </c>
      <c r="C110" s="11" t="s">
        <v>133</v>
      </c>
      <c r="E110" s="11" t="s">
        <v>133</v>
      </c>
      <c r="F110" s="11" t="s">
        <v>133</v>
      </c>
      <c r="G110" s="11" t="s">
        <v>133</v>
      </c>
      <c r="H110" s="11">
        <v>1</v>
      </c>
      <c r="I110" s="11">
        <v>1</v>
      </c>
      <c r="J110" s="11">
        <v>1</v>
      </c>
      <c r="K110" s="17">
        <v>1</v>
      </c>
      <c r="L110" s="17">
        <v>1</v>
      </c>
      <c r="M110" s="17">
        <v>0</v>
      </c>
      <c r="N110" s="17">
        <v>1</v>
      </c>
      <c r="O110" s="17">
        <v>1</v>
      </c>
      <c r="P110" s="17">
        <v>0</v>
      </c>
      <c r="Q110" s="17">
        <v>1</v>
      </c>
      <c r="R110" s="11">
        <v>1</v>
      </c>
      <c r="S110" s="12">
        <v>1</v>
      </c>
      <c r="T110" s="11">
        <v>1</v>
      </c>
      <c r="U110" s="11">
        <v>1</v>
      </c>
      <c r="V110" s="11">
        <v>1</v>
      </c>
      <c r="W110" s="11">
        <v>1</v>
      </c>
      <c r="X110" s="11">
        <v>1</v>
      </c>
      <c r="Y110" s="20">
        <v>1</v>
      </c>
      <c r="Z110" s="11">
        <v>1</v>
      </c>
      <c r="AA110" s="11">
        <v>1</v>
      </c>
      <c r="AB110" s="11">
        <v>1</v>
      </c>
      <c r="AC110" s="11">
        <v>1</v>
      </c>
      <c r="AD110" s="11">
        <v>1</v>
      </c>
      <c r="AF110" s="11">
        <v>1</v>
      </c>
      <c r="AG110" s="11">
        <v>1</v>
      </c>
      <c r="AH110" s="11">
        <v>1</v>
      </c>
      <c r="AI110" s="11">
        <v>1</v>
      </c>
      <c r="AJ110" s="11">
        <v>1</v>
      </c>
      <c r="AK110" s="11">
        <v>1</v>
      </c>
      <c r="AL110" s="11" t="s">
        <v>133</v>
      </c>
      <c r="AM110" s="11" t="s">
        <v>133</v>
      </c>
    </row>
    <row r="111" spans="1:43" ht="16" x14ac:dyDescent="0.2">
      <c r="A111" s="11">
        <v>1</v>
      </c>
      <c r="B111" s="11">
        <v>1</v>
      </c>
      <c r="C111" s="11">
        <v>1</v>
      </c>
      <c r="E111" s="11">
        <v>1</v>
      </c>
      <c r="F111" s="11">
        <v>1</v>
      </c>
      <c r="G111" s="11">
        <v>1</v>
      </c>
      <c r="H111" s="11">
        <v>1</v>
      </c>
      <c r="I111" s="11">
        <v>1</v>
      </c>
      <c r="J111" s="11">
        <v>1</v>
      </c>
      <c r="K111" s="17">
        <v>1</v>
      </c>
      <c r="L111" s="17">
        <v>1</v>
      </c>
      <c r="M111" s="17">
        <v>1</v>
      </c>
      <c r="N111" s="17">
        <v>1</v>
      </c>
      <c r="O111" s="17">
        <v>1</v>
      </c>
      <c r="P111" s="17">
        <v>1</v>
      </c>
      <c r="Q111" s="17">
        <v>1</v>
      </c>
      <c r="R111" s="11">
        <v>1</v>
      </c>
      <c r="S111" s="12">
        <v>1</v>
      </c>
      <c r="T111" s="11">
        <v>1</v>
      </c>
      <c r="U111" s="11">
        <v>1</v>
      </c>
      <c r="V111" s="11">
        <v>1</v>
      </c>
      <c r="W111" s="11">
        <v>1</v>
      </c>
      <c r="X111" s="11">
        <v>1</v>
      </c>
      <c r="Y111" s="11">
        <v>1</v>
      </c>
      <c r="Z111" s="11">
        <v>1</v>
      </c>
      <c r="AA111" s="11">
        <v>1</v>
      </c>
      <c r="AB111" s="11">
        <v>1</v>
      </c>
      <c r="AC111" s="11">
        <v>1</v>
      </c>
      <c r="AD111" s="11">
        <v>1</v>
      </c>
      <c r="AF111" s="11">
        <v>1</v>
      </c>
      <c r="AG111" s="11">
        <v>1</v>
      </c>
      <c r="AH111" s="11">
        <v>1</v>
      </c>
      <c r="AI111" s="11">
        <v>1</v>
      </c>
      <c r="AJ111" s="11">
        <v>1</v>
      </c>
      <c r="AK111" s="11">
        <v>1</v>
      </c>
      <c r="AL111" s="11" t="s">
        <v>133</v>
      </c>
      <c r="AM111" s="11" t="s">
        <v>133</v>
      </c>
    </row>
    <row r="112" spans="1:43" ht="16" x14ac:dyDescent="0.2">
      <c r="A112" s="11" t="s">
        <v>133</v>
      </c>
      <c r="B112" s="11" t="s">
        <v>133</v>
      </c>
      <c r="C112" s="11" t="s">
        <v>133</v>
      </c>
      <c r="E112" s="11" t="s">
        <v>133</v>
      </c>
      <c r="F112" s="11" t="s">
        <v>133</v>
      </c>
      <c r="G112" s="11" t="s">
        <v>133</v>
      </c>
      <c r="H112" s="11" t="s">
        <v>133</v>
      </c>
      <c r="I112" s="11" t="s">
        <v>133</v>
      </c>
      <c r="J112" s="11" t="s">
        <v>133</v>
      </c>
      <c r="K112" s="17" t="s">
        <v>133</v>
      </c>
      <c r="L112" s="17" t="s">
        <v>133</v>
      </c>
      <c r="M112" s="17" t="s">
        <v>133</v>
      </c>
      <c r="N112" s="17" t="s">
        <v>133</v>
      </c>
      <c r="O112" s="17" t="s">
        <v>133</v>
      </c>
      <c r="P112" s="17" t="s">
        <v>133</v>
      </c>
      <c r="Q112" s="17" t="s">
        <v>133</v>
      </c>
      <c r="R112" s="11" t="s">
        <v>133</v>
      </c>
      <c r="S112" s="12" t="s">
        <v>133</v>
      </c>
      <c r="T112" s="11" t="s">
        <v>133</v>
      </c>
      <c r="U112" s="11" t="s">
        <v>133</v>
      </c>
      <c r="V112" s="11" t="s">
        <v>133</v>
      </c>
      <c r="W112" s="11" t="s">
        <v>133</v>
      </c>
      <c r="X112" s="11" t="s">
        <v>133</v>
      </c>
      <c r="Y112" s="11" t="s">
        <v>133</v>
      </c>
      <c r="Z112" s="11" t="s">
        <v>133</v>
      </c>
      <c r="AA112" s="11" t="s">
        <v>133</v>
      </c>
      <c r="AB112" s="11">
        <v>1</v>
      </c>
      <c r="AC112" s="11">
        <v>1</v>
      </c>
      <c r="AD112" s="11">
        <v>1</v>
      </c>
      <c r="AF112" s="11">
        <v>1</v>
      </c>
      <c r="AG112" s="11">
        <v>1</v>
      </c>
      <c r="AH112" s="11">
        <v>1</v>
      </c>
      <c r="AI112" s="11">
        <v>1</v>
      </c>
      <c r="AJ112" s="11">
        <v>1</v>
      </c>
      <c r="AK112" s="11">
        <v>1</v>
      </c>
      <c r="AL112" s="11" t="s">
        <v>133</v>
      </c>
      <c r="AM112" s="11" t="s">
        <v>133</v>
      </c>
    </row>
    <row r="113" spans="1:39" ht="16" x14ac:dyDescent="0.2">
      <c r="A113" s="11" t="s">
        <v>133</v>
      </c>
      <c r="B113" s="11" t="s">
        <v>133</v>
      </c>
      <c r="C113" s="11" t="s">
        <v>133</v>
      </c>
      <c r="E113" s="11" t="s">
        <v>133</v>
      </c>
      <c r="F113" s="11" t="s">
        <v>133</v>
      </c>
      <c r="G113" s="11" t="s">
        <v>133</v>
      </c>
      <c r="H113" s="11" t="s">
        <v>133</v>
      </c>
      <c r="I113" s="11" t="s">
        <v>133</v>
      </c>
      <c r="J113" s="11" t="s">
        <v>133</v>
      </c>
      <c r="K113" s="17" t="s">
        <v>133</v>
      </c>
      <c r="L113" s="17" t="s">
        <v>133</v>
      </c>
      <c r="M113" s="17" t="s">
        <v>133</v>
      </c>
      <c r="N113" s="17" t="s">
        <v>133</v>
      </c>
      <c r="O113" s="17" t="s">
        <v>133</v>
      </c>
      <c r="P113" s="17" t="s">
        <v>133</v>
      </c>
      <c r="Q113" s="17" t="s">
        <v>133</v>
      </c>
      <c r="R113" s="11" t="s">
        <v>133</v>
      </c>
      <c r="S113" s="12" t="s">
        <v>133</v>
      </c>
      <c r="T113" s="11" t="s">
        <v>133</v>
      </c>
      <c r="U113" s="11" t="s">
        <v>133</v>
      </c>
      <c r="V113" s="11" t="s">
        <v>133</v>
      </c>
      <c r="W113" s="11" t="s">
        <v>133</v>
      </c>
      <c r="X113" s="11" t="s">
        <v>133</v>
      </c>
      <c r="Y113" s="11" t="s">
        <v>133</v>
      </c>
      <c r="Z113" s="11" t="s">
        <v>133</v>
      </c>
      <c r="AA113" s="11" t="s">
        <v>133</v>
      </c>
      <c r="AB113" s="11">
        <v>1</v>
      </c>
      <c r="AC113" s="11">
        <v>1</v>
      </c>
      <c r="AD113" s="11">
        <v>1</v>
      </c>
      <c r="AF113" s="11">
        <v>1</v>
      </c>
      <c r="AG113" s="11">
        <v>1</v>
      </c>
      <c r="AH113" s="11">
        <v>1</v>
      </c>
      <c r="AI113" s="11">
        <v>1</v>
      </c>
      <c r="AJ113" s="11">
        <v>1</v>
      </c>
      <c r="AK113" s="11">
        <v>1</v>
      </c>
      <c r="AL113" s="11" t="s">
        <v>133</v>
      </c>
      <c r="AM113" s="11" t="s">
        <v>133</v>
      </c>
    </row>
    <row r="114" spans="1:39" ht="16" x14ac:dyDescent="0.2">
      <c r="A114" s="11" t="s">
        <v>133</v>
      </c>
      <c r="B114" s="11" t="s">
        <v>133</v>
      </c>
      <c r="C114" s="11" t="s">
        <v>133</v>
      </c>
      <c r="E114" s="11" t="s">
        <v>133</v>
      </c>
      <c r="F114" s="11" t="s">
        <v>133</v>
      </c>
      <c r="G114" s="11" t="s">
        <v>133</v>
      </c>
      <c r="H114" s="11">
        <v>1</v>
      </c>
      <c r="I114" s="11">
        <v>1</v>
      </c>
      <c r="J114" s="11">
        <v>1</v>
      </c>
      <c r="K114" s="17">
        <v>1</v>
      </c>
      <c r="L114" s="17">
        <v>1</v>
      </c>
      <c r="M114" s="17">
        <v>1</v>
      </c>
      <c r="N114" s="17">
        <v>1</v>
      </c>
      <c r="O114" s="17">
        <v>1</v>
      </c>
      <c r="P114" s="17">
        <v>1</v>
      </c>
      <c r="Q114" s="17">
        <v>1</v>
      </c>
      <c r="R114" s="11">
        <v>1</v>
      </c>
      <c r="S114" s="12">
        <v>1</v>
      </c>
      <c r="T114" s="11">
        <v>1</v>
      </c>
      <c r="U114" s="11">
        <v>1</v>
      </c>
      <c r="V114" s="11">
        <v>1</v>
      </c>
      <c r="W114" s="11">
        <v>1</v>
      </c>
      <c r="X114" s="11">
        <v>1</v>
      </c>
      <c r="Y114" s="11">
        <v>1</v>
      </c>
      <c r="Z114" s="11">
        <v>1</v>
      </c>
      <c r="AA114" s="11">
        <v>1</v>
      </c>
      <c r="AB114" s="11">
        <v>1</v>
      </c>
      <c r="AC114" s="11">
        <v>1</v>
      </c>
      <c r="AD114" s="11">
        <v>1</v>
      </c>
      <c r="AF114" s="11">
        <v>1</v>
      </c>
      <c r="AG114" s="11">
        <v>1</v>
      </c>
      <c r="AH114" s="11">
        <v>1</v>
      </c>
      <c r="AI114" s="11">
        <v>1</v>
      </c>
      <c r="AJ114" s="11">
        <v>1</v>
      </c>
      <c r="AK114" s="11">
        <v>1</v>
      </c>
      <c r="AL114" s="11" t="s">
        <v>133</v>
      </c>
      <c r="AM114" s="11" t="s">
        <v>133</v>
      </c>
    </row>
    <row r="115" spans="1:39" ht="16" x14ac:dyDescent="0.2">
      <c r="A115" s="11" t="s">
        <v>133</v>
      </c>
      <c r="B115" s="11" t="s">
        <v>133</v>
      </c>
      <c r="C115" s="11" t="s">
        <v>133</v>
      </c>
      <c r="E115" s="11" t="s">
        <v>133</v>
      </c>
      <c r="F115" s="11" t="s">
        <v>133</v>
      </c>
      <c r="G115" s="11" t="s">
        <v>133</v>
      </c>
      <c r="H115" s="11" t="s">
        <v>133</v>
      </c>
      <c r="I115" s="11" t="s">
        <v>133</v>
      </c>
      <c r="J115" s="11" t="s">
        <v>133</v>
      </c>
      <c r="K115" s="17" t="s">
        <v>133</v>
      </c>
      <c r="L115" s="17" t="s">
        <v>133</v>
      </c>
      <c r="M115" s="17" t="s">
        <v>133</v>
      </c>
      <c r="N115" s="17" t="s">
        <v>133</v>
      </c>
      <c r="O115" s="17" t="s">
        <v>133</v>
      </c>
      <c r="P115" s="17" t="s">
        <v>133</v>
      </c>
      <c r="Q115" s="17" t="s">
        <v>133</v>
      </c>
      <c r="R115" s="11" t="s">
        <v>133</v>
      </c>
      <c r="S115" s="12" t="s">
        <v>133</v>
      </c>
      <c r="T115" s="11" t="s">
        <v>133</v>
      </c>
      <c r="U115" s="11" t="s">
        <v>133</v>
      </c>
      <c r="V115" s="11" t="s">
        <v>133</v>
      </c>
      <c r="W115" s="11" t="s">
        <v>133</v>
      </c>
      <c r="X115" s="11" t="s">
        <v>133</v>
      </c>
      <c r="Y115" s="11" t="s">
        <v>133</v>
      </c>
      <c r="Z115" s="11" t="s">
        <v>133</v>
      </c>
      <c r="AA115" s="11" t="s">
        <v>133</v>
      </c>
      <c r="AB115" s="11">
        <v>1</v>
      </c>
      <c r="AC115" s="11">
        <v>1</v>
      </c>
      <c r="AD115" s="11">
        <v>1</v>
      </c>
      <c r="AF115" s="11">
        <v>1</v>
      </c>
      <c r="AG115" s="11">
        <v>1</v>
      </c>
      <c r="AH115" s="11">
        <v>1</v>
      </c>
      <c r="AI115" s="11">
        <v>1</v>
      </c>
      <c r="AJ115" s="11">
        <v>1</v>
      </c>
      <c r="AK115" s="11">
        <v>1</v>
      </c>
      <c r="AL115" s="11" t="s">
        <v>133</v>
      </c>
      <c r="AM115" s="11" t="s">
        <v>133</v>
      </c>
    </row>
    <row r="116" spans="1:39" ht="16" x14ac:dyDescent="0.2">
      <c r="A116" s="11" t="s">
        <v>133</v>
      </c>
      <c r="B116" s="11" t="s">
        <v>133</v>
      </c>
      <c r="C116" s="11" t="s">
        <v>133</v>
      </c>
      <c r="E116" s="11" t="s">
        <v>133</v>
      </c>
      <c r="F116" s="11" t="s">
        <v>133</v>
      </c>
      <c r="G116" s="11" t="s">
        <v>133</v>
      </c>
      <c r="H116" s="11" t="s">
        <v>133</v>
      </c>
      <c r="I116" s="11" t="s">
        <v>133</v>
      </c>
      <c r="J116" s="11" t="s">
        <v>133</v>
      </c>
      <c r="K116" s="17" t="s">
        <v>133</v>
      </c>
      <c r="L116" s="17" t="s">
        <v>133</v>
      </c>
      <c r="M116" s="17" t="s">
        <v>133</v>
      </c>
      <c r="N116" s="17" t="s">
        <v>133</v>
      </c>
      <c r="O116" s="17" t="s">
        <v>133</v>
      </c>
      <c r="P116" s="17" t="s">
        <v>133</v>
      </c>
      <c r="Q116" s="17" t="s">
        <v>133</v>
      </c>
      <c r="R116" s="11" t="s">
        <v>133</v>
      </c>
      <c r="S116" s="12" t="s">
        <v>133</v>
      </c>
      <c r="T116" s="11" t="s">
        <v>133</v>
      </c>
      <c r="U116" s="11" t="s">
        <v>133</v>
      </c>
      <c r="V116" s="11" t="s">
        <v>133</v>
      </c>
      <c r="W116" s="11" t="s">
        <v>133</v>
      </c>
      <c r="X116" s="11" t="s">
        <v>133</v>
      </c>
      <c r="Y116" s="11" t="s">
        <v>133</v>
      </c>
      <c r="Z116" s="11" t="s">
        <v>133</v>
      </c>
      <c r="AA116" s="11" t="s">
        <v>133</v>
      </c>
      <c r="AB116" s="11">
        <v>1</v>
      </c>
      <c r="AC116" s="11">
        <v>1</v>
      </c>
      <c r="AD116" s="11">
        <v>1</v>
      </c>
      <c r="AF116" s="11">
        <v>1</v>
      </c>
      <c r="AG116" s="11">
        <v>1</v>
      </c>
      <c r="AH116" s="11">
        <v>1</v>
      </c>
      <c r="AI116" s="11">
        <v>1</v>
      </c>
      <c r="AJ116" s="11">
        <v>1</v>
      </c>
      <c r="AK116" s="11">
        <v>1</v>
      </c>
      <c r="AL116" s="11" t="s">
        <v>133</v>
      </c>
      <c r="AM116" s="11" t="s">
        <v>133</v>
      </c>
    </row>
    <row r="117" spans="1:39" ht="16" x14ac:dyDescent="0.2">
      <c r="A117" s="11" t="s">
        <v>133</v>
      </c>
      <c r="B117" s="11" t="s">
        <v>133</v>
      </c>
      <c r="C117" s="11" t="s">
        <v>133</v>
      </c>
      <c r="E117" s="11" t="s">
        <v>133</v>
      </c>
      <c r="F117" s="11" t="s">
        <v>133</v>
      </c>
      <c r="G117" s="11" t="s">
        <v>133</v>
      </c>
      <c r="H117" s="11">
        <v>1</v>
      </c>
      <c r="I117" s="11">
        <v>1</v>
      </c>
      <c r="J117" s="11">
        <v>1</v>
      </c>
      <c r="K117" s="17">
        <v>1</v>
      </c>
      <c r="L117" s="17">
        <v>1</v>
      </c>
      <c r="M117" s="17">
        <v>1</v>
      </c>
      <c r="N117" s="17">
        <v>1</v>
      </c>
      <c r="O117" s="17">
        <v>1</v>
      </c>
      <c r="P117" s="17">
        <v>1</v>
      </c>
      <c r="Q117" s="17">
        <v>1</v>
      </c>
      <c r="R117" s="11">
        <v>1</v>
      </c>
      <c r="S117" s="12">
        <v>1</v>
      </c>
      <c r="T117" s="11">
        <v>1</v>
      </c>
      <c r="U117" s="11">
        <v>1</v>
      </c>
      <c r="V117" s="11">
        <v>1</v>
      </c>
      <c r="W117" s="11">
        <v>1</v>
      </c>
      <c r="X117" s="11">
        <v>1</v>
      </c>
      <c r="Y117" s="11">
        <v>1</v>
      </c>
      <c r="Z117" s="11">
        <v>1</v>
      </c>
      <c r="AA117" s="11">
        <v>1</v>
      </c>
      <c r="AB117" s="11">
        <v>1</v>
      </c>
      <c r="AC117" s="11">
        <v>1</v>
      </c>
      <c r="AD117" s="11">
        <v>1</v>
      </c>
      <c r="AF117" s="11">
        <v>1</v>
      </c>
      <c r="AG117" s="11">
        <v>1</v>
      </c>
      <c r="AH117" s="11">
        <v>1</v>
      </c>
      <c r="AI117" s="11">
        <v>1</v>
      </c>
      <c r="AJ117" s="11">
        <v>1</v>
      </c>
      <c r="AK117" s="11">
        <v>1</v>
      </c>
      <c r="AL117" s="11" t="s">
        <v>133</v>
      </c>
      <c r="AM117" s="11" t="s">
        <v>133</v>
      </c>
    </row>
    <row r="118" spans="1:39" ht="16" x14ac:dyDescent="0.2">
      <c r="A118" s="11" t="s">
        <v>133</v>
      </c>
      <c r="B118" s="11" t="s">
        <v>133</v>
      </c>
      <c r="C118" s="11" t="s">
        <v>133</v>
      </c>
      <c r="E118" s="11" t="s">
        <v>133</v>
      </c>
      <c r="F118" s="11" t="s">
        <v>133</v>
      </c>
      <c r="G118" s="11" t="s">
        <v>133</v>
      </c>
      <c r="H118" s="11" t="s">
        <v>133</v>
      </c>
      <c r="I118" s="11" t="s">
        <v>133</v>
      </c>
      <c r="J118" s="11" t="s">
        <v>133</v>
      </c>
      <c r="K118" s="17" t="s">
        <v>133</v>
      </c>
      <c r="L118" s="17" t="s">
        <v>133</v>
      </c>
      <c r="M118" s="17" t="s">
        <v>133</v>
      </c>
      <c r="N118" s="17" t="s">
        <v>133</v>
      </c>
      <c r="O118" s="17" t="s">
        <v>133</v>
      </c>
      <c r="P118" s="17" t="s">
        <v>133</v>
      </c>
      <c r="Q118" s="17" t="s">
        <v>133</v>
      </c>
      <c r="R118" s="11" t="s">
        <v>133</v>
      </c>
      <c r="S118" s="12" t="s">
        <v>133</v>
      </c>
      <c r="T118" s="11" t="s">
        <v>133</v>
      </c>
      <c r="U118" s="11" t="s">
        <v>133</v>
      </c>
      <c r="V118" s="11" t="s">
        <v>133</v>
      </c>
      <c r="W118" s="11" t="s">
        <v>133</v>
      </c>
      <c r="X118" s="11" t="s">
        <v>133</v>
      </c>
      <c r="Y118" s="11" t="s">
        <v>133</v>
      </c>
      <c r="Z118" s="11" t="s">
        <v>133</v>
      </c>
      <c r="AA118" s="11" t="s">
        <v>133</v>
      </c>
      <c r="AB118" s="11">
        <v>1</v>
      </c>
      <c r="AC118" s="11">
        <v>1</v>
      </c>
      <c r="AD118" s="11">
        <v>1</v>
      </c>
      <c r="AF118" s="11">
        <v>1</v>
      </c>
      <c r="AG118" s="11">
        <v>1</v>
      </c>
      <c r="AH118" s="11">
        <v>1</v>
      </c>
      <c r="AI118" s="11">
        <v>1</v>
      </c>
      <c r="AJ118" s="11">
        <v>1</v>
      </c>
      <c r="AK118" s="11">
        <v>1</v>
      </c>
      <c r="AL118" s="11" t="s">
        <v>133</v>
      </c>
      <c r="AM118" s="11" t="s">
        <v>133</v>
      </c>
    </row>
    <row r="119" spans="1:39" ht="16" x14ac:dyDescent="0.2">
      <c r="A119" s="11" t="s">
        <v>133</v>
      </c>
      <c r="B119" s="11" t="s">
        <v>133</v>
      </c>
      <c r="C119" s="11" t="s">
        <v>133</v>
      </c>
      <c r="E119" s="11" t="s">
        <v>133</v>
      </c>
      <c r="F119" s="11" t="s">
        <v>133</v>
      </c>
      <c r="G119" s="11" t="s">
        <v>133</v>
      </c>
      <c r="H119" s="11" t="s">
        <v>133</v>
      </c>
      <c r="I119" s="11" t="s">
        <v>133</v>
      </c>
      <c r="J119" s="11" t="s">
        <v>133</v>
      </c>
      <c r="K119" s="17" t="s">
        <v>133</v>
      </c>
      <c r="L119" s="17" t="s">
        <v>133</v>
      </c>
      <c r="M119" s="17" t="s">
        <v>133</v>
      </c>
      <c r="N119" s="17" t="s">
        <v>133</v>
      </c>
      <c r="O119" s="17" t="s">
        <v>133</v>
      </c>
      <c r="P119" s="17" t="s">
        <v>133</v>
      </c>
      <c r="Q119" s="17" t="s">
        <v>133</v>
      </c>
      <c r="R119" s="11" t="s">
        <v>133</v>
      </c>
      <c r="S119" s="12" t="s">
        <v>133</v>
      </c>
      <c r="T119" s="11" t="s">
        <v>133</v>
      </c>
      <c r="U119" s="11" t="s">
        <v>133</v>
      </c>
      <c r="V119" s="11" t="s">
        <v>133</v>
      </c>
      <c r="W119" s="11" t="s">
        <v>133</v>
      </c>
      <c r="X119" s="11" t="s">
        <v>133</v>
      </c>
      <c r="Y119" s="11" t="s">
        <v>133</v>
      </c>
      <c r="Z119" s="11" t="s">
        <v>133</v>
      </c>
      <c r="AA119" s="11" t="s">
        <v>133</v>
      </c>
      <c r="AB119" s="11">
        <v>1</v>
      </c>
      <c r="AC119" s="11">
        <v>1</v>
      </c>
      <c r="AD119" s="11">
        <v>1</v>
      </c>
      <c r="AF119" s="11">
        <v>1</v>
      </c>
      <c r="AG119" s="11">
        <v>1</v>
      </c>
      <c r="AH119" s="11">
        <v>1</v>
      </c>
      <c r="AI119" s="11">
        <v>1</v>
      </c>
      <c r="AJ119" s="11">
        <v>1</v>
      </c>
      <c r="AK119" s="11">
        <v>1</v>
      </c>
      <c r="AL119" s="11" t="s">
        <v>133</v>
      </c>
      <c r="AM119" s="11" t="s">
        <v>133</v>
      </c>
    </row>
    <row r="120" spans="1:39" ht="16" x14ac:dyDescent="0.2">
      <c r="A120" s="11" t="s">
        <v>133</v>
      </c>
      <c r="B120" s="11" t="s">
        <v>133</v>
      </c>
      <c r="C120" s="11" t="s">
        <v>133</v>
      </c>
      <c r="E120" s="11" t="s">
        <v>133</v>
      </c>
      <c r="F120" s="11" t="s">
        <v>133</v>
      </c>
      <c r="G120" s="11" t="s">
        <v>133</v>
      </c>
      <c r="H120" s="11">
        <v>1</v>
      </c>
      <c r="I120" s="11">
        <v>1</v>
      </c>
      <c r="J120" s="11">
        <v>1</v>
      </c>
      <c r="K120" s="17">
        <v>1</v>
      </c>
      <c r="L120" s="17">
        <v>1</v>
      </c>
      <c r="M120" s="17">
        <v>1</v>
      </c>
      <c r="N120" s="17">
        <v>1</v>
      </c>
      <c r="O120" s="17">
        <v>1</v>
      </c>
      <c r="P120" s="17">
        <v>1</v>
      </c>
      <c r="Q120" s="17">
        <v>1</v>
      </c>
      <c r="R120" s="11">
        <v>1</v>
      </c>
      <c r="S120" s="12">
        <v>1</v>
      </c>
      <c r="T120" s="11">
        <v>1</v>
      </c>
      <c r="U120" s="11">
        <v>1</v>
      </c>
      <c r="V120" s="11">
        <v>1</v>
      </c>
      <c r="W120" s="11">
        <v>1</v>
      </c>
      <c r="X120" s="11">
        <v>1</v>
      </c>
      <c r="Y120" s="11">
        <v>1</v>
      </c>
      <c r="Z120" s="11">
        <v>1</v>
      </c>
      <c r="AA120" s="11">
        <v>1</v>
      </c>
      <c r="AB120" s="11">
        <v>1</v>
      </c>
      <c r="AC120" s="11">
        <v>1</v>
      </c>
      <c r="AD120" s="11">
        <v>1</v>
      </c>
      <c r="AF120" s="11">
        <v>1</v>
      </c>
      <c r="AG120" s="11">
        <v>1</v>
      </c>
      <c r="AH120" s="11">
        <v>1</v>
      </c>
      <c r="AI120" s="11">
        <v>1</v>
      </c>
      <c r="AJ120" s="11">
        <v>1</v>
      </c>
      <c r="AK120" s="11">
        <v>1</v>
      </c>
      <c r="AL120" s="11" t="s">
        <v>133</v>
      </c>
      <c r="AM120" s="11" t="s">
        <v>133</v>
      </c>
    </row>
    <row r="121" spans="1:39" ht="16" x14ac:dyDescent="0.2">
      <c r="A121" s="11" t="s">
        <v>133</v>
      </c>
      <c r="B121" s="11" t="s">
        <v>133</v>
      </c>
      <c r="C121" s="11" t="s">
        <v>133</v>
      </c>
      <c r="E121" s="11" t="s">
        <v>133</v>
      </c>
      <c r="F121" s="11" t="s">
        <v>133</v>
      </c>
      <c r="G121" s="11" t="s">
        <v>133</v>
      </c>
      <c r="H121" s="11" t="s">
        <v>133</v>
      </c>
      <c r="I121" s="11" t="s">
        <v>133</v>
      </c>
      <c r="J121" s="11" t="s">
        <v>133</v>
      </c>
      <c r="K121" s="17" t="s">
        <v>133</v>
      </c>
      <c r="L121" s="17" t="s">
        <v>133</v>
      </c>
      <c r="M121" s="17" t="s">
        <v>133</v>
      </c>
      <c r="N121" s="17" t="s">
        <v>133</v>
      </c>
      <c r="O121" s="17" t="s">
        <v>133</v>
      </c>
      <c r="P121" s="17" t="s">
        <v>133</v>
      </c>
      <c r="Q121" s="17" t="s">
        <v>133</v>
      </c>
      <c r="R121" s="11" t="s">
        <v>133</v>
      </c>
      <c r="S121" s="12" t="s">
        <v>133</v>
      </c>
      <c r="T121" s="11" t="s">
        <v>133</v>
      </c>
      <c r="U121" s="11" t="s">
        <v>133</v>
      </c>
      <c r="V121" s="11" t="s">
        <v>133</v>
      </c>
      <c r="W121" s="11" t="s">
        <v>133</v>
      </c>
      <c r="X121" s="11" t="s">
        <v>133</v>
      </c>
      <c r="Y121" s="11" t="s">
        <v>133</v>
      </c>
      <c r="Z121" s="11" t="s">
        <v>133</v>
      </c>
      <c r="AA121" s="11" t="s">
        <v>133</v>
      </c>
      <c r="AB121" s="11">
        <v>1</v>
      </c>
      <c r="AC121" s="11">
        <v>1</v>
      </c>
      <c r="AD121" s="11">
        <v>1</v>
      </c>
      <c r="AF121" s="11">
        <v>1</v>
      </c>
      <c r="AG121" s="11">
        <v>1</v>
      </c>
      <c r="AH121" s="11">
        <v>1</v>
      </c>
      <c r="AI121" s="11">
        <v>1</v>
      </c>
      <c r="AJ121" s="11">
        <v>1</v>
      </c>
      <c r="AK121" s="11">
        <v>1</v>
      </c>
      <c r="AL121" s="11" t="s">
        <v>133</v>
      </c>
      <c r="AM121" s="11" t="s">
        <v>133</v>
      </c>
    </row>
    <row r="122" spans="1:39" ht="16" x14ac:dyDescent="0.2">
      <c r="A122" s="11" t="s">
        <v>133</v>
      </c>
      <c r="B122" s="11" t="s">
        <v>133</v>
      </c>
      <c r="C122" s="11" t="s">
        <v>133</v>
      </c>
      <c r="E122" s="11" t="s">
        <v>133</v>
      </c>
      <c r="F122" s="11" t="s">
        <v>133</v>
      </c>
      <c r="G122" s="11" t="s">
        <v>133</v>
      </c>
      <c r="H122" s="11" t="s">
        <v>133</v>
      </c>
      <c r="I122" s="11" t="s">
        <v>133</v>
      </c>
      <c r="J122" s="11" t="s">
        <v>133</v>
      </c>
      <c r="K122" s="17" t="s">
        <v>133</v>
      </c>
      <c r="L122" s="17" t="s">
        <v>133</v>
      </c>
      <c r="M122" s="17" t="s">
        <v>133</v>
      </c>
      <c r="N122" s="17" t="s">
        <v>133</v>
      </c>
      <c r="O122" s="17" t="s">
        <v>133</v>
      </c>
      <c r="P122" s="17" t="s">
        <v>133</v>
      </c>
      <c r="Q122" s="17" t="s">
        <v>133</v>
      </c>
      <c r="R122" s="11" t="s">
        <v>133</v>
      </c>
      <c r="S122" s="12" t="s">
        <v>133</v>
      </c>
      <c r="T122" s="11" t="s">
        <v>133</v>
      </c>
      <c r="U122" s="11" t="s">
        <v>133</v>
      </c>
      <c r="V122" s="11" t="s">
        <v>133</v>
      </c>
      <c r="W122" s="11" t="s">
        <v>133</v>
      </c>
      <c r="X122" s="11" t="s">
        <v>133</v>
      </c>
      <c r="Y122" s="11" t="s">
        <v>133</v>
      </c>
      <c r="Z122" s="11" t="s">
        <v>133</v>
      </c>
      <c r="AA122" s="11" t="s">
        <v>133</v>
      </c>
      <c r="AB122" s="11">
        <v>1</v>
      </c>
      <c r="AC122" s="11">
        <v>1</v>
      </c>
      <c r="AD122" s="11">
        <v>1</v>
      </c>
      <c r="AF122" s="11">
        <v>1</v>
      </c>
      <c r="AG122" s="11">
        <v>1</v>
      </c>
      <c r="AH122" s="11">
        <v>1</v>
      </c>
      <c r="AI122" s="11">
        <v>1</v>
      </c>
      <c r="AJ122" s="11">
        <v>1</v>
      </c>
      <c r="AK122" s="11">
        <v>1</v>
      </c>
      <c r="AL122" s="11" t="s">
        <v>133</v>
      </c>
      <c r="AM122" s="11" t="s">
        <v>133</v>
      </c>
    </row>
    <row r="123" spans="1:39" ht="16" x14ac:dyDescent="0.2">
      <c r="A123" s="11" t="s">
        <v>133</v>
      </c>
      <c r="B123" s="11" t="s">
        <v>133</v>
      </c>
      <c r="C123" s="11" t="s">
        <v>133</v>
      </c>
      <c r="E123" s="11" t="s">
        <v>133</v>
      </c>
      <c r="F123" s="11" t="s">
        <v>133</v>
      </c>
      <c r="G123" s="11" t="s">
        <v>133</v>
      </c>
      <c r="H123" s="11">
        <v>1</v>
      </c>
      <c r="I123" s="11">
        <v>1</v>
      </c>
      <c r="J123" s="11">
        <v>1</v>
      </c>
      <c r="K123" s="17">
        <v>1</v>
      </c>
      <c r="L123" s="17">
        <v>1</v>
      </c>
      <c r="M123" s="17">
        <v>1</v>
      </c>
      <c r="N123" s="17">
        <v>1</v>
      </c>
      <c r="O123" s="17">
        <v>1</v>
      </c>
      <c r="P123" s="17">
        <v>1</v>
      </c>
      <c r="Q123" s="17">
        <v>1</v>
      </c>
      <c r="R123" s="11">
        <v>1</v>
      </c>
      <c r="S123" s="12">
        <v>1</v>
      </c>
      <c r="T123" s="11">
        <v>1</v>
      </c>
      <c r="U123" s="11">
        <v>1</v>
      </c>
      <c r="V123" s="11">
        <v>1</v>
      </c>
      <c r="W123" s="11">
        <v>1</v>
      </c>
      <c r="X123" s="11">
        <v>1</v>
      </c>
      <c r="Y123" s="11">
        <v>1</v>
      </c>
      <c r="Z123" s="11">
        <v>1</v>
      </c>
      <c r="AA123" s="11">
        <v>1</v>
      </c>
      <c r="AB123" s="11">
        <v>1</v>
      </c>
      <c r="AC123" s="11">
        <v>1</v>
      </c>
      <c r="AD123" s="11">
        <v>1</v>
      </c>
      <c r="AF123" s="11">
        <v>1</v>
      </c>
      <c r="AG123" s="11">
        <v>1</v>
      </c>
      <c r="AH123" s="11">
        <v>1</v>
      </c>
      <c r="AI123" s="11">
        <v>1</v>
      </c>
      <c r="AJ123" s="11">
        <v>1</v>
      </c>
      <c r="AK123" s="11">
        <v>1</v>
      </c>
      <c r="AL123" s="11" t="s">
        <v>133</v>
      </c>
      <c r="AM123" s="11" t="s">
        <v>133</v>
      </c>
    </row>
    <row r="124" spans="1:39" ht="16" x14ac:dyDescent="0.2">
      <c r="A124" s="11" t="s">
        <v>133</v>
      </c>
      <c r="B124" s="11" t="s">
        <v>133</v>
      </c>
      <c r="C124" s="11" t="s">
        <v>133</v>
      </c>
      <c r="E124" s="11" t="s">
        <v>133</v>
      </c>
      <c r="F124" s="11" t="s">
        <v>133</v>
      </c>
      <c r="G124" s="11" t="s">
        <v>133</v>
      </c>
      <c r="H124" s="11" t="s">
        <v>133</v>
      </c>
      <c r="I124" s="11" t="s">
        <v>133</v>
      </c>
      <c r="J124" s="11" t="s">
        <v>133</v>
      </c>
      <c r="K124" s="17" t="s">
        <v>133</v>
      </c>
      <c r="L124" s="17" t="s">
        <v>133</v>
      </c>
      <c r="M124" s="17" t="s">
        <v>133</v>
      </c>
      <c r="N124" s="17" t="s">
        <v>133</v>
      </c>
      <c r="O124" s="17" t="s">
        <v>133</v>
      </c>
      <c r="P124" s="17" t="s">
        <v>133</v>
      </c>
      <c r="Q124" s="17" t="s">
        <v>133</v>
      </c>
      <c r="R124" s="11" t="s">
        <v>133</v>
      </c>
      <c r="S124" s="12" t="s">
        <v>133</v>
      </c>
      <c r="T124" s="11" t="s">
        <v>133</v>
      </c>
      <c r="U124" s="11" t="s">
        <v>133</v>
      </c>
      <c r="V124" s="11" t="s">
        <v>133</v>
      </c>
      <c r="W124" s="11" t="s">
        <v>133</v>
      </c>
      <c r="X124" s="11" t="s">
        <v>133</v>
      </c>
      <c r="Y124" s="11" t="s">
        <v>133</v>
      </c>
      <c r="Z124" s="11" t="s">
        <v>133</v>
      </c>
      <c r="AA124" s="11" t="s">
        <v>133</v>
      </c>
      <c r="AB124" s="11">
        <v>1</v>
      </c>
      <c r="AC124" s="11">
        <v>1</v>
      </c>
      <c r="AD124" s="11">
        <v>1</v>
      </c>
      <c r="AF124" s="11">
        <v>1</v>
      </c>
      <c r="AG124" s="11">
        <v>1</v>
      </c>
      <c r="AH124" s="11">
        <v>1</v>
      </c>
      <c r="AI124" s="11">
        <v>1</v>
      </c>
      <c r="AJ124" s="11">
        <v>1</v>
      </c>
      <c r="AK124" s="11">
        <v>1</v>
      </c>
      <c r="AL124" s="11" t="s">
        <v>133</v>
      </c>
      <c r="AM124" s="11" t="s">
        <v>133</v>
      </c>
    </row>
    <row r="125" spans="1:39" ht="16" x14ac:dyDescent="0.2">
      <c r="A125" s="11" t="s">
        <v>133</v>
      </c>
      <c r="B125" s="11" t="s">
        <v>133</v>
      </c>
      <c r="C125" s="11" t="s">
        <v>133</v>
      </c>
      <c r="E125" s="11" t="s">
        <v>133</v>
      </c>
      <c r="F125" s="11" t="s">
        <v>133</v>
      </c>
      <c r="G125" s="11" t="s">
        <v>133</v>
      </c>
      <c r="H125" s="11" t="s">
        <v>133</v>
      </c>
      <c r="I125" s="11" t="s">
        <v>133</v>
      </c>
      <c r="J125" s="11" t="s">
        <v>133</v>
      </c>
      <c r="K125" s="17" t="s">
        <v>133</v>
      </c>
      <c r="L125" s="17" t="s">
        <v>133</v>
      </c>
      <c r="M125" s="17" t="s">
        <v>133</v>
      </c>
      <c r="N125" s="17" t="s">
        <v>133</v>
      </c>
      <c r="O125" s="17" t="s">
        <v>133</v>
      </c>
      <c r="P125" s="17" t="s">
        <v>133</v>
      </c>
      <c r="Q125" s="17" t="s">
        <v>133</v>
      </c>
      <c r="R125" s="11" t="s">
        <v>133</v>
      </c>
      <c r="S125" s="12" t="s">
        <v>133</v>
      </c>
      <c r="T125" s="11" t="s">
        <v>133</v>
      </c>
      <c r="U125" s="11" t="s">
        <v>133</v>
      </c>
      <c r="V125" s="11" t="s">
        <v>133</v>
      </c>
      <c r="W125" s="11" t="s">
        <v>133</v>
      </c>
      <c r="X125" s="11" t="s">
        <v>133</v>
      </c>
      <c r="Y125" s="11" t="s">
        <v>133</v>
      </c>
      <c r="Z125" s="11" t="s">
        <v>133</v>
      </c>
      <c r="AA125" s="11" t="s">
        <v>133</v>
      </c>
      <c r="AB125" s="11">
        <v>1</v>
      </c>
      <c r="AC125" s="11">
        <v>1</v>
      </c>
      <c r="AD125" s="11">
        <v>1</v>
      </c>
      <c r="AF125" s="11">
        <v>0</v>
      </c>
      <c r="AG125" s="11">
        <v>1</v>
      </c>
      <c r="AH125" s="11">
        <v>1</v>
      </c>
      <c r="AI125" s="11">
        <v>1</v>
      </c>
      <c r="AJ125" s="11">
        <v>1</v>
      </c>
      <c r="AK125" s="11">
        <v>1</v>
      </c>
      <c r="AL125" s="11" t="s">
        <v>133</v>
      </c>
      <c r="AM125" s="11" t="s">
        <v>133</v>
      </c>
    </row>
    <row r="126" spans="1:39" ht="16" x14ac:dyDescent="0.2">
      <c r="A126" s="11" t="s">
        <v>133</v>
      </c>
      <c r="B126" s="11" t="s">
        <v>133</v>
      </c>
      <c r="C126" s="11" t="s">
        <v>133</v>
      </c>
      <c r="E126" s="11" t="s">
        <v>133</v>
      </c>
      <c r="F126" s="11" t="s">
        <v>133</v>
      </c>
      <c r="G126" s="11" t="s">
        <v>133</v>
      </c>
      <c r="H126" s="11">
        <v>1</v>
      </c>
      <c r="I126" s="11">
        <v>1</v>
      </c>
      <c r="J126" s="11">
        <v>1</v>
      </c>
      <c r="K126" s="17">
        <v>1</v>
      </c>
      <c r="L126" s="17">
        <v>1</v>
      </c>
      <c r="M126" s="17">
        <v>1</v>
      </c>
      <c r="N126" s="17">
        <v>1</v>
      </c>
      <c r="O126" s="17">
        <v>1</v>
      </c>
      <c r="P126" s="17">
        <v>1</v>
      </c>
      <c r="Q126" s="17">
        <v>1</v>
      </c>
      <c r="R126" s="11">
        <v>1</v>
      </c>
      <c r="S126" s="12">
        <v>1</v>
      </c>
      <c r="T126" s="11">
        <v>1</v>
      </c>
      <c r="U126" s="11">
        <v>1</v>
      </c>
      <c r="V126" s="11">
        <v>1</v>
      </c>
      <c r="W126" s="11">
        <v>1</v>
      </c>
      <c r="X126" s="11">
        <v>1</v>
      </c>
      <c r="Y126" s="11">
        <v>1</v>
      </c>
      <c r="Z126" s="11">
        <v>1</v>
      </c>
      <c r="AA126" s="11">
        <v>1</v>
      </c>
      <c r="AB126" s="11">
        <v>1</v>
      </c>
      <c r="AC126" s="11">
        <v>1</v>
      </c>
      <c r="AD126" s="11">
        <v>1</v>
      </c>
      <c r="AF126" s="11">
        <v>1</v>
      </c>
      <c r="AG126" s="11">
        <v>1</v>
      </c>
      <c r="AH126" s="11">
        <v>1</v>
      </c>
      <c r="AI126" s="11">
        <v>1</v>
      </c>
      <c r="AJ126" s="11">
        <v>1</v>
      </c>
      <c r="AK126" s="11">
        <v>1</v>
      </c>
      <c r="AL126" s="11" t="s">
        <v>133</v>
      </c>
      <c r="AM126" s="11" t="s">
        <v>133</v>
      </c>
    </row>
    <row r="127" spans="1:39" ht="16" x14ac:dyDescent="0.2">
      <c r="A127" s="11" t="s">
        <v>133</v>
      </c>
      <c r="B127" s="11" t="s">
        <v>133</v>
      </c>
      <c r="C127" s="11" t="s">
        <v>133</v>
      </c>
      <c r="E127" s="11" t="s">
        <v>133</v>
      </c>
      <c r="F127" s="11" t="s">
        <v>133</v>
      </c>
      <c r="G127" s="11" t="s">
        <v>133</v>
      </c>
      <c r="H127" s="11" t="s">
        <v>133</v>
      </c>
      <c r="I127" s="11" t="s">
        <v>133</v>
      </c>
      <c r="J127" s="11" t="s">
        <v>133</v>
      </c>
      <c r="K127" s="17" t="s">
        <v>133</v>
      </c>
      <c r="L127" s="17" t="s">
        <v>133</v>
      </c>
      <c r="M127" s="17" t="s">
        <v>133</v>
      </c>
      <c r="N127" s="17" t="s">
        <v>133</v>
      </c>
      <c r="O127" s="17" t="s">
        <v>133</v>
      </c>
      <c r="P127" s="17" t="s">
        <v>133</v>
      </c>
      <c r="Q127" s="17" t="s">
        <v>133</v>
      </c>
      <c r="R127" s="11" t="s">
        <v>133</v>
      </c>
      <c r="S127" s="12" t="s">
        <v>133</v>
      </c>
      <c r="T127" s="11" t="s">
        <v>133</v>
      </c>
      <c r="U127" s="11" t="s">
        <v>133</v>
      </c>
      <c r="V127" s="11" t="s">
        <v>133</v>
      </c>
      <c r="W127" s="11" t="s">
        <v>133</v>
      </c>
      <c r="X127" s="11" t="s">
        <v>133</v>
      </c>
      <c r="Y127" s="11" t="s">
        <v>133</v>
      </c>
      <c r="Z127" s="11" t="s">
        <v>133</v>
      </c>
      <c r="AA127" s="11" t="s">
        <v>133</v>
      </c>
      <c r="AB127" s="11">
        <v>1</v>
      </c>
      <c r="AC127" s="11">
        <v>1</v>
      </c>
      <c r="AD127" s="11">
        <v>1</v>
      </c>
      <c r="AF127" s="11">
        <v>1</v>
      </c>
      <c r="AG127" s="11">
        <v>1</v>
      </c>
      <c r="AH127" s="11">
        <v>1</v>
      </c>
      <c r="AI127" s="11">
        <v>1</v>
      </c>
      <c r="AJ127" s="11">
        <v>1</v>
      </c>
      <c r="AK127" s="11">
        <v>1</v>
      </c>
      <c r="AL127" s="11" t="s">
        <v>133</v>
      </c>
      <c r="AM127" s="11" t="s">
        <v>133</v>
      </c>
    </row>
    <row r="128" spans="1:39" ht="16" x14ac:dyDescent="0.2">
      <c r="A128" s="11" t="s">
        <v>133</v>
      </c>
      <c r="B128" s="11" t="s">
        <v>133</v>
      </c>
      <c r="C128" s="11" t="s">
        <v>133</v>
      </c>
      <c r="E128" s="11" t="s">
        <v>133</v>
      </c>
      <c r="F128" s="11" t="s">
        <v>133</v>
      </c>
      <c r="G128" s="11" t="s">
        <v>133</v>
      </c>
      <c r="H128" s="11" t="s">
        <v>133</v>
      </c>
      <c r="I128" s="11" t="s">
        <v>133</v>
      </c>
      <c r="J128" s="11" t="s">
        <v>133</v>
      </c>
      <c r="K128" s="17" t="s">
        <v>133</v>
      </c>
      <c r="L128" s="17" t="s">
        <v>133</v>
      </c>
      <c r="M128" s="17" t="s">
        <v>133</v>
      </c>
      <c r="N128" s="17" t="s">
        <v>133</v>
      </c>
      <c r="O128" s="17" t="s">
        <v>133</v>
      </c>
      <c r="P128" s="17" t="s">
        <v>133</v>
      </c>
      <c r="Q128" s="17" t="s">
        <v>133</v>
      </c>
      <c r="R128" s="11" t="s">
        <v>133</v>
      </c>
      <c r="S128" s="12" t="s">
        <v>133</v>
      </c>
      <c r="T128" s="11" t="s">
        <v>133</v>
      </c>
      <c r="U128" s="11" t="s">
        <v>133</v>
      </c>
      <c r="V128" s="11" t="s">
        <v>133</v>
      </c>
      <c r="W128" s="11" t="s">
        <v>133</v>
      </c>
      <c r="X128" s="11" t="s">
        <v>133</v>
      </c>
      <c r="Y128" s="11" t="s">
        <v>133</v>
      </c>
      <c r="Z128" s="11" t="s">
        <v>133</v>
      </c>
      <c r="AA128" s="11" t="s">
        <v>133</v>
      </c>
      <c r="AB128" s="11">
        <v>1</v>
      </c>
      <c r="AC128" s="11">
        <v>1</v>
      </c>
      <c r="AD128" s="11">
        <v>1</v>
      </c>
      <c r="AF128" s="11">
        <v>0</v>
      </c>
      <c r="AG128" s="11">
        <v>1</v>
      </c>
      <c r="AH128" s="11">
        <v>1</v>
      </c>
      <c r="AI128" s="11">
        <v>1</v>
      </c>
      <c r="AJ128" s="11">
        <v>1</v>
      </c>
      <c r="AK128" s="11">
        <v>1</v>
      </c>
      <c r="AL128" s="11" t="s">
        <v>133</v>
      </c>
      <c r="AM128" s="11" t="s">
        <v>133</v>
      </c>
    </row>
    <row r="129" spans="1:39" ht="16" x14ac:dyDescent="0.2">
      <c r="A129" s="11" t="s">
        <v>133</v>
      </c>
      <c r="B129" s="11" t="s">
        <v>133</v>
      </c>
      <c r="C129" s="11" t="s">
        <v>133</v>
      </c>
      <c r="E129" s="11" t="s">
        <v>133</v>
      </c>
      <c r="F129" s="11" t="s">
        <v>133</v>
      </c>
      <c r="G129" s="11" t="s">
        <v>133</v>
      </c>
      <c r="H129" s="11">
        <v>1</v>
      </c>
      <c r="I129" s="11">
        <v>1</v>
      </c>
      <c r="J129" s="11">
        <v>1</v>
      </c>
      <c r="K129" s="17">
        <v>1</v>
      </c>
      <c r="L129" s="17">
        <v>1</v>
      </c>
      <c r="M129" s="17">
        <v>1</v>
      </c>
      <c r="N129" s="17">
        <v>1</v>
      </c>
      <c r="O129" s="17">
        <v>1</v>
      </c>
      <c r="P129" s="17">
        <v>1</v>
      </c>
      <c r="Q129" s="17">
        <v>1</v>
      </c>
      <c r="R129" s="11">
        <v>1</v>
      </c>
      <c r="S129" s="12">
        <v>1</v>
      </c>
      <c r="T129" s="11">
        <v>1</v>
      </c>
      <c r="U129" s="11">
        <v>1</v>
      </c>
      <c r="V129" s="11">
        <v>1</v>
      </c>
      <c r="W129" s="11">
        <v>1</v>
      </c>
      <c r="X129" s="11">
        <v>1</v>
      </c>
      <c r="Y129" s="11">
        <v>1</v>
      </c>
      <c r="Z129" s="11">
        <v>1</v>
      </c>
      <c r="AA129" s="11">
        <v>1</v>
      </c>
      <c r="AB129" s="11">
        <v>1</v>
      </c>
      <c r="AC129" s="11">
        <v>1</v>
      </c>
      <c r="AD129" s="11">
        <v>1</v>
      </c>
      <c r="AF129" s="11">
        <v>1</v>
      </c>
      <c r="AG129" s="11">
        <v>1</v>
      </c>
      <c r="AH129" s="11">
        <v>1</v>
      </c>
      <c r="AI129" s="11">
        <v>1</v>
      </c>
      <c r="AJ129" s="11">
        <v>1</v>
      </c>
      <c r="AK129" s="11">
        <v>1</v>
      </c>
      <c r="AL129" s="11" t="s">
        <v>133</v>
      </c>
      <c r="AM129" s="11" t="s">
        <v>133</v>
      </c>
    </row>
    <row r="130" spans="1:39" ht="16" x14ac:dyDescent="0.2">
      <c r="A130" s="11" t="s">
        <v>133</v>
      </c>
      <c r="B130" s="11" t="s">
        <v>133</v>
      </c>
      <c r="C130" s="11" t="s">
        <v>133</v>
      </c>
      <c r="E130" s="11" t="s">
        <v>133</v>
      </c>
      <c r="F130" s="11" t="s">
        <v>133</v>
      </c>
      <c r="G130" s="11" t="s">
        <v>133</v>
      </c>
      <c r="H130" s="11" t="s">
        <v>133</v>
      </c>
      <c r="I130" s="11" t="s">
        <v>133</v>
      </c>
      <c r="J130" s="11" t="s">
        <v>133</v>
      </c>
      <c r="K130" s="17" t="s">
        <v>133</v>
      </c>
      <c r="L130" s="17" t="s">
        <v>133</v>
      </c>
      <c r="M130" s="17" t="s">
        <v>133</v>
      </c>
      <c r="N130" s="17" t="s">
        <v>133</v>
      </c>
      <c r="O130" s="17" t="s">
        <v>133</v>
      </c>
      <c r="P130" s="17" t="s">
        <v>133</v>
      </c>
      <c r="Q130" s="17" t="s">
        <v>133</v>
      </c>
      <c r="R130" s="11" t="s">
        <v>133</v>
      </c>
      <c r="S130" s="12" t="s">
        <v>133</v>
      </c>
      <c r="T130" s="11" t="s">
        <v>133</v>
      </c>
      <c r="U130" s="11" t="s">
        <v>133</v>
      </c>
      <c r="V130" s="11" t="s">
        <v>133</v>
      </c>
      <c r="W130" s="11" t="s">
        <v>133</v>
      </c>
      <c r="X130" s="11" t="s">
        <v>133</v>
      </c>
      <c r="Y130" s="11" t="s">
        <v>133</v>
      </c>
      <c r="Z130" s="11" t="s">
        <v>133</v>
      </c>
      <c r="AA130" s="11" t="s">
        <v>133</v>
      </c>
      <c r="AB130" s="11">
        <v>1</v>
      </c>
      <c r="AC130" s="11">
        <v>1</v>
      </c>
      <c r="AD130" s="11">
        <v>1</v>
      </c>
      <c r="AF130" s="11">
        <v>1</v>
      </c>
      <c r="AG130" s="11">
        <v>1</v>
      </c>
      <c r="AH130" s="11">
        <v>1</v>
      </c>
      <c r="AI130" s="11">
        <v>1</v>
      </c>
      <c r="AJ130" s="11">
        <v>1</v>
      </c>
      <c r="AK130" s="11">
        <v>1</v>
      </c>
      <c r="AL130" s="11" t="s">
        <v>133</v>
      </c>
      <c r="AM130" s="11" t="s">
        <v>133</v>
      </c>
    </row>
    <row r="131" spans="1:39" ht="16" x14ac:dyDescent="0.2">
      <c r="A131" s="11" t="s">
        <v>133</v>
      </c>
      <c r="B131" s="11" t="s">
        <v>133</v>
      </c>
      <c r="C131" s="11" t="s">
        <v>133</v>
      </c>
      <c r="E131" s="11" t="s">
        <v>133</v>
      </c>
      <c r="F131" s="11" t="s">
        <v>133</v>
      </c>
      <c r="G131" s="11" t="s">
        <v>133</v>
      </c>
      <c r="H131" s="11" t="s">
        <v>133</v>
      </c>
      <c r="I131" s="11" t="s">
        <v>133</v>
      </c>
      <c r="J131" s="11" t="s">
        <v>133</v>
      </c>
      <c r="K131" s="17" t="s">
        <v>133</v>
      </c>
      <c r="L131" s="17" t="s">
        <v>133</v>
      </c>
      <c r="M131" s="17" t="s">
        <v>133</v>
      </c>
      <c r="N131" s="17" t="s">
        <v>133</v>
      </c>
      <c r="O131" s="17" t="s">
        <v>133</v>
      </c>
      <c r="P131" s="17" t="s">
        <v>133</v>
      </c>
      <c r="Q131" s="17" t="s">
        <v>133</v>
      </c>
      <c r="R131" s="11" t="s">
        <v>133</v>
      </c>
      <c r="S131" s="12" t="s">
        <v>133</v>
      </c>
      <c r="T131" s="11" t="s">
        <v>133</v>
      </c>
      <c r="U131" s="11" t="s">
        <v>133</v>
      </c>
      <c r="V131" s="11" t="s">
        <v>133</v>
      </c>
      <c r="W131" s="11" t="s">
        <v>133</v>
      </c>
      <c r="X131" s="11" t="s">
        <v>133</v>
      </c>
      <c r="Y131" s="11" t="s">
        <v>133</v>
      </c>
      <c r="Z131" s="11" t="s">
        <v>133</v>
      </c>
      <c r="AA131" s="11" t="s">
        <v>133</v>
      </c>
      <c r="AB131" s="11">
        <v>1</v>
      </c>
      <c r="AC131" s="11">
        <v>1</v>
      </c>
      <c r="AD131" s="11">
        <v>1</v>
      </c>
      <c r="AF131" s="11">
        <v>1</v>
      </c>
      <c r="AG131" s="11">
        <v>1</v>
      </c>
      <c r="AH131" s="11">
        <v>1</v>
      </c>
      <c r="AI131" s="11">
        <v>1</v>
      </c>
      <c r="AJ131" s="11">
        <v>1</v>
      </c>
      <c r="AK131" s="11">
        <v>1</v>
      </c>
      <c r="AL131" s="11" t="s">
        <v>133</v>
      </c>
      <c r="AM131" s="11" t="s">
        <v>133</v>
      </c>
    </row>
    <row r="132" spans="1:39" ht="16" x14ac:dyDescent="0.2">
      <c r="A132" s="11" t="s">
        <v>133</v>
      </c>
      <c r="B132" s="11" t="s">
        <v>133</v>
      </c>
      <c r="C132" s="11" t="s">
        <v>133</v>
      </c>
      <c r="E132" s="11" t="s">
        <v>133</v>
      </c>
      <c r="F132" s="11" t="s">
        <v>133</v>
      </c>
      <c r="G132" s="11" t="s">
        <v>133</v>
      </c>
      <c r="H132" s="11">
        <v>1</v>
      </c>
      <c r="I132" s="11">
        <v>1</v>
      </c>
      <c r="J132" s="11">
        <v>1</v>
      </c>
      <c r="K132" s="17">
        <v>1</v>
      </c>
      <c r="L132" s="17">
        <v>1</v>
      </c>
      <c r="M132" s="17">
        <v>1</v>
      </c>
      <c r="N132" s="17">
        <v>1</v>
      </c>
      <c r="O132" s="17">
        <v>1</v>
      </c>
      <c r="P132" s="17">
        <v>1</v>
      </c>
      <c r="Q132" s="17">
        <v>1</v>
      </c>
      <c r="R132" s="11">
        <v>1</v>
      </c>
      <c r="S132" s="12">
        <v>1</v>
      </c>
      <c r="T132" s="11">
        <v>1</v>
      </c>
      <c r="U132" s="11">
        <v>1</v>
      </c>
      <c r="V132" s="11">
        <v>1</v>
      </c>
      <c r="W132" s="11">
        <v>1</v>
      </c>
      <c r="X132" s="11">
        <v>1</v>
      </c>
      <c r="Y132" s="11">
        <v>1</v>
      </c>
      <c r="Z132" s="11">
        <v>1</v>
      </c>
      <c r="AA132" s="11">
        <v>1</v>
      </c>
      <c r="AB132" s="11">
        <v>1</v>
      </c>
      <c r="AC132" s="11">
        <v>1</v>
      </c>
      <c r="AD132" s="11">
        <v>1</v>
      </c>
      <c r="AF132" s="11">
        <v>1</v>
      </c>
      <c r="AG132" s="11">
        <v>1</v>
      </c>
      <c r="AH132" s="11">
        <v>1</v>
      </c>
      <c r="AI132" s="11">
        <v>1</v>
      </c>
      <c r="AJ132" s="11">
        <v>1</v>
      </c>
      <c r="AK132" s="11">
        <v>1</v>
      </c>
      <c r="AL132" s="11" t="s">
        <v>133</v>
      </c>
      <c r="AM132" s="11" t="s">
        <v>133</v>
      </c>
    </row>
    <row r="133" spans="1:39" ht="16" x14ac:dyDescent="0.2">
      <c r="A133" s="11" t="s">
        <v>133</v>
      </c>
      <c r="B133" s="11" t="s">
        <v>133</v>
      </c>
      <c r="C133" s="11" t="s">
        <v>133</v>
      </c>
      <c r="E133" s="11" t="s">
        <v>133</v>
      </c>
      <c r="F133" s="11" t="s">
        <v>133</v>
      </c>
      <c r="G133" s="11" t="s">
        <v>133</v>
      </c>
      <c r="H133" s="11" t="s">
        <v>133</v>
      </c>
      <c r="I133" s="11" t="s">
        <v>133</v>
      </c>
      <c r="J133" s="11" t="s">
        <v>133</v>
      </c>
      <c r="K133" s="17" t="s">
        <v>133</v>
      </c>
      <c r="L133" s="17" t="s">
        <v>133</v>
      </c>
      <c r="M133" s="17" t="s">
        <v>133</v>
      </c>
      <c r="N133" s="17" t="s">
        <v>133</v>
      </c>
      <c r="O133" s="17" t="s">
        <v>133</v>
      </c>
      <c r="P133" s="17" t="s">
        <v>133</v>
      </c>
      <c r="Q133" s="17" t="s">
        <v>133</v>
      </c>
      <c r="R133" s="11" t="s">
        <v>133</v>
      </c>
      <c r="S133" s="12" t="s">
        <v>133</v>
      </c>
      <c r="T133" s="11" t="s">
        <v>133</v>
      </c>
      <c r="U133" s="11" t="s">
        <v>133</v>
      </c>
      <c r="V133" s="11" t="s">
        <v>133</v>
      </c>
      <c r="W133" s="11" t="s">
        <v>133</v>
      </c>
      <c r="X133" s="11" t="s">
        <v>133</v>
      </c>
      <c r="Y133" s="11" t="s">
        <v>133</v>
      </c>
      <c r="Z133" s="11" t="s">
        <v>133</v>
      </c>
      <c r="AA133" s="11" t="s">
        <v>133</v>
      </c>
      <c r="AB133" s="11">
        <v>1</v>
      </c>
      <c r="AC133" s="11">
        <v>1</v>
      </c>
      <c r="AD133" s="11">
        <v>1</v>
      </c>
      <c r="AF133" s="11">
        <v>1</v>
      </c>
      <c r="AG133" s="11">
        <v>1</v>
      </c>
      <c r="AH133" s="11">
        <v>1</v>
      </c>
      <c r="AI133" s="11">
        <v>1</v>
      </c>
      <c r="AJ133" s="11">
        <v>1</v>
      </c>
      <c r="AK133" s="11">
        <v>1</v>
      </c>
      <c r="AL133" s="11" t="s">
        <v>133</v>
      </c>
      <c r="AM133" s="11" t="s">
        <v>133</v>
      </c>
    </row>
    <row r="134" spans="1:39" ht="16" x14ac:dyDescent="0.2">
      <c r="A134" s="11" t="s">
        <v>133</v>
      </c>
      <c r="B134" s="11" t="s">
        <v>133</v>
      </c>
      <c r="C134" s="11" t="s">
        <v>133</v>
      </c>
      <c r="E134" s="11" t="s">
        <v>133</v>
      </c>
      <c r="F134" s="11" t="s">
        <v>133</v>
      </c>
      <c r="G134" s="11" t="s">
        <v>133</v>
      </c>
      <c r="H134" s="11" t="s">
        <v>133</v>
      </c>
      <c r="I134" s="11" t="s">
        <v>133</v>
      </c>
      <c r="J134" s="11" t="s">
        <v>133</v>
      </c>
      <c r="K134" s="17" t="s">
        <v>133</v>
      </c>
      <c r="L134" s="17" t="s">
        <v>133</v>
      </c>
      <c r="M134" s="17" t="s">
        <v>133</v>
      </c>
      <c r="N134" s="17" t="s">
        <v>133</v>
      </c>
      <c r="O134" s="17" t="s">
        <v>133</v>
      </c>
      <c r="P134" s="17" t="s">
        <v>133</v>
      </c>
      <c r="Q134" s="17" t="s">
        <v>133</v>
      </c>
      <c r="R134" s="11" t="s">
        <v>133</v>
      </c>
      <c r="S134" s="12" t="s">
        <v>133</v>
      </c>
      <c r="T134" s="11" t="s">
        <v>133</v>
      </c>
      <c r="U134" s="11" t="s">
        <v>133</v>
      </c>
      <c r="V134" s="11" t="s">
        <v>133</v>
      </c>
      <c r="W134" s="11" t="s">
        <v>133</v>
      </c>
      <c r="X134" s="11" t="s">
        <v>133</v>
      </c>
      <c r="Y134" s="11" t="s">
        <v>133</v>
      </c>
      <c r="Z134" s="11" t="s">
        <v>133</v>
      </c>
      <c r="AA134" s="11" t="s">
        <v>133</v>
      </c>
      <c r="AB134" s="11">
        <v>1</v>
      </c>
      <c r="AC134" s="11">
        <v>1</v>
      </c>
      <c r="AD134" s="11">
        <v>1</v>
      </c>
      <c r="AF134" s="11">
        <v>1</v>
      </c>
      <c r="AG134" s="11">
        <v>1</v>
      </c>
      <c r="AH134" s="11">
        <v>1</v>
      </c>
      <c r="AI134" s="11">
        <v>1</v>
      </c>
      <c r="AJ134" s="11">
        <v>1</v>
      </c>
      <c r="AK134" s="11">
        <v>1</v>
      </c>
      <c r="AL134" s="11" t="s">
        <v>133</v>
      </c>
      <c r="AM134" s="11" t="s">
        <v>133</v>
      </c>
    </row>
    <row r="135" spans="1:39" ht="16" x14ac:dyDescent="0.2">
      <c r="A135" s="11">
        <v>1</v>
      </c>
      <c r="B135" s="11">
        <v>1</v>
      </c>
      <c r="C135" s="11">
        <v>1</v>
      </c>
      <c r="E135" s="11">
        <v>1</v>
      </c>
      <c r="F135" s="11">
        <v>1</v>
      </c>
      <c r="G135" s="11">
        <v>1</v>
      </c>
      <c r="H135" s="11">
        <v>1</v>
      </c>
      <c r="I135" s="11">
        <v>1</v>
      </c>
      <c r="J135" s="11">
        <v>1</v>
      </c>
      <c r="K135" s="17">
        <v>1</v>
      </c>
      <c r="L135" s="17">
        <v>1</v>
      </c>
      <c r="M135" s="17">
        <v>1</v>
      </c>
      <c r="N135" s="17">
        <v>1</v>
      </c>
      <c r="O135" s="17">
        <v>1</v>
      </c>
      <c r="P135" s="17">
        <v>1</v>
      </c>
      <c r="Q135" s="17">
        <v>1</v>
      </c>
      <c r="R135" s="11">
        <v>1</v>
      </c>
      <c r="S135" s="12">
        <v>1</v>
      </c>
      <c r="T135" s="11">
        <v>1</v>
      </c>
      <c r="U135" s="11">
        <v>1</v>
      </c>
      <c r="V135" s="11">
        <v>1</v>
      </c>
      <c r="W135" s="11">
        <v>1</v>
      </c>
      <c r="X135" s="11">
        <v>1</v>
      </c>
      <c r="Y135" s="11">
        <v>1</v>
      </c>
      <c r="Z135" s="11">
        <v>1</v>
      </c>
      <c r="AA135" s="11">
        <v>1</v>
      </c>
      <c r="AB135" s="11">
        <v>1</v>
      </c>
      <c r="AC135" s="11">
        <v>1</v>
      </c>
      <c r="AD135" s="11">
        <v>1</v>
      </c>
      <c r="AF135" s="11">
        <v>1</v>
      </c>
      <c r="AG135" s="11">
        <v>1</v>
      </c>
      <c r="AH135" s="11">
        <v>1</v>
      </c>
      <c r="AI135" s="11">
        <v>1</v>
      </c>
      <c r="AJ135" s="11">
        <v>1</v>
      </c>
      <c r="AK135" s="11">
        <v>1</v>
      </c>
      <c r="AL135" s="11" t="s">
        <v>133</v>
      </c>
      <c r="AM135" s="11" t="s">
        <v>133</v>
      </c>
    </row>
    <row r="136" spans="1:39" ht="16" x14ac:dyDescent="0.2">
      <c r="A136" s="11" t="s">
        <v>133</v>
      </c>
      <c r="B136" s="11" t="s">
        <v>133</v>
      </c>
      <c r="C136" s="11" t="s">
        <v>133</v>
      </c>
      <c r="E136" s="11" t="s">
        <v>133</v>
      </c>
      <c r="F136" s="11" t="s">
        <v>133</v>
      </c>
      <c r="G136" s="11" t="s">
        <v>133</v>
      </c>
      <c r="H136" s="11" t="s">
        <v>133</v>
      </c>
      <c r="I136" s="11" t="s">
        <v>133</v>
      </c>
      <c r="J136" s="11" t="s">
        <v>133</v>
      </c>
      <c r="K136" s="17" t="s">
        <v>133</v>
      </c>
      <c r="L136" s="17" t="s">
        <v>133</v>
      </c>
      <c r="M136" s="17" t="s">
        <v>133</v>
      </c>
      <c r="N136" s="17" t="s">
        <v>133</v>
      </c>
      <c r="O136" s="17" t="s">
        <v>133</v>
      </c>
      <c r="P136" s="17" t="s">
        <v>133</v>
      </c>
      <c r="Q136" s="17" t="s">
        <v>133</v>
      </c>
      <c r="R136" s="11" t="s">
        <v>133</v>
      </c>
      <c r="S136" s="12" t="s">
        <v>133</v>
      </c>
      <c r="T136" s="11" t="s">
        <v>133</v>
      </c>
      <c r="U136" s="11" t="s">
        <v>133</v>
      </c>
      <c r="V136" s="11" t="s">
        <v>133</v>
      </c>
      <c r="W136" s="11" t="s">
        <v>133</v>
      </c>
      <c r="X136" s="11" t="s">
        <v>133</v>
      </c>
      <c r="Y136" s="11" t="s">
        <v>133</v>
      </c>
      <c r="Z136" s="11" t="s">
        <v>133</v>
      </c>
      <c r="AA136" s="11" t="s">
        <v>133</v>
      </c>
      <c r="AB136" s="11">
        <v>1</v>
      </c>
      <c r="AC136" s="11">
        <v>0</v>
      </c>
      <c r="AD136" s="11">
        <v>1</v>
      </c>
      <c r="AF136" s="11">
        <v>1</v>
      </c>
      <c r="AG136" s="11">
        <v>1</v>
      </c>
      <c r="AH136" s="11">
        <v>1</v>
      </c>
      <c r="AI136" s="11">
        <v>1</v>
      </c>
      <c r="AJ136" s="11">
        <v>1</v>
      </c>
      <c r="AK136" s="11">
        <v>1</v>
      </c>
      <c r="AL136" s="11" t="s">
        <v>133</v>
      </c>
      <c r="AM136" s="11" t="s">
        <v>133</v>
      </c>
    </row>
    <row r="137" spans="1:39" ht="16" x14ac:dyDescent="0.2">
      <c r="A137" s="11" t="s">
        <v>133</v>
      </c>
      <c r="B137" s="11" t="s">
        <v>133</v>
      </c>
      <c r="C137" s="11" t="s">
        <v>133</v>
      </c>
      <c r="E137" s="11" t="s">
        <v>133</v>
      </c>
      <c r="F137" s="11" t="s">
        <v>133</v>
      </c>
      <c r="G137" s="11" t="s">
        <v>133</v>
      </c>
      <c r="H137" s="11">
        <v>1</v>
      </c>
      <c r="I137" s="11">
        <v>1</v>
      </c>
      <c r="J137" s="11">
        <v>1</v>
      </c>
      <c r="K137" s="17">
        <v>1</v>
      </c>
      <c r="L137" s="17">
        <v>1</v>
      </c>
      <c r="M137" s="17">
        <v>1</v>
      </c>
      <c r="N137" s="17">
        <v>1</v>
      </c>
      <c r="O137" s="17">
        <v>1</v>
      </c>
      <c r="P137" s="17">
        <v>1</v>
      </c>
      <c r="Q137" s="17">
        <v>1</v>
      </c>
      <c r="R137" s="11">
        <v>1</v>
      </c>
      <c r="S137" s="12">
        <v>1</v>
      </c>
      <c r="T137" s="11">
        <v>1</v>
      </c>
      <c r="U137" s="11">
        <v>1</v>
      </c>
      <c r="V137" s="11">
        <v>1</v>
      </c>
      <c r="W137" s="11">
        <v>1</v>
      </c>
      <c r="X137" s="11">
        <v>1</v>
      </c>
      <c r="Y137" s="11">
        <v>1</v>
      </c>
      <c r="Z137" s="11">
        <v>1</v>
      </c>
      <c r="AA137" s="11">
        <v>1</v>
      </c>
      <c r="AB137" s="11">
        <v>1</v>
      </c>
      <c r="AC137" s="11">
        <v>1</v>
      </c>
      <c r="AD137" s="11">
        <v>1</v>
      </c>
      <c r="AF137" s="11">
        <v>1</v>
      </c>
      <c r="AG137" s="11">
        <v>1</v>
      </c>
      <c r="AH137" s="11">
        <v>1</v>
      </c>
      <c r="AI137" s="11">
        <v>1</v>
      </c>
      <c r="AJ137" s="11">
        <v>1</v>
      </c>
      <c r="AK137" s="11">
        <v>1</v>
      </c>
      <c r="AL137" s="11" t="s">
        <v>133</v>
      </c>
      <c r="AM137" s="11" t="s">
        <v>133</v>
      </c>
    </row>
    <row r="138" spans="1:39" ht="16" x14ac:dyDescent="0.2">
      <c r="A138" s="11" t="s">
        <v>133</v>
      </c>
      <c r="B138" s="11" t="s">
        <v>133</v>
      </c>
      <c r="C138" s="11" t="s">
        <v>133</v>
      </c>
      <c r="E138" s="11" t="s">
        <v>133</v>
      </c>
      <c r="F138" s="11" t="s">
        <v>133</v>
      </c>
      <c r="G138" s="11" t="s">
        <v>133</v>
      </c>
      <c r="H138" s="11" t="s">
        <v>133</v>
      </c>
      <c r="I138" s="11" t="s">
        <v>133</v>
      </c>
      <c r="J138" s="11" t="s">
        <v>133</v>
      </c>
      <c r="K138" s="17" t="s">
        <v>133</v>
      </c>
      <c r="L138" s="17" t="s">
        <v>133</v>
      </c>
      <c r="M138" s="17" t="s">
        <v>133</v>
      </c>
      <c r="N138" s="17" t="s">
        <v>133</v>
      </c>
      <c r="O138" s="17" t="s">
        <v>133</v>
      </c>
      <c r="P138" s="17" t="s">
        <v>133</v>
      </c>
      <c r="Q138" s="17" t="s">
        <v>133</v>
      </c>
      <c r="R138" s="11" t="s">
        <v>133</v>
      </c>
      <c r="S138" s="12" t="s">
        <v>133</v>
      </c>
      <c r="T138" s="11" t="s">
        <v>133</v>
      </c>
      <c r="U138" s="11" t="s">
        <v>133</v>
      </c>
      <c r="V138" s="11" t="s">
        <v>133</v>
      </c>
      <c r="W138" s="11" t="s">
        <v>133</v>
      </c>
      <c r="X138" s="11" t="s">
        <v>133</v>
      </c>
      <c r="Y138" s="11" t="s">
        <v>133</v>
      </c>
      <c r="Z138" s="11" t="s">
        <v>133</v>
      </c>
      <c r="AA138" s="11" t="s">
        <v>133</v>
      </c>
      <c r="AB138" s="11">
        <v>1</v>
      </c>
      <c r="AC138" s="11">
        <v>0</v>
      </c>
      <c r="AD138" s="11">
        <v>1</v>
      </c>
      <c r="AF138" s="11">
        <v>0</v>
      </c>
      <c r="AG138" s="11">
        <v>0</v>
      </c>
      <c r="AH138" s="11">
        <v>1</v>
      </c>
      <c r="AI138" s="11">
        <v>1</v>
      </c>
      <c r="AJ138" s="11">
        <v>1</v>
      </c>
      <c r="AK138" s="11">
        <v>1</v>
      </c>
      <c r="AL138" s="11" t="s">
        <v>133</v>
      </c>
      <c r="AM138" s="11" t="s">
        <v>133</v>
      </c>
    </row>
    <row r="139" spans="1:39" ht="16" x14ac:dyDescent="0.2">
      <c r="A139" s="11" t="s">
        <v>133</v>
      </c>
      <c r="B139" s="11" t="s">
        <v>133</v>
      </c>
      <c r="C139" s="11" t="s">
        <v>133</v>
      </c>
      <c r="E139" s="11" t="s">
        <v>133</v>
      </c>
      <c r="F139" s="11" t="s">
        <v>133</v>
      </c>
      <c r="G139" s="11" t="s">
        <v>133</v>
      </c>
      <c r="H139" s="11">
        <v>1</v>
      </c>
      <c r="I139" s="11">
        <v>1</v>
      </c>
      <c r="J139" s="11">
        <v>1</v>
      </c>
      <c r="K139" s="17">
        <v>1</v>
      </c>
      <c r="L139" s="17">
        <v>1</v>
      </c>
      <c r="M139" s="17">
        <v>1</v>
      </c>
      <c r="N139" s="17">
        <v>1</v>
      </c>
      <c r="O139" s="17">
        <v>1</v>
      </c>
      <c r="P139" s="17">
        <v>1</v>
      </c>
      <c r="Q139" s="17">
        <v>1</v>
      </c>
      <c r="R139" s="11">
        <v>1</v>
      </c>
      <c r="S139" s="12">
        <v>1</v>
      </c>
      <c r="T139" s="11">
        <v>1</v>
      </c>
      <c r="U139" s="11">
        <v>1</v>
      </c>
      <c r="V139" s="11">
        <v>1</v>
      </c>
      <c r="W139" s="11">
        <v>1</v>
      </c>
      <c r="X139" s="11">
        <v>1</v>
      </c>
      <c r="Y139" s="11">
        <v>1</v>
      </c>
      <c r="Z139" s="11">
        <v>1</v>
      </c>
      <c r="AA139" s="11">
        <v>1</v>
      </c>
      <c r="AB139" s="11">
        <v>1</v>
      </c>
      <c r="AC139" s="11">
        <v>1</v>
      </c>
      <c r="AD139" s="11">
        <v>1</v>
      </c>
      <c r="AF139" s="11">
        <v>1</v>
      </c>
      <c r="AG139" s="11">
        <v>1</v>
      </c>
      <c r="AH139" s="11">
        <v>1</v>
      </c>
      <c r="AI139" s="11">
        <v>1</v>
      </c>
      <c r="AJ139" s="11">
        <v>1</v>
      </c>
      <c r="AK139" s="11">
        <v>1</v>
      </c>
      <c r="AL139" s="11" t="s">
        <v>133</v>
      </c>
      <c r="AM139" s="11" t="s">
        <v>133</v>
      </c>
    </row>
    <row r="140" spans="1:39" ht="16" x14ac:dyDescent="0.2">
      <c r="A140" s="11" t="s">
        <v>133</v>
      </c>
      <c r="B140" s="11" t="s">
        <v>133</v>
      </c>
      <c r="C140" s="11" t="s">
        <v>133</v>
      </c>
      <c r="E140" s="11" t="s">
        <v>133</v>
      </c>
      <c r="F140" s="11" t="s">
        <v>133</v>
      </c>
      <c r="G140" s="11" t="s">
        <v>133</v>
      </c>
      <c r="H140" s="11" t="s">
        <v>133</v>
      </c>
      <c r="I140" s="11" t="s">
        <v>133</v>
      </c>
      <c r="J140" s="11" t="s">
        <v>133</v>
      </c>
      <c r="K140" s="17" t="s">
        <v>133</v>
      </c>
      <c r="L140" s="17" t="s">
        <v>133</v>
      </c>
      <c r="M140" s="17" t="s">
        <v>133</v>
      </c>
      <c r="N140" s="17" t="s">
        <v>133</v>
      </c>
      <c r="O140" s="17" t="s">
        <v>133</v>
      </c>
      <c r="P140" s="17" t="s">
        <v>133</v>
      </c>
      <c r="Q140" s="17" t="s">
        <v>133</v>
      </c>
      <c r="R140" s="11" t="s">
        <v>133</v>
      </c>
      <c r="S140" s="12" t="s">
        <v>133</v>
      </c>
      <c r="T140" s="11" t="s">
        <v>133</v>
      </c>
      <c r="U140" s="11" t="s">
        <v>133</v>
      </c>
      <c r="V140" s="11" t="s">
        <v>133</v>
      </c>
      <c r="W140" s="11" t="s">
        <v>133</v>
      </c>
      <c r="X140" s="11" t="s">
        <v>133</v>
      </c>
      <c r="Y140" s="11" t="s">
        <v>133</v>
      </c>
      <c r="Z140" s="11" t="s">
        <v>133</v>
      </c>
      <c r="AA140" s="11" t="s">
        <v>133</v>
      </c>
      <c r="AB140" s="11">
        <v>1</v>
      </c>
      <c r="AC140" s="11">
        <v>0</v>
      </c>
      <c r="AD140" s="11">
        <v>1</v>
      </c>
      <c r="AF140" s="11">
        <v>0</v>
      </c>
      <c r="AG140" s="11">
        <v>0</v>
      </c>
      <c r="AH140" s="11">
        <v>1</v>
      </c>
      <c r="AI140" s="11">
        <v>1</v>
      </c>
      <c r="AJ140" s="11">
        <v>1</v>
      </c>
      <c r="AK140" s="11">
        <v>1</v>
      </c>
      <c r="AL140" s="11" t="s">
        <v>133</v>
      </c>
      <c r="AM140" s="11" t="s">
        <v>133</v>
      </c>
    </row>
    <row r="141" spans="1:39" ht="16" x14ac:dyDescent="0.2">
      <c r="A141" s="11" t="s">
        <v>133</v>
      </c>
      <c r="B141" s="11" t="s">
        <v>133</v>
      </c>
      <c r="C141" s="11" t="s">
        <v>133</v>
      </c>
      <c r="E141" s="11" t="s">
        <v>133</v>
      </c>
      <c r="F141" s="11" t="s">
        <v>133</v>
      </c>
      <c r="G141" s="11" t="s">
        <v>133</v>
      </c>
      <c r="H141" s="11">
        <v>1</v>
      </c>
      <c r="I141" s="11">
        <v>1</v>
      </c>
      <c r="J141" s="11">
        <v>1</v>
      </c>
      <c r="K141" s="17">
        <v>1</v>
      </c>
      <c r="L141" s="17">
        <v>1</v>
      </c>
      <c r="M141" s="17">
        <v>1</v>
      </c>
      <c r="N141" s="17">
        <v>1</v>
      </c>
      <c r="O141" s="17">
        <v>1</v>
      </c>
      <c r="P141" s="17">
        <v>1</v>
      </c>
      <c r="Q141" s="17">
        <v>1</v>
      </c>
      <c r="R141" s="11">
        <v>1</v>
      </c>
      <c r="S141" s="12">
        <v>1</v>
      </c>
      <c r="T141" s="11">
        <v>1</v>
      </c>
      <c r="U141" s="11">
        <v>1</v>
      </c>
      <c r="V141" s="11">
        <v>1</v>
      </c>
      <c r="W141" s="11">
        <v>1</v>
      </c>
      <c r="X141" s="11">
        <v>1</v>
      </c>
      <c r="Y141" s="11">
        <v>1</v>
      </c>
      <c r="Z141" s="11">
        <v>1</v>
      </c>
      <c r="AA141" s="11">
        <v>1</v>
      </c>
      <c r="AB141" s="11">
        <v>1</v>
      </c>
      <c r="AC141" s="11">
        <v>1</v>
      </c>
      <c r="AD141" s="11">
        <v>1</v>
      </c>
      <c r="AF141" s="11">
        <v>1</v>
      </c>
      <c r="AG141" s="11">
        <v>1</v>
      </c>
      <c r="AH141" s="11">
        <v>1</v>
      </c>
      <c r="AI141" s="11">
        <v>1</v>
      </c>
      <c r="AJ141" s="11">
        <v>1</v>
      </c>
      <c r="AK141" s="11">
        <v>1</v>
      </c>
      <c r="AL141" s="11" t="s">
        <v>133</v>
      </c>
      <c r="AM141" s="11" t="s">
        <v>133</v>
      </c>
    </row>
    <row r="142" spans="1:39" ht="16" x14ac:dyDescent="0.2">
      <c r="A142" s="11" t="s">
        <v>133</v>
      </c>
      <c r="B142" s="11" t="s">
        <v>133</v>
      </c>
      <c r="C142" s="11" t="s">
        <v>133</v>
      </c>
      <c r="E142" s="11" t="s">
        <v>133</v>
      </c>
      <c r="F142" s="11" t="s">
        <v>133</v>
      </c>
      <c r="G142" s="11" t="s">
        <v>133</v>
      </c>
      <c r="H142" s="11" t="s">
        <v>133</v>
      </c>
      <c r="I142" s="11" t="s">
        <v>133</v>
      </c>
      <c r="J142" s="11" t="s">
        <v>133</v>
      </c>
      <c r="K142" s="17" t="s">
        <v>133</v>
      </c>
      <c r="L142" s="17" t="s">
        <v>133</v>
      </c>
      <c r="M142" s="17" t="s">
        <v>133</v>
      </c>
      <c r="N142" s="17" t="s">
        <v>133</v>
      </c>
      <c r="O142" s="17" t="s">
        <v>133</v>
      </c>
      <c r="P142" s="17" t="s">
        <v>133</v>
      </c>
      <c r="Q142" s="17" t="s">
        <v>133</v>
      </c>
      <c r="R142" s="11" t="s">
        <v>133</v>
      </c>
      <c r="S142" s="12" t="s">
        <v>133</v>
      </c>
      <c r="T142" s="11" t="s">
        <v>133</v>
      </c>
      <c r="U142" s="11" t="s">
        <v>133</v>
      </c>
      <c r="V142" s="11" t="s">
        <v>133</v>
      </c>
      <c r="W142" s="11" t="s">
        <v>133</v>
      </c>
      <c r="X142" s="11" t="s">
        <v>133</v>
      </c>
      <c r="Y142" s="11" t="s">
        <v>133</v>
      </c>
      <c r="Z142" s="11" t="s">
        <v>133</v>
      </c>
      <c r="AA142" s="11" t="s">
        <v>133</v>
      </c>
      <c r="AB142" s="11">
        <v>1</v>
      </c>
      <c r="AC142" s="11">
        <v>0</v>
      </c>
      <c r="AD142" s="11">
        <v>1</v>
      </c>
      <c r="AF142" s="11">
        <v>1</v>
      </c>
      <c r="AG142" s="11">
        <v>1</v>
      </c>
      <c r="AH142" s="11">
        <v>1</v>
      </c>
      <c r="AI142" s="11">
        <v>1</v>
      </c>
      <c r="AJ142" s="11">
        <v>1</v>
      </c>
      <c r="AK142" s="11">
        <v>1</v>
      </c>
      <c r="AL142" s="11" t="s">
        <v>133</v>
      </c>
      <c r="AM142" s="11" t="s">
        <v>133</v>
      </c>
    </row>
    <row r="143" spans="1:39" ht="16" x14ac:dyDescent="0.2">
      <c r="A143" s="11">
        <v>1</v>
      </c>
      <c r="B143" s="11">
        <v>1</v>
      </c>
      <c r="C143" s="11">
        <v>1</v>
      </c>
      <c r="E143" s="11">
        <v>1</v>
      </c>
      <c r="F143" s="11">
        <v>1</v>
      </c>
      <c r="G143" s="11">
        <v>1</v>
      </c>
      <c r="H143" s="11">
        <v>1</v>
      </c>
      <c r="I143" s="11">
        <v>1</v>
      </c>
      <c r="J143" s="11">
        <v>1</v>
      </c>
      <c r="K143" s="17">
        <v>1</v>
      </c>
      <c r="L143" s="17">
        <v>1</v>
      </c>
      <c r="M143" s="17">
        <v>1</v>
      </c>
      <c r="N143" s="17">
        <v>1</v>
      </c>
      <c r="O143" s="17">
        <v>1</v>
      </c>
      <c r="P143" s="17">
        <v>1</v>
      </c>
      <c r="Q143" s="17">
        <v>1</v>
      </c>
      <c r="R143" s="11">
        <v>1</v>
      </c>
      <c r="S143" s="12">
        <v>1</v>
      </c>
      <c r="T143" s="11">
        <v>1</v>
      </c>
      <c r="U143" s="11">
        <v>1</v>
      </c>
      <c r="V143" s="11">
        <v>1</v>
      </c>
      <c r="W143" s="11">
        <v>1</v>
      </c>
      <c r="X143" s="11">
        <v>1</v>
      </c>
      <c r="Y143" s="11">
        <v>1</v>
      </c>
      <c r="Z143" s="11">
        <v>1</v>
      </c>
      <c r="AA143" s="11">
        <v>1</v>
      </c>
      <c r="AB143" s="11">
        <v>1</v>
      </c>
      <c r="AC143" s="11">
        <v>1</v>
      </c>
      <c r="AD143" s="11">
        <v>1</v>
      </c>
      <c r="AF143" s="11">
        <v>1</v>
      </c>
      <c r="AG143" s="11">
        <v>1</v>
      </c>
      <c r="AH143" s="11">
        <v>1</v>
      </c>
      <c r="AI143" s="11">
        <v>1</v>
      </c>
      <c r="AJ143" s="11">
        <v>1</v>
      </c>
      <c r="AK143" s="11">
        <v>1</v>
      </c>
      <c r="AL143" s="11" t="s">
        <v>133</v>
      </c>
      <c r="AM143" s="11" t="s">
        <v>133</v>
      </c>
    </row>
    <row r="144" spans="1:39" ht="16" x14ac:dyDescent="0.2">
      <c r="A144" s="11" t="s">
        <v>133</v>
      </c>
      <c r="B144" s="11" t="s">
        <v>133</v>
      </c>
      <c r="C144" s="11" t="s">
        <v>133</v>
      </c>
      <c r="E144" s="11" t="s">
        <v>133</v>
      </c>
      <c r="F144" s="11" t="s">
        <v>133</v>
      </c>
      <c r="G144" s="11" t="s">
        <v>133</v>
      </c>
      <c r="H144" s="11">
        <v>1</v>
      </c>
      <c r="I144" s="11">
        <v>1</v>
      </c>
      <c r="J144" s="11">
        <v>1</v>
      </c>
      <c r="K144" s="17">
        <v>1</v>
      </c>
      <c r="L144" s="17">
        <v>1</v>
      </c>
      <c r="M144" s="17">
        <v>1</v>
      </c>
      <c r="N144" s="17">
        <v>1</v>
      </c>
      <c r="O144" s="17">
        <v>1</v>
      </c>
      <c r="P144" s="17">
        <v>1</v>
      </c>
      <c r="Q144" s="17">
        <v>1</v>
      </c>
      <c r="R144" s="11">
        <v>1</v>
      </c>
      <c r="S144" s="12">
        <v>1</v>
      </c>
      <c r="T144" s="11">
        <v>1</v>
      </c>
      <c r="U144" s="11">
        <v>1</v>
      </c>
      <c r="V144" s="11">
        <v>1</v>
      </c>
      <c r="W144" s="11">
        <v>1</v>
      </c>
      <c r="X144" s="11">
        <v>1</v>
      </c>
      <c r="Y144" s="11">
        <v>1</v>
      </c>
      <c r="Z144" s="11">
        <v>1</v>
      </c>
      <c r="AA144" s="11">
        <v>1</v>
      </c>
      <c r="AB144" s="11">
        <v>1</v>
      </c>
      <c r="AC144" s="11">
        <v>1</v>
      </c>
      <c r="AD144" s="11">
        <v>1</v>
      </c>
      <c r="AF144" s="11">
        <v>1</v>
      </c>
      <c r="AG144" s="11">
        <v>1</v>
      </c>
      <c r="AH144" s="11">
        <v>1</v>
      </c>
      <c r="AI144" s="11">
        <v>1</v>
      </c>
      <c r="AJ144" s="11">
        <v>1</v>
      </c>
      <c r="AK144" s="11">
        <v>1</v>
      </c>
      <c r="AL144" s="11" t="s">
        <v>133</v>
      </c>
      <c r="AM144" s="11" t="s">
        <v>133</v>
      </c>
    </row>
    <row r="145" spans="1:39" ht="16" x14ac:dyDescent="0.2">
      <c r="A145" s="11" t="s">
        <v>133</v>
      </c>
      <c r="B145" s="11" t="s">
        <v>133</v>
      </c>
      <c r="C145" s="11" t="s">
        <v>133</v>
      </c>
      <c r="E145" s="11" t="s">
        <v>133</v>
      </c>
      <c r="F145" s="11" t="s">
        <v>133</v>
      </c>
      <c r="G145" s="11" t="s">
        <v>133</v>
      </c>
      <c r="H145" s="11">
        <v>1</v>
      </c>
      <c r="I145" s="11">
        <v>1</v>
      </c>
      <c r="J145" s="11">
        <v>1</v>
      </c>
      <c r="K145" s="17">
        <v>1</v>
      </c>
      <c r="L145" s="17">
        <v>1</v>
      </c>
      <c r="M145" s="17">
        <v>1</v>
      </c>
      <c r="N145" s="17">
        <v>1</v>
      </c>
      <c r="O145" s="17">
        <v>1</v>
      </c>
      <c r="P145" s="17">
        <v>1</v>
      </c>
      <c r="Q145" s="17">
        <v>1</v>
      </c>
      <c r="R145" s="11">
        <v>1</v>
      </c>
      <c r="S145" s="12">
        <v>1</v>
      </c>
      <c r="T145" s="11">
        <v>1</v>
      </c>
      <c r="U145" s="11">
        <v>1</v>
      </c>
      <c r="V145" s="11">
        <v>1</v>
      </c>
      <c r="W145" s="11">
        <v>1</v>
      </c>
      <c r="X145" s="11">
        <v>1</v>
      </c>
      <c r="Y145" s="11">
        <v>1</v>
      </c>
      <c r="Z145" s="11">
        <v>1</v>
      </c>
      <c r="AA145" s="11">
        <v>1</v>
      </c>
      <c r="AB145" s="11">
        <v>1</v>
      </c>
      <c r="AC145" s="11">
        <v>1</v>
      </c>
      <c r="AD145" s="11">
        <v>1</v>
      </c>
      <c r="AF145" s="11">
        <v>1</v>
      </c>
      <c r="AG145" s="11">
        <v>1</v>
      </c>
      <c r="AH145" s="11">
        <v>1</v>
      </c>
      <c r="AI145" s="11">
        <v>1</v>
      </c>
      <c r="AJ145" s="11">
        <v>1</v>
      </c>
      <c r="AK145" s="11">
        <v>1</v>
      </c>
      <c r="AL145" s="11" t="s">
        <v>133</v>
      </c>
      <c r="AM145" s="11" t="s">
        <v>133</v>
      </c>
    </row>
    <row r="146" spans="1:39" ht="16" x14ac:dyDescent="0.2">
      <c r="A146" s="11" t="s">
        <v>133</v>
      </c>
      <c r="B146" s="11" t="s">
        <v>133</v>
      </c>
      <c r="C146" s="11" t="s">
        <v>133</v>
      </c>
      <c r="E146" s="11" t="s">
        <v>133</v>
      </c>
      <c r="F146" s="11" t="s">
        <v>133</v>
      </c>
      <c r="G146" s="11" t="s">
        <v>133</v>
      </c>
      <c r="H146" s="11">
        <v>1</v>
      </c>
      <c r="I146" s="11">
        <v>1</v>
      </c>
      <c r="J146" s="11">
        <v>1</v>
      </c>
      <c r="K146" s="17">
        <v>1</v>
      </c>
      <c r="L146" s="17">
        <v>1</v>
      </c>
      <c r="M146" s="17">
        <v>1</v>
      </c>
      <c r="N146" s="17">
        <v>1</v>
      </c>
      <c r="O146" s="17">
        <v>1</v>
      </c>
      <c r="P146" s="17">
        <v>1</v>
      </c>
      <c r="Q146" s="17">
        <v>1</v>
      </c>
      <c r="R146" s="11">
        <v>1</v>
      </c>
      <c r="S146" s="12">
        <v>1</v>
      </c>
      <c r="T146" s="11">
        <v>1</v>
      </c>
      <c r="U146" s="11">
        <v>1</v>
      </c>
      <c r="V146" s="11">
        <v>1</v>
      </c>
      <c r="W146" s="11">
        <v>1</v>
      </c>
      <c r="X146" s="11">
        <v>1</v>
      </c>
      <c r="Y146" s="11">
        <v>1</v>
      </c>
      <c r="Z146" s="11">
        <v>1</v>
      </c>
      <c r="AA146" s="11">
        <v>1</v>
      </c>
      <c r="AB146" s="11">
        <v>1</v>
      </c>
      <c r="AC146" s="11">
        <v>1</v>
      </c>
      <c r="AD146" s="11">
        <v>1</v>
      </c>
      <c r="AF146" s="11">
        <v>1</v>
      </c>
      <c r="AG146" s="11">
        <v>1</v>
      </c>
      <c r="AH146" s="11">
        <v>1</v>
      </c>
      <c r="AI146" s="11">
        <v>1</v>
      </c>
      <c r="AJ146" s="11">
        <v>1</v>
      </c>
      <c r="AK146" s="11">
        <v>1</v>
      </c>
      <c r="AL146" s="11" t="s">
        <v>133</v>
      </c>
      <c r="AM146" s="11" t="s">
        <v>133</v>
      </c>
    </row>
    <row r="147" spans="1:39" ht="16" x14ac:dyDescent="0.2">
      <c r="A147" s="11" t="s">
        <v>133</v>
      </c>
      <c r="B147" s="11" t="s">
        <v>133</v>
      </c>
      <c r="C147" s="11" t="s">
        <v>133</v>
      </c>
      <c r="E147" s="11" t="s">
        <v>133</v>
      </c>
      <c r="F147" s="11" t="s">
        <v>133</v>
      </c>
      <c r="G147" s="11" t="s">
        <v>133</v>
      </c>
      <c r="H147" s="11">
        <v>1</v>
      </c>
      <c r="I147" s="11">
        <v>1</v>
      </c>
      <c r="J147" s="11">
        <v>1</v>
      </c>
      <c r="K147" s="17">
        <v>1</v>
      </c>
      <c r="L147" s="17">
        <v>1</v>
      </c>
      <c r="M147" s="17">
        <v>1</v>
      </c>
      <c r="N147" s="17">
        <v>1</v>
      </c>
      <c r="O147" s="17">
        <v>1</v>
      </c>
      <c r="P147" s="17">
        <v>1</v>
      </c>
      <c r="Q147" s="17">
        <v>1</v>
      </c>
      <c r="R147" s="11">
        <v>1</v>
      </c>
      <c r="S147" s="12">
        <v>1</v>
      </c>
      <c r="T147" s="11">
        <v>1</v>
      </c>
      <c r="U147" s="11">
        <v>1</v>
      </c>
      <c r="V147" s="11">
        <v>1</v>
      </c>
      <c r="W147" s="11">
        <v>1</v>
      </c>
      <c r="X147" s="11">
        <v>1</v>
      </c>
      <c r="Y147" s="11">
        <v>1</v>
      </c>
      <c r="Z147" s="11">
        <v>1</v>
      </c>
      <c r="AA147" s="11">
        <v>1</v>
      </c>
      <c r="AB147" s="11">
        <v>1</v>
      </c>
      <c r="AC147" s="11">
        <v>1</v>
      </c>
      <c r="AD147" s="11">
        <v>1</v>
      </c>
      <c r="AF147" s="11">
        <v>1</v>
      </c>
      <c r="AG147" s="11">
        <v>1</v>
      </c>
      <c r="AH147" s="11">
        <v>1</v>
      </c>
      <c r="AI147" s="11">
        <v>1</v>
      </c>
      <c r="AJ147" s="11">
        <v>1</v>
      </c>
      <c r="AK147" s="11">
        <v>1</v>
      </c>
      <c r="AL147" s="11" t="s">
        <v>133</v>
      </c>
      <c r="AM147" s="11" t="s">
        <v>133</v>
      </c>
    </row>
    <row r="148" spans="1:39" ht="16" x14ac:dyDescent="0.2">
      <c r="A148" s="11" t="s">
        <v>133</v>
      </c>
      <c r="B148" s="11" t="s">
        <v>133</v>
      </c>
      <c r="C148" s="11" t="s">
        <v>133</v>
      </c>
      <c r="E148" s="11" t="s">
        <v>133</v>
      </c>
      <c r="F148" s="11" t="s">
        <v>133</v>
      </c>
      <c r="G148" s="11" t="s">
        <v>133</v>
      </c>
      <c r="H148" s="11">
        <v>1</v>
      </c>
      <c r="I148" s="11">
        <v>1</v>
      </c>
      <c r="J148" s="11">
        <v>1</v>
      </c>
      <c r="K148" s="17">
        <v>1</v>
      </c>
      <c r="L148" s="17">
        <v>1</v>
      </c>
      <c r="M148" s="17">
        <v>1</v>
      </c>
      <c r="N148" s="17">
        <v>1</v>
      </c>
      <c r="O148" s="17">
        <v>1</v>
      </c>
      <c r="P148" s="17">
        <v>1</v>
      </c>
      <c r="Q148" s="17">
        <v>1</v>
      </c>
      <c r="R148" s="11">
        <v>1</v>
      </c>
      <c r="S148" s="12">
        <v>1</v>
      </c>
      <c r="T148" s="11">
        <v>1</v>
      </c>
      <c r="U148" s="11">
        <v>1</v>
      </c>
      <c r="V148" s="11">
        <v>1</v>
      </c>
      <c r="W148" s="11">
        <v>1</v>
      </c>
      <c r="X148" s="11">
        <v>1</v>
      </c>
      <c r="Y148" s="11">
        <v>1</v>
      </c>
      <c r="Z148" s="11">
        <v>1</v>
      </c>
      <c r="AA148" s="11">
        <v>1</v>
      </c>
      <c r="AB148" s="11">
        <v>1</v>
      </c>
      <c r="AC148" s="11">
        <v>1</v>
      </c>
      <c r="AD148" s="11">
        <v>1</v>
      </c>
      <c r="AF148" s="11">
        <v>1</v>
      </c>
      <c r="AG148" s="11">
        <v>1</v>
      </c>
      <c r="AH148" s="11">
        <v>1</v>
      </c>
      <c r="AI148" s="11">
        <v>1</v>
      </c>
      <c r="AJ148" s="11">
        <v>1</v>
      </c>
      <c r="AK148" s="11">
        <v>1</v>
      </c>
      <c r="AL148" s="11" t="s">
        <v>133</v>
      </c>
      <c r="AM148" s="11" t="s">
        <v>133</v>
      </c>
    </row>
    <row r="149" spans="1:39" ht="16" x14ac:dyDescent="0.2">
      <c r="A149" s="11" t="s">
        <v>133</v>
      </c>
      <c r="B149" s="11" t="s">
        <v>133</v>
      </c>
      <c r="C149" s="11" t="s">
        <v>133</v>
      </c>
      <c r="E149" s="11" t="s">
        <v>133</v>
      </c>
      <c r="F149" s="11" t="s">
        <v>133</v>
      </c>
      <c r="G149" s="11" t="s">
        <v>133</v>
      </c>
      <c r="H149" s="11">
        <v>1</v>
      </c>
      <c r="I149" s="11">
        <v>1</v>
      </c>
      <c r="J149" s="11">
        <v>1</v>
      </c>
      <c r="K149" s="17">
        <v>1</v>
      </c>
      <c r="L149" s="17">
        <v>1</v>
      </c>
      <c r="M149" s="17">
        <v>1</v>
      </c>
      <c r="N149" s="17">
        <v>1</v>
      </c>
      <c r="O149" s="17">
        <v>1</v>
      </c>
      <c r="P149" s="17">
        <v>1</v>
      </c>
      <c r="Q149" s="17">
        <v>1</v>
      </c>
      <c r="R149" s="11">
        <v>1</v>
      </c>
      <c r="S149" s="12">
        <v>1</v>
      </c>
      <c r="T149" s="11">
        <v>1</v>
      </c>
      <c r="U149" s="11">
        <v>1</v>
      </c>
      <c r="V149" s="11">
        <v>1</v>
      </c>
      <c r="W149" s="11">
        <v>1</v>
      </c>
      <c r="X149" s="11">
        <v>1</v>
      </c>
      <c r="Y149" s="11">
        <v>1</v>
      </c>
      <c r="Z149" s="11">
        <v>1</v>
      </c>
      <c r="AA149" s="11">
        <v>1</v>
      </c>
      <c r="AB149" s="11">
        <v>1</v>
      </c>
      <c r="AC149" s="11">
        <v>1</v>
      </c>
      <c r="AD149" s="11">
        <v>1</v>
      </c>
      <c r="AF149" s="11">
        <v>1</v>
      </c>
      <c r="AG149" s="11">
        <v>1</v>
      </c>
      <c r="AH149" s="11">
        <v>1</v>
      </c>
      <c r="AI149" s="11">
        <v>1</v>
      </c>
      <c r="AJ149" s="11">
        <v>1</v>
      </c>
      <c r="AK149" s="11">
        <v>1</v>
      </c>
      <c r="AL149" s="11" t="s">
        <v>133</v>
      </c>
      <c r="AM149" s="11" t="s">
        <v>133</v>
      </c>
    </row>
    <row r="150" spans="1:39" ht="16" x14ac:dyDescent="0.2">
      <c r="A150" s="11" t="s">
        <v>133</v>
      </c>
      <c r="B150" s="11" t="s">
        <v>133</v>
      </c>
      <c r="C150" s="11" t="s">
        <v>133</v>
      </c>
      <c r="E150" s="11" t="s">
        <v>133</v>
      </c>
      <c r="F150" s="11" t="s">
        <v>133</v>
      </c>
      <c r="G150" s="11" t="s">
        <v>133</v>
      </c>
      <c r="H150" s="11">
        <v>1</v>
      </c>
      <c r="I150" s="11">
        <v>1</v>
      </c>
      <c r="J150" s="11">
        <v>1</v>
      </c>
      <c r="K150" s="17">
        <v>1</v>
      </c>
      <c r="L150" s="17">
        <v>1</v>
      </c>
      <c r="M150" s="17">
        <v>1</v>
      </c>
      <c r="N150" s="17">
        <v>1</v>
      </c>
      <c r="O150" s="17">
        <v>1</v>
      </c>
      <c r="P150" s="17">
        <v>1</v>
      </c>
      <c r="Q150" s="17">
        <v>1</v>
      </c>
      <c r="R150" s="11">
        <v>1</v>
      </c>
      <c r="S150" s="12">
        <v>1</v>
      </c>
      <c r="T150" s="11">
        <v>1</v>
      </c>
      <c r="U150" s="11">
        <v>1</v>
      </c>
      <c r="V150" s="11">
        <v>1</v>
      </c>
      <c r="W150" s="11">
        <v>1</v>
      </c>
      <c r="X150" s="11">
        <v>1</v>
      </c>
      <c r="Y150" s="11">
        <v>1</v>
      </c>
      <c r="Z150" s="11">
        <v>1</v>
      </c>
      <c r="AA150" s="11">
        <v>1</v>
      </c>
      <c r="AB150" s="11">
        <v>1</v>
      </c>
      <c r="AC150" s="11">
        <v>1</v>
      </c>
      <c r="AD150" s="11">
        <v>1</v>
      </c>
      <c r="AF150" s="11">
        <v>1</v>
      </c>
      <c r="AG150" s="11">
        <v>1</v>
      </c>
      <c r="AH150" s="11">
        <v>1</v>
      </c>
      <c r="AI150" s="11">
        <v>1</v>
      </c>
      <c r="AJ150" s="11">
        <v>1</v>
      </c>
      <c r="AK150" s="11">
        <v>1</v>
      </c>
      <c r="AL150" s="11" t="s">
        <v>133</v>
      </c>
      <c r="AM150" s="11" t="s">
        <v>133</v>
      </c>
    </row>
    <row r="151" spans="1:39" ht="16" x14ac:dyDescent="0.2">
      <c r="A151" s="11" t="s">
        <v>133</v>
      </c>
      <c r="B151" s="11" t="s">
        <v>133</v>
      </c>
      <c r="C151" s="11" t="s">
        <v>133</v>
      </c>
      <c r="E151" s="11" t="s">
        <v>133</v>
      </c>
      <c r="F151" s="11" t="s">
        <v>133</v>
      </c>
      <c r="G151" s="11" t="s">
        <v>133</v>
      </c>
      <c r="H151" s="11">
        <v>1</v>
      </c>
      <c r="I151" s="11">
        <v>1</v>
      </c>
      <c r="J151" s="11">
        <v>1</v>
      </c>
      <c r="K151" s="17">
        <v>1</v>
      </c>
      <c r="L151" s="17">
        <v>1</v>
      </c>
      <c r="M151" s="17">
        <v>1</v>
      </c>
      <c r="N151" s="17">
        <v>1</v>
      </c>
      <c r="O151" s="17">
        <v>1</v>
      </c>
      <c r="P151" s="17">
        <v>1</v>
      </c>
      <c r="Q151" s="17">
        <v>1</v>
      </c>
      <c r="R151" s="11">
        <v>1</v>
      </c>
      <c r="S151" s="12">
        <v>1</v>
      </c>
      <c r="T151" s="11">
        <v>1</v>
      </c>
      <c r="U151" s="11">
        <v>1</v>
      </c>
      <c r="V151" s="11">
        <v>1</v>
      </c>
      <c r="W151" s="11">
        <v>1</v>
      </c>
      <c r="X151" s="11">
        <v>1</v>
      </c>
      <c r="Y151" s="11">
        <v>1</v>
      </c>
      <c r="Z151" s="11">
        <v>1</v>
      </c>
      <c r="AA151" s="11">
        <v>1</v>
      </c>
      <c r="AB151" s="11">
        <v>1</v>
      </c>
      <c r="AC151" s="11">
        <v>1</v>
      </c>
      <c r="AD151" s="11">
        <v>1</v>
      </c>
      <c r="AF151" s="11">
        <v>1</v>
      </c>
      <c r="AG151" s="11">
        <v>1</v>
      </c>
      <c r="AH151" s="11">
        <v>1</v>
      </c>
      <c r="AI151" s="11">
        <v>1</v>
      </c>
      <c r="AJ151" s="11">
        <v>1</v>
      </c>
      <c r="AK151" s="11">
        <v>1</v>
      </c>
      <c r="AL151" s="11" t="s">
        <v>133</v>
      </c>
      <c r="AM151" s="11" t="s">
        <v>133</v>
      </c>
    </row>
    <row r="152" spans="1:39" ht="16" x14ac:dyDescent="0.2">
      <c r="A152" s="11" t="s">
        <v>133</v>
      </c>
      <c r="B152" s="11" t="s">
        <v>133</v>
      </c>
      <c r="C152" s="11" t="s">
        <v>133</v>
      </c>
      <c r="E152" s="11" t="s">
        <v>133</v>
      </c>
      <c r="F152" s="11" t="s">
        <v>133</v>
      </c>
      <c r="G152" s="11" t="s">
        <v>133</v>
      </c>
      <c r="H152" s="11">
        <v>1</v>
      </c>
      <c r="I152" s="11">
        <v>1</v>
      </c>
      <c r="J152" s="11">
        <v>1</v>
      </c>
      <c r="K152" s="17">
        <v>1</v>
      </c>
      <c r="L152" s="17">
        <v>1</v>
      </c>
      <c r="M152" s="17">
        <v>1</v>
      </c>
      <c r="N152" s="17">
        <v>1</v>
      </c>
      <c r="O152" s="17">
        <v>1</v>
      </c>
      <c r="P152" s="17">
        <v>1</v>
      </c>
      <c r="Q152" s="17">
        <v>1</v>
      </c>
      <c r="R152" s="11">
        <v>1</v>
      </c>
      <c r="S152" s="12">
        <v>1</v>
      </c>
      <c r="T152" s="11">
        <v>1</v>
      </c>
      <c r="U152" s="11">
        <v>1</v>
      </c>
      <c r="V152" s="11">
        <v>1</v>
      </c>
      <c r="W152" s="11">
        <v>1</v>
      </c>
      <c r="X152" s="11">
        <v>1</v>
      </c>
      <c r="Y152" s="11">
        <v>1</v>
      </c>
      <c r="Z152" s="11">
        <v>1</v>
      </c>
      <c r="AA152" s="11">
        <v>1</v>
      </c>
      <c r="AB152" s="11">
        <v>1</v>
      </c>
      <c r="AC152" s="11">
        <v>1</v>
      </c>
      <c r="AD152" s="11">
        <v>1</v>
      </c>
      <c r="AF152" s="11">
        <v>1</v>
      </c>
      <c r="AG152" s="11">
        <v>1</v>
      </c>
      <c r="AH152" s="11">
        <v>1</v>
      </c>
      <c r="AI152" s="11">
        <v>1</v>
      </c>
      <c r="AJ152" s="11">
        <v>1</v>
      </c>
      <c r="AK152" s="11">
        <v>1</v>
      </c>
      <c r="AL152" s="11" t="s">
        <v>133</v>
      </c>
      <c r="AM152" s="11" t="s">
        <v>133</v>
      </c>
    </row>
    <row r="153" spans="1:39" ht="16" x14ac:dyDescent="0.2">
      <c r="A153" s="11" t="s">
        <v>133</v>
      </c>
      <c r="B153" s="11" t="s">
        <v>133</v>
      </c>
      <c r="C153" s="11" t="s">
        <v>133</v>
      </c>
      <c r="E153" s="11" t="s">
        <v>133</v>
      </c>
      <c r="F153" s="11" t="s">
        <v>133</v>
      </c>
      <c r="G153" s="11" t="s">
        <v>133</v>
      </c>
      <c r="H153" s="11">
        <v>1</v>
      </c>
      <c r="I153" s="11">
        <v>1</v>
      </c>
      <c r="J153" s="11">
        <v>1</v>
      </c>
      <c r="K153" s="17">
        <v>1</v>
      </c>
      <c r="L153" s="17">
        <v>1</v>
      </c>
      <c r="M153" s="17">
        <v>1</v>
      </c>
      <c r="N153" s="17">
        <v>1</v>
      </c>
      <c r="O153" s="17">
        <v>1</v>
      </c>
      <c r="P153" s="17">
        <v>1</v>
      </c>
      <c r="Q153" s="17">
        <v>1</v>
      </c>
      <c r="R153" s="11">
        <v>1</v>
      </c>
      <c r="S153" s="12">
        <v>1</v>
      </c>
      <c r="T153" s="11">
        <v>1</v>
      </c>
      <c r="U153" s="11">
        <v>1</v>
      </c>
      <c r="V153" s="11">
        <v>1</v>
      </c>
      <c r="W153" s="11">
        <v>1</v>
      </c>
      <c r="X153" s="11">
        <v>1</v>
      </c>
      <c r="Y153" s="11">
        <v>1</v>
      </c>
      <c r="Z153" s="11">
        <v>1</v>
      </c>
      <c r="AA153" s="11">
        <v>1</v>
      </c>
      <c r="AB153" s="11">
        <v>1</v>
      </c>
      <c r="AC153" s="11">
        <v>1</v>
      </c>
      <c r="AD153" s="11">
        <v>1</v>
      </c>
      <c r="AF153" s="11">
        <v>1</v>
      </c>
      <c r="AG153" s="11">
        <v>1</v>
      </c>
      <c r="AH153" s="11">
        <v>1</v>
      </c>
      <c r="AI153" s="11">
        <v>1</v>
      </c>
      <c r="AJ153" s="11">
        <v>1</v>
      </c>
      <c r="AK153" s="11">
        <v>1</v>
      </c>
      <c r="AL153" s="11" t="s">
        <v>133</v>
      </c>
      <c r="AM153" s="11" t="s">
        <v>133</v>
      </c>
    </row>
    <row r="154" spans="1:39" ht="16" x14ac:dyDescent="0.2">
      <c r="A154" s="11" t="s">
        <v>133</v>
      </c>
      <c r="B154" s="11" t="s">
        <v>133</v>
      </c>
      <c r="C154" s="11" t="s">
        <v>133</v>
      </c>
      <c r="E154" s="11" t="s">
        <v>133</v>
      </c>
      <c r="F154" s="11" t="s">
        <v>133</v>
      </c>
      <c r="G154" s="11" t="s">
        <v>133</v>
      </c>
      <c r="H154" s="11">
        <v>1</v>
      </c>
      <c r="I154" s="11">
        <v>1</v>
      </c>
      <c r="J154" s="11">
        <v>1</v>
      </c>
      <c r="K154" s="17">
        <v>1</v>
      </c>
      <c r="L154" s="17">
        <v>1</v>
      </c>
      <c r="M154" s="17">
        <v>1</v>
      </c>
      <c r="N154" s="17">
        <v>1</v>
      </c>
      <c r="O154" s="17">
        <v>1</v>
      </c>
      <c r="P154" s="17">
        <v>1</v>
      </c>
      <c r="Q154" s="17">
        <v>1</v>
      </c>
      <c r="R154" s="11">
        <v>1</v>
      </c>
      <c r="S154" s="12">
        <v>1</v>
      </c>
      <c r="T154" s="11">
        <v>1</v>
      </c>
      <c r="U154" s="11">
        <v>1</v>
      </c>
      <c r="V154" s="11">
        <v>1</v>
      </c>
      <c r="W154" s="11">
        <v>1</v>
      </c>
      <c r="X154" s="11">
        <v>1</v>
      </c>
      <c r="Y154" s="11">
        <v>1</v>
      </c>
      <c r="Z154" s="11">
        <v>1</v>
      </c>
      <c r="AA154" s="11">
        <v>1</v>
      </c>
      <c r="AB154" s="11">
        <v>1</v>
      </c>
      <c r="AC154" s="11">
        <v>1</v>
      </c>
      <c r="AD154" s="11">
        <v>1</v>
      </c>
      <c r="AF154" s="11">
        <v>1</v>
      </c>
      <c r="AG154" s="11">
        <v>1</v>
      </c>
      <c r="AH154" s="11">
        <v>1</v>
      </c>
      <c r="AI154" s="11">
        <v>1</v>
      </c>
      <c r="AJ154" s="11">
        <v>1</v>
      </c>
      <c r="AK154" s="11">
        <v>1</v>
      </c>
      <c r="AL154" s="11" t="s">
        <v>133</v>
      </c>
      <c r="AM154" s="11" t="s">
        <v>133</v>
      </c>
    </row>
    <row r="155" spans="1:39" ht="16" x14ac:dyDescent="0.2">
      <c r="A155" s="11" t="s">
        <v>133</v>
      </c>
      <c r="B155" s="11" t="s">
        <v>133</v>
      </c>
      <c r="C155" s="11" t="s">
        <v>133</v>
      </c>
      <c r="E155" s="11" t="s">
        <v>133</v>
      </c>
      <c r="F155" s="11" t="s">
        <v>133</v>
      </c>
      <c r="G155" s="11" t="s">
        <v>133</v>
      </c>
      <c r="H155" s="11">
        <v>1</v>
      </c>
      <c r="I155" s="11">
        <v>1</v>
      </c>
      <c r="J155" s="11">
        <v>1</v>
      </c>
      <c r="K155" s="17">
        <v>1</v>
      </c>
      <c r="L155" s="17">
        <v>1</v>
      </c>
      <c r="M155" s="17">
        <v>1</v>
      </c>
      <c r="N155" s="17">
        <v>1</v>
      </c>
      <c r="O155" s="17">
        <v>1</v>
      </c>
      <c r="P155" s="17">
        <v>1</v>
      </c>
      <c r="Q155" s="17">
        <v>1</v>
      </c>
      <c r="R155" s="11">
        <v>1</v>
      </c>
      <c r="S155" s="12">
        <v>1</v>
      </c>
      <c r="T155" s="11">
        <v>1</v>
      </c>
      <c r="U155" s="11">
        <v>1</v>
      </c>
      <c r="V155" s="11">
        <v>1</v>
      </c>
      <c r="W155" s="11">
        <v>1</v>
      </c>
      <c r="X155" s="11">
        <v>1</v>
      </c>
      <c r="Y155" s="11">
        <v>1</v>
      </c>
      <c r="Z155" s="11">
        <v>1</v>
      </c>
      <c r="AA155" s="11">
        <v>1</v>
      </c>
      <c r="AB155" s="11">
        <v>1</v>
      </c>
      <c r="AC155" s="11">
        <v>1</v>
      </c>
      <c r="AD155" s="11">
        <v>1</v>
      </c>
      <c r="AF155" s="11">
        <v>1</v>
      </c>
      <c r="AG155" s="11">
        <v>1</v>
      </c>
      <c r="AH155" s="11">
        <v>1</v>
      </c>
      <c r="AI155" s="11">
        <v>1</v>
      </c>
      <c r="AJ155" s="11">
        <v>1</v>
      </c>
      <c r="AK155" s="11">
        <v>1</v>
      </c>
      <c r="AL155" s="11" t="s">
        <v>133</v>
      </c>
      <c r="AM155" s="11" t="s">
        <v>133</v>
      </c>
    </row>
    <row r="156" spans="1:39" ht="16" x14ac:dyDescent="0.2">
      <c r="A156" s="11" t="s">
        <v>133</v>
      </c>
      <c r="B156" s="11" t="s">
        <v>133</v>
      </c>
      <c r="C156" s="11" t="s">
        <v>133</v>
      </c>
      <c r="E156" s="11" t="s">
        <v>133</v>
      </c>
      <c r="F156" s="11" t="s">
        <v>133</v>
      </c>
      <c r="G156" s="11" t="s">
        <v>133</v>
      </c>
      <c r="H156" s="11">
        <v>1</v>
      </c>
      <c r="I156" s="11">
        <v>1</v>
      </c>
      <c r="J156" s="11">
        <v>1</v>
      </c>
      <c r="K156" s="17">
        <v>1</v>
      </c>
      <c r="L156" s="17">
        <v>1</v>
      </c>
      <c r="M156" s="17">
        <v>1</v>
      </c>
      <c r="N156" s="17">
        <v>1</v>
      </c>
      <c r="O156" s="17">
        <v>1</v>
      </c>
      <c r="P156" s="17">
        <v>1</v>
      </c>
      <c r="Q156" s="17">
        <v>1</v>
      </c>
      <c r="R156" s="11">
        <v>1</v>
      </c>
      <c r="S156" s="12">
        <v>1</v>
      </c>
      <c r="T156" s="11">
        <v>1</v>
      </c>
      <c r="U156" s="11">
        <v>1</v>
      </c>
      <c r="V156" s="11">
        <v>1</v>
      </c>
      <c r="W156" s="11">
        <v>1</v>
      </c>
      <c r="X156" s="11">
        <v>1</v>
      </c>
      <c r="Y156" s="11">
        <v>1</v>
      </c>
      <c r="Z156" s="11">
        <v>1</v>
      </c>
      <c r="AA156" s="11">
        <v>1</v>
      </c>
      <c r="AB156" s="11">
        <v>1</v>
      </c>
      <c r="AC156" s="11">
        <v>1</v>
      </c>
      <c r="AD156" s="11">
        <v>1</v>
      </c>
      <c r="AF156" s="11">
        <v>1</v>
      </c>
      <c r="AG156" s="11">
        <v>1</v>
      </c>
      <c r="AH156" s="11">
        <v>1</v>
      </c>
      <c r="AI156" s="11">
        <v>1</v>
      </c>
      <c r="AJ156" s="11">
        <v>1</v>
      </c>
      <c r="AK156" s="11">
        <v>1</v>
      </c>
      <c r="AL156" s="11" t="s">
        <v>133</v>
      </c>
      <c r="AM156" s="11" t="s">
        <v>133</v>
      </c>
    </row>
    <row r="157" spans="1:39" ht="16" x14ac:dyDescent="0.2">
      <c r="A157" s="11" t="s">
        <v>133</v>
      </c>
      <c r="B157" s="11" t="s">
        <v>133</v>
      </c>
      <c r="C157" s="11" t="s">
        <v>133</v>
      </c>
      <c r="E157" s="11" t="s">
        <v>133</v>
      </c>
      <c r="F157" s="11" t="s">
        <v>133</v>
      </c>
      <c r="G157" s="11" t="s">
        <v>133</v>
      </c>
      <c r="H157" s="11">
        <v>1</v>
      </c>
      <c r="I157" s="11">
        <v>1</v>
      </c>
      <c r="J157" s="11">
        <v>1</v>
      </c>
      <c r="K157" s="17">
        <v>1</v>
      </c>
      <c r="L157" s="17">
        <v>1</v>
      </c>
      <c r="M157" s="17">
        <v>1</v>
      </c>
      <c r="N157" s="17">
        <v>1</v>
      </c>
      <c r="O157" s="17">
        <v>1</v>
      </c>
      <c r="P157" s="17">
        <v>1</v>
      </c>
      <c r="Q157" s="17">
        <v>1</v>
      </c>
      <c r="R157" s="11">
        <v>1</v>
      </c>
      <c r="S157" s="12">
        <v>1</v>
      </c>
      <c r="T157" s="11">
        <v>1</v>
      </c>
      <c r="U157" s="11">
        <v>1</v>
      </c>
      <c r="V157" s="11">
        <v>1</v>
      </c>
      <c r="W157" s="11">
        <v>1</v>
      </c>
      <c r="X157" s="11">
        <v>1</v>
      </c>
      <c r="Y157" s="11">
        <v>1</v>
      </c>
      <c r="Z157" s="11">
        <v>1</v>
      </c>
      <c r="AA157" s="11">
        <v>1</v>
      </c>
      <c r="AB157" s="11">
        <v>1</v>
      </c>
      <c r="AC157" s="11">
        <v>1</v>
      </c>
      <c r="AD157" s="11">
        <v>1</v>
      </c>
      <c r="AF157" s="11">
        <v>1</v>
      </c>
      <c r="AG157" s="11">
        <v>1</v>
      </c>
      <c r="AH157" s="11">
        <v>1</v>
      </c>
      <c r="AI157" s="11">
        <v>1</v>
      </c>
      <c r="AJ157" s="11">
        <v>1</v>
      </c>
      <c r="AK157" s="11">
        <v>1</v>
      </c>
      <c r="AL157" s="11" t="s">
        <v>133</v>
      </c>
      <c r="AM157" s="11" t="s">
        <v>133</v>
      </c>
    </row>
    <row r="158" spans="1:39" ht="16" x14ac:dyDescent="0.2">
      <c r="A158" s="11" t="s">
        <v>133</v>
      </c>
      <c r="B158" s="11" t="s">
        <v>133</v>
      </c>
      <c r="C158" s="11" t="s">
        <v>133</v>
      </c>
      <c r="E158" s="11" t="s">
        <v>133</v>
      </c>
      <c r="F158" s="11" t="s">
        <v>133</v>
      </c>
      <c r="G158" s="11" t="s">
        <v>133</v>
      </c>
      <c r="H158" s="11">
        <v>1</v>
      </c>
      <c r="I158" s="11">
        <v>1</v>
      </c>
      <c r="J158" s="11">
        <v>1</v>
      </c>
      <c r="K158" s="17">
        <v>1</v>
      </c>
      <c r="L158" s="17">
        <v>1</v>
      </c>
      <c r="M158" s="17">
        <v>1</v>
      </c>
      <c r="N158" s="17">
        <v>1</v>
      </c>
      <c r="O158" s="17">
        <v>1</v>
      </c>
      <c r="P158" s="17">
        <v>1</v>
      </c>
      <c r="Q158" s="17">
        <v>1</v>
      </c>
      <c r="R158" s="11">
        <v>1</v>
      </c>
      <c r="S158" s="12">
        <v>1</v>
      </c>
      <c r="T158" s="11">
        <v>1</v>
      </c>
      <c r="U158" s="11">
        <v>1</v>
      </c>
      <c r="V158" s="11">
        <v>1</v>
      </c>
      <c r="W158" s="11">
        <v>1</v>
      </c>
      <c r="X158" s="11">
        <v>1</v>
      </c>
      <c r="Y158" s="11">
        <v>1</v>
      </c>
      <c r="Z158" s="11">
        <v>1</v>
      </c>
      <c r="AA158" s="11">
        <v>1</v>
      </c>
      <c r="AB158" s="11">
        <v>1</v>
      </c>
      <c r="AC158" s="11">
        <v>1</v>
      </c>
      <c r="AD158" s="11">
        <v>1</v>
      </c>
      <c r="AF158" s="11">
        <v>1</v>
      </c>
      <c r="AG158" s="11">
        <v>1</v>
      </c>
      <c r="AH158" s="11">
        <v>1</v>
      </c>
      <c r="AI158" s="11">
        <v>1</v>
      </c>
      <c r="AJ158" s="11">
        <v>1</v>
      </c>
      <c r="AK158" s="11">
        <v>1</v>
      </c>
      <c r="AL158" s="11" t="s">
        <v>133</v>
      </c>
      <c r="AM158" s="11" t="s">
        <v>133</v>
      </c>
    </row>
    <row r="159" spans="1:39" ht="16" x14ac:dyDescent="0.2">
      <c r="A159" s="11" t="s">
        <v>133</v>
      </c>
      <c r="B159" s="11" t="s">
        <v>133</v>
      </c>
      <c r="C159" s="11" t="s">
        <v>133</v>
      </c>
      <c r="E159" s="11" t="s">
        <v>133</v>
      </c>
      <c r="F159" s="11" t="s">
        <v>133</v>
      </c>
      <c r="G159" s="11" t="s">
        <v>133</v>
      </c>
      <c r="H159" s="11">
        <v>1</v>
      </c>
      <c r="I159" s="11">
        <v>1</v>
      </c>
      <c r="J159" s="11">
        <v>1</v>
      </c>
      <c r="K159" s="17">
        <v>1</v>
      </c>
      <c r="L159" s="17">
        <v>1</v>
      </c>
      <c r="M159" s="17">
        <v>1</v>
      </c>
      <c r="N159" s="17">
        <v>1</v>
      </c>
      <c r="O159" s="17">
        <v>1</v>
      </c>
      <c r="P159" s="17">
        <v>1</v>
      </c>
      <c r="Q159" s="17">
        <v>1</v>
      </c>
      <c r="R159" s="11">
        <v>1</v>
      </c>
      <c r="S159" s="12">
        <v>1</v>
      </c>
      <c r="T159" s="11">
        <v>1</v>
      </c>
      <c r="U159" s="11">
        <v>1</v>
      </c>
      <c r="V159" s="11">
        <v>1</v>
      </c>
      <c r="W159" s="11">
        <v>1</v>
      </c>
      <c r="X159" s="11">
        <v>1</v>
      </c>
      <c r="Y159" s="11">
        <v>1</v>
      </c>
      <c r="Z159" s="11">
        <v>1</v>
      </c>
      <c r="AA159" s="11">
        <v>1</v>
      </c>
      <c r="AB159" s="11">
        <v>1</v>
      </c>
      <c r="AC159" s="11">
        <v>1</v>
      </c>
      <c r="AD159" s="11">
        <v>1</v>
      </c>
      <c r="AF159" s="11">
        <v>1</v>
      </c>
      <c r="AG159" s="11">
        <v>1</v>
      </c>
      <c r="AH159" s="11">
        <v>1</v>
      </c>
      <c r="AI159" s="11">
        <v>1</v>
      </c>
      <c r="AJ159" s="11">
        <v>1</v>
      </c>
      <c r="AK159" s="11">
        <v>1</v>
      </c>
      <c r="AL159" s="11" t="s">
        <v>133</v>
      </c>
      <c r="AM159" s="11" t="s">
        <v>133</v>
      </c>
    </row>
    <row r="160" spans="1:39" ht="16" x14ac:dyDescent="0.2">
      <c r="A160" s="11" t="s">
        <v>133</v>
      </c>
      <c r="B160" s="11" t="s">
        <v>133</v>
      </c>
      <c r="C160" s="11" t="s">
        <v>133</v>
      </c>
      <c r="E160" s="11" t="s">
        <v>133</v>
      </c>
      <c r="F160" s="11" t="s">
        <v>133</v>
      </c>
      <c r="G160" s="11" t="s">
        <v>133</v>
      </c>
      <c r="H160" s="11">
        <v>1</v>
      </c>
      <c r="I160" s="11">
        <v>1</v>
      </c>
      <c r="J160" s="11">
        <v>1</v>
      </c>
      <c r="K160" s="17">
        <v>1</v>
      </c>
      <c r="L160" s="17">
        <v>1</v>
      </c>
      <c r="M160" s="17">
        <v>1</v>
      </c>
      <c r="N160" s="17">
        <v>1</v>
      </c>
      <c r="O160" s="17">
        <v>1</v>
      </c>
      <c r="P160" s="17">
        <v>1</v>
      </c>
      <c r="Q160" s="17">
        <v>1</v>
      </c>
      <c r="R160" s="11">
        <v>1</v>
      </c>
      <c r="S160" s="12">
        <v>1</v>
      </c>
      <c r="T160" s="11">
        <v>1</v>
      </c>
      <c r="U160" s="11">
        <v>1</v>
      </c>
      <c r="V160" s="11">
        <v>1</v>
      </c>
      <c r="W160" s="11">
        <v>1</v>
      </c>
      <c r="X160" s="11">
        <v>1</v>
      </c>
      <c r="Y160" s="11">
        <v>1</v>
      </c>
      <c r="Z160" s="11">
        <v>1</v>
      </c>
      <c r="AA160" s="11">
        <v>1</v>
      </c>
      <c r="AB160" s="11">
        <v>1</v>
      </c>
      <c r="AC160" s="11">
        <v>1</v>
      </c>
      <c r="AD160" s="11">
        <v>1</v>
      </c>
      <c r="AF160" s="11">
        <v>1</v>
      </c>
      <c r="AG160" s="11">
        <v>1</v>
      </c>
      <c r="AH160" s="11">
        <v>1</v>
      </c>
      <c r="AI160" s="11">
        <v>1</v>
      </c>
      <c r="AJ160" s="11">
        <v>1</v>
      </c>
      <c r="AK160" s="11">
        <v>1</v>
      </c>
      <c r="AL160" s="11" t="s">
        <v>133</v>
      </c>
      <c r="AM160" s="11" t="s">
        <v>133</v>
      </c>
    </row>
    <row r="161" spans="1:39" ht="16" x14ac:dyDescent="0.2">
      <c r="A161" s="11" t="s">
        <v>133</v>
      </c>
      <c r="B161" s="11" t="s">
        <v>133</v>
      </c>
      <c r="C161" s="11" t="s">
        <v>133</v>
      </c>
      <c r="E161" s="11" t="s">
        <v>133</v>
      </c>
      <c r="F161" s="11" t="s">
        <v>133</v>
      </c>
      <c r="G161" s="11" t="s">
        <v>133</v>
      </c>
      <c r="H161" s="11">
        <v>1</v>
      </c>
      <c r="I161" s="11">
        <v>1</v>
      </c>
      <c r="J161" s="11">
        <v>1</v>
      </c>
      <c r="K161" s="17">
        <v>1</v>
      </c>
      <c r="L161" s="17">
        <v>1</v>
      </c>
      <c r="M161" s="17">
        <v>1</v>
      </c>
      <c r="N161" s="17">
        <v>1</v>
      </c>
      <c r="O161" s="17">
        <v>1</v>
      </c>
      <c r="P161" s="17">
        <v>1</v>
      </c>
      <c r="Q161" s="17">
        <v>1</v>
      </c>
      <c r="R161" s="11">
        <v>1</v>
      </c>
      <c r="S161" s="12">
        <v>1</v>
      </c>
      <c r="T161" s="11">
        <v>1</v>
      </c>
      <c r="U161" s="11">
        <v>1</v>
      </c>
      <c r="V161" s="11">
        <v>1</v>
      </c>
      <c r="W161" s="11">
        <v>1</v>
      </c>
      <c r="X161" s="11">
        <v>1</v>
      </c>
      <c r="Y161" s="11">
        <v>1</v>
      </c>
      <c r="Z161" s="11">
        <v>1</v>
      </c>
      <c r="AA161" s="11">
        <v>1</v>
      </c>
      <c r="AB161" s="11">
        <v>1</v>
      </c>
      <c r="AC161" s="11">
        <v>1</v>
      </c>
      <c r="AD161" s="11">
        <v>1</v>
      </c>
      <c r="AF161" s="11">
        <v>1</v>
      </c>
      <c r="AG161" s="11">
        <v>1</v>
      </c>
      <c r="AH161" s="11">
        <v>1</v>
      </c>
      <c r="AI161" s="11">
        <v>1</v>
      </c>
      <c r="AJ161" s="11">
        <v>1</v>
      </c>
      <c r="AK161" s="11">
        <v>1</v>
      </c>
      <c r="AL161" s="11" t="s">
        <v>133</v>
      </c>
      <c r="AM161" s="11" t="s">
        <v>133</v>
      </c>
    </row>
    <row r="162" spans="1:39" ht="16" x14ac:dyDescent="0.2">
      <c r="A162" s="11" t="s">
        <v>133</v>
      </c>
      <c r="B162" s="11" t="s">
        <v>133</v>
      </c>
      <c r="C162" s="11" t="s">
        <v>133</v>
      </c>
      <c r="E162" s="11" t="s">
        <v>133</v>
      </c>
      <c r="F162" s="11" t="s">
        <v>133</v>
      </c>
      <c r="G162" s="11" t="s">
        <v>133</v>
      </c>
      <c r="H162" s="11">
        <v>1</v>
      </c>
      <c r="I162" s="11">
        <v>1</v>
      </c>
      <c r="J162" s="11">
        <v>1</v>
      </c>
      <c r="K162" s="17">
        <v>1</v>
      </c>
      <c r="L162" s="17">
        <v>1</v>
      </c>
      <c r="M162" s="17">
        <v>1</v>
      </c>
      <c r="N162" s="17">
        <v>1</v>
      </c>
      <c r="O162" s="17">
        <v>1</v>
      </c>
      <c r="P162" s="17">
        <v>1</v>
      </c>
      <c r="Q162" s="17">
        <v>1</v>
      </c>
      <c r="R162" s="11">
        <v>1</v>
      </c>
      <c r="S162" s="12">
        <v>1</v>
      </c>
      <c r="T162" s="11">
        <v>1</v>
      </c>
      <c r="U162" s="11">
        <v>1</v>
      </c>
      <c r="V162" s="11">
        <v>1</v>
      </c>
      <c r="W162" s="11">
        <v>1</v>
      </c>
      <c r="X162" s="11">
        <v>1</v>
      </c>
      <c r="Y162" s="11">
        <v>1</v>
      </c>
      <c r="Z162" s="11">
        <v>1</v>
      </c>
      <c r="AA162" s="11">
        <v>1</v>
      </c>
      <c r="AB162" s="11">
        <v>1</v>
      </c>
      <c r="AC162" s="11">
        <v>1</v>
      </c>
      <c r="AD162" s="11">
        <v>1</v>
      </c>
      <c r="AF162" s="11">
        <v>1</v>
      </c>
      <c r="AG162" s="11">
        <v>1</v>
      </c>
      <c r="AH162" s="11">
        <v>1</v>
      </c>
      <c r="AI162" s="11">
        <v>1</v>
      </c>
      <c r="AJ162" s="11">
        <v>1</v>
      </c>
      <c r="AK162" s="11">
        <v>1</v>
      </c>
      <c r="AL162" s="11" t="s">
        <v>133</v>
      </c>
      <c r="AM162" s="11" t="s">
        <v>133</v>
      </c>
    </row>
    <row r="163" spans="1:39" ht="16" x14ac:dyDescent="0.2">
      <c r="A163" s="11" t="s">
        <v>133</v>
      </c>
      <c r="B163" s="11" t="s">
        <v>133</v>
      </c>
      <c r="C163" s="11" t="s">
        <v>133</v>
      </c>
      <c r="E163" s="11" t="s">
        <v>133</v>
      </c>
      <c r="F163" s="11" t="s">
        <v>133</v>
      </c>
      <c r="G163" s="11" t="s">
        <v>133</v>
      </c>
      <c r="H163" s="11">
        <v>1</v>
      </c>
      <c r="I163" s="11">
        <v>1</v>
      </c>
      <c r="J163" s="11">
        <v>1</v>
      </c>
      <c r="K163" s="17">
        <v>1</v>
      </c>
      <c r="L163" s="17">
        <v>1</v>
      </c>
      <c r="M163" s="17">
        <v>1</v>
      </c>
      <c r="N163" s="17">
        <v>1</v>
      </c>
      <c r="O163" s="17">
        <v>1</v>
      </c>
      <c r="P163" s="17">
        <v>1</v>
      </c>
      <c r="Q163" s="17">
        <v>1</v>
      </c>
      <c r="R163" s="11">
        <v>1</v>
      </c>
      <c r="S163" s="12">
        <v>1</v>
      </c>
      <c r="T163" s="11">
        <v>1</v>
      </c>
      <c r="U163" s="11">
        <v>1</v>
      </c>
      <c r="V163" s="11">
        <v>1</v>
      </c>
      <c r="W163" s="11">
        <v>1</v>
      </c>
      <c r="X163" s="11">
        <v>1</v>
      </c>
      <c r="Y163" s="11">
        <v>1</v>
      </c>
      <c r="Z163" s="11">
        <v>1</v>
      </c>
      <c r="AA163" s="11">
        <v>1</v>
      </c>
      <c r="AB163" s="11">
        <v>1</v>
      </c>
      <c r="AC163" s="11">
        <v>1</v>
      </c>
      <c r="AD163" s="11">
        <v>1</v>
      </c>
      <c r="AF163" s="11">
        <v>1</v>
      </c>
      <c r="AG163" s="11">
        <v>1</v>
      </c>
      <c r="AH163" s="11">
        <v>1</v>
      </c>
      <c r="AI163" s="11">
        <v>1</v>
      </c>
      <c r="AJ163" s="11">
        <v>1</v>
      </c>
      <c r="AK163" s="11">
        <v>1</v>
      </c>
      <c r="AL163" s="11" t="s">
        <v>133</v>
      </c>
      <c r="AM163" s="11" t="s">
        <v>133</v>
      </c>
    </row>
    <row r="164" spans="1:39" ht="16" x14ac:dyDescent="0.2">
      <c r="A164" s="11" t="s">
        <v>133</v>
      </c>
      <c r="B164" s="11" t="s">
        <v>133</v>
      </c>
      <c r="C164" s="11" t="s">
        <v>133</v>
      </c>
      <c r="E164" s="11" t="s">
        <v>133</v>
      </c>
      <c r="F164" s="11" t="s">
        <v>133</v>
      </c>
      <c r="G164" s="11" t="s">
        <v>133</v>
      </c>
      <c r="H164" s="11">
        <v>1</v>
      </c>
      <c r="I164" s="11">
        <v>1</v>
      </c>
      <c r="J164" s="11">
        <v>1</v>
      </c>
      <c r="K164" s="17">
        <v>1</v>
      </c>
      <c r="L164" s="17">
        <v>1</v>
      </c>
      <c r="M164" s="17">
        <v>1</v>
      </c>
      <c r="N164" s="17">
        <v>1</v>
      </c>
      <c r="O164" s="17">
        <v>1</v>
      </c>
      <c r="P164" s="17">
        <v>1</v>
      </c>
      <c r="Q164" s="17">
        <v>1</v>
      </c>
      <c r="R164" s="11">
        <v>1</v>
      </c>
      <c r="S164" s="12">
        <v>1</v>
      </c>
      <c r="T164" s="11">
        <v>1</v>
      </c>
      <c r="U164" s="11">
        <v>1</v>
      </c>
      <c r="V164" s="11">
        <v>1</v>
      </c>
      <c r="W164" s="11">
        <v>1</v>
      </c>
      <c r="X164" s="11">
        <v>1</v>
      </c>
      <c r="Y164" s="11">
        <v>1</v>
      </c>
      <c r="Z164" s="11">
        <v>1</v>
      </c>
      <c r="AA164" s="11">
        <v>1</v>
      </c>
      <c r="AB164" s="11">
        <v>1</v>
      </c>
      <c r="AC164" s="11">
        <v>1</v>
      </c>
      <c r="AD164" s="11">
        <v>1</v>
      </c>
      <c r="AF164" s="11">
        <v>1</v>
      </c>
      <c r="AG164" s="11">
        <v>1</v>
      </c>
      <c r="AH164" s="11">
        <v>1</v>
      </c>
      <c r="AI164" s="11">
        <v>1</v>
      </c>
      <c r="AJ164" s="11">
        <v>1</v>
      </c>
      <c r="AK164" s="11">
        <v>1</v>
      </c>
      <c r="AL164" s="11" t="s">
        <v>133</v>
      </c>
      <c r="AM164" s="11" t="s">
        <v>133</v>
      </c>
    </row>
    <row r="165" spans="1:39" ht="16" x14ac:dyDescent="0.2">
      <c r="A165" s="11">
        <v>1</v>
      </c>
      <c r="B165" s="11">
        <v>1</v>
      </c>
      <c r="C165" s="11">
        <v>1</v>
      </c>
      <c r="E165" s="11">
        <v>1</v>
      </c>
      <c r="F165" s="11">
        <v>1</v>
      </c>
      <c r="G165" s="11">
        <v>1</v>
      </c>
      <c r="H165" s="11">
        <v>1</v>
      </c>
      <c r="I165" s="11">
        <v>1</v>
      </c>
      <c r="J165" s="11">
        <v>1</v>
      </c>
      <c r="K165" s="17">
        <v>1</v>
      </c>
      <c r="L165" s="17">
        <v>1</v>
      </c>
      <c r="M165" s="17">
        <v>1</v>
      </c>
      <c r="N165" s="17">
        <v>1</v>
      </c>
      <c r="O165" s="17">
        <v>1</v>
      </c>
      <c r="P165" s="17">
        <v>1</v>
      </c>
      <c r="Q165" s="17">
        <v>1</v>
      </c>
      <c r="R165" s="11">
        <v>1</v>
      </c>
      <c r="S165" s="12">
        <v>1</v>
      </c>
      <c r="T165" s="11">
        <v>1</v>
      </c>
      <c r="U165" s="11">
        <v>1</v>
      </c>
      <c r="V165" s="11">
        <v>1</v>
      </c>
      <c r="W165" s="11">
        <v>1</v>
      </c>
      <c r="X165" s="11">
        <v>1</v>
      </c>
      <c r="Y165" s="11">
        <v>1</v>
      </c>
      <c r="Z165" s="11">
        <v>1</v>
      </c>
      <c r="AA165" s="11">
        <v>1</v>
      </c>
      <c r="AB165" s="11">
        <v>1</v>
      </c>
      <c r="AC165" s="11">
        <v>1</v>
      </c>
      <c r="AD165" s="11">
        <v>1</v>
      </c>
      <c r="AF165" s="11">
        <v>1</v>
      </c>
      <c r="AG165" s="11">
        <v>1</v>
      </c>
      <c r="AH165" s="11">
        <v>1</v>
      </c>
      <c r="AI165" s="11">
        <v>1</v>
      </c>
      <c r="AJ165" s="11">
        <v>1</v>
      </c>
      <c r="AK165" s="11">
        <v>1</v>
      </c>
      <c r="AL165" s="11" t="s">
        <v>133</v>
      </c>
      <c r="AM165" s="11" t="s">
        <v>133</v>
      </c>
    </row>
    <row r="166" spans="1:39" ht="16" x14ac:dyDescent="0.2">
      <c r="A166" s="11" t="s">
        <v>133</v>
      </c>
      <c r="B166" s="11" t="s">
        <v>133</v>
      </c>
      <c r="C166" s="11" t="s">
        <v>133</v>
      </c>
      <c r="E166" s="11" t="s">
        <v>133</v>
      </c>
      <c r="F166" s="11" t="s">
        <v>133</v>
      </c>
      <c r="G166" s="11" t="s">
        <v>133</v>
      </c>
      <c r="H166" s="11">
        <v>1</v>
      </c>
      <c r="I166" s="11">
        <v>1</v>
      </c>
      <c r="J166" s="11">
        <v>1</v>
      </c>
      <c r="K166" s="17">
        <v>1</v>
      </c>
      <c r="L166" s="17">
        <v>1</v>
      </c>
      <c r="M166" s="17">
        <v>1</v>
      </c>
      <c r="N166" s="17">
        <v>1</v>
      </c>
      <c r="O166" s="17">
        <v>1</v>
      </c>
      <c r="P166" s="17">
        <v>1</v>
      </c>
      <c r="Q166" s="17">
        <v>1</v>
      </c>
      <c r="R166" s="11">
        <v>1</v>
      </c>
      <c r="S166" s="12">
        <v>1</v>
      </c>
      <c r="T166" s="11">
        <v>1</v>
      </c>
      <c r="U166" s="11">
        <v>1</v>
      </c>
      <c r="V166" s="11">
        <v>1</v>
      </c>
      <c r="W166" s="11">
        <v>1</v>
      </c>
      <c r="X166" s="11">
        <v>1</v>
      </c>
      <c r="Y166" s="11">
        <v>1</v>
      </c>
      <c r="Z166" s="11">
        <v>1</v>
      </c>
      <c r="AA166" s="11">
        <v>1</v>
      </c>
      <c r="AB166" s="11">
        <v>1</v>
      </c>
      <c r="AC166" s="11">
        <v>1</v>
      </c>
      <c r="AD166" s="11">
        <v>1</v>
      </c>
      <c r="AF166" s="11">
        <v>1</v>
      </c>
      <c r="AG166" s="11">
        <v>1</v>
      </c>
      <c r="AH166" s="11">
        <v>1</v>
      </c>
      <c r="AI166" s="11">
        <v>1</v>
      </c>
      <c r="AJ166" s="11">
        <v>1</v>
      </c>
      <c r="AK166" s="11">
        <v>1</v>
      </c>
      <c r="AL166" s="11" t="s">
        <v>133</v>
      </c>
      <c r="AM166" s="11" t="s">
        <v>133</v>
      </c>
    </row>
    <row r="167" spans="1:39" ht="16" x14ac:dyDescent="0.2">
      <c r="A167" s="11">
        <v>1</v>
      </c>
      <c r="B167" s="11">
        <v>1</v>
      </c>
      <c r="C167" s="11">
        <v>1</v>
      </c>
      <c r="E167" s="11">
        <v>1</v>
      </c>
      <c r="F167" s="11">
        <v>1</v>
      </c>
      <c r="G167" s="11">
        <v>1</v>
      </c>
      <c r="H167" s="11">
        <v>1</v>
      </c>
      <c r="I167" s="11">
        <v>1</v>
      </c>
      <c r="J167" s="11">
        <v>1</v>
      </c>
      <c r="K167" s="17">
        <v>1</v>
      </c>
      <c r="L167" s="17">
        <v>1</v>
      </c>
      <c r="M167" s="17">
        <v>1</v>
      </c>
      <c r="N167" s="17">
        <v>1</v>
      </c>
      <c r="O167" s="17">
        <v>1</v>
      </c>
      <c r="P167" s="17">
        <v>1</v>
      </c>
      <c r="Q167" s="17">
        <v>1</v>
      </c>
      <c r="R167" s="11">
        <v>1</v>
      </c>
      <c r="S167" s="12">
        <v>1</v>
      </c>
      <c r="T167" s="11">
        <v>1</v>
      </c>
      <c r="U167" s="11">
        <v>1</v>
      </c>
      <c r="V167" s="11">
        <v>1</v>
      </c>
      <c r="W167" s="11">
        <v>1</v>
      </c>
      <c r="X167" s="11">
        <v>1</v>
      </c>
      <c r="Y167" s="11">
        <v>1</v>
      </c>
      <c r="Z167" s="11">
        <v>1</v>
      </c>
      <c r="AA167" s="11">
        <v>1</v>
      </c>
      <c r="AB167" s="11">
        <v>1</v>
      </c>
      <c r="AC167" s="11">
        <v>1</v>
      </c>
      <c r="AD167" s="11">
        <v>1</v>
      </c>
      <c r="AF167" s="11">
        <v>1</v>
      </c>
      <c r="AG167" s="11">
        <v>1</v>
      </c>
      <c r="AH167" s="11">
        <v>1</v>
      </c>
      <c r="AI167" s="11">
        <v>1</v>
      </c>
      <c r="AJ167" s="11">
        <v>1</v>
      </c>
      <c r="AK167" s="11">
        <v>1</v>
      </c>
      <c r="AL167" s="11" t="s">
        <v>133</v>
      </c>
      <c r="AM167" s="11" t="s">
        <v>133</v>
      </c>
    </row>
    <row r="168" spans="1:39" ht="16" x14ac:dyDescent="0.2">
      <c r="A168" s="11" t="s">
        <v>133</v>
      </c>
      <c r="B168" s="11" t="s">
        <v>133</v>
      </c>
      <c r="C168" s="11" t="s">
        <v>133</v>
      </c>
      <c r="E168" s="11" t="s">
        <v>133</v>
      </c>
      <c r="F168" s="11" t="s">
        <v>133</v>
      </c>
      <c r="G168" s="11" t="s">
        <v>133</v>
      </c>
      <c r="H168" s="11" t="s">
        <v>133</v>
      </c>
      <c r="I168" s="11" t="s">
        <v>133</v>
      </c>
      <c r="J168" s="11" t="s">
        <v>133</v>
      </c>
      <c r="K168" s="17" t="s">
        <v>133</v>
      </c>
      <c r="L168" s="17" t="s">
        <v>133</v>
      </c>
      <c r="M168" s="17" t="s">
        <v>133</v>
      </c>
      <c r="N168" s="17" t="s">
        <v>133</v>
      </c>
      <c r="O168" s="17" t="s">
        <v>133</v>
      </c>
      <c r="P168" s="17" t="s">
        <v>133</v>
      </c>
      <c r="Q168" s="17" t="s">
        <v>133</v>
      </c>
      <c r="R168" s="11" t="s">
        <v>133</v>
      </c>
      <c r="S168" s="12" t="s">
        <v>133</v>
      </c>
      <c r="T168" s="11" t="s">
        <v>133</v>
      </c>
      <c r="U168" s="11" t="s">
        <v>133</v>
      </c>
      <c r="V168" s="11" t="s">
        <v>133</v>
      </c>
      <c r="W168" s="11" t="s">
        <v>133</v>
      </c>
      <c r="X168" s="11" t="s">
        <v>133</v>
      </c>
      <c r="Y168" s="11" t="s">
        <v>133</v>
      </c>
      <c r="Z168" s="11" t="s">
        <v>133</v>
      </c>
      <c r="AA168" s="11" t="s">
        <v>133</v>
      </c>
      <c r="AB168" s="11">
        <v>1</v>
      </c>
      <c r="AC168" s="11">
        <v>1</v>
      </c>
      <c r="AD168" s="11">
        <v>1</v>
      </c>
      <c r="AF168" s="11">
        <v>1</v>
      </c>
      <c r="AG168" s="11">
        <v>1</v>
      </c>
      <c r="AH168" s="11">
        <v>1</v>
      </c>
      <c r="AI168" s="11">
        <v>1</v>
      </c>
      <c r="AJ168" s="11">
        <v>1</v>
      </c>
      <c r="AK168" s="11">
        <v>1</v>
      </c>
      <c r="AL168" s="11" t="s">
        <v>133</v>
      </c>
      <c r="AM168" s="11" t="s">
        <v>133</v>
      </c>
    </row>
    <row r="169" spans="1:39" ht="16" x14ac:dyDescent="0.2">
      <c r="A169" s="11" t="s">
        <v>133</v>
      </c>
      <c r="B169" s="11" t="s">
        <v>133</v>
      </c>
      <c r="C169" s="11" t="s">
        <v>133</v>
      </c>
      <c r="E169" s="11" t="s">
        <v>133</v>
      </c>
      <c r="F169" s="11" t="s">
        <v>133</v>
      </c>
      <c r="G169" s="11" t="s">
        <v>133</v>
      </c>
      <c r="H169" s="11" t="s">
        <v>133</v>
      </c>
      <c r="I169" s="11" t="s">
        <v>133</v>
      </c>
      <c r="J169" s="11" t="s">
        <v>133</v>
      </c>
      <c r="K169" s="17" t="s">
        <v>133</v>
      </c>
      <c r="L169" s="17" t="s">
        <v>133</v>
      </c>
      <c r="M169" s="17" t="s">
        <v>133</v>
      </c>
      <c r="N169" s="17" t="s">
        <v>133</v>
      </c>
      <c r="O169" s="17" t="s">
        <v>133</v>
      </c>
      <c r="P169" s="17" t="s">
        <v>133</v>
      </c>
      <c r="Q169" s="17" t="s">
        <v>133</v>
      </c>
      <c r="R169" s="11" t="s">
        <v>133</v>
      </c>
      <c r="S169" s="12" t="s">
        <v>133</v>
      </c>
      <c r="T169" s="11" t="s">
        <v>133</v>
      </c>
      <c r="U169" s="11" t="s">
        <v>133</v>
      </c>
      <c r="V169" s="11" t="s">
        <v>133</v>
      </c>
      <c r="W169" s="11" t="s">
        <v>133</v>
      </c>
      <c r="X169" s="11" t="s">
        <v>133</v>
      </c>
      <c r="Y169" s="11" t="s">
        <v>133</v>
      </c>
      <c r="Z169" s="11" t="s">
        <v>133</v>
      </c>
      <c r="AA169" s="11" t="s">
        <v>133</v>
      </c>
      <c r="AB169" s="11">
        <v>1</v>
      </c>
      <c r="AC169" s="11">
        <v>1</v>
      </c>
      <c r="AD169" s="11">
        <v>1</v>
      </c>
      <c r="AF169" s="11">
        <v>1</v>
      </c>
      <c r="AG169" s="11">
        <v>1</v>
      </c>
      <c r="AH169" s="11">
        <v>1</v>
      </c>
      <c r="AI169" s="11">
        <v>1</v>
      </c>
      <c r="AJ169" s="11">
        <v>1</v>
      </c>
      <c r="AK169" s="11">
        <v>1</v>
      </c>
      <c r="AL169" s="11" t="s">
        <v>133</v>
      </c>
      <c r="AM169" s="11" t="s">
        <v>133</v>
      </c>
    </row>
    <row r="170" spans="1:39" ht="16" x14ac:dyDescent="0.2">
      <c r="A170" s="11" t="s">
        <v>133</v>
      </c>
      <c r="B170" s="11" t="s">
        <v>133</v>
      </c>
      <c r="C170" s="11" t="s">
        <v>133</v>
      </c>
      <c r="E170" s="11" t="s">
        <v>133</v>
      </c>
      <c r="F170" s="11" t="s">
        <v>133</v>
      </c>
      <c r="G170" s="11" t="s">
        <v>133</v>
      </c>
      <c r="H170" s="11" t="s">
        <v>133</v>
      </c>
      <c r="I170" s="11" t="s">
        <v>133</v>
      </c>
      <c r="J170" s="11" t="s">
        <v>133</v>
      </c>
      <c r="K170" s="17" t="s">
        <v>133</v>
      </c>
      <c r="L170" s="17" t="s">
        <v>133</v>
      </c>
      <c r="M170" s="17" t="s">
        <v>133</v>
      </c>
      <c r="N170" s="17" t="s">
        <v>133</v>
      </c>
      <c r="O170" s="17" t="s">
        <v>133</v>
      </c>
      <c r="P170" s="17" t="s">
        <v>133</v>
      </c>
      <c r="Q170" s="17" t="s">
        <v>133</v>
      </c>
      <c r="R170" s="11" t="s">
        <v>133</v>
      </c>
      <c r="S170" s="12" t="s">
        <v>133</v>
      </c>
      <c r="T170" s="11" t="s">
        <v>133</v>
      </c>
      <c r="U170" s="11" t="s">
        <v>133</v>
      </c>
      <c r="V170" s="11" t="s">
        <v>133</v>
      </c>
      <c r="W170" s="11" t="s">
        <v>133</v>
      </c>
      <c r="X170" s="11" t="s">
        <v>133</v>
      </c>
      <c r="Y170" s="11" t="s">
        <v>133</v>
      </c>
      <c r="Z170" s="11" t="s">
        <v>133</v>
      </c>
      <c r="AA170" s="11" t="s">
        <v>133</v>
      </c>
      <c r="AB170" s="11">
        <v>1</v>
      </c>
      <c r="AC170" s="11">
        <v>1</v>
      </c>
      <c r="AD170" s="11">
        <v>1</v>
      </c>
      <c r="AF170" s="11">
        <v>1</v>
      </c>
      <c r="AG170" s="11">
        <v>1</v>
      </c>
      <c r="AH170" s="11">
        <v>1</v>
      </c>
      <c r="AI170" s="11">
        <v>1</v>
      </c>
      <c r="AJ170" s="11">
        <v>1</v>
      </c>
      <c r="AK170" s="11">
        <v>1</v>
      </c>
      <c r="AL170" s="11" t="s">
        <v>133</v>
      </c>
      <c r="AM170" s="11" t="s">
        <v>133</v>
      </c>
    </row>
    <row r="171" spans="1:39" ht="16" x14ac:dyDescent="0.2">
      <c r="A171" s="11" t="s">
        <v>133</v>
      </c>
      <c r="B171" s="11" t="s">
        <v>133</v>
      </c>
      <c r="C171" s="11" t="s">
        <v>133</v>
      </c>
      <c r="E171" s="11" t="s">
        <v>133</v>
      </c>
      <c r="F171" s="11" t="s">
        <v>133</v>
      </c>
      <c r="G171" s="11" t="s">
        <v>133</v>
      </c>
      <c r="H171" s="11" t="s">
        <v>133</v>
      </c>
      <c r="I171" s="11" t="s">
        <v>133</v>
      </c>
      <c r="J171" s="11" t="s">
        <v>133</v>
      </c>
      <c r="K171" s="17" t="s">
        <v>133</v>
      </c>
      <c r="L171" s="17" t="s">
        <v>133</v>
      </c>
      <c r="M171" s="17" t="s">
        <v>133</v>
      </c>
      <c r="N171" s="17" t="s">
        <v>133</v>
      </c>
      <c r="O171" s="17" t="s">
        <v>133</v>
      </c>
      <c r="P171" s="17" t="s">
        <v>133</v>
      </c>
      <c r="Q171" s="17" t="s">
        <v>133</v>
      </c>
      <c r="R171" s="11" t="s">
        <v>133</v>
      </c>
      <c r="S171" s="12" t="s">
        <v>133</v>
      </c>
      <c r="T171" s="11" t="s">
        <v>133</v>
      </c>
      <c r="U171" s="11" t="s">
        <v>133</v>
      </c>
      <c r="V171" s="11" t="s">
        <v>133</v>
      </c>
      <c r="W171" s="11" t="s">
        <v>133</v>
      </c>
      <c r="X171" s="11" t="s">
        <v>133</v>
      </c>
      <c r="Y171" s="11" t="s">
        <v>133</v>
      </c>
      <c r="Z171" s="11" t="s">
        <v>133</v>
      </c>
      <c r="AA171" s="11" t="s">
        <v>133</v>
      </c>
      <c r="AB171" s="11">
        <v>1</v>
      </c>
      <c r="AC171" s="11">
        <v>1</v>
      </c>
      <c r="AD171" s="11">
        <v>1</v>
      </c>
      <c r="AF171" s="11">
        <v>1</v>
      </c>
      <c r="AG171" s="11">
        <v>1</v>
      </c>
      <c r="AH171" s="11">
        <v>1</v>
      </c>
      <c r="AI171" s="11">
        <v>1</v>
      </c>
      <c r="AJ171" s="11">
        <v>1</v>
      </c>
      <c r="AK171" s="11">
        <v>1</v>
      </c>
      <c r="AL171" s="11" t="s">
        <v>133</v>
      </c>
      <c r="AM171" s="11" t="s">
        <v>133</v>
      </c>
    </row>
    <row r="172" spans="1:39" ht="16" x14ac:dyDescent="0.2">
      <c r="A172" s="11" t="s">
        <v>133</v>
      </c>
      <c r="B172" s="11" t="s">
        <v>133</v>
      </c>
      <c r="C172" s="11" t="s">
        <v>133</v>
      </c>
      <c r="E172" s="11" t="s">
        <v>133</v>
      </c>
      <c r="F172" s="11" t="s">
        <v>133</v>
      </c>
      <c r="G172" s="11" t="s">
        <v>133</v>
      </c>
      <c r="H172" s="11">
        <v>1</v>
      </c>
      <c r="I172" s="11">
        <v>1</v>
      </c>
      <c r="J172" s="11">
        <v>1</v>
      </c>
      <c r="K172" s="17">
        <v>1</v>
      </c>
      <c r="L172" s="17">
        <v>1</v>
      </c>
      <c r="M172" s="17">
        <v>1</v>
      </c>
      <c r="N172" s="17">
        <v>1</v>
      </c>
      <c r="O172" s="17">
        <v>1</v>
      </c>
      <c r="P172" s="17">
        <v>1</v>
      </c>
      <c r="Q172" s="17">
        <v>1</v>
      </c>
      <c r="R172" s="11">
        <v>1</v>
      </c>
      <c r="S172" s="12">
        <v>1</v>
      </c>
      <c r="T172" s="11">
        <v>1</v>
      </c>
      <c r="U172" s="11">
        <v>1</v>
      </c>
      <c r="V172" s="11">
        <v>1</v>
      </c>
      <c r="W172" s="11">
        <v>1</v>
      </c>
      <c r="X172" s="11">
        <v>1</v>
      </c>
      <c r="Y172" s="11">
        <v>1</v>
      </c>
      <c r="Z172" s="11">
        <v>1</v>
      </c>
      <c r="AA172" s="11">
        <v>1</v>
      </c>
      <c r="AB172" s="11">
        <v>1</v>
      </c>
      <c r="AC172" s="11">
        <v>1</v>
      </c>
      <c r="AD172" s="11">
        <v>1</v>
      </c>
      <c r="AF172" s="11">
        <v>1</v>
      </c>
      <c r="AG172" s="11">
        <v>1</v>
      </c>
      <c r="AH172" s="11">
        <v>1</v>
      </c>
      <c r="AI172" s="11">
        <v>1</v>
      </c>
      <c r="AJ172" s="11">
        <v>1</v>
      </c>
      <c r="AK172" s="11">
        <v>1</v>
      </c>
      <c r="AL172" s="11" t="s">
        <v>133</v>
      </c>
      <c r="AM172" s="11" t="s">
        <v>133</v>
      </c>
    </row>
    <row r="173" spans="1:39" ht="16" x14ac:dyDescent="0.2">
      <c r="A173" s="11" t="s">
        <v>133</v>
      </c>
      <c r="B173" s="11" t="s">
        <v>133</v>
      </c>
      <c r="C173" s="11" t="s">
        <v>133</v>
      </c>
      <c r="E173" s="11" t="s">
        <v>133</v>
      </c>
      <c r="F173" s="11" t="s">
        <v>133</v>
      </c>
      <c r="G173" s="11" t="s">
        <v>133</v>
      </c>
      <c r="H173" s="11" t="s">
        <v>133</v>
      </c>
      <c r="I173" s="11" t="s">
        <v>133</v>
      </c>
      <c r="J173" s="11" t="s">
        <v>133</v>
      </c>
      <c r="K173" s="17" t="s">
        <v>133</v>
      </c>
      <c r="L173" s="17" t="s">
        <v>133</v>
      </c>
      <c r="M173" s="17" t="s">
        <v>133</v>
      </c>
      <c r="N173" s="17" t="s">
        <v>133</v>
      </c>
      <c r="O173" s="17" t="s">
        <v>133</v>
      </c>
      <c r="P173" s="17" t="s">
        <v>133</v>
      </c>
      <c r="Q173" s="17" t="s">
        <v>133</v>
      </c>
      <c r="R173" s="11" t="s">
        <v>133</v>
      </c>
      <c r="S173" s="12" t="s">
        <v>133</v>
      </c>
      <c r="T173" s="11" t="s">
        <v>133</v>
      </c>
      <c r="U173" s="11" t="s">
        <v>133</v>
      </c>
      <c r="V173" s="11" t="s">
        <v>133</v>
      </c>
      <c r="W173" s="11" t="s">
        <v>133</v>
      </c>
      <c r="X173" s="11" t="s">
        <v>133</v>
      </c>
      <c r="Y173" s="11" t="s">
        <v>133</v>
      </c>
      <c r="Z173" s="11" t="s">
        <v>133</v>
      </c>
      <c r="AA173" s="11" t="s">
        <v>133</v>
      </c>
      <c r="AB173" s="11">
        <v>1</v>
      </c>
      <c r="AC173" s="11">
        <v>1</v>
      </c>
      <c r="AD173" s="11">
        <v>1</v>
      </c>
      <c r="AF173" s="11">
        <v>1</v>
      </c>
      <c r="AG173" s="11">
        <v>1</v>
      </c>
      <c r="AH173" s="11">
        <v>1</v>
      </c>
      <c r="AI173" s="11">
        <v>1</v>
      </c>
      <c r="AJ173" s="11">
        <v>1</v>
      </c>
      <c r="AK173" s="11">
        <v>1</v>
      </c>
      <c r="AL173" s="11" t="s">
        <v>133</v>
      </c>
      <c r="AM173" s="11" t="s">
        <v>133</v>
      </c>
    </row>
    <row r="174" spans="1:39" ht="16" x14ac:dyDescent="0.2">
      <c r="A174" s="11" t="s">
        <v>133</v>
      </c>
      <c r="B174" s="11" t="s">
        <v>133</v>
      </c>
      <c r="C174" s="11" t="s">
        <v>133</v>
      </c>
      <c r="E174" s="11" t="s">
        <v>133</v>
      </c>
      <c r="F174" s="11" t="s">
        <v>133</v>
      </c>
      <c r="G174" s="11" t="s">
        <v>133</v>
      </c>
      <c r="H174" s="11" t="s">
        <v>133</v>
      </c>
      <c r="I174" s="11" t="s">
        <v>133</v>
      </c>
      <c r="J174" s="11" t="s">
        <v>133</v>
      </c>
      <c r="K174" s="17" t="s">
        <v>133</v>
      </c>
      <c r="L174" s="17" t="s">
        <v>133</v>
      </c>
      <c r="M174" s="17" t="s">
        <v>133</v>
      </c>
      <c r="N174" s="17" t="s">
        <v>133</v>
      </c>
      <c r="O174" s="17" t="s">
        <v>133</v>
      </c>
      <c r="P174" s="17" t="s">
        <v>133</v>
      </c>
      <c r="Q174" s="17" t="s">
        <v>133</v>
      </c>
      <c r="R174" s="11" t="s">
        <v>133</v>
      </c>
      <c r="S174" s="12" t="s">
        <v>133</v>
      </c>
      <c r="T174" s="11" t="s">
        <v>133</v>
      </c>
      <c r="U174" s="11" t="s">
        <v>133</v>
      </c>
      <c r="V174" s="11" t="s">
        <v>133</v>
      </c>
      <c r="W174" s="11" t="s">
        <v>133</v>
      </c>
      <c r="X174" s="11" t="s">
        <v>133</v>
      </c>
      <c r="Y174" s="11" t="s">
        <v>133</v>
      </c>
      <c r="Z174" s="11" t="s">
        <v>133</v>
      </c>
      <c r="AA174" s="11" t="s">
        <v>133</v>
      </c>
      <c r="AB174" s="11">
        <v>1</v>
      </c>
      <c r="AC174" s="11">
        <v>1</v>
      </c>
      <c r="AD174" s="11">
        <v>1</v>
      </c>
      <c r="AF174" s="11">
        <v>1</v>
      </c>
      <c r="AG174" s="11">
        <v>1</v>
      </c>
      <c r="AH174" s="11">
        <v>1</v>
      </c>
      <c r="AI174" s="11">
        <v>1</v>
      </c>
      <c r="AJ174" s="11">
        <v>1</v>
      </c>
      <c r="AK174" s="11">
        <v>1</v>
      </c>
      <c r="AL174" s="11" t="s">
        <v>133</v>
      </c>
      <c r="AM174" s="11" t="s">
        <v>133</v>
      </c>
    </row>
    <row r="175" spans="1:39" ht="16" x14ac:dyDescent="0.2">
      <c r="A175" s="11" t="s">
        <v>133</v>
      </c>
      <c r="B175" s="11" t="s">
        <v>133</v>
      </c>
      <c r="C175" s="11" t="s">
        <v>133</v>
      </c>
      <c r="E175" s="11" t="s">
        <v>133</v>
      </c>
      <c r="F175" s="11" t="s">
        <v>133</v>
      </c>
      <c r="G175" s="11" t="s">
        <v>133</v>
      </c>
      <c r="H175" s="11" t="s">
        <v>133</v>
      </c>
      <c r="I175" s="11" t="s">
        <v>133</v>
      </c>
      <c r="J175" s="11" t="s">
        <v>133</v>
      </c>
      <c r="K175" s="17" t="s">
        <v>133</v>
      </c>
      <c r="L175" s="17" t="s">
        <v>133</v>
      </c>
      <c r="M175" s="17" t="s">
        <v>133</v>
      </c>
      <c r="N175" s="17" t="s">
        <v>133</v>
      </c>
      <c r="O175" s="17" t="s">
        <v>133</v>
      </c>
      <c r="P175" s="17" t="s">
        <v>133</v>
      </c>
      <c r="Q175" s="17" t="s">
        <v>133</v>
      </c>
      <c r="R175" s="11" t="s">
        <v>133</v>
      </c>
      <c r="S175" s="12" t="s">
        <v>133</v>
      </c>
      <c r="T175" s="11" t="s">
        <v>133</v>
      </c>
      <c r="U175" s="11" t="s">
        <v>133</v>
      </c>
      <c r="V175" s="11" t="s">
        <v>133</v>
      </c>
      <c r="W175" s="11" t="s">
        <v>133</v>
      </c>
      <c r="X175" s="11" t="s">
        <v>133</v>
      </c>
      <c r="Y175" s="11" t="s">
        <v>133</v>
      </c>
      <c r="Z175" s="11" t="s">
        <v>133</v>
      </c>
      <c r="AA175" s="11" t="s">
        <v>133</v>
      </c>
      <c r="AB175" s="11">
        <v>1</v>
      </c>
      <c r="AC175" s="11">
        <v>1</v>
      </c>
      <c r="AD175" s="11">
        <v>1</v>
      </c>
      <c r="AF175" s="11">
        <v>1</v>
      </c>
      <c r="AG175" s="11">
        <v>1</v>
      </c>
      <c r="AH175" s="11">
        <v>1</v>
      </c>
      <c r="AI175" s="11">
        <v>1</v>
      </c>
      <c r="AJ175" s="11">
        <v>1</v>
      </c>
      <c r="AK175" s="11">
        <v>1</v>
      </c>
      <c r="AL175" s="11" t="s">
        <v>133</v>
      </c>
      <c r="AM175" s="11" t="s">
        <v>133</v>
      </c>
    </row>
    <row r="176" spans="1:39" ht="16" x14ac:dyDescent="0.2">
      <c r="A176" s="11" t="s">
        <v>133</v>
      </c>
      <c r="B176" s="11" t="s">
        <v>133</v>
      </c>
      <c r="C176" s="11" t="s">
        <v>133</v>
      </c>
      <c r="E176" s="11" t="s">
        <v>133</v>
      </c>
      <c r="F176" s="11" t="s">
        <v>133</v>
      </c>
      <c r="G176" s="11" t="s">
        <v>133</v>
      </c>
      <c r="H176" s="11" t="s">
        <v>133</v>
      </c>
      <c r="I176" s="11" t="s">
        <v>133</v>
      </c>
      <c r="J176" s="11" t="s">
        <v>133</v>
      </c>
      <c r="K176" s="17" t="s">
        <v>133</v>
      </c>
      <c r="L176" s="17" t="s">
        <v>133</v>
      </c>
      <c r="M176" s="17" t="s">
        <v>133</v>
      </c>
      <c r="N176" s="17" t="s">
        <v>133</v>
      </c>
      <c r="O176" s="17" t="s">
        <v>133</v>
      </c>
      <c r="P176" s="17" t="s">
        <v>133</v>
      </c>
      <c r="Q176" s="17" t="s">
        <v>133</v>
      </c>
      <c r="R176" s="11" t="s">
        <v>133</v>
      </c>
      <c r="S176" s="12" t="s">
        <v>133</v>
      </c>
      <c r="T176" s="11" t="s">
        <v>133</v>
      </c>
      <c r="U176" s="11" t="s">
        <v>133</v>
      </c>
      <c r="V176" s="11" t="s">
        <v>133</v>
      </c>
      <c r="W176" s="11" t="s">
        <v>133</v>
      </c>
      <c r="X176" s="11" t="s">
        <v>133</v>
      </c>
      <c r="Y176" s="11" t="s">
        <v>133</v>
      </c>
      <c r="Z176" s="11" t="s">
        <v>133</v>
      </c>
      <c r="AA176" s="11" t="s">
        <v>133</v>
      </c>
      <c r="AB176" s="11">
        <v>1</v>
      </c>
      <c r="AC176" s="11">
        <v>1</v>
      </c>
      <c r="AD176" s="11">
        <v>1</v>
      </c>
      <c r="AF176" s="11">
        <v>1</v>
      </c>
      <c r="AG176" s="11">
        <v>1</v>
      </c>
      <c r="AH176" s="11">
        <v>1</v>
      </c>
      <c r="AI176" s="11">
        <v>1</v>
      </c>
      <c r="AJ176" s="11">
        <v>1</v>
      </c>
      <c r="AK176" s="11">
        <v>1</v>
      </c>
      <c r="AL176" s="11" t="s">
        <v>133</v>
      </c>
      <c r="AM176" s="11" t="s">
        <v>133</v>
      </c>
    </row>
    <row r="177" spans="1:44" ht="16" x14ac:dyDescent="0.2">
      <c r="A177" s="11" t="s">
        <v>133</v>
      </c>
      <c r="B177" s="11" t="s">
        <v>133</v>
      </c>
      <c r="C177" s="11" t="s">
        <v>133</v>
      </c>
      <c r="E177" s="11" t="s">
        <v>133</v>
      </c>
      <c r="F177" s="11" t="s">
        <v>133</v>
      </c>
      <c r="G177" s="11" t="s">
        <v>133</v>
      </c>
      <c r="H177" s="11">
        <v>1</v>
      </c>
      <c r="I177" s="11">
        <v>1</v>
      </c>
      <c r="J177" s="11">
        <v>1</v>
      </c>
      <c r="K177" s="17">
        <v>1</v>
      </c>
      <c r="L177" s="17">
        <v>1</v>
      </c>
      <c r="M177" s="17">
        <v>1</v>
      </c>
      <c r="N177" s="17">
        <v>1</v>
      </c>
      <c r="O177" s="17">
        <v>1</v>
      </c>
      <c r="P177" s="17">
        <v>1</v>
      </c>
      <c r="Q177" s="17">
        <v>1</v>
      </c>
      <c r="R177" s="11">
        <v>1</v>
      </c>
      <c r="S177" s="12">
        <v>1</v>
      </c>
      <c r="T177" s="11">
        <v>1</v>
      </c>
      <c r="U177" s="11">
        <v>1</v>
      </c>
      <c r="V177" s="11">
        <v>1</v>
      </c>
      <c r="W177" s="11">
        <v>1</v>
      </c>
      <c r="X177" s="11">
        <v>1</v>
      </c>
      <c r="Y177" s="11">
        <v>1</v>
      </c>
      <c r="Z177" s="11">
        <v>1</v>
      </c>
      <c r="AA177" s="11">
        <v>1</v>
      </c>
      <c r="AB177" s="11">
        <v>1</v>
      </c>
      <c r="AC177" s="11">
        <v>1</v>
      </c>
      <c r="AD177" s="11">
        <v>1</v>
      </c>
      <c r="AF177" s="11">
        <v>1</v>
      </c>
      <c r="AG177" s="11">
        <v>1</v>
      </c>
      <c r="AH177" s="11">
        <v>1</v>
      </c>
      <c r="AI177" s="11">
        <v>1</v>
      </c>
      <c r="AJ177" s="11">
        <v>1</v>
      </c>
      <c r="AK177" s="11">
        <v>1</v>
      </c>
      <c r="AL177" s="11" t="s">
        <v>133</v>
      </c>
      <c r="AM177" s="11" t="s">
        <v>133</v>
      </c>
    </row>
    <row r="178" spans="1:44" ht="16" x14ac:dyDescent="0.2">
      <c r="A178" s="11" t="s">
        <v>133</v>
      </c>
      <c r="B178" s="11" t="s">
        <v>133</v>
      </c>
      <c r="C178" s="11" t="s">
        <v>133</v>
      </c>
      <c r="E178" s="11" t="s">
        <v>133</v>
      </c>
      <c r="F178" s="11" t="s">
        <v>133</v>
      </c>
      <c r="G178" s="11" t="s">
        <v>133</v>
      </c>
      <c r="H178" s="11" t="s">
        <v>133</v>
      </c>
      <c r="I178" s="11" t="s">
        <v>133</v>
      </c>
      <c r="J178" s="11" t="s">
        <v>133</v>
      </c>
      <c r="K178" s="17" t="s">
        <v>133</v>
      </c>
      <c r="L178" s="17" t="s">
        <v>133</v>
      </c>
      <c r="M178" s="17" t="s">
        <v>133</v>
      </c>
      <c r="N178" s="17" t="s">
        <v>133</v>
      </c>
      <c r="O178" s="17" t="s">
        <v>133</v>
      </c>
      <c r="P178" s="17" t="s">
        <v>133</v>
      </c>
      <c r="Q178" s="17" t="s">
        <v>133</v>
      </c>
      <c r="R178" s="11" t="s">
        <v>133</v>
      </c>
      <c r="S178" s="12" t="s">
        <v>133</v>
      </c>
      <c r="T178" s="11" t="s">
        <v>133</v>
      </c>
      <c r="U178" s="11" t="s">
        <v>133</v>
      </c>
      <c r="V178" s="11" t="s">
        <v>133</v>
      </c>
      <c r="W178" s="11" t="s">
        <v>133</v>
      </c>
      <c r="X178" s="11" t="s">
        <v>133</v>
      </c>
      <c r="Y178" s="11" t="s">
        <v>133</v>
      </c>
      <c r="Z178" s="11" t="s">
        <v>133</v>
      </c>
      <c r="AA178" s="11" t="s">
        <v>133</v>
      </c>
      <c r="AB178" s="11">
        <v>1</v>
      </c>
      <c r="AC178" s="11">
        <v>1</v>
      </c>
      <c r="AD178" s="11">
        <v>1</v>
      </c>
      <c r="AF178" s="11">
        <v>1</v>
      </c>
      <c r="AG178" s="11">
        <v>1</v>
      </c>
      <c r="AH178" s="11">
        <v>1</v>
      </c>
      <c r="AI178" s="11">
        <v>1</v>
      </c>
      <c r="AJ178" s="11">
        <v>1</v>
      </c>
      <c r="AK178" s="11">
        <v>1</v>
      </c>
      <c r="AL178" s="11" t="s">
        <v>133</v>
      </c>
      <c r="AM178" s="11" t="s">
        <v>133</v>
      </c>
    </row>
    <row r="179" spans="1:44" ht="16" x14ac:dyDescent="0.2">
      <c r="A179" s="11" t="s">
        <v>133</v>
      </c>
      <c r="B179" s="11" t="s">
        <v>133</v>
      </c>
      <c r="C179" s="11" t="s">
        <v>133</v>
      </c>
      <c r="E179" s="11" t="s">
        <v>133</v>
      </c>
      <c r="F179" s="11" t="s">
        <v>133</v>
      </c>
      <c r="G179" s="11" t="s">
        <v>133</v>
      </c>
      <c r="H179" s="11" t="s">
        <v>133</v>
      </c>
      <c r="I179" s="11" t="s">
        <v>133</v>
      </c>
      <c r="J179" s="11" t="s">
        <v>133</v>
      </c>
      <c r="K179" s="17" t="s">
        <v>133</v>
      </c>
      <c r="L179" s="17" t="s">
        <v>133</v>
      </c>
      <c r="M179" s="17" t="s">
        <v>133</v>
      </c>
      <c r="N179" s="17" t="s">
        <v>133</v>
      </c>
      <c r="O179" s="17" t="s">
        <v>133</v>
      </c>
      <c r="P179" s="17" t="s">
        <v>133</v>
      </c>
      <c r="Q179" s="17" t="s">
        <v>133</v>
      </c>
      <c r="R179" s="11" t="s">
        <v>133</v>
      </c>
      <c r="S179" s="12" t="s">
        <v>133</v>
      </c>
      <c r="T179" s="11" t="s">
        <v>133</v>
      </c>
      <c r="U179" s="11" t="s">
        <v>133</v>
      </c>
      <c r="V179" s="11" t="s">
        <v>133</v>
      </c>
      <c r="W179" s="11" t="s">
        <v>133</v>
      </c>
      <c r="X179" s="11" t="s">
        <v>133</v>
      </c>
      <c r="Y179" s="11" t="s">
        <v>133</v>
      </c>
      <c r="Z179" s="11" t="s">
        <v>133</v>
      </c>
      <c r="AA179" s="11" t="s">
        <v>133</v>
      </c>
      <c r="AB179" s="11">
        <v>1</v>
      </c>
      <c r="AC179" s="11">
        <v>1</v>
      </c>
      <c r="AD179" s="11">
        <v>1</v>
      </c>
      <c r="AF179" s="11">
        <v>1</v>
      </c>
      <c r="AG179" s="11">
        <v>1</v>
      </c>
      <c r="AH179" s="11">
        <v>1</v>
      </c>
      <c r="AI179" s="11">
        <v>1</v>
      </c>
      <c r="AJ179" s="11">
        <v>1</v>
      </c>
      <c r="AK179" s="11">
        <v>1</v>
      </c>
      <c r="AL179" s="11" t="s">
        <v>133</v>
      </c>
      <c r="AM179" s="11" t="s">
        <v>133</v>
      </c>
    </row>
    <row r="180" spans="1:44" ht="16" x14ac:dyDescent="0.2">
      <c r="A180" s="11" t="s">
        <v>133</v>
      </c>
      <c r="B180" s="11" t="s">
        <v>133</v>
      </c>
      <c r="C180" s="11" t="s">
        <v>133</v>
      </c>
      <c r="E180" s="11" t="s">
        <v>133</v>
      </c>
      <c r="F180" s="11" t="s">
        <v>133</v>
      </c>
      <c r="G180" s="11" t="s">
        <v>133</v>
      </c>
      <c r="H180" s="11" t="s">
        <v>133</v>
      </c>
      <c r="I180" s="11" t="s">
        <v>133</v>
      </c>
      <c r="J180" s="11" t="s">
        <v>133</v>
      </c>
      <c r="K180" s="17" t="s">
        <v>133</v>
      </c>
      <c r="L180" s="17" t="s">
        <v>133</v>
      </c>
      <c r="M180" s="17" t="s">
        <v>133</v>
      </c>
      <c r="N180" s="17" t="s">
        <v>133</v>
      </c>
      <c r="O180" s="17" t="s">
        <v>133</v>
      </c>
      <c r="P180" s="17" t="s">
        <v>133</v>
      </c>
      <c r="Q180" s="17" t="s">
        <v>133</v>
      </c>
      <c r="R180" s="11" t="s">
        <v>133</v>
      </c>
      <c r="S180" s="12" t="s">
        <v>133</v>
      </c>
      <c r="T180" s="11" t="s">
        <v>133</v>
      </c>
      <c r="U180" s="11" t="s">
        <v>133</v>
      </c>
      <c r="V180" s="11" t="s">
        <v>133</v>
      </c>
      <c r="W180" s="11" t="s">
        <v>133</v>
      </c>
      <c r="X180" s="11" t="s">
        <v>133</v>
      </c>
      <c r="Y180" s="11" t="s">
        <v>133</v>
      </c>
      <c r="Z180" s="11" t="s">
        <v>133</v>
      </c>
      <c r="AA180" s="11" t="s">
        <v>133</v>
      </c>
      <c r="AB180" s="11">
        <v>1</v>
      </c>
      <c r="AC180" s="11">
        <v>1</v>
      </c>
      <c r="AD180" s="11">
        <v>1</v>
      </c>
      <c r="AF180" s="11">
        <v>1</v>
      </c>
      <c r="AG180" s="11">
        <v>1</v>
      </c>
      <c r="AH180" s="11">
        <v>1</v>
      </c>
      <c r="AI180" s="11">
        <v>1</v>
      </c>
      <c r="AJ180" s="11">
        <v>1</v>
      </c>
      <c r="AK180" s="11">
        <v>1</v>
      </c>
      <c r="AL180" s="11" t="s">
        <v>133</v>
      </c>
      <c r="AM180" s="11" t="s">
        <v>133</v>
      </c>
    </row>
    <row r="181" spans="1:44" ht="16" x14ac:dyDescent="0.2">
      <c r="A181" s="11" t="s">
        <v>133</v>
      </c>
      <c r="B181" s="11" t="s">
        <v>133</v>
      </c>
      <c r="C181" s="11" t="s">
        <v>133</v>
      </c>
      <c r="E181" s="11" t="s">
        <v>133</v>
      </c>
      <c r="F181" s="11" t="s">
        <v>133</v>
      </c>
      <c r="G181" s="11" t="s">
        <v>133</v>
      </c>
      <c r="H181" s="11" t="s">
        <v>133</v>
      </c>
      <c r="I181" s="11" t="s">
        <v>133</v>
      </c>
      <c r="J181" s="11" t="s">
        <v>133</v>
      </c>
      <c r="K181" s="17" t="s">
        <v>133</v>
      </c>
      <c r="L181" s="17" t="s">
        <v>133</v>
      </c>
      <c r="M181" s="17" t="s">
        <v>133</v>
      </c>
      <c r="N181" s="17" t="s">
        <v>133</v>
      </c>
      <c r="O181" s="17" t="s">
        <v>133</v>
      </c>
      <c r="P181" s="17" t="s">
        <v>133</v>
      </c>
      <c r="Q181" s="17" t="s">
        <v>133</v>
      </c>
      <c r="R181" s="11" t="s">
        <v>133</v>
      </c>
      <c r="S181" s="12" t="s">
        <v>133</v>
      </c>
      <c r="T181" s="11" t="s">
        <v>133</v>
      </c>
      <c r="U181" s="11" t="s">
        <v>133</v>
      </c>
      <c r="V181" s="11" t="s">
        <v>133</v>
      </c>
      <c r="W181" s="11" t="s">
        <v>133</v>
      </c>
      <c r="X181" s="11" t="s">
        <v>133</v>
      </c>
      <c r="Y181" s="11" t="s">
        <v>133</v>
      </c>
      <c r="Z181" s="11" t="s">
        <v>133</v>
      </c>
      <c r="AA181" s="11" t="s">
        <v>133</v>
      </c>
      <c r="AB181" s="11">
        <v>1</v>
      </c>
      <c r="AC181" s="11">
        <v>1</v>
      </c>
      <c r="AD181" s="11">
        <v>1</v>
      </c>
      <c r="AF181" s="11">
        <v>1</v>
      </c>
      <c r="AG181" s="11">
        <v>1</v>
      </c>
      <c r="AH181" s="11">
        <v>1</v>
      </c>
      <c r="AI181" s="11">
        <v>1</v>
      </c>
      <c r="AJ181" s="11">
        <v>1</v>
      </c>
      <c r="AK181" s="11">
        <v>1</v>
      </c>
      <c r="AL181" s="11" t="s">
        <v>133</v>
      </c>
      <c r="AM181" s="11" t="s">
        <v>133</v>
      </c>
    </row>
    <row r="182" spans="1:44" ht="16" x14ac:dyDescent="0.2">
      <c r="A182" s="11" t="s">
        <v>133</v>
      </c>
      <c r="B182" s="11" t="s">
        <v>133</v>
      </c>
      <c r="C182" s="11" t="s">
        <v>133</v>
      </c>
      <c r="E182" s="11" t="s">
        <v>133</v>
      </c>
      <c r="F182" s="11" t="s">
        <v>133</v>
      </c>
      <c r="G182" s="11" t="s">
        <v>133</v>
      </c>
      <c r="H182" s="11">
        <v>1</v>
      </c>
      <c r="I182" s="11">
        <v>1</v>
      </c>
      <c r="J182" s="11">
        <v>1</v>
      </c>
      <c r="K182" s="17">
        <v>1</v>
      </c>
      <c r="L182" s="17">
        <v>1</v>
      </c>
      <c r="M182" s="17">
        <v>1</v>
      </c>
      <c r="N182" s="17">
        <v>1</v>
      </c>
      <c r="O182" s="17">
        <v>1</v>
      </c>
      <c r="P182" s="17">
        <v>1</v>
      </c>
      <c r="Q182" s="17">
        <v>1</v>
      </c>
      <c r="R182" s="11">
        <v>1</v>
      </c>
      <c r="S182" s="12">
        <v>1</v>
      </c>
      <c r="T182" s="11">
        <v>1</v>
      </c>
      <c r="U182" s="11">
        <v>1</v>
      </c>
      <c r="V182" s="11">
        <v>1</v>
      </c>
      <c r="W182" s="11">
        <v>1</v>
      </c>
      <c r="X182" s="11">
        <v>1</v>
      </c>
      <c r="Y182" s="11">
        <v>1</v>
      </c>
      <c r="Z182" s="11">
        <v>1</v>
      </c>
      <c r="AA182" s="11">
        <v>1</v>
      </c>
      <c r="AB182" s="11">
        <v>1</v>
      </c>
      <c r="AC182" s="11">
        <v>1</v>
      </c>
      <c r="AD182" s="11">
        <v>1</v>
      </c>
      <c r="AF182" s="11">
        <v>1</v>
      </c>
      <c r="AG182" s="11">
        <v>1</v>
      </c>
      <c r="AH182" s="11">
        <v>1</v>
      </c>
      <c r="AI182" s="11">
        <v>1</v>
      </c>
      <c r="AJ182" s="11">
        <v>1</v>
      </c>
      <c r="AK182" s="11">
        <v>1</v>
      </c>
      <c r="AL182" s="11" t="s">
        <v>133</v>
      </c>
      <c r="AM182" s="11" t="s">
        <v>133</v>
      </c>
    </row>
    <row r="183" spans="1:44" ht="16" x14ac:dyDescent="0.2">
      <c r="A183" s="11" t="s">
        <v>133</v>
      </c>
      <c r="B183" s="11" t="s">
        <v>133</v>
      </c>
      <c r="C183" s="11" t="s">
        <v>133</v>
      </c>
      <c r="E183" s="11" t="s">
        <v>133</v>
      </c>
      <c r="F183" s="11" t="s">
        <v>133</v>
      </c>
      <c r="G183" s="11" t="s">
        <v>133</v>
      </c>
      <c r="H183" s="11" t="s">
        <v>133</v>
      </c>
      <c r="I183" s="11" t="s">
        <v>133</v>
      </c>
      <c r="J183" s="11" t="s">
        <v>133</v>
      </c>
      <c r="K183" s="17" t="s">
        <v>133</v>
      </c>
      <c r="L183" s="17" t="s">
        <v>133</v>
      </c>
      <c r="M183" s="17" t="s">
        <v>133</v>
      </c>
      <c r="N183" s="17" t="s">
        <v>133</v>
      </c>
      <c r="O183" s="17" t="s">
        <v>133</v>
      </c>
      <c r="P183" s="17" t="s">
        <v>133</v>
      </c>
      <c r="Q183" s="17" t="s">
        <v>133</v>
      </c>
      <c r="R183" s="11" t="s">
        <v>133</v>
      </c>
      <c r="S183" s="12" t="s">
        <v>133</v>
      </c>
      <c r="T183" s="11" t="s">
        <v>133</v>
      </c>
      <c r="U183" s="11" t="s">
        <v>133</v>
      </c>
      <c r="V183" s="11" t="s">
        <v>133</v>
      </c>
      <c r="W183" s="11" t="s">
        <v>133</v>
      </c>
      <c r="X183" s="11" t="s">
        <v>133</v>
      </c>
      <c r="Y183" s="11" t="s">
        <v>133</v>
      </c>
      <c r="Z183" s="11" t="s">
        <v>133</v>
      </c>
      <c r="AA183" s="11" t="s">
        <v>133</v>
      </c>
      <c r="AB183" s="11">
        <v>1</v>
      </c>
      <c r="AC183" s="11">
        <v>1</v>
      </c>
      <c r="AD183" s="11">
        <v>1</v>
      </c>
      <c r="AF183" s="11">
        <v>1</v>
      </c>
      <c r="AG183" s="11">
        <v>1</v>
      </c>
      <c r="AH183" s="11">
        <v>1</v>
      </c>
      <c r="AI183" s="11">
        <v>1</v>
      </c>
      <c r="AJ183" s="11">
        <v>1</v>
      </c>
      <c r="AK183" s="11">
        <v>1</v>
      </c>
      <c r="AL183" s="11" t="s">
        <v>133</v>
      </c>
      <c r="AM183" s="11" t="s">
        <v>133</v>
      </c>
    </row>
    <row r="184" spans="1:44" ht="16" x14ac:dyDescent="0.2">
      <c r="A184" s="11" t="s">
        <v>133</v>
      </c>
      <c r="B184" s="11" t="s">
        <v>133</v>
      </c>
      <c r="C184" s="11" t="s">
        <v>133</v>
      </c>
      <c r="E184" s="11" t="s">
        <v>133</v>
      </c>
      <c r="F184" s="11" t="s">
        <v>133</v>
      </c>
      <c r="G184" s="11" t="s">
        <v>133</v>
      </c>
      <c r="H184" s="11" t="s">
        <v>133</v>
      </c>
      <c r="I184" s="11" t="s">
        <v>133</v>
      </c>
      <c r="J184" s="11" t="s">
        <v>133</v>
      </c>
      <c r="K184" s="17" t="s">
        <v>133</v>
      </c>
      <c r="L184" s="17" t="s">
        <v>133</v>
      </c>
      <c r="M184" s="17" t="s">
        <v>133</v>
      </c>
      <c r="N184" s="17" t="s">
        <v>133</v>
      </c>
      <c r="O184" s="17" t="s">
        <v>133</v>
      </c>
      <c r="P184" s="17" t="s">
        <v>133</v>
      </c>
      <c r="Q184" s="17" t="s">
        <v>133</v>
      </c>
      <c r="R184" s="11" t="s">
        <v>133</v>
      </c>
      <c r="S184" s="12" t="s">
        <v>133</v>
      </c>
      <c r="T184" s="11" t="s">
        <v>133</v>
      </c>
      <c r="U184" s="11" t="s">
        <v>133</v>
      </c>
      <c r="V184" s="11" t="s">
        <v>133</v>
      </c>
      <c r="W184" s="11" t="s">
        <v>133</v>
      </c>
      <c r="X184" s="11" t="s">
        <v>133</v>
      </c>
      <c r="Y184" s="11" t="s">
        <v>133</v>
      </c>
      <c r="Z184" s="11" t="s">
        <v>133</v>
      </c>
      <c r="AA184" s="11" t="s">
        <v>133</v>
      </c>
      <c r="AB184" s="11">
        <v>1</v>
      </c>
      <c r="AC184" s="11">
        <v>1</v>
      </c>
      <c r="AD184" s="11">
        <v>1</v>
      </c>
      <c r="AF184" s="11">
        <v>1</v>
      </c>
      <c r="AG184" s="11">
        <v>1</v>
      </c>
      <c r="AH184" s="11">
        <v>1</v>
      </c>
      <c r="AI184" s="11">
        <v>1</v>
      </c>
      <c r="AJ184" s="11">
        <v>1</v>
      </c>
      <c r="AK184" s="11">
        <v>1</v>
      </c>
      <c r="AL184" s="11" t="s">
        <v>133</v>
      </c>
      <c r="AM184" s="11" t="s">
        <v>133</v>
      </c>
    </row>
    <row r="185" spans="1:44" ht="16" x14ac:dyDescent="0.2">
      <c r="A185" s="11" t="s">
        <v>133</v>
      </c>
      <c r="B185" s="11" t="s">
        <v>133</v>
      </c>
      <c r="C185" s="11" t="s">
        <v>133</v>
      </c>
      <c r="E185" s="11" t="s">
        <v>133</v>
      </c>
      <c r="F185" s="11" t="s">
        <v>133</v>
      </c>
      <c r="G185" s="11" t="s">
        <v>133</v>
      </c>
      <c r="H185" s="11" t="s">
        <v>133</v>
      </c>
      <c r="I185" s="11" t="s">
        <v>133</v>
      </c>
      <c r="J185" s="11" t="s">
        <v>133</v>
      </c>
      <c r="K185" s="17" t="s">
        <v>133</v>
      </c>
      <c r="L185" s="17" t="s">
        <v>133</v>
      </c>
      <c r="M185" s="17" t="s">
        <v>133</v>
      </c>
      <c r="N185" s="17" t="s">
        <v>133</v>
      </c>
      <c r="O185" s="17" t="s">
        <v>133</v>
      </c>
      <c r="P185" s="17" t="s">
        <v>133</v>
      </c>
      <c r="Q185" s="17" t="s">
        <v>133</v>
      </c>
      <c r="R185" s="11" t="s">
        <v>133</v>
      </c>
      <c r="S185" s="12" t="s">
        <v>133</v>
      </c>
      <c r="T185" s="11" t="s">
        <v>133</v>
      </c>
      <c r="U185" s="11" t="s">
        <v>133</v>
      </c>
      <c r="V185" s="11" t="s">
        <v>133</v>
      </c>
      <c r="W185" s="11" t="s">
        <v>133</v>
      </c>
      <c r="X185" s="11" t="s">
        <v>133</v>
      </c>
      <c r="Y185" s="11" t="s">
        <v>133</v>
      </c>
      <c r="Z185" s="11" t="s">
        <v>133</v>
      </c>
      <c r="AA185" s="11" t="s">
        <v>133</v>
      </c>
      <c r="AB185" s="11">
        <v>1</v>
      </c>
      <c r="AC185" s="11">
        <v>1</v>
      </c>
      <c r="AD185" s="11">
        <v>1</v>
      </c>
      <c r="AF185" s="11">
        <v>1</v>
      </c>
      <c r="AG185" s="11">
        <v>1</v>
      </c>
      <c r="AH185" s="11">
        <v>1</v>
      </c>
      <c r="AI185" s="11">
        <v>1</v>
      </c>
      <c r="AJ185" s="11">
        <v>1</v>
      </c>
      <c r="AK185" s="11">
        <v>1</v>
      </c>
      <c r="AL185" s="11" t="s">
        <v>133</v>
      </c>
      <c r="AM185" s="11" t="s">
        <v>133</v>
      </c>
    </row>
    <row r="186" spans="1:44" ht="16" x14ac:dyDescent="0.2">
      <c r="A186" s="11" t="s">
        <v>133</v>
      </c>
      <c r="B186" s="11" t="s">
        <v>133</v>
      </c>
      <c r="C186" s="11" t="s">
        <v>133</v>
      </c>
      <c r="E186" s="11" t="s">
        <v>133</v>
      </c>
      <c r="F186" s="11" t="s">
        <v>133</v>
      </c>
      <c r="G186" s="11" t="s">
        <v>133</v>
      </c>
      <c r="H186" s="11" t="s">
        <v>133</v>
      </c>
      <c r="I186" s="11" t="s">
        <v>133</v>
      </c>
      <c r="J186" s="11" t="s">
        <v>133</v>
      </c>
      <c r="K186" s="17" t="s">
        <v>133</v>
      </c>
      <c r="L186" s="17" t="s">
        <v>133</v>
      </c>
      <c r="M186" s="17" t="s">
        <v>133</v>
      </c>
      <c r="N186" s="17" t="s">
        <v>133</v>
      </c>
      <c r="O186" s="17" t="s">
        <v>133</v>
      </c>
      <c r="P186" s="17" t="s">
        <v>133</v>
      </c>
      <c r="Q186" s="17" t="s">
        <v>133</v>
      </c>
      <c r="R186" s="11" t="s">
        <v>133</v>
      </c>
      <c r="S186" s="12" t="s">
        <v>133</v>
      </c>
      <c r="T186" s="11" t="s">
        <v>133</v>
      </c>
      <c r="U186" s="11" t="s">
        <v>133</v>
      </c>
      <c r="V186" s="11" t="s">
        <v>133</v>
      </c>
      <c r="W186" s="11" t="s">
        <v>133</v>
      </c>
      <c r="X186" s="11" t="s">
        <v>133</v>
      </c>
      <c r="Y186" s="11" t="s">
        <v>133</v>
      </c>
      <c r="Z186" s="11" t="s">
        <v>133</v>
      </c>
      <c r="AA186" s="11" t="s">
        <v>133</v>
      </c>
      <c r="AB186" s="11">
        <v>1</v>
      </c>
      <c r="AC186" s="11">
        <v>1</v>
      </c>
      <c r="AD186" s="11">
        <v>1</v>
      </c>
      <c r="AF186" s="11">
        <v>1</v>
      </c>
      <c r="AG186" s="11">
        <v>1</v>
      </c>
      <c r="AH186" s="11">
        <v>1</v>
      </c>
      <c r="AI186" s="11">
        <v>1</v>
      </c>
      <c r="AJ186" s="11">
        <v>1</v>
      </c>
      <c r="AK186" s="11">
        <v>1</v>
      </c>
      <c r="AL186" s="11" t="s">
        <v>133</v>
      </c>
      <c r="AM186" s="11" t="s">
        <v>133</v>
      </c>
    </row>
    <row r="187" spans="1:44" ht="16" x14ac:dyDescent="0.2">
      <c r="A187" s="11">
        <v>1</v>
      </c>
      <c r="B187" s="11">
        <v>1</v>
      </c>
      <c r="C187" s="11">
        <v>1</v>
      </c>
      <c r="E187" s="11">
        <v>1</v>
      </c>
      <c r="F187" s="11">
        <v>1</v>
      </c>
      <c r="G187" s="11">
        <v>1</v>
      </c>
      <c r="H187" s="11">
        <v>1</v>
      </c>
      <c r="I187" s="11">
        <v>1</v>
      </c>
      <c r="J187" s="11">
        <v>0</v>
      </c>
      <c r="K187" s="17">
        <v>0</v>
      </c>
      <c r="L187" s="17">
        <v>1</v>
      </c>
      <c r="M187" s="17">
        <v>1</v>
      </c>
      <c r="N187" s="17">
        <v>1</v>
      </c>
      <c r="O187" s="17">
        <v>1</v>
      </c>
      <c r="P187" s="17">
        <v>1</v>
      </c>
      <c r="Q187" s="17">
        <v>1</v>
      </c>
      <c r="R187" s="11">
        <v>1</v>
      </c>
      <c r="S187" s="12">
        <v>1</v>
      </c>
      <c r="T187" s="11">
        <v>1</v>
      </c>
      <c r="U187" s="11">
        <v>1</v>
      </c>
      <c r="V187" s="11">
        <v>1</v>
      </c>
      <c r="W187" s="11">
        <v>1</v>
      </c>
      <c r="X187" s="11">
        <v>1</v>
      </c>
      <c r="Y187" s="11">
        <v>1</v>
      </c>
      <c r="Z187" s="11">
        <v>1</v>
      </c>
      <c r="AA187" s="11">
        <v>1</v>
      </c>
      <c r="AB187" s="11">
        <v>1</v>
      </c>
      <c r="AC187" s="11">
        <v>1</v>
      </c>
      <c r="AD187" s="11">
        <v>1</v>
      </c>
      <c r="AF187" s="11">
        <v>1</v>
      </c>
      <c r="AG187" s="11">
        <v>1</v>
      </c>
      <c r="AH187" s="11">
        <v>1</v>
      </c>
      <c r="AI187" s="11">
        <v>1</v>
      </c>
      <c r="AJ187" s="11">
        <v>1</v>
      </c>
      <c r="AK187" s="11">
        <v>1</v>
      </c>
      <c r="AL187" s="11" t="s">
        <v>133</v>
      </c>
      <c r="AM187" s="11" t="s">
        <v>133</v>
      </c>
    </row>
    <row r="188" spans="1:44" ht="17" thickBot="1" x14ac:dyDescent="0.25">
      <c r="A188" s="102" t="s">
        <v>133</v>
      </c>
      <c r="B188" s="102" t="s">
        <v>133</v>
      </c>
      <c r="C188" s="102" t="s">
        <v>133</v>
      </c>
      <c r="D188" s="102"/>
      <c r="E188" s="102" t="s">
        <v>133</v>
      </c>
      <c r="F188" s="102" t="s">
        <v>133</v>
      </c>
      <c r="G188" s="102" t="s">
        <v>133</v>
      </c>
      <c r="H188" s="102">
        <v>1</v>
      </c>
      <c r="I188" s="102">
        <v>1</v>
      </c>
      <c r="J188" s="102">
        <v>0</v>
      </c>
      <c r="K188" s="158">
        <v>0</v>
      </c>
      <c r="L188" s="158">
        <v>1</v>
      </c>
      <c r="M188" s="158">
        <v>1</v>
      </c>
      <c r="N188" s="158">
        <v>1</v>
      </c>
      <c r="O188" s="158">
        <v>1</v>
      </c>
      <c r="P188" s="158">
        <v>1</v>
      </c>
      <c r="Q188" s="158">
        <v>1</v>
      </c>
      <c r="R188" s="102">
        <v>1</v>
      </c>
      <c r="S188" s="159">
        <v>1</v>
      </c>
      <c r="T188" s="102">
        <v>1</v>
      </c>
      <c r="U188" s="102">
        <v>1</v>
      </c>
      <c r="V188" s="102">
        <v>1</v>
      </c>
      <c r="W188" s="102">
        <v>1</v>
      </c>
      <c r="X188" s="102">
        <v>1</v>
      </c>
      <c r="Y188" s="102">
        <v>1</v>
      </c>
      <c r="Z188" s="102">
        <v>1</v>
      </c>
      <c r="AA188" s="102">
        <v>1</v>
      </c>
      <c r="AB188" s="102">
        <v>1</v>
      </c>
      <c r="AC188" s="102">
        <v>1</v>
      </c>
      <c r="AD188" s="102">
        <v>1</v>
      </c>
      <c r="AE188" s="102"/>
      <c r="AF188" s="102">
        <v>1</v>
      </c>
      <c r="AG188" s="102">
        <v>1</v>
      </c>
      <c r="AH188" s="102">
        <v>1</v>
      </c>
      <c r="AI188" s="102">
        <v>1</v>
      </c>
      <c r="AJ188" s="102">
        <v>1</v>
      </c>
      <c r="AK188" s="102">
        <v>1</v>
      </c>
      <c r="AL188" s="102" t="s">
        <v>133</v>
      </c>
      <c r="AM188" s="102" t="s">
        <v>133</v>
      </c>
    </row>
    <row r="189" spans="1:44" ht="17" thickTop="1" x14ac:dyDescent="0.2">
      <c r="A189" s="11">
        <v>1</v>
      </c>
      <c r="B189" s="11">
        <v>1</v>
      </c>
      <c r="C189" s="11">
        <v>1</v>
      </c>
      <c r="E189" s="11">
        <v>1</v>
      </c>
      <c r="F189" s="11">
        <v>1</v>
      </c>
      <c r="G189" s="11">
        <v>1</v>
      </c>
      <c r="H189" s="11">
        <v>1</v>
      </c>
      <c r="I189" s="11">
        <v>1</v>
      </c>
      <c r="J189" s="11">
        <v>1</v>
      </c>
      <c r="K189" s="17">
        <v>1</v>
      </c>
      <c r="L189" s="17">
        <v>1</v>
      </c>
      <c r="M189" s="17">
        <v>1</v>
      </c>
      <c r="N189" s="17">
        <v>1</v>
      </c>
      <c r="O189" s="17">
        <v>1</v>
      </c>
      <c r="P189" s="17">
        <v>1</v>
      </c>
      <c r="Q189" s="17">
        <v>1</v>
      </c>
      <c r="R189" s="11">
        <v>1</v>
      </c>
      <c r="S189" s="12">
        <v>1</v>
      </c>
      <c r="T189" s="11">
        <v>1</v>
      </c>
      <c r="U189" s="11">
        <v>1</v>
      </c>
      <c r="V189" s="11">
        <v>1</v>
      </c>
      <c r="W189" s="11">
        <v>1</v>
      </c>
      <c r="X189" s="11">
        <v>1</v>
      </c>
      <c r="Y189" s="11">
        <v>1</v>
      </c>
      <c r="Z189" s="11">
        <v>1</v>
      </c>
      <c r="AA189" s="11">
        <v>1</v>
      </c>
      <c r="AB189" s="11">
        <v>1</v>
      </c>
      <c r="AC189" s="11">
        <v>1</v>
      </c>
      <c r="AD189" s="11">
        <v>1</v>
      </c>
      <c r="AF189" s="11">
        <v>1</v>
      </c>
      <c r="AG189" s="11">
        <v>1</v>
      </c>
      <c r="AH189" s="11">
        <v>1</v>
      </c>
      <c r="AI189" s="11">
        <v>1</v>
      </c>
      <c r="AJ189" s="11">
        <v>1</v>
      </c>
      <c r="AK189" s="11">
        <v>1</v>
      </c>
      <c r="AN189" s="2" t="s">
        <v>138</v>
      </c>
      <c r="AO189" s="20" t="s">
        <v>734</v>
      </c>
      <c r="AP189" s="54">
        <f>SUM(A189:AK205)</f>
        <v>425</v>
      </c>
      <c r="AQ189" s="20">
        <f>COUNT(A189:AK205)</f>
        <v>442</v>
      </c>
      <c r="AR189" s="55">
        <f>AP189/AQ189</f>
        <v>0.96153846153846156</v>
      </c>
    </row>
    <row r="190" spans="1:44" ht="16" x14ac:dyDescent="0.2">
      <c r="A190" s="11" t="s">
        <v>133</v>
      </c>
      <c r="B190" s="11" t="s">
        <v>133</v>
      </c>
      <c r="C190" s="11" t="s">
        <v>133</v>
      </c>
      <c r="E190" s="11" t="s">
        <v>133</v>
      </c>
      <c r="F190" s="11" t="s">
        <v>133</v>
      </c>
      <c r="G190" s="11" t="s">
        <v>133</v>
      </c>
      <c r="H190" s="11">
        <v>1</v>
      </c>
      <c r="I190" s="11">
        <v>1</v>
      </c>
      <c r="J190" s="11">
        <v>1</v>
      </c>
      <c r="K190" s="17">
        <v>1</v>
      </c>
      <c r="L190" s="17">
        <v>1</v>
      </c>
      <c r="M190" s="17">
        <v>1</v>
      </c>
      <c r="N190" s="17">
        <v>1</v>
      </c>
      <c r="O190" s="17">
        <v>1</v>
      </c>
      <c r="P190" s="17">
        <v>1</v>
      </c>
      <c r="Q190" s="17">
        <v>1</v>
      </c>
      <c r="R190" s="11">
        <v>1</v>
      </c>
      <c r="S190" s="12">
        <v>1</v>
      </c>
      <c r="T190" s="11">
        <v>1</v>
      </c>
      <c r="U190" s="11">
        <v>1</v>
      </c>
      <c r="V190" s="11">
        <v>1</v>
      </c>
      <c r="W190" s="11">
        <v>1</v>
      </c>
      <c r="X190" s="11">
        <v>1</v>
      </c>
      <c r="Y190" s="11">
        <v>1</v>
      </c>
      <c r="Z190" s="11">
        <v>1</v>
      </c>
      <c r="AA190" s="11">
        <v>1</v>
      </c>
      <c r="AB190" s="11">
        <v>1</v>
      </c>
      <c r="AC190" s="11">
        <v>1</v>
      </c>
      <c r="AD190" s="11">
        <v>1</v>
      </c>
      <c r="AF190" s="11">
        <v>1</v>
      </c>
      <c r="AG190" s="11">
        <v>1</v>
      </c>
      <c r="AH190" s="11">
        <v>1</v>
      </c>
      <c r="AI190" s="11">
        <v>1</v>
      </c>
      <c r="AJ190" s="11">
        <v>1</v>
      </c>
      <c r="AK190" s="11">
        <v>1</v>
      </c>
      <c r="AN190" s="2"/>
      <c r="AO190" s="20"/>
      <c r="AP190" s="54"/>
      <c r="AQ190" s="54"/>
      <c r="AR190" s="55"/>
    </row>
    <row r="191" spans="1:44" ht="16" x14ac:dyDescent="0.2">
      <c r="A191" s="11" t="s">
        <v>133</v>
      </c>
      <c r="B191" s="11" t="s">
        <v>133</v>
      </c>
      <c r="C191" s="11" t="s">
        <v>133</v>
      </c>
      <c r="E191" s="11" t="s">
        <v>133</v>
      </c>
      <c r="F191" s="11" t="s">
        <v>133</v>
      </c>
      <c r="G191" s="11" t="s">
        <v>133</v>
      </c>
      <c r="H191" s="11">
        <v>1</v>
      </c>
      <c r="I191" s="11">
        <v>1</v>
      </c>
      <c r="J191" s="11">
        <v>1</v>
      </c>
      <c r="K191" s="17">
        <v>1</v>
      </c>
      <c r="L191" s="17">
        <v>1</v>
      </c>
      <c r="M191" s="17">
        <v>1</v>
      </c>
      <c r="N191" s="17">
        <v>1</v>
      </c>
      <c r="O191" s="17">
        <v>1</v>
      </c>
      <c r="P191" s="17">
        <v>1</v>
      </c>
      <c r="Q191" s="17">
        <v>1</v>
      </c>
      <c r="R191" s="11">
        <v>1</v>
      </c>
      <c r="S191" s="12">
        <v>1</v>
      </c>
      <c r="T191" s="11">
        <v>1</v>
      </c>
      <c r="U191" s="11">
        <v>1</v>
      </c>
      <c r="V191" s="11">
        <v>1</v>
      </c>
      <c r="W191" s="11">
        <v>1</v>
      </c>
      <c r="X191" s="11">
        <v>1</v>
      </c>
      <c r="Y191" s="11">
        <v>1</v>
      </c>
      <c r="Z191" s="11">
        <v>1</v>
      </c>
      <c r="AA191" s="11">
        <v>1</v>
      </c>
      <c r="AB191" s="11">
        <v>1</v>
      </c>
      <c r="AC191" s="11">
        <v>1</v>
      </c>
      <c r="AD191" s="11">
        <v>1</v>
      </c>
      <c r="AF191" s="11">
        <v>1</v>
      </c>
      <c r="AG191" s="11">
        <v>1</v>
      </c>
      <c r="AH191" s="11">
        <v>1</v>
      </c>
      <c r="AI191" s="11">
        <v>1</v>
      </c>
      <c r="AJ191" s="11">
        <v>1</v>
      </c>
      <c r="AK191" s="11">
        <v>1</v>
      </c>
      <c r="AN191" s="2"/>
      <c r="AO191" s="20"/>
      <c r="AP191" s="20"/>
      <c r="AQ191" s="20"/>
      <c r="AR191" s="20"/>
    </row>
    <row r="192" spans="1:44" ht="16" x14ac:dyDescent="0.2">
      <c r="A192" s="11" t="s">
        <v>133</v>
      </c>
      <c r="B192" s="11" t="s">
        <v>133</v>
      </c>
      <c r="C192" s="11" t="s">
        <v>133</v>
      </c>
      <c r="E192" s="11" t="s">
        <v>133</v>
      </c>
      <c r="F192" s="11" t="s">
        <v>133</v>
      </c>
      <c r="G192" s="11" t="s">
        <v>133</v>
      </c>
      <c r="H192" s="11">
        <v>1</v>
      </c>
      <c r="I192" s="11">
        <v>1</v>
      </c>
      <c r="J192" s="11">
        <v>1</v>
      </c>
      <c r="K192" s="17">
        <v>1</v>
      </c>
      <c r="L192" s="17">
        <v>1</v>
      </c>
      <c r="M192" s="17">
        <v>1</v>
      </c>
      <c r="N192" s="17">
        <v>1</v>
      </c>
      <c r="O192" s="17">
        <v>1</v>
      </c>
      <c r="P192" s="17">
        <v>1</v>
      </c>
      <c r="Q192" s="17">
        <v>1</v>
      </c>
      <c r="R192" s="11">
        <v>1</v>
      </c>
      <c r="S192" s="12">
        <v>1</v>
      </c>
      <c r="T192" s="11">
        <v>1</v>
      </c>
      <c r="U192" s="11">
        <v>1</v>
      </c>
      <c r="V192" s="11">
        <v>1</v>
      </c>
      <c r="W192" s="11">
        <v>1</v>
      </c>
      <c r="X192" s="11">
        <v>1</v>
      </c>
      <c r="Y192" s="11">
        <v>1</v>
      </c>
      <c r="Z192" s="11">
        <v>1</v>
      </c>
      <c r="AA192" s="11">
        <v>1</v>
      </c>
      <c r="AB192" s="11">
        <v>1</v>
      </c>
      <c r="AC192" s="11">
        <v>1</v>
      </c>
      <c r="AD192" s="11">
        <v>1</v>
      </c>
      <c r="AF192" s="11">
        <v>1</v>
      </c>
      <c r="AG192" s="11">
        <v>1</v>
      </c>
      <c r="AH192" s="11">
        <v>1</v>
      </c>
      <c r="AI192" s="11">
        <v>1</v>
      </c>
      <c r="AJ192" s="11">
        <v>1</v>
      </c>
      <c r="AK192" s="11">
        <v>1</v>
      </c>
      <c r="AN192" s="2" t="s">
        <v>218</v>
      </c>
      <c r="AO192" s="20" t="s">
        <v>733</v>
      </c>
      <c r="AP192" s="54">
        <f>SUM(A3:AK205)</f>
        <v>4323</v>
      </c>
      <c r="AQ192" s="20">
        <f>COUNT(A3:AK205)</f>
        <v>4437</v>
      </c>
      <c r="AR192" s="55">
        <f>AP192/AQ192</f>
        <v>0.97430696416497631</v>
      </c>
    </row>
    <row r="193" spans="1:43" x14ac:dyDescent="0.2">
      <c r="A193" s="11">
        <v>1</v>
      </c>
      <c r="B193" s="11">
        <v>1</v>
      </c>
      <c r="C193" s="11">
        <v>1</v>
      </c>
      <c r="E193" s="11">
        <v>1</v>
      </c>
      <c r="F193" s="11">
        <v>1</v>
      </c>
      <c r="G193" s="11">
        <v>1</v>
      </c>
      <c r="H193" s="11">
        <v>1</v>
      </c>
      <c r="I193" s="11">
        <v>1</v>
      </c>
      <c r="J193" s="11">
        <v>1</v>
      </c>
      <c r="K193" s="17">
        <v>1</v>
      </c>
      <c r="L193" s="17">
        <v>1</v>
      </c>
      <c r="M193" s="17">
        <v>1</v>
      </c>
      <c r="N193" s="17">
        <v>1</v>
      </c>
      <c r="O193" s="17">
        <v>1</v>
      </c>
      <c r="P193" s="17">
        <v>1</v>
      </c>
      <c r="Q193" s="17">
        <v>1</v>
      </c>
      <c r="R193" s="11">
        <v>1</v>
      </c>
      <c r="S193" s="12">
        <v>1</v>
      </c>
      <c r="T193" s="11">
        <v>1</v>
      </c>
      <c r="U193" s="11">
        <v>1</v>
      </c>
      <c r="V193" s="11">
        <v>1</v>
      </c>
      <c r="W193" s="11">
        <v>1</v>
      </c>
      <c r="X193" s="11">
        <v>1</v>
      </c>
      <c r="Y193" s="11">
        <v>1</v>
      </c>
      <c r="Z193" s="11">
        <v>1</v>
      </c>
      <c r="AA193" s="11">
        <v>1</v>
      </c>
      <c r="AB193" s="11">
        <v>1</v>
      </c>
      <c r="AC193" s="11">
        <v>1</v>
      </c>
      <c r="AD193" s="11">
        <v>1</v>
      </c>
      <c r="AF193" s="11">
        <v>1</v>
      </c>
      <c r="AG193" s="11">
        <v>1</v>
      </c>
      <c r="AH193" s="11">
        <v>1</v>
      </c>
      <c r="AI193" s="11">
        <v>1</v>
      </c>
      <c r="AJ193" s="11">
        <v>1</v>
      </c>
      <c r="AK193" s="11">
        <v>1</v>
      </c>
    </row>
    <row r="194" spans="1:43" ht="16" x14ac:dyDescent="0.2">
      <c r="A194" s="11" t="s">
        <v>133</v>
      </c>
      <c r="B194" s="11" t="s">
        <v>133</v>
      </c>
      <c r="C194" s="11" t="s">
        <v>133</v>
      </c>
      <c r="E194" s="11" t="s">
        <v>133</v>
      </c>
      <c r="F194" s="11" t="s">
        <v>133</v>
      </c>
      <c r="G194" s="11" t="s">
        <v>133</v>
      </c>
      <c r="H194" s="11">
        <v>1</v>
      </c>
      <c r="I194" s="11">
        <v>1</v>
      </c>
      <c r="J194" s="11">
        <v>1</v>
      </c>
      <c r="K194" s="17">
        <v>1</v>
      </c>
      <c r="L194" s="17">
        <v>1</v>
      </c>
      <c r="M194" s="17">
        <v>1</v>
      </c>
      <c r="N194" s="17">
        <v>1</v>
      </c>
      <c r="O194" s="17">
        <v>1</v>
      </c>
      <c r="P194" s="17">
        <v>1</v>
      </c>
      <c r="Q194" s="17">
        <v>1</v>
      </c>
      <c r="R194" s="11">
        <v>1</v>
      </c>
      <c r="S194" s="12">
        <v>1</v>
      </c>
      <c r="T194" s="11">
        <v>1</v>
      </c>
      <c r="U194" s="11">
        <v>1</v>
      </c>
      <c r="V194" s="11">
        <v>1</v>
      </c>
      <c r="W194" s="11">
        <v>1</v>
      </c>
      <c r="X194" s="11">
        <v>1</v>
      </c>
      <c r="Y194" s="11">
        <v>1</v>
      </c>
      <c r="Z194" s="11">
        <v>1</v>
      </c>
      <c r="AA194" s="11">
        <v>1</v>
      </c>
      <c r="AB194" s="11">
        <v>1</v>
      </c>
      <c r="AC194" s="11">
        <v>1</v>
      </c>
      <c r="AD194" s="11">
        <v>1</v>
      </c>
      <c r="AF194" s="11">
        <v>1</v>
      </c>
      <c r="AG194" s="11">
        <v>1</v>
      </c>
      <c r="AH194" s="11">
        <v>1</v>
      </c>
      <c r="AI194" s="11">
        <v>1</v>
      </c>
      <c r="AJ194" s="11">
        <v>1</v>
      </c>
      <c r="AK194" s="11">
        <v>1</v>
      </c>
    </row>
    <row r="195" spans="1:43" ht="16" x14ac:dyDescent="0.2">
      <c r="A195" s="11" t="s">
        <v>133</v>
      </c>
      <c r="B195" s="11" t="s">
        <v>133</v>
      </c>
      <c r="C195" s="11" t="s">
        <v>133</v>
      </c>
      <c r="E195" s="11" t="s">
        <v>133</v>
      </c>
      <c r="F195" s="11" t="s">
        <v>133</v>
      </c>
      <c r="G195" s="11" t="s">
        <v>133</v>
      </c>
      <c r="H195" s="11">
        <v>1</v>
      </c>
      <c r="I195" s="11">
        <v>1</v>
      </c>
      <c r="J195" s="11">
        <v>1</v>
      </c>
      <c r="K195" s="17">
        <v>1</v>
      </c>
      <c r="L195" s="17">
        <v>1</v>
      </c>
      <c r="M195" s="17">
        <v>1</v>
      </c>
      <c r="N195" s="17">
        <v>1</v>
      </c>
      <c r="O195" s="17">
        <v>1</v>
      </c>
      <c r="P195" s="17">
        <v>1</v>
      </c>
      <c r="Q195" s="17">
        <v>1</v>
      </c>
      <c r="R195" s="11">
        <v>1</v>
      </c>
      <c r="S195" s="12">
        <v>1</v>
      </c>
      <c r="T195" s="11">
        <v>1</v>
      </c>
      <c r="U195" s="11">
        <v>1</v>
      </c>
      <c r="V195" s="11">
        <v>1</v>
      </c>
      <c r="W195" s="11">
        <v>1</v>
      </c>
      <c r="X195" s="11">
        <v>1</v>
      </c>
      <c r="Y195" s="11">
        <v>1</v>
      </c>
      <c r="Z195" s="11">
        <v>1</v>
      </c>
      <c r="AA195" s="11">
        <v>1</v>
      </c>
      <c r="AB195" s="11">
        <v>1</v>
      </c>
      <c r="AC195" s="11">
        <v>1</v>
      </c>
      <c r="AD195" s="11">
        <v>1</v>
      </c>
      <c r="AF195" s="11">
        <v>1</v>
      </c>
      <c r="AG195" s="11">
        <v>1</v>
      </c>
      <c r="AH195" s="11">
        <v>1</v>
      </c>
      <c r="AI195" s="11">
        <v>1</v>
      </c>
      <c r="AJ195" s="11">
        <v>1</v>
      </c>
      <c r="AK195" s="11">
        <v>1</v>
      </c>
    </row>
    <row r="196" spans="1:43" x14ac:dyDescent="0.2">
      <c r="A196" s="11">
        <v>1</v>
      </c>
      <c r="B196" s="11">
        <v>1</v>
      </c>
      <c r="C196" s="11">
        <v>1</v>
      </c>
      <c r="E196" s="11">
        <v>1</v>
      </c>
      <c r="F196" s="11">
        <v>1</v>
      </c>
      <c r="G196" s="11">
        <v>1</v>
      </c>
      <c r="H196" s="11">
        <v>1</v>
      </c>
      <c r="I196" s="11">
        <v>1</v>
      </c>
      <c r="J196" s="11">
        <v>1</v>
      </c>
      <c r="K196" s="17">
        <v>1</v>
      </c>
      <c r="L196" s="17">
        <v>1</v>
      </c>
      <c r="M196" s="17">
        <v>1</v>
      </c>
      <c r="N196" s="17">
        <v>1</v>
      </c>
      <c r="O196" s="17">
        <v>1</v>
      </c>
      <c r="P196" s="17">
        <v>1</v>
      </c>
      <c r="Q196" s="17">
        <v>1</v>
      </c>
      <c r="R196" s="11">
        <v>1</v>
      </c>
      <c r="S196" s="12">
        <v>1</v>
      </c>
      <c r="T196" s="11">
        <v>1</v>
      </c>
      <c r="U196" s="11">
        <v>1</v>
      </c>
      <c r="V196" s="11">
        <v>1</v>
      </c>
      <c r="W196" s="11">
        <v>1</v>
      </c>
      <c r="X196" s="11">
        <v>1</v>
      </c>
      <c r="Y196" s="11">
        <v>0</v>
      </c>
      <c r="Z196" s="11">
        <v>0</v>
      </c>
      <c r="AA196" s="11">
        <v>1</v>
      </c>
      <c r="AB196" s="11">
        <v>1</v>
      </c>
      <c r="AC196" s="11">
        <v>0</v>
      </c>
      <c r="AD196" s="11">
        <v>1</v>
      </c>
      <c r="AF196" s="11">
        <v>1</v>
      </c>
      <c r="AG196" s="11">
        <v>1</v>
      </c>
      <c r="AH196" s="11">
        <v>1</v>
      </c>
      <c r="AI196" s="11">
        <v>1</v>
      </c>
      <c r="AJ196" s="11">
        <v>1</v>
      </c>
      <c r="AK196" s="11">
        <v>1</v>
      </c>
    </row>
    <row r="197" spans="1:43" ht="16" x14ac:dyDescent="0.2">
      <c r="A197" s="11" t="s">
        <v>133</v>
      </c>
      <c r="B197" s="11" t="s">
        <v>133</v>
      </c>
      <c r="C197" s="11" t="s">
        <v>133</v>
      </c>
      <c r="E197" s="11" t="s">
        <v>133</v>
      </c>
      <c r="F197" s="11" t="s">
        <v>133</v>
      </c>
      <c r="G197" s="11" t="s">
        <v>133</v>
      </c>
      <c r="H197" s="11">
        <v>1</v>
      </c>
      <c r="I197" s="11">
        <v>1</v>
      </c>
      <c r="J197" s="11">
        <v>1</v>
      </c>
      <c r="K197" s="17">
        <v>1</v>
      </c>
      <c r="L197" s="17">
        <v>1</v>
      </c>
      <c r="M197" s="17">
        <v>1</v>
      </c>
      <c r="N197" s="17">
        <v>1</v>
      </c>
      <c r="O197" s="17">
        <v>1</v>
      </c>
      <c r="P197" s="17">
        <v>1</v>
      </c>
      <c r="Q197" s="17">
        <v>1</v>
      </c>
      <c r="R197" s="11">
        <v>1</v>
      </c>
      <c r="S197" s="12">
        <v>1</v>
      </c>
      <c r="T197" s="11">
        <v>1</v>
      </c>
      <c r="U197" s="11">
        <v>1</v>
      </c>
      <c r="V197" s="11">
        <v>1</v>
      </c>
      <c r="W197" s="11">
        <v>1</v>
      </c>
      <c r="X197" s="11">
        <v>1</v>
      </c>
      <c r="Y197" s="11">
        <v>0</v>
      </c>
      <c r="Z197" s="11">
        <v>0</v>
      </c>
      <c r="AA197" s="11">
        <v>1</v>
      </c>
      <c r="AB197" s="11">
        <v>1</v>
      </c>
      <c r="AC197" s="11">
        <v>0</v>
      </c>
      <c r="AD197" s="11">
        <v>1</v>
      </c>
      <c r="AF197" s="11">
        <v>1</v>
      </c>
      <c r="AG197" s="11">
        <v>1</v>
      </c>
      <c r="AH197" s="11">
        <v>1</v>
      </c>
      <c r="AI197" s="11">
        <v>1</v>
      </c>
      <c r="AJ197" s="11">
        <v>1</v>
      </c>
      <c r="AK197" s="11">
        <v>1</v>
      </c>
    </row>
    <row r="198" spans="1:43" x14ac:dyDescent="0.2">
      <c r="A198" s="11">
        <v>1</v>
      </c>
      <c r="B198" s="11">
        <v>1</v>
      </c>
      <c r="C198" s="11">
        <v>1</v>
      </c>
      <c r="E198" s="11">
        <v>1</v>
      </c>
      <c r="F198" s="11">
        <v>1</v>
      </c>
      <c r="G198" s="11">
        <v>1</v>
      </c>
      <c r="H198" s="11">
        <v>1</v>
      </c>
      <c r="I198" s="11">
        <v>1</v>
      </c>
      <c r="J198" s="11">
        <v>1</v>
      </c>
      <c r="K198" s="17">
        <v>1</v>
      </c>
      <c r="L198" s="17">
        <v>1</v>
      </c>
      <c r="M198" s="17">
        <v>1</v>
      </c>
      <c r="N198" s="17">
        <v>1</v>
      </c>
      <c r="O198" s="17">
        <v>1</v>
      </c>
      <c r="P198" s="17">
        <v>1</v>
      </c>
      <c r="Q198" s="17">
        <v>1</v>
      </c>
      <c r="R198" s="11">
        <v>1</v>
      </c>
      <c r="S198" s="12">
        <v>1</v>
      </c>
      <c r="T198" s="11">
        <v>1</v>
      </c>
      <c r="U198" s="11">
        <v>1</v>
      </c>
      <c r="V198" s="11">
        <v>0</v>
      </c>
      <c r="W198" s="11">
        <v>1</v>
      </c>
      <c r="X198" s="11">
        <v>1</v>
      </c>
      <c r="Y198" s="11">
        <v>1</v>
      </c>
      <c r="Z198" s="11">
        <v>1</v>
      </c>
      <c r="AA198" s="11">
        <v>1</v>
      </c>
      <c r="AB198" s="11">
        <v>1</v>
      </c>
      <c r="AC198" s="11">
        <v>1</v>
      </c>
      <c r="AD198" s="11">
        <v>1</v>
      </c>
      <c r="AF198" s="11">
        <v>1</v>
      </c>
      <c r="AG198" s="11">
        <v>1</v>
      </c>
      <c r="AH198" s="11">
        <v>1</v>
      </c>
      <c r="AI198" s="11">
        <v>1</v>
      </c>
      <c r="AJ198" s="11">
        <v>1</v>
      </c>
      <c r="AK198" s="11">
        <v>0</v>
      </c>
    </row>
    <row r="199" spans="1:43" ht="16" x14ac:dyDescent="0.2">
      <c r="A199" s="11" t="s">
        <v>133</v>
      </c>
      <c r="B199" s="11" t="s">
        <v>133</v>
      </c>
      <c r="C199" s="11" t="s">
        <v>133</v>
      </c>
      <c r="E199" s="11" t="s">
        <v>133</v>
      </c>
      <c r="F199" s="11" t="s">
        <v>133</v>
      </c>
      <c r="G199" s="11" t="s">
        <v>133</v>
      </c>
      <c r="H199" s="11">
        <v>1</v>
      </c>
      <c r="I199" s="11">
        <v>1</v>
      </c>
      <c r="J199" s="11">
        <v>1</v>
      </c>
      <c r="K199" s="17">
        <v>1</v>
      </c>
      <c r="L199" s="17">
        <v>1</v>
      </c>
      <c r="M199" s="17">
        <v>1</v>
      </c>
      <c r="N199" s="17">
        <v>1</v>
      </c>
      <c r="O199" s="17">
        <v>1</v>
      </c>
      <c r="P199" s="17">
        <v>1</v>
      </c>
      <c r="Q199" s="17">
        <v>1</v>
      </c>
      <c r="R199" s="11">
        <v>0</v>
      </c>
      <c r="S199" s="12">
        <v>1</v>
      </c>
      <c r="T199" s="11">
        <v>0</v>
      </c>
      <c r="U199" s="11">
        <v>1</v>
      </c>
      <c r="V199" s="11">
        <v>0</v>
      </c>
      <c r="W199" s="11">
        <v>1</v>
      </c>
      <c r="X199" s="11">
        <v>1</v>
      </c>
      <c r="Y199" s="11">
        <v>1</v>
      </c>
      <c r="Z199" s="11">
        <v>1</v>
      </c>
      <c r="AA199" s="11">
        <v>1</v>
      </c>
      <c r="AB199" s="11">
        <v>1</v>
      </c>
      <c r="AC199" s="11">
        <v>1</v>
      </c>
      <c r="AD199" s="11">
        <v>1</v>
      </c>
      <c r="AF199" s="11">
        <v>1</v>
      </c>
      <c r="AG199" s="11">
        <v>1</v>
      </c>
      <c r="AH199" s="11">
        <v>1</v>
      </c>
      <c r="AI199" s="11">
        <v>1</v>
      </c>
      <c r="AJ199" s="11">
        <v>1</v>
      </c>
      <c r="AK199" s="11">
        <v>0</v>
      </c>
    </row>
    <row r="200" spans="1:43" x14ac:dyDescent="0.2">
      <c r="A200" s="11">
        <v>1</v>
      </c>
      <c r="B200" s="11">
        <v>1</v>
      </c>
      <c r="C200" s="11">
        <v>1</v>
      </c>
      <c r="E200" s="11">
        <v>1</v>
      </c>
      <c r="F200" s="11">
        <v>1</v>
      </c>
      <c r="G200" s="11">
        <v>1</v>
      </c>
      <c r="H200" s="11">
        <v>1</v>
      </c>
      <c r="I200" s="11">
        <v>1</v>
      </c>
      <c r="J200" s="11">
        <v>1</v>
      </c>
      <c r="K200" s="17">
        <v>1</v>
      </c>
      <c r="L200" s="17">
        <v>1</v>
      </c>
      <c r="M200" s="17">
        <v>1</v>
      </c>
      <c r="N200" s="17">
        <v>1</v>
      </c>
      <c r="O200" s="17">
        <v>1</v>
      </c>
      <c r="P200" s="17">
        <v>1</v>
      </c>
      <c r="Q200" s="17">
        <v>1</v>
      </c>
      <c r="R200" s="11">
        <v>1</v>
      </c>
      <c r="S200" s="12">
        <v>1</v>
      </c>
      <c r="T200" s="11">
        <v>0</v>
      </c>
      <c r="U200" s="11">
        <v>0</v>
      </c>
      <c r="V200" s="11">
        <v>1</v>
      </c>
      <c r="W200" s="11">
        <v>1</v>
      </c>
      <c r="X200" s="11">
        <v>1</v>
      </c>
      <c r="Y200" s="11">
        <v>1</v>
      </c>
      <c r="Z200" s="11">
        <v>1</v>
      </c>
      <c r="AA200" s="11">
        <v>1</v>
      </c>
      <c r="AB200" s="11">
        <v>1</v>
      </c>
      <c r="AC200" s="11">
        <v>1</v>
      </c>
      <c r="AD200" s="11">
        <v>1</v>
      </c>
      <c r="AF200" s="11">
        <v>1</v>
      </c>
      <c r="AG200" s="11">
        <v>1</v>
      </c>
      <c r="AH200" s="11">
        <v>1</v>
      </c>
      <c r="AI200" s="11">
        <v>1</v>
      </c>
      <c r="AJ200" s="11">
        <v>1</v>
      </c>
      <c r="AK200" s="11">
        <v>1</v>
      </c>
    </row>
    <row r="201" spans="1:43" ht="16" x14ac:dyDescent="0.2">
      <c r="A201" s="11" t="s">
        <v>133</v>
      </c>
      <c r="B201" s="11" t="s">
        <v>133</v>
      </c>
      <c r="C201" s="11" t="s">
        <v>133</v>
      </c>
      <c r="E201" s="11" t="s">
        <v>133</v>
      </c>
      <c r="F201" s="11" t="s">
        <v>133</v>
      </c>
      <c r="G201" s="11" t="s">
        <v>133</v>
      </c>
      <c r="H201" s="11" t="s">
        <v>133</v>
      </c>
      <c r="I201" s="11" t="s">
        <v>133</v>
      </c>
      <c r="J201" s="11" t="s">
        <v>133</v>
      </c>
      <c r="K201" s="17" t="s">
        <v>133</v>
      </c>
      <c r="L201" s="17" t="s">
        <v>133</v>
      </c>
      <c r="M201" s="17" t="s">
        <v>133</v>
      </c>
      <c r="N201" s="17" t="s">
        <v>133</v>
      </c>
      <c r="O201" s="17" t="s">
        <v>133</v>
      </c>
      <c r="P201" s="17" t="s">
        <v>133</v>
      </c>
      <c r="Q201" s="17" t="s">
        <v>133</v>
      </c>
      <c r="R201" s="11" t="s">
        <v>133</v>
      </c>
      <c r="S201" s="12" t="s">
        <v>133</v>
      </c>
      <c r="T201" s="11" t="s">
        <v>133</v>
      </c>
      <c r="U201" s="11" t="s">
        <v>133</v>
      </c>
      <c r="V201" s="11" t="s">
        <v>133</v>
      </c>
      <c r="W201" s="11" t="s">
        <v>133</v>
      </c>
      <c r="X201" s="11" t="s">
        <v>133</v>
      </c>
      <c r="Y201" s="11" t="s">
        <v>133</v>
      </c>
      <c r="Z201" s="11" t="s">
        <v>133</v>
      </c>
      <c r="AA201" s="11" t="s">
        <v>133</v>
      </c>
      <c r="AB201" s="11">
        <v>1</v>
      </c>
      <c r="AC201" s="11">
        <v>1</v>
      </c>
      <c r="AD201" s="11">
        <v>1</v>
      </c>
      <c r="AF201" s="11">
        <v>1</v>
      </c>
      <c r="AG201" s="11">
        <v>1</v>
      </c>
      <c r="AH201" s="11">
        <v>1</v>
      </c>
      <c r="AI201" s="11">
        <v>1</v>
      </c>
      <c r="AJ201" s="11">
        <v>1</v>
      </c>
      <c r="AK201" s="11">
        <v>1</v>
      </c>
    </row>
    <row r="202" spans="1:43" ht="16" x14ac:dyDescent="0.2">
      <c r="A202" s="11" t="s">
        <v>133</v>
      </c>
      <c r="B202" s="11" t="s">
        <v>133</v>
      </c>
      <c r="C202" s="11" t="s">
        <v>133</v>
      </c>
      <c r="E202" s="11" t="s">
        <v>133</v>
      </c>
      <c r="F202" s="11" t="s">
        <v>133</v>
      </c>
      <c r="G202" s="11" t="s">
        <v>133</v>
      </c>
      <c r="H202" s="11" t="s">
        <v>133</v>
      </c>
      <c r="I202" s="11" t="s">
        <v>133</v>
      </c>
      <c r="J202" s="11" t="s">
        <v>133</v>
      </c>
      <c r="K202" s="17" t="s">
        <v>133</v>
      </c>
      <c r="L202" s="17" t="s">
        <v>133</v>
      </c>
      <c r="M202" s="17" t="s">
        <v>133</v>
      </c>
      <c r="N202" s="17" t="s">
        <v>133</v>
      </c>
      <c r="O202" s="17" t="s">
        <v>133</v>
      </c>
      <c r="P202" s="17" t="s">
        <v>133</v>
      </c>
      <c r="Q202" s="17" t="s">
        <v>133</v>
      </c>
      <c r="R202" s="11" t="s">
        <v>133</v>
      </c>
      <c r="S202" s="12" t="s">
        <v>133</v>
      </c>
      <c r="T202" s="11" t="s">
        <v>133</v>
      </c>
      <c r="U202" s="11" t="s">
        <v>133</v>
      </c>
      <c r="V202" s="11" t="s">
        <v>133</v>
      </c>
      <c r="W202" s="11" t="s">
        <v>133</v>
      </c>
      <c r="X202" s="11" t="s">
        <v>133</v>
      </c>
      <c r="Y202" s="11" t="s">
        <v>133</v>
      </c>
      <c r="Z202" s="11" t="s">
        <v>133</v>
      </c>
      <c r="AA202" s="11" t="s">
        <v>133</v>
      </c>
      <c r="AB202" s="11">
        <v>1</v>
      </c>
      <c r="AC202" s="11">
        <v>1</v>
      </c>
      <c r="AD202" s="11">
        <v>1</v>
      </c>
      <c r="AF202" s="11">
        <v>1</v>
      </c>
      <c r="AG202" s="11">
        <v>1</v>
      </c>
      <c r="AH202" s="11">
        <v>1</v>
      </c>
      <c r="AI202" s="11">
        <v>1</v>
      </c>
      <c r="AJ202" s="11">
        <v>1</v>
      </c>
      <c r="AK202" s="11">
        <v>1</v>
      </c>
    </row>
    <row r="203" spans="1:43" ht="16" x14ac:dyDescent="0.2">
      <c r="A203" s="11" t="s">
        <v>133</v>
      </c>
      <c r="B203" s="11" t="s">
        <v>133</v>
      </c>
      <c r="C203" s="11" t="s">
        <v>133</v>
      </c>
      <c r="E203" s="11" t="s">
        <v>133</v>
      </c>
      <c r="F203" s="11" t="s">
        <v>133</v>
      </c>
      <c r="G203" s="11" t="s">
        <v>133</v>
      </c>
      <c r="H203" s="11">
        <v>1</v>
      </c>
      <c r="I203" s="11">
        <v>1</v>
      </c>
      <c r="J203" s="11">
        <v>1</v>
      </c>
      <c r="K203" s="17">
        <v>1</v>
      </c>
      <c r="L203" s="17">
        <v>1</v>
      </c>
      <c r="M203" s="17">
        <v>1</v>
      </c>
      <c r="N203" s="17">
        <v>1</v>
      </c>
      <c r="O203" s="17">
        <v>1</v>
      </c>
      <c r="P203" s="17">
        <v>1</v>
      </c>
      <c r="Q203" s="17">
        <v>1</v>
      </c>
      <c r="R203" s="11">
        <v>0</v>
      </c>
      <c r="S203" s="12">
        <v>1</v>
      </c>
      <c r="T203" s="11">
        <v>0</v>
      </c>
      <c r="U203" s="11" t="s">
        <v>133</v>
      </c>
      <c r="V203" s="11">
        <v>0</v>
      </c>
      <c r="W203" s="11">
        <v>1</v>
      </c>
      <c r="X203" s="11">
        <v>1</v>
      </c>
      <c r="Y203" s="11">
        <v>1</v>
      </c>
      <c r="Z203" s="11">
        <v>1</v>
      </c>
      <c r="AA203" s="11">
        <v>1</v>
      </c>
      <c r="AB203" s="11">
        <v>1</v>
      </c>
      <c r="AC203" s="11">
        <v>1</v>
      </c>
      <c r="AD203" s="11">
        <v>1</v>
      </c>
      <c r="AF203" s="11">
        <v>1</v>
      </c>
      <c r="AG203" s="11">
        <v>1</v>
      </c>
      <c r="AH203" s="11">
        <v>1</v>
      </c>
      <c r="AI203" s="11">
        <v>1</v>
      </c>
      <c r="AJ203" s="11">
        <v>1</v>
      </c>
      <c r="AK203" s="11">
        <v>1</v>
      </c>
    </row>
    <row r="204" spans="1:43" ht="16" x14ac:dyDescent="0.2">
      <c r="A204" s="11" t="s">
        <v>133</v>
      </c>
      <c r="B204" s="11" t="s">
        <v>133</v>
      </c>
      <c r="C204" s="11" t="s">
        <v>133</v>
      </c>
      <c r="E204" s="11" t="s">
        <v>133</v>
      </c>
      <c r="F204" s="11" t="s">
        <v>133</v>
      </c>
      <c r="G204" s="11" t="s">
        <v>133</v>
      </c>
      <c r="H204" s="11" t="s">
        <v>133</v>
      </c>
      <c r="I204" s="11" t="s">
        <v>133</v>
      </c>
      <c r="J204" s="11" t="s">
        <v>133</v>
      </c>
      <c r="K204" s="17" t="s">
        <v>133</v>
      </c>
      <c r="L204" s="17" t="s">
        <v>133</v>
      </c>
      <c r="M204" s="17" t="s">
        <v>133</v>
      </c>
      <c r="N204" s="17" t="s">
        <v>133</v>
      </c>
      <c r="O204" s="17" t="s">
        <v>133</v>
      </c>
      <c r="P204" s="17" t="s">
        <v>133</v>
      </c>
      <c r="Q204" s="17" t="s">
        <v>133</v>
      </c>
      <c r="R204" s="11" t="s">
        <v>133</v>
      </c>
      <c r="S204" s="12" t="s">
        <v>133</v>
      </c>
      <c r="T204" s="11" t="s">
        <v>133</v>
      </c>
      <c r="U204" s="11" t="s">
        <v>133</v>
      </c>
      <c r="V204" s="11" t="s">
        <v>133</v>
      </c>
      <c r="W204" s="11" t="s">
        <v>133</v>
      </c>
      <c r="X204" s="11" t="s">
        <v>133</v>
      </c>
      <c r="Y204" s="11" t="s">
        <v>133</v>
      </c>
      <c r="Z204" s="11" t="s">
        <v>133</v>
      </c>
      <c r="AA204" s="11" t="s">
        <v>133</v>
      </c>
      <c r="AB204" s="11">
        <v>1</v>
      </c>
      <c r="AC204" s="11">
        <v>1</v>
      </c>
      <c r="AD204" s="11">
        <v>1</v>
      </c>
      <c r="AF204" s="11">
        <v>1</v>
      </c>
      <c r="AG204" s="11">
        <v>1</v>
      </c>
      <c r="AH204" s="11">
        <v>1</v>
      </c>
      <c r="AI204" s="11">
        <v>1</v>
      </c>
      <c r="AJ204" s="11">
        <v>1</v>
      </c>
      <c r="AK204" s="11">
        <v>1</v>
      </c>
    </row>
    <row r="205" spans="1:43" s="102" customFormat="1" ht="17" thickBot="1" x14ac:dyDescent="0.25">
      <c r="A205" s="102" t="s">
        <v>133</v>
      </c>
      <c r="B205" s="102" t="s">
        <v>133</v>
      </c>
      <c r="C205" s="102" t="s">
        <v>133</v>
      </c>
      <c r="E205" s="102" t="s">
        <v>133</v>
      </c>
      <c r="F205" s="102" t="s">
        <v>133</v>
      </c>
      <c r="G205" s="102" t="s">
        <v>133</v>
      </c>
      <c r="H205" s="102" t="s">
        <v>133</v>
      </c>
      <c r="I205" s="102" t="s">
        <v>133</v>
      </c>
      <c r="J205" s="102" t="s">
        <v>133</v>
      </c>
      <c r="K205" s="158" t="s">
        <v>133</v>
      </c>
      <c r="L205" s="158" t="s">
        <v>133</v>
      </c>
      <c r="M205" s="158" t="s">
        <v>133</v>
      </c>
      <c r="N205" s="158" t="s">
        <v>133</v>
      </c>
      <c r="O205" s="158" t="s">
        <v>133</v>
      </c>
      <c r="P205" s="158" t="s">
        <v>133</v>
      </c>
      <c r="Q205" s="158" t="s">
        <v>133</v>
      </c>
      <c r="R205" s="102" t="s">
        <v>133</v>
      </c>
      <c r="S205" s="159" t="s">
        <v>133</v>
      </c>
      <c r="T205" s="102" t="s">
        <v>133</v>
      </c>
      <c r="U205" s="102" t="s">
        <v>133</v>
      </c>
      <c r="V205" s="102" t="s">
        <v>133</v>
      </c>
      <c r="W205" s="102" t="s">
        <v>133</v>
      </c>
      <c r="X205" s="102" t="s">
        <v>133</v>
      </c>
      <c r="Y205" s="102" t="s">
        <v>133</v>
      </c>
      <c r="Z205" s="102" t="s">
        <v>133</v>
      </c>
      <c r="AA205" s="102" t="s">
        <v>133</v>
      </c>
      <c r="AB205" s="102">
        <v>1</v>
      </c>
      <c r="AC205" s="102">
        <v>1</v>
      </c>
      <c r="AD205" s="102">
        <v>1</v>
      </c>
      <c r="AF205" s="102">
        <v>1</v>
      </c>
      <c r="AG205" s="102">
        <v>1</v>
      </c>
      <c r="AH205" s="102">
        <v>1</v>
      </c>
      <c r="AI205" s="102">
        <v>1</v>
      </c>
      <c r="AJ205" s="102">
        <v>1</v>
      </c>
      <c r="AK205" s="102">
        <v>1</v>
      </c>
      <c r="AN205" s="101"/>
      <c r="AP205" s="103"/>
      <c r="AQ205" s="103"/>
    </row>
    <row r="206" spans="1:43" ht="16" thickTop="1" x14ac:dyDescent="0.2"/>
  </sheetData>
  <dataConsolidate/>
  <mergeCells count="7">
    <mergeCell ref="AF1:AK1"/>
    <mergeCell ref="A1:G1"/>
    <mergeCell ref="H1:Q1"/>
    <mergeCell ref="R1:T1"/>
    <mergeCell ref="U1:AA1"/>
    <mergeCell ref="AB1:AC1"/>
    <mergeCell ref="AE1:AE2"/>
  </mergeCells>
  <conditionalFormatting sqref="A2:C2 E2:X2 Z34:XFD46 Z47:AM50 AS47:XFD50 Z51:XFD57">
    <cfRule type="containsText" dxfId="21" priority="12" operator="containsText" text="0">
      <formula>NOT(ISERROR(SEARCH("0",A2)))</formula>
    </cfRule>
  </conditionalFormatting>
  <conditionalFormatting sqref="A1:Y1 A3:Y57">
    <cfRule type="containsText" dxfId="20" priority="9" operator="containsText" text="0">
      <formula>NOT(ISERROR(SEARCH("0",A1)))</formula>
    </cfRule>
  </conditionalFormatting>
  <conditionalFormatting sqref="A58:AM1048576">
    <cfRule type="containsText" dxfId="19" priority="6" operator="containsText" text="0">
      <formula>NOT(ISERROR(SEARCH("0",A58)))</formula>
    </cfRule>
  </conditionalFormatting>
  <conditionalFormatting sqref="D2">
    <cfRule type="cellIs" dxfId="18" priority="4" operator="notEqual">
      <formula>#REF!</formula>
    </cfRule>
    <cfRule type="cellIs" dxfId="17" priority="5" operator="notEqual">
      <formula>#REF!+#REF!</formula>
    </cfRule>
  </conditionalFormatting>
  <conditionalFormatting sqref="Y2">
    <cfRule type="cellIs" dxfId="16" priority="7" operator="notEqual">
      <formula>#REF!</formula>
    </cfRule>
    <cfRule type="cellIs" dxfId="15" priority="8" operator="notEqual">
      <formula>#REF!+#REF!</formula>
    </cfRule>
  </conditionalFormatting>
  <conditionalFormatting sqref="Z1:AC2 AF1:AM2 AS1:XFD22 Z3:AM22 AS58:XFD1048576">
    <cfRule type="containsText" dxfId="14" priority="14" operator="containsText" text="0">
      <formula>NOT(ISERROR(SEARCH("0",Z1)))</formula>
    </cfRule>
  </conditionalFormatting>
  <conditionalFormatting sqref="Z2:AC2 A2:C2 E2:Q2 U2:X2">
    <cfRule type="cellIs" dxfId="13" priority="19" operator="notEqual">
      <formula>#REF!</formula>
    </cfRule>
    <cfRule type="cellIs" dxfId="12" priority="20" operator="notEqual">
      <formula>#REF!+#REF!</formula>
    </cfRule>
  </conditionalFormatting>
  <conditionalFormatting sqref="Z23:XFD23 Z24:AM31 AS24:XFD31 Z32:XFD32 Z33:AN33 AS33:XFD33">
    <cfRule type="containsText" dxfId="11" priority="13" operator="containsText" text="0">
      <formula>NOT(ISERROR(SEARCH("0",Z23)))</formula>
    </cfRule>
  </conditionalFormatting>
  <conditionalFormatting sqref="AE1 AD2">
    <cfRule type="cellIs" dxfId="10" priority="2" operator="notEqual">
      <formula>#REF!</formula>
    </cfRule>
    <cfRule type="cellIs" dxfId="9" priority="3" operator="notEqual">
      <formula>#REF!+#REF!</formula>
    </cfRule>
  </conditionalFormatting>
  <conditionalFormatting sqref="AI2:AM2">
    <cfRule type="cellIs" dxfId="8" priority="15" operator="notEqual">
      <formula>#REF!</formula>
    </cfRule>
    <cfRule type="cellIs" dxfId="7" priority="16" operator="notEqual">
      <formula>#REF!+#REF!</formula>
    </cfRule>
  </conditionalFormatting>
  <conditionalFormatting sqref="AN49:AR49 AN50">
    <cfRule type="containsText" dxfId="6" priority="11" operator="containsText" text="0">
      <formula>NOT(ISERROR(SEARCH("0",AN49)))</formula>
    </cfRule>
  </conditionalFormatting>
  <conditionalFormatting sqref="AN62:AR62 AN63">
    <cfRule type="containsText" dxfId="5" priority="10" operator="containsText" text="0">
      <formula>NOT(ISERROR(SEARCH("0",AN62)))</formula>
    </cfRule>
  </conditionalFormatting>
  <conditionalFormatting sqref="AN191:AR191 AN192">
    <cfRule type="containsText" dxfId="4" priority="1" operator="containsText" text="0">
      <formula>NOT(ISERROR(SEARCH("0",AN191)))</formula>
    </cfRule>
  </conditionalFormatting>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7DF83-E332-2145-AB3D-BAFCE32480D7}">
  <dimension ref="A1:AL79"/>
  <sheetViews>
    <sheetView zoomScale="125" zoomScaleNormal="125" workbookViewId="0">
      <pane xSplit="8" ySplit="2" topLeftCell="L3" activePane="bottomRight" state="frozen"/>
      <selection pane="topRight" activeCell="H1" sqref="H1"/>
      <selection pane="bottomLeft" activeCell="A3" sqref="A3"/>
      <selection pane="bottomRight" activeCell="O18" sqref="O18"/>
    </sheetView>
  </sheetViews>
  <sheetFormatPr baseColWidth="10" defaultColWidth="11.5" defaultRowHeight="15" x14ac:dyDescent="0.2"/>
  <cols>
    <col min="1" max="1" width="17.83203125" style="13" customWidth="1"/>
    <col min="2" max="2" width="6.1640625" style="13" customWidth="1"/>
    <col min="3" max="3" width="6" style="13" customWidth="1"/>
    <col min="4" max="4" width="5.5" style="13" customWidth="1"/>
    <col min="5" max="5" width="4.5" style="13" customWidth="1"/>
    <col min="6" max="6" width="7.33203125" style="13" customWidth="1"/>
    <col min="7" max="7" width="9.33203125" style="11" customWidth="1"/>
    <col min="8" max="8" width="12.6640625" style="11" customWidth="1"/>
    <col min="9" max="9" width="11.5" style="11"/>
    <col min="10" max="10" width="11.5" style="17"/>
    <col min="11" max="11" width="14.33203125" style="17" customWidth="1"/>
    <col min="12" max="16" width="9.83203125" style="17" customWidth="1"/>
    <col min="17" max="17" width="15.6640625" style="11" customWidth="1"/>
    <col min="18" max="18" width="10.33203125" style="12" customWidth="1"/>
    <col min="19" max="19" width="16.33203125" style="11" customWidth="1"/>
    <col min="20" max="20" width="11.5" style="11"/>
    <col min="21" max="21" width="13.83203125" style="11" customWidth="1"/>
    <col min="22" max="22" width="16.5" style="11" customWidth="1"/>
    <col min="23" max="23" width="13" style="11" customWidth="1"/>
    <col min="24" max="24" width="13.5" style="11" customWidth="1"/>
    <col min="25" max="25" width="11.5" style="11"/>
    <col min="26" max="26" width="20.1640625" style="11" customWidth="1"/>
    <col min="27" max="27" width="12.5" style="11" customWidth="1"/>
    <col min="28" max="28" width="18.33203125" style="11" customWidth="1"/>
    <col min="29" max="31" width="12.33203125" style="11" customWidth="1"/>
    <col min="32" max="34" width="11.5" style="11"/>
    <col min="35" max="35" width="13.83203125" style="11" customWidth="1"/>
    <col min="36" max="36" width="20" style="11" customWidth="1"/>
    <col min="37" max="37" width="32.5" style="1" customWidth="1"/>
    <col min="38" max="38" width="26.6640625" style="1" customWidth="1"/>
    <col min="39" max="16384" width="11.5" style="11"/>
  </cols>
  <sheetData>
    <row r="1" spans="1:38" ht="21" customHeight="1" x14ac:dyDescent="0.2">
      <c r="A1" s="309" t="s">
        <v>0</v>
      </c>
      <c r="B1" s="309"/>
      <c r="C1" s="309"/>
      <c r="D1" s="309"/>
      <c r="E1" s="309"/>
      <c r="F1" s="309"/>
      <c r="G1" s="310" t="s">
        <v>1</v>
      </c>
      <c r="H1" s="310"/>
      <c r="I1" s="310"/>
      <c r="J1" s="310"/>
      <c r="K1" s="310"/>
      <c r="L1" s="310"/>
      <c r="M1" s="310"/>
      <c r="N1" s="310"/>
      <c r="O1" s="310"/>
      <c r="P1" s="310"/>
      <c r="Q1" s="311" t="s">
        <v>2</v>
      </c>
      <c r="R1" s="311"/>
      <c r="S1" s="311"/>
      <c r="T1" s="312" t="s">
        <v>3</v>
      </c>
      <c r="U1" s="312"/>
      <c r="V1" s="312"/>
      <c r="W1" s="312"/>
      <c r="X1" s="312"/>
      <c r="Y1" s="312"/>
      <c r="Z1" s="308" t="s">
        <v>4</v>
      </c>
      <c r="AA1" s="308"/>
      <c r="AB1" s="57"/>
      <c r="AC1" s="308" t="s">
        <v>5</v>
      </c>
      <c r="AD1" s="308"/>
      <c r="AE1" s="308"/>
      <c r="AF1" s="308"/>
      <c r="AG1" s="308"/>
      <c r="AH1" s="308"/>
      <c r="AI1" s="14" t="s">
        <v>6</v>
      </c>
      <c r="AJ1" s="14" t="s">
        <v>7</v>
      </c>
      <c r="AK1" s="1" t="s">
        <v>8</v>
      </c>
      <c r="AL1" s="11" t="s">
        <v>9</v>
      </c>
    </row>
    <row r="2" spans="1:38" ht="38" customHeight="1" x14ac:dyDescent="0.2">
      <c r="A2" s="4" t="s">
        <v>10</v>
      </c>
      <c r="B2" s="4" t="s">
        <v>11</v>
      </c>
      <c r="C2" s="4" t="s">
        <v>12</v>
      </c>
      <c r="D2" s="5" t="s">
        <v>13</v>
      </c>
      <c r="E2" s="5" t="s">
        <v>14</v>
      </c>
      <c r="F2" s="5" t="s">
        <v>15</v>
      </c>
      <c r="G2" s="6" t="s">
        <v>16</v>
      </c>
      <c r="H2" s="6" t="s">
        <v>17</v>
      </c>
      <c r="I2" s="6" t="s">
        <v>18</v>
      </c>
      <c r="J2" s="16" t="s">
        <v>19</v>
      </c>
      <c r="K2" s="6" t="s">
        <v>20</v>
      </c>
      <c r="L2" s="3" t="s">
        <v>21</v>
      </c>
      <c r="M2" s="3" t="s">
        <v>22</v>
      </c>
      <c r="N2" s="3" t="s">
        <v>23</v>
      </c>
      <c r="O2" s="3" t="s">
        <v>24</v>
      </c>
      <c r="P2" s="3" t="s">
        <v>25</v>
      </c>
      <c r="Q2" s="36" t="s">
        <v>26</v>
      </c>
      <c r="R2" s="37" t="s">
        <v>27</v>
      </c>
      <c r="S2" s="35" t="s">
        <v>28</v>
      </c>
      <c r="T2" s="8" t="s">
        <v>29</v>
      </c>
      <c r="U2" s="8" t="s">
        <v>30</v>
      </c>
      <c r="V2" s="8" t="s">
        <v>31</v>
      </c>
      <c r="W2" s="9" t="s">
        <v>32</v>
      </c>
      <c r="X2" s="9" t="s">
        <v>33</v>
      </c>
      <c r="Y2" s="8" t="s">
        <v>34</v>
      </c>
      <c r="Z2" s="4" t="s">
        <v>35</v>
      </c>
      <c r="AA2" s="5" t="s">
        <v>36</v>
      </c>
      <c r="AB2" s="18" t="s">
        <v>37</v>
      </c>
      <c r="AC2" s="7" t="s">
        <v>38</v>
      </c>
      <c r="AD2" s="7" t="s">
        <v>39</v>
      </c>
      <c r="AE2" s="7" t="s">
        <v>40</v>
      </c>
      <c r="AF2" s="10" t="s">
        <v>41</v>
      </c>
      <c r="AG2" s="10" t="s">
        <v>42</v>
      </c>
      <c r="AH2" s="10" t="s">
        <v>43</v>
      </c>
      <c r="AI2" s="15" t="s">
        <v>44</v>
      </c>
      <c r="AJ2" s="15" t="s">
        <v>45</v>
      </c>
    </row>
    <row r="3" spans="1:38" s="13" customFormat="1" ht="17" customHeight="1" x14ac:dyDescent="0.2">
      <c r="A3" s="13" t="s">
        <v>222</v>
      </c>
      <c r="B3" s="13" t="s">
        <v>222</v>
      </c>
      <c r="C3" s="13" t="s">
        <v>222</v>
      </c>
      <c r="D3" s="43" t="s">
        <v>986</v>
      </c>
      <c r="E3" s="43" t="s">
        <v>988</v>
      </c>
      <c r="F3" s="43" t="s">
        <v>992</v>
      </c>
      <c r="G3" s="13" t="s">
        <v>222</v>
      </c>
      <c r="H3" s="13" t="s">
        <v>222</v>
      </c>
      <c r="I3" s="13" t="s">
        <v>222</v>
      </c>
      <c r="J3" s="13" t="s">
        <v>222</v>
      </c>
      <c r="K3" s="13" t="s">
        <v>222</v>
      </c>
      <c r="L3" s="13" t="s">
        <v>222</v>
      </c>
      <c r="M3" s="13" t="s">
        <v>222</v>
      </c>
      <c r="N3" s="13" t="s">
        <v>222</v>
      </c>
      <c r="O3" s="13" t="s">
        <v>222</v>
      </c>
      <c r="P3" s="13" t="s">
        <v>222</v>
      </c>
      <c r="Q3" s="43" t="s">
        <v>225</v>
      </c>
      <c r="R3" s="13" t="s">
        <v>222</v>
      </c>
      <c r="S3" s="43" t="s">
        <v>67</v>
      </c>
      <c r="T3" s="43" t="s">
        <v>149</v>
      </c>
      <c r="AK3" s="78"/>
      <c r="AL3" s="78"/>
    </row>
    <row r="4" spans="1:38" s="13" customFormat="1" ht="17" customHeight="1" x14ac:dyDescent="0.2">
      <c r="D4" s="43" t="s">
        <v>985</v>
      </c>
      <c r="E4" s="43" t="s">
        <v>989</v>
      </c>
      <c r="F4" s="43" t="s">
        <v>995</v>
      </c>
      <c r="J4" s="76"/>
      <c r="K4" s="76"/>
      <c r="L4" s="76"/>
      <c r="M4" s="76"/>
      <c r="N4" s="76"/>
      <c r="O4" s="76"/>
      <c r="P4" s="76"/>
      <c r="Q4" s="43" t="s">
        <v>88</v>
      </c>
      <c r="R4" s="77"/>
      <c r="S4" s="43" t="s">
        <v>52</v>
      </c>
      <c r="T4" s="43" t="s">
        <v>53</v>
      </c>
      <c r="AK4" s="78"/>
      <c r="AL4" s="78"/>
    </row>
    <row r="5" spans="1:38" s="13" customFormat="1" ht="17" customHeight="1" x14ac:dyDescent="0.2">
      <c r="D5" s="43"/>
      <c r="E5" s="43" t="s">
        <v>223</v>
      </c>
      <c r="F5" s="43"/>
      <c r="J5" s="76"/>
      <c r="K5" s="76"/>
      <c r="L5" s="76"/>
      <c r="M5" s="76"/>
      <c r="N5" s="76"/>
      <c r="O5" s="76"/>
      <c r="P5" s="76"/>
      <c r="Q5" s="43" t="s">
        <v>50</v>
      </c>
      <c r="R5" s="77"/>
      <c r="S5" s="43" t="s">
        <v>76</v>
      </c>
      <c r="T5" s="43"/>
      <c r="AK5" s="78"/>
      <c r="AL5" s="78"/>
    </row>
    <row r="6" spans="1:38" s="13" customFormat="1" ht="17" customHeight="1" x14ac:dyDescent="0.2">
      <c r="D6" s="43"/>
      <c r="E6" s="43"/>
      <c r="F6" s="43"/>
      <c r="J6" s="76"/>
      <c r="K6" s="76"/>
      <c r="L6" s="76"/>
      <c r="M6" s="76"/>
      <c r="N6" s="76"/>
      <c r="O6" s="76"/>
      <c r="P6" s="76"/>
      <c r="Q6" s="43"/>
      <c r="R6" s="77"/>
      <c r="S6" s="43" t="s">
        <v>226</v>
      </c>
      <c r="T6" s="43" t="s">
        <v>74</v>
      </c>
      <c r="AK6" s="78"/>
      <c r="AL6" s="78"/>
    </row>
    <row r="7" spans="1:38" s="13" customFormat="1" ht="16" x14ac:dyDescent="0.2">
      <c r="D7" s="43"/>
      <c r="E7" s="43"/>
      <c r="F7" s="43"/>
      <c r="J7" s="76"/>
      <c r="K7" s="76"/>
      <c r="L7" s="76"/>
      <c r="M7" s="76"/>
      <c r="N7" s="76"/>
      <c r="O7" s="76"/>
      <c r="P7" s="76"/>
      <c r="Q7" s="43" t="s">
        <v>74</v>
      </c>
      <c r="R7" s="77"/>
      <c r="S7" s="43"/>
      <c r="T7" s="43"/>
      <c r="AK7" s="78"/>
      <c r="AL7" s="78"/>
    </row>
    <row r="8" spans="1:38" s="13" customFormat="1" ht="16" x14ac:dyDescent="0.2">
      <c r="D8" s="43"/>
      <c r="E8" s="43"/>
      <c r="F8" s="43"/>
      <c r="J8" s="76"/>
      <c r="K8" s="76"/>
      <c r="L8" s="76"/>
      <c r="M8" s="76"/>
      <c r="N8" s="76"/>
      <c r="O8" s="76"/>
      <c r="P8" s="76"/>
      <c r="Q8" s="43" t="s">
        <v>224</v>
      </c>
      <c r="R8" s="77"/>
      <c r="S8" s="43"/>
      <c r="T8" s="43"/>
      <c r="AK8" s="78"/>
      <c r="AL8" s="78"/>
    </row>
    <row r="9" spans="1:38" s="13" customFormat="1" x14ac:dyDescent="0.2">
      <c r="D9" s="43"/>
      <c r="E9" s="43"/>
      <c r="F9" s="43"/>
      <c r="J9" s="76"/>
      <c r="K9" s="76"/>
      <c r="L9" s="76"/>
      <c r="M9" s="76"/>
      <c r="N9" s="76"/>
      <c r="O9" s="76"/>
      <c r="P9" s="76"/>
      <c r="Q9" s="43"/>
      <c r="R9" s="77"/>
      <c r="S9" s="43"/>
      <c r="T9" s="43"/>
      <c r="AK9" s="78"/>
      <c r="AL9" s="78"/>
    </row>
    <row r="10" spans="1:38" s="13" customFormat="1" x14ac:dyDescent="0.2">
      <c r="D10" s="43"/>
      <c r="E10" s="43"/>
      <c r="F10" s="43"/>
      <c r="J10" s="76"/>
      <c r="K10" s="76"/>
      <c r="L10" s="76"/>
      <c r="M10" s="76"/>
      <c r="N10" s="76"/>
      <c r="O10" s="76"/>
      <c r="P10" s="76"/>
      <c r="Q10" s="43"/>
      <c r="R10" s="77"/>
      <c r="S10" s="43"/>
      <c r="T10" s="43"/>
      <c r="AK10" s="78"/>
      <c r="AL10" s="78"/>
    </row>
    <row r="11" spans="1:38" x14ac:dyDescent="0.2">
      <c r="A11" s="11"/>
      <c r="B11" s="11"/>
      <c r="C11" s="11"/>
      <c r="D11" s="11"/>
      <c r="E11" s="11"/>
      <c r="F11" s="11"/>
    </row>
    <row r="12" spans="1:38" x14ac:dyDescent="0.2">
      <c r="A12" s="11"/>
      <c r="B12" s="11"/>
      <c r="C12" s="11"/>
      <c r="D12" s="11"/>
      <c r="E12" s="11"/>
      <c r="F12" s="11"/>
    </row>
    <row r="13" spans="1:38" x14ac:dyDescent="0.2">
      <c r="A13" s="11"/>
      <c r="B13" s="11"/>
      <c r="C13" s="11"/>
      <c r="D13" s="11"/>
      <c r="E13" s="11"/>
      <c r="F13" s="11"/>
    </row>
    <row r="14" spans="1:38" x14ac:dyDescent="0.2">
      <c r="A14" s="11"/>
      <c r="B14" s="11"/>
      <c r="C14" s="11"/>
      <c r="D14" s="11"/>
      <c r="E14" s="11"/>
      <c r="F14" s="11"/>
    </row>
    <row r="15" spans="1:38" x14ac:dyDescent="0.2">
      <c r="A15" s="11"/>
      <c r="B15" s="11"/>
      <c r="C15" s="11"/>
      <c r="D15" s="11"/>
      <c r="E15" s="11"/>
      <c r="F15" s="11"/>
    </row>
    <row r="16" spans="1:38" x14ac:dyDescent="0.2">
      <c r="A16" s="11"/>
      <c r="B16" s="11"/>
      <c r="C16" s="11"/>
      <c r="D16" s="11"/>
      <c r="E16" s="11"/>
      <c r="F16" s="11"/>
    </row>
    <row r="17" spans="10:38" s="11" customFormat="1" x14ac:dyDescent="0.2">
      <c r="J17" s="17"/>
      <c r="K17" s="17"/>
      <c r="L17" s="17"/>
      <c r="M17" s="17"/>
      <c r="N17" s="17"/>
      <c r="O17" s="17"/>
      <c r="P17" s="17"/>
      <c r="R17" s="12"/>
      <c r="AK17" s="1"/>
      <c r="AL17" s="1"/>
    </row>
    <row r="18" spans="10:38" s="11" customFormat="1" x14ac:dyDescent="0.2">
      <c r="J18" s="17"/>
      <c r="K18" s="17"/>
      <c r="L18" s="17"/>
      <c r="M18" s="17"/>
      <c r="N18" s="17"/>
      <c r="O18" s="17"/>
      <c r="P18" s="17"/>
      <c r="R18" s="12"/>
      <c r="AK18" s="1"/>
      <c r="AL18" s="1"/>
    </row>
    <row r="19" spans="10:38" s="11" customFormat="1" x14ac:dyDescent="0.2">
      <c r="J19" s="17"/>
      <c r="K19" s="17"/>
      <c r="L19" s="17"/>
      <c r="M19" s="17"/>
      <c r="N19" s="17"/>
      <c r="O19" s="17"/>
      <c r="P19" s="17"/>
      <c r="R19" s="12"/>
      <c r="AK19" s="1"/>
      <c r="AL19" s="1"/>
    </row>
    <row r="20" spans="10:38" s="11" customFormat="1" x14ac:dyDescent="0.2">
      <c r="J20" s="17"/>
      <c r="K20" s="17"/>
      <c r="L20" s="17"/>
      <c r="M20" s="17"/>
      <c r="N20" s="17"/>
      <c r="O20" s="17"/>
      <c r="P20" s="17"/>
      <c r="R20" s="12"/>
      <c r="AK20" s="1"/>
      <c r="AL20" s="1"/>
    </row>
    <row r="21" spans="10:38" s="11" customFormat="1" x14ac:dyDescent="0.2">
      <c r="J21" s="17"/>
      <c r="K21" s="17"/>
      <c r="L21" s="17"/>
      <c r="M21" s="17"/>
      <c r="N21" s="17"/>
      <c r="O21" s="17"/>
      <c r="P21" s="17"/>
      <c r="R21" s="12"/>
      <c r="AK21" s="1"/>
      <c r="AL21" s="1"/>
    </row>
    <row r="22" spans="10:38" s="11" customFormat="1" x14ac:dyDescent="0.2">
      <c r="J22" s="17"/>
      <c r="K22" s="17"/>
      <c r="L22" s="17"/>
      <c r="M22" s="17"/>
      <c r="N22" s="17"/>
      <c r="O22" s="17"/>
      <c r="P22" s="17"/>
      <c r="R22" s="12"/>
      <c r="AK22" s="1"/>
      <c r="AL22" s="1"/>
    </row>
    <row r="23" spans="10:38" s="11" customFormat="1" x14ac:dyDescent="0.2">
      <c r="J23" s="17"/>
      <c r="K23" s="17"/>
      <c r="L23" s="17"/>
      <c r="M23" s="17"/>
      <c r="N23" s="17"/>
      <c r="O23" s="17"/>
      <c r="P23" s="17"/>
      <c r="R23" s="12"/>
      <c r="AK23" s="1"/>
      <c r="AL23" s="1"/>
    </row>
    <row r="24" spans="10:38" s="11" customFormat="1" x14ac:dyDescent="0.2">
      <c r="J24" s="17"/>
      <c r="K24" s="17"/>
      <c r="L24" s="17"/>
      <c r="M24" s="17"/>
      <c r="N24" s="17"/>
      <c r="O24" s="17"/>
      <c r="P24" s="17"/>
      <c r="R24" s="12"/>
      <c r="AK24" s="1"/>
      <c r="AL24" s="1"/>
    </row>
    <row r="25" spans="10:38" s="11" customFormat="1" x14ac:dyDescent="0.2">
      <c r="J25" s="17"/>
      <c r="K25" s="17"/>
      <c r="L25" s="17"/>
      <c r="M25" s="17"/>
      <c r="N25" s="17"/>
      <c r="O25" s="17"/>
      <c r="P25" s="17"/>
      <c r="R25" s="12"/>
      <c r="AK25" s="1"/>
      <c r="AL25" s="1"/>
    </row>
    <row r="26" spans="10:38" s="11" customFormat="1" x14ac:dyDescent="0.2">
      <c r="J26" s="17"/>
      <c r="K26" s="17"/>
      <c r="L26" s="17"/>
      <c r="M26" s="17"/>
      <c r="N26" s="17"/>
      <c r="O26" s="17"/>
      <c r="P26" s="17"/>
      <c r="R26" s="12"/>
      <c r="AK26" s="1"/>
      <c r="AL26" s="1"/>
    </row>
    <row r="27" spans="10:38" s="11" customFormat="1" x14ac:dyDescent="0.2">
      <c r="J27" s="17"/>
      <c r="K27" s="17"/>
      <c r="L27" s="17"/>
      <c r="M27" s="17"/>
      <c r="N27" s="17"/>
      <c r="O27" s="17"/>
      <c r="P27" s="17"/>
      <c r="R27" s="12"/>
      <c r="AK27" s="1"/>
      <c r="AL27" s="1"/>
    </row>
    <row r="28" spans="10:38" s="11" customFormat="1" x14ac:dyDescent="0.2">
      <c r="J28" s="17"/>
      <c r="K28" s="17"/>
      <c r="L28" s="17"/>
      <c r="M28" s="17"/>
      <c r="N28" s="17"/>
      <c r="O28" s="17"/>
      <c r="P28" s="17"/>
      <c r="R28" s="12"/>
      <c r="AK28" s="1"/>
      <c r="AL28" s="1"/>
    </row>
    <row r="29" spans="10:38" s="11" customFormat="1" x14ac:dyDescent="0.2">
      <c r="J29" s="17"/>
      <c r="K29" s="17"/>
      <c r="L29" s="17"/>
      <c r="M29" s="17"/>
      <c r="N29" s="17"/>
      <c r="O29" s="17"/>
      <c r="P29" s="17"/>
      <c r="R29" s="12"/>
      <c r="AK29" s="1"/>
      <c r="AL29" s="1"/>
    </row>
    <row r="30" spans="10:38" s="11" customFormat="1" x14ac:dyDescent="0.2">
      <c r="J30" s="17"/>
      <c r="K30" s="17"/>
      <c r="L30" s="17"/>
      <c r="M30" s="17"/>
      <c r="N30" s="17"/>
      <c r="O30" s="17"/>
      <c r="P30" s="17"/>
      <c r="R30" s="12"/>
      <c r="AK30" s="1"/>
      <c r="AL30" s="1"/>
    </row>
    <row r="31" spans="10:38" s="11" customFormat="1" x14ac:dyDescent="0.2">
      <c r="J31" s="17"/>
      <c r="K31" s="17"/>
      <c r="L31" s="17"/>
      <c r="M31" s="17"/>
      <c r="N31" s="17"/>
      <c r="O31" s="17"/>
      <c r="P31" s="17"/>
      <c r="R31" s="12"/>
      <c r="AK31" s="1"/>
      <c r="AL31" s="1"/>
    </row>
    <row r="32" spans="10:38" s="11" customFormat="1" x14ac:dyDescent="0.2">
      <c r="J32" s="17"/>
      <c r="K32" s="17"/>
      <c r="L32" s="17"/>
      <c r="M32" s="17"/>
      <c r="N32" s="17"/>
      <c r="O32" s="17"/>
      <c r="P32" s="17"/>
      <c r="R32" s="12"/>
      <c r="AK32" s="1"/>
      <c r="AL32" s="1"/>
    </row>
    <row r="33" spans="10:38" s="11" customFormat="1" x14ac:dyDescent="0.2">
      <c r="J33" s="17"/>
      <c r="K33" s="17"/>
      <c r="L33" s="17"/>
      <c r="M33" s="17"/>
      <c r="N33" s="17"/>
      <c r="O33" s="17"/>
      <c r="P33" s="17"/>
      <c r="R33" s="12"/>
      <c r="AK33" s="1"/>
      <c r="AL33" s="1"/>
    </row>
    <row r="34" spans="10:38" s="11" customFormat="1" x14ac:dyDescent="0.2">
      <c r="J34" s="17"/>
      <c r="K34" s="17"/>
      <c r="L34" s="17"/>
      <c r="M34" s="17"/>
      <c r="N34" s="17"/>
      <c r="O34" s="17"/>
      <c r="P34" s="17"/>
      <c r="R34" s="12"/>
      <c r="AK34" s="1"/>
      <c r="AL34" s="1"/>
    </row>
    <row r="35" spans="10:38" s="11" customFormat="1" x14ac:dyDescent="0.2">
      <c r="J35" s="17"/>
      <c r="K35" s="17"/>
      <c r="L35" s="17"/>
      <c r="M35" s="17"/>
      <c r="N35" s="17"/>
      <c r="O35" s="17"/>
      <c r="P35" s="17"/>
      <c r="R35" s="12"/>
      <c r="AK35" s="1"/>
      <c r="AL35" s="1"/>
    </row>
    <row r="36" spans="10:38" s="11" customFormat="1" x14ac:dyDescent="0.2">
      <c r="J36" s="17"/>
      <c r="K36" s="17"/>
      <c r="L36" s="17"/>
      <c r="M36" s="17"/>
      <c r="N36" s="17"/>
      <c r="O36" s="17"/>
      <c r="P36" s="17"/>
      <c r="R36" s="12"/>
      <c r="AK36" s="1"/>
      <c r="AL36" s="1"/>
    </row>
    <row r="37" spans="10:38" s="11" customFormat="1" x14ac:dyDescent="0.2">
      <c r="J37" s="17"/>
      <c r="K37" s="17"/>
      <c r="L37" s="17"/>
      <c r="M37" s="17"/>
      <c r="N37" s="17"/>
      <c r="O37" s="17"/>
      <c r="P37" s="17"/>
      <c r="R37" s="12"/>
      <c r="AK37" s="1"/>
      <c r="AL37" s="1"/>
    </row>
    <row r="38" spans="10:38" s="11" customFormat="1" x14ac:dyDescent="0.2">
      <c r="J38" s="17"/>
      <c r="K38" s="17"/>
      <c r="L38" s="17"/>
      <c r="M38" s="17"/>
      <c r="N38" s="17"/>
      <c r="O38" s="17"/>
      <c r="P38" s="17"/>
      <c r="R38" s="12"/>
      <c r="AK38" s="1"/>
      <c r="AL38" s="1"/>
    </row>
    <row r="39" spans="10:38" s="11" customFormat="1" x14ac:dyDescent="0.2">
      <c r="J39" s="17"/>
      <c r="K39" s="17"/>
      <c r="L39" s="17"/>
      <c r="M39" s="17"/>
      <c r="N39" s="17"/>
      <c r="O39" s="17"/>
      <c r="P39" s="17"/>
      <c r="R39" s="12"/>
      <c r="AK39" s="1"/>
      <c r="AL39" s="1"/>
    </row>
    <row r="40" spans="10:38" s="11" customFormat="1" x14ac:dyDescent="0.2">
      <c r="J40" s="17"/>
      <c r="K40" s="17"/>
      <c r="L40" s="17"/>
      <c r="M40" s="17"/>
      <c r="N40" s="17"/>
      <c r="O40" s="17"/>
      <c r="P40" s="17"/>
      <c r="R40" s="12"/>
      <c r="AK40" s="1"/>
      <c r="AL40" s="1"/>
    </row>
    <row r="41" spans="10:38" s="11" customFormat="1" x14ac:dyDescent="0.2">
      <c r="J41" s="17"/>
      <c r="K41" s="17"/>
      <c r="L41" s="17"/>
      <c r="M41" s="17"/>
      <c r="N41" s="17"/>
      <c r="O41" s="17"/>
      <c r="P41" s="17"/>
      <c r="R41" s="12"/>
      <c r="AK41" s="1"/>
      <c r="AL41" s="1"/>
    </row>
    <row r="42" spans="10:38" s="11" customFormat="1" x14ac:dyDescent="0.2">
      <c r="J42" s="17"/>
      <c r="K42" s="17"/>
      <c r="L42" s="17"/>
      <c r="M42" s="17"/>
      <c r="N42" s="17"/>
      <c r="O42" s="17"/>
      <c r="P42" s="17"/>
      <c r="R42" s="12"/>
      <c r="AK42" s="1"/>
      <c r="AL42" s="1"/>
    </row>
    <row r="43" spans="10:38" s="11" customFormat="1" x14ac:dyDescent="0.2">
      <c r="J43" s="17"/>
      <c r="K43" s="17"/>
      <c r="L43" s="17"/>
      <c r="M43" s="17"/>
      <c r="N43" s="17"/>
      <c r="O43" s="17"/>
      <c r="P43" s="17"/>
      <c r="R43" s="12"/>
      <c r="AK43" s="1"/>
      <c r="AL43" s="1"/>
    </row>
    <row r="44" spans="10:38" s="11" customFormat="1" x14ac:dyDescent="0.2">
      <c r="J44" s="17"/>
      <c r="K44" s="17"/>
      <c r="L44" s="17"/>
      <c r="M44" s="17"/>
      <c r="N44" s="17"/>
      <c r="O44" s="17"/>
      <c r="P44" s="17"/>
      <c r="R44" s="12"/>
      <c r="AK44" s="1"/>
      <c r="AL44" s="1"/>
    </row>
    <row r="45" spans="10:38" s="11" customFormat="1" x14ac:dyDescent="0.2">
      <c r="J45" s="17"/>
      <c r="K45" s="17"/>
      <c r="L45" s="17"/>
      <c r="M45" s="17"/>
      <c r="N45" s="17"/>
      <c r="O45" s="17"/>
      <c r="P45" s="17"/>
      <c r="R45" s="12"/>
      <c r="AK45" s="1"/>
      <c r="AL45" s="1"/>
    </row>
    <row r="46" spans="10:38" s="11" customFormat="1" x14ac:dyDescent="0.2">
      <c r="J46" s="17"/>
      <c r="K46" s="17"/>
      <c r="L46" s="17"/>
      <c r="M46" s="17"/>
      <c r="N46" s="17"/>
      <c r="O46" s="17"/>
      <c r="P46" s="17"/>
      <c r="R46" s="12"/>
      <c r="AK46" s="1"/>
      <c r="AL46" s="1"/>
    </row>
    <row r="47" spans="10:38" s="11" customFormat="1" x14ac:dyDescent="0.2">
      <c r="J47" s="17"/>
      <c r="K47" s="17"/>
      <c r="L47" s="17"/>
      <c r="M47" s="17"/>
      <c r="N47" s="17"/>
      <c r="O47" s="17"/>
      <c r="P47" s="17"/>
      <c r="R47" s="12"/>
      <c r="AK47" s="1"/>
      <c r="AL47" s="1"/>
    </row>
    <row r="48" spans="10:38" s="11" customFormat="1" x14ac:dyDescent="0.2">
      <c r="J48" s="17"/>
      <c r="K48" s="17"/>
      <c r="L48" s="17"/>
      <c r="M48" s="17"/>
      <c r="N48" s="17"/>
      <c r="O48" s="17"/>
      <c r="P48" s="17"/>
      <c r="R48" s="12"/>
      <c r="AK48" s="1"/>
      <c r="AL48" s="1"/>
    </row>
    <row r="49" spans="10:38" s="11" customFormat="1" x14ac:dyDescent="0.2">
      <c r="J49" s="17"/>
      <c r="K49" s="17"/>
      <c r="L49" s="17"/>
      <c r="M49" s="17"/>
      <c r="N49" s="17"/>
      <c r="O49" s="17"/>
      <c r="P49" s="17"/>
      <c r="R49" s="12"/>
      <c r="AK49" s="1"/>
      <c r="AL49" s="1"/>
    </row>
    <row r="50" spans="10:38" s="11" customFormat="1" x14ac:dyDescent="0.2">
      <c r="J50" s="17"/>
      <c r="K50" s="17"/>
      <c r="L50" s="17"/>
      <c r="M50" s="17"/>
      <c r="N50" s="17"/>
      <c r="O50" s="17"/>
      <c r="P50" s="17"/>
      <c r="R50" s="12"/>
      <c r="AK50" s="1"/>
      <c r="AL50" s="1"/>
    </row>
    <row r="51" spans="10:38" s="11" customFormat="1" x14ac:dyDescent="0.2">
      <c r="J51" s="17"/>
      <c r="K51" s="17"/>
      <c r="L51" s="17"/>
      <c r="M51" s="17"/>
      <c r="N51" s="17"/>
      <c r="O51" s="17"/>
      <c r="P51" s="17"/>
      <c r="R51" s="12"/>
      <c r="AK51" s="1"/>
      <c r="AL51" s="1"/>
    </row>
    <row r="52" spans="10:38" s="11" customFormat="1" x14ac:dyDescent="0.2">
      <c r="J52" s="17"/>
      <c r="K52" s="17"/>
      <c r="L52" s="17"/>
      <c r="M52" s="17"/>
      <c r="N52" s="17"/>
      <c r="O52" s="17"/>
      <c r="P52" s="17"/>
      <c r="R52" s="12"/>
      <c r="AK52" s="1"/>
      <c r="AL52" s="1"/>
    </row>
    <row r="53" spans="10:38" s="11" customFormat="1" x14ac:dyDescent="0.2">
      <c r="J53" s="17"/>
      <c r="K53" s="17"/>
      <c r="L53" s="17"/>
      <c r="M53" s="17"/>
      <c r="N53" s="17"/>
      <c r="O53" s="17"/>
      <c r="P53" s="17"/>
      <c r="R53" s="12"/>
      <c r="AK53" s="1"/>
      <c r="AL53" s="1"/>
    </row>
    <row r="54" spans="10:38" s="11" customFormat="1" x14ac:dyDescent="0.2">
      <c r="J54" s="17"/>
      <c r="K54" s="17"/>
      <c r="L54" s="17"/>
      <c r="M54" s="17"/>
      <c r="N54" s="17"/>
      <c r="O54" s="17"/>
      <c r="P54" s="17"/>
      <c r="R54" s="12"/>
      <c r="AK54" s="1"/>
      <c r="AL54" s="1"/>
    </row>
    <row r="55" spans="10:38" s="11" customFormat="1" x14ac:dyDescent="0.2">
      <c r="J55" s="17"/>
      <c r="K55" s="17"/>
      <c r="L55" s="17"/>
      <c r="M55" s="17"/>
      <c r="N55" s="17"/>
      <c r="O55" s="17"/>
      <c r="P55" s="17"/>
      <c r="R55" s="12"/>
      <c r="AK55" s="1"/>
      <c r="AL55" s="1"/>
    </row>
    <row r="56" spans="10:38" s="11" customFormat="1" x14ac:dyDescent="0.2">
      <c r="J56" s="17"/>
      <c r="K56" s="17"/>
      <c r="L56" s="17"/>
      <c r="M56" s="17"/>
      <c r="N56" s="17"/>
      <c r="O56" s="17"/>
      <c r="P56" s="17"/>
      <c r="R56" s="12"/>
      <c r="AK56" s="1"/>
      <c r="AL56" s="1"/>
    </row>
    <row r="57" spans="10:38" s="11" customFormat="1" x14ac:dyDescent="0.2">
      <c r="J57" s="17"/>
      <c r="K57" s="17"/>
      <c r="L57" s="17"/>
      <c r="M57" s="17"/>
      <c r="N57" s="17"/>
      <c r="O57" s="17"/>
      <c r="P57" s="17"/>
      <c r="R57" s="12"/>
      <c r="AK57" s="1"/>
      <c r="AL57" s="1"/>
    </row>
    <row r="58" spans="10:38" s="11" customFormat="1" x14ac:dyDescent="0.2">
      <c r="J58" s="17"/>
      <c r="K58" s="17"/>
      <c r="L58" s="17"/>
      <c r="M58" s="17"/>
      <c r="N58" s="17"/>
      <c r="O58" s="17"/>
      <c r="P58" s="17"/>
      <c r="R58" s="12"/>
      <c r="AK58" s="1"/>
      <c r="AL58" s="1"/>
    </row>
    <row r="59" spans="10:38" s="11" customFormat="1" x14ac:dyDescent="0.2">
      <c r="J59" s="17"/>
      <c r="K59" s="17"/>
      <c r="L59" s="17"/>
      <c r="M59" s="17"/>
      <c r="N59" s="17"/>
      <c r="O59" s="17"/>
      <c r="P59" s="17"/>
      <c r="R59" s="12"/>
      <c r="AK59" s="1"/>
      <c r="AL59" s="1"/>
    </row>
    <row r="60" spans="10:38" s="11" customFormat="1" x14ac:dyDescent="0.2">
      <c r="J60" s="17"/>
      <c r="K60" s="17"/>
      <c r="L60" s="17"/>
      <c r="M60" s="17"/>
      <c r="N60" s="17"/>
      <c r="O60" s="17"/>
      <c r="P60" s="17"/>
      <c r="R60" s="12"/>
      <c r="AK60" s="1"/>
      <c r="AL60" s="1"/>
    </row>
    <row r="61" spans="10:38" s="11" customFormat="1" x14ac:dyDescent="0.2">
      <c r="J61" s="17"/>
      <c r="K61" s="17"/>
      <c r="L61" s="17"/>
      <c r="M61" s="17"/>
      <c r="N61" s="17"/>
      <c r="O61" s="17"/>
      <c r="P61" s="17"/>
      <c r="R61" s="12"/>
      <c r="AK61" s="1"/>
      <c r="AL61" s="1"/>
    </row>
    <row r="62" spans="10:38" s="11" customFormat="1" x14ac:dyDescent="0.2">
      <c r="J62" s="17"/>
      <c r="K62" s="17"/>
      <c r="L62" s="17"/>
      <c r="M62" s="17"/>
      <c r="N62" s="17"/>
      <c r="O62" s="17"/>
      <c r="P62" s="17"/>
      <c r="R62" s="12"/>
      <c r="AK62" s="1"/>
      <c r="AL62" s="1"/>
    </row>
    <row r="63" spans="10:38" s="11" customFormat="1" x14ac:dyDescent="0.2">
      <c r="J63" s="17"/>
      <c r="K63" s="17"/>
      <c r="L63" s="17"/>
      <c r="M63" s="17"/>
      <c r="N63" s="17"/>
      <c r="O63" s="17"/>
      <c r="P63" s="17"/>
      <c r="R63" s="12"/>
      <c r="AK63" s="1"/>
      <c r="AL63" s="1"/>
    </row>
    <row r="64" spans="10:38" s="11" customFormat="1" x14ac:dyDescent="0.2">
      <c r="J64" s="17"/>
      <c r="K64" s="17"/>
      <c r="L64" s="17"/>
      <c r="M64" s="17"/>
      <c r="N64" s="17"/>
      <c r="O64" s="17"/>
      <c r="P64" s="17"/>
      <c r="R64" s="12"/>
      <c r="AK64" s="1"/>
      <c r="AL64" s="1"/>
    </row>
    <row r="65" spans="10:38" s="11" customFormat="1" x14ac:dyDescent="0.2">
      <c r="J65" s="17"/>
      <c r="K65" s="17"/>
      <c r="L65" s="17"/>
      <c r="M65" s="17"/>
      <c r="N65" s="17"/>
      <c r="O65" s="17"/>
      <c r="P65" s="17"/>
      <c r="R65" s="12"/>
      <c r="AK65" s="1"/>
      <c r="AL65" s="1"/>
    </row>
    <row r="66" spans="10:38" s="11" customFormat="1" x14ac:dyDescent="0.2">
      <c r="J66" s="17"/>
      <c r="K66" s="17"/>
      <c r="L66" s="17"/>
      <c r="M66" s="17"/>
      <c r="N66" s="17"/>
      <c r="O66" s="17"/>
      <c r="P66" s="17"/>
      <c r="R66" s="12"/>
      <c r="AK66" s="1"/>
      <c r="AL66" s="1"/>
    </row>
    <row r="67" spans="10:38" s="11" customFormat="1" x14ac:dyDescent="0.2">
      <c r="J67" s="17"/>
      <c r="K67" s="17"/>
      <c r="L67" s="17"/>
      <c r="M67" s="17"/>
      <c r="N67" s="17"/>
      <c r="O67" s="17"/>
      <c r="P67" s="17"/>
      <c r="R67" s="12"/>
      <c r="AK67" s="1"/>
      <c r="AL67" s="1"/>
    </row>
    <row r="68" spans="10:38" s="11" customFormat="1" x14ac:dyDescent="0.2">
      <c r="J68" s="17"/>
      <c r="K68" s="17"/>
      <c r="L68" s="17"/>
      <c r="M68" s="17"/>
      <c r="N68" s="17"/>
      <c r="O68" s="17"/>
      <c r="P68" s="17"/>
      <c r="R68" s="12"/>
      <c r="AK68" s="1"/>
      <c r="AL68" s="1"/>
    </row>
    <row r="69" spans="10:38" s="11" customFormat="1" x14ac:dyDescent="0.2">
      <c r="J69" s="17"/>
      <c r="K69" s="17"/>
      <c r="L69" s="17"/>
      <c r="M69" s="17"/>
      <c r="N69" s="17"/>
      <c r="O69" s="17"/>
      <c r="P69" s="17"/>
      <c r="R69" s="12"/>
      <c r="AK69" s="1"/>
      <c r="AL69" s="1"/>
    </row>
    <row r="70" spans="10:38" s="11" customFormat="1" x14ac:dyDescent="0.2">
      <c r="J70" s="17"/>
      <c r="K70" s="17"/>
      <c r="L70" s="17"/>
      <c r="M70" s="17"/>
      <c r="N70" s="17"/>
      <c r="O70" s="17"/>
      <c r="P70" s="17"/>
      <c r="R70" s="12"/>
      <c r="AK70" s="1"/>
      <c r="AL70" s="1"/>
    </row>
    <row r="71" spans="10:38" s="11" customFormat="1" x14ac:dyDescent="0.2">
      <c r="J71" s="17"/>
      <c r="K71" s="17"/>
      <c r="L71" s="17"/>
      <c r="M71" s="17"/>
      <c r="N71" s="17"/>
      <c r="O71" s="17"/>
      <c r="P71" s="17"/>
      <c r="R71" s="12"/>
      <c r="AK71" s="1"/>
      <c r="AL71" s="1"/>
    </row>
    <row r="72" spans="10:38" s="11" customFormat="1" x14ac:dyDescent="0.2">
      <c r="J72" s="17"/>
      <c r="K72" s="17"/>
      <c r="L72" s="17"/>
      <c r="M72" s="17"/>
      <c r="N72" s="17"/>
      <c r="O72" s="17"/>
      <c r="P72" s="17"/>
      <c r="R72" s="12"/>
      <c r="AK72" s="1"/>
      <c r="AL72" s="1"/>
    </row>
    <row r="73" spans="10:38" s="11" customFormat="1" x14ac:dyDescent="0.2">
      <c r="J73" s="17"/>
      <c r="K73" s="17"/>
      <c r="L73" s="17"/>
      <c r="M73" s="17"/>
      <c r="N73" s="17"/>
      <c r="O73" s="17"/>
      <c r="P73" s="17"/>
      <c r="R73" s="12"/>
      <c r="AK73" s="1"/>
      <c r="AL73" s="1"/>
    </row>
    <row r="74" spans="10:38" s="11" customFormat="1" x14ac:dyDescent="0.2">
      <c r="J74" s="17"/>
      <c r="K74" s="17"/>
      <c r="L74" s="17"/>
      <c r="M74" s="17"/>
      <c r="N74" s="17"/>
      <c r="O74" s="17"/>
      <c r="P74" s="17"/>
      <c r="R74" s="12"/>
      <c r="AK74" s="1"/>
      <c r="AL74" s="1"/>
    </row>
    <row r="75" spans="10:38" s="11" customFormat="1" x14ac:dyDescent="0.2">
      <c r="J75" s="17"/>
      <c r="K75" s="17"/>
      <c r="L75" s="17"/>
      <c r="M75" s="17"/>
      <c r="N75" s="17"/>
      <c r="O75" s="17"/>
      <c r="P75" s="17"/>
      <c r="R75" s="12"/>
      <c r="AK75" s="1"/>
      <c r="AL75" s="1"/>
    </row>
    <row r="76" spans="10:38" s="11" customFormat="1" x14ac:dyDescent="0.2">
      <c r="J76" s="17"/>
      <c r="K76" s="17"/>
      <c r="L76" s="17"/>
      <c r="M76" s="17"/>
      <c r="N76" s="17"/>
      <c r="O76" s="17"/>
      <c r="P76" s="17"/>
      <c r="R76" s="12"/>
      <c r="AK76" s="1"/>
      <c r="AL76" s="1"/>
    </row>
    <row r="77" spans="10:38" s="11" customFormat="1" x14ac:dyDescent="0.2">
      <c r="J77" s="17"/>
      <c r="K77" s="17"/>
      <c r="L77" s="17"/>
      <c r="M77" s="17"/>
      <c r="N77" s="17"/>
      <c r="O77" s="17"/>
      <c r="P77" s="17"/>
      <c r="R77" s="12"/>
      <c r="AK77" s="1"/>
      <c r="AL77" s="1"/>
    </row>
    <row r="78" spans="10:38" s="11" customFormat="1" x14ac:dyDescent="0.2">
      <c r="J78" s="17"/>
      <c r="K78" s="17"/>
      <c r="L78" s="17"/>
      <c r="M78" s="17"/>
      <c r="N78" s="17"/>
      <c r="O78" s="17"/>
      <c r="P78" s="17"/>
      <c r="R78" s="12"/>
      <c r="AK78" s="1"/>
      <c r="AL78" s="1"/>
    </row>
    <row r="79" spans="10:38" s="11" customFormat="1" x14ac:dyDescent="0.2">
      <c r="J79" s="17"/>
      <c r="K79" s="17"/>
      <c r="L79" s="17"/>
      <c r="M79" s="17"/>
      <c r="N79" s="17"/>
      <c r="O79" s="17"/>
      <c r="P79" s="17"/>
      <c r="R79" s="12"/>
      <c r="AK79" s="1"/>
      <c r="AL79" s="1"/>
    </row>
  </sheetData>
  <dataConsolidate/>
  <mergeCells count="6">
    <mergeCell ref="AC1:AH1"/>
    <mergeCell ref="A1:F1"/>
    <mergeCell ref="G1:P1"/>
    <mergeCell ref="Q1:S1"/>
    <mergeCell ref="T1:Y1"/>
    <mergeCell ref="Z1:AA1"/>
  </mergeCells>
  <conditionalFormatting sqref="A2:P2 T2:AB2">
    <cfRule type="cellIs" dxfId="3" priority="4" operator="notEqual">
      <formula>#REF!</formula>
    </cfRule>
    <cfRule type="cellIs" dxfId="2" priority="5" operator="notEqual">
      <formula>#REF!+#REF!</formula>
    </cfRule>
  </conditionalFormatting>
  <conditionalFormatting sqref="AF2:AJ2">
    <cfRule type="cellIs" dxfId="1" priority="1" operator="notEqual">
      <formula>#REF!</formula>
    </cfRule>
    <cfRule type="cellIs" dxfId="0" priority="2" operator="notEqual">
      <formula>#REF!+#REF!</formula>
    </cfRule>
  </conditionalFormatting>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coder1_YH</vt:lpstr>
      <vt:lpstr>coder1_README</vt:lpstr>
      <vt:lpstr>coder2_NY_MT</vt:lpstr>
      <vt:lpstr>3. Discrepancy</vt:lpstr>
      <vt:lpstr>4. Discrepancy record</vt:lpstr>
      <vt:lpstr>0. Options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Peng, Peng</dc:creator>
  <cp:keywords/>
  <dc:description/>
  <cp:lastModifiedBy>Huang, Yixian</cp:lastModifiedBy>
  <cp:revision/>
  <dcterms:created xsi:type="dcterms:W3CDTF">2023-07-28T17:02:16Z</dcterms:created>
  <dcterms:modified xsi:type="dcterms:W3CDTF">2025-05-14T15:28:06Z</dcterms:modified>
  <cp:category/>
  <cp:contentStatus/>
</cp:coreProperties>
</file>