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ris\Desktop\TP-Final-Gestion-de-la-conso\Documentation\Joris HURTEL\"/>
    </mc:Choice>
  </mc:AlternateContent>
  <xr:revisionPtr revIDLastSave="0" documentId="13_ncr:1_{42825C46-F3DB-4394-96EC-F0850D0D9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tage" sheetId="1" r:id="rId1"/>
    <sheet name="Semaine 1" sheetId="2" r:id="rId2"/>
    <sheet name="Semaine 2" sheetId="3" r:id="rId3"/>
    <sheet name="Semaine 3" sheetId="4" r:id="rId4"/>
    <sheet name="Semaine 4" sheetId="5" r:id="rId5"/>
    <sheet name="Semaine 5" sheetId="6" r:id="rId6"/>
    <sheet name="Semaine 6" sheetId="7" r:id="rId7"/>
    <sheet name="Semaine 7" sheetId="8" r:id="rId8"/>
    <sheet name="Semaine 8" sheetId="9" r:id="rId9"/>
    <sheet name="Semaine 9" sheetId="10" r:id="rId10"/>
    <sheet name="Semaine 10" sheetId="11" r:id="rId11"/>
    <sheet name="Semaine 11" sheetId="12" r:id="rId12"/>
    <sheet name="Semaine 12" sheetId="13" r:id="rId13"/>
    <sheet name="Semaine 13" sheetId="14" r:id="rId14"/>
    <sheet name="Semaine 14" sheetId="15" r:id="rId15"/>
    <sheet name="Semaine 15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0" roundtripDataChecksum="JBg7vwBk9zHsln7RPF+fsNmOPJ/MlxfhIhiJUSVCQzU="/>
    </ext>
  </extLst>
</workbook>
</file>

<file path=xl/calcChain.xml><?xml version="1.0" encoding="utf-8"?>
<calcChain xmlns="http://schemas.openxmlformats.org/spreadsheetml/2006/main">
  <c r="L18" i="16" l="1"/>
  <c r="L16" i="16"/>
  <c r="L14" i="16"/>
  <c r="L12" i="16"/>
  <c r="L10" i="16"/>
  <c r="L8" i="16"/>
  <c r="L6" i="16"/>
  <c r="K4" i="16"/>
  <c r="H4" i="16"/>
  <c r="F4" i="16"/>
  <c r="I3" i="16"/>
  <c r="I4" i="16" s="1"/>
  <c r="H3" i="16"/>
  <c r="G3" i="16"/>
  <c r="G4" i="16" s="1"/>
  <c r="F3" i="16"/>
  <c r="E3" i="16"/>
  <c r="E4" i="16" s="1"/>
  <c r="D3" i="16"/>
  <c r="D4" i="16" s="1"/>
  <c r="C3" i="16"/>
  <c r="C4" i="16" s="1"/>
  <c r="L18" i="15"/>
  <c r="L16" i="15"/>
  <c r="L14" i="15"/>
  <c r="L12" i="15"/>
  <c r="L10" i="15"/>
  <c r="L8" i="15"/>
  <c r="L6" i="15"/>
  <c r="K4" i="15"/>
  <c r="H4" i="15"/>
  <c r="G4" i="15"/>
  <c r="D4" i="15"/>
  <c r="I3" i="15"/>
  <c r="I4" i="15" s="1"/>
  <c r="H3" i="15"/>
  <c r="G3" i="15"/>
  <c r="F3" i="15"/>
  <c r="F4" i="15" s="1"/>
  <c r="E3" i="15"/>
  <c r="E4" i="15" s="1"/>
  <c r="D3" i="15"/>
  <c r="C3" i="15"/>
  <c r="C4" i="15" s="1"/>
  <c r="L18" i="14"/>
  <c r="L16" i="14"/>
  <c r="L14" i="14"/>
  <c r="L12" i="14"/>
  <c r="L10" i="14"/>
  <c r="L8" i="14"/>
  <c r="L6" i="14"/>
  <c r="K4" i="14"/>
  <c r="I4" i="14"/>
  <c r="F4" i="14"/>
  <c r="I3" i="14"/>
  <c r="H3" i="14"/>
  <c r="H4" i="14" s="1"/>
  <c r="G3" i="14"/>
  <c r="G4" i="14" s="1"/>
  <c r="F3" i="14"/>
  <c r="E3" i="14"/>
  <c r="E4" i="14" s="1"/>
  <c r="D3" i="14"/>
  <c r="D4" i="14" s="1"/>
  <c r="C3" i="14"/>
  <c r="C4" i="14" s="1"/>
  <c r="L18" i="13"/>
  <c r="L16" i="13"/>
  <c r="L14" i="13"/>
  <c r="L12" i="13"/>
  <c r="L10" i="13"/>
  <c r="L8" i="13"/>
  <c r="L6" i="13"/>
  <c r="K4" i="13"/>
  <c r="H4" i="13"/>
  <c r="C4" i="13"/>
  <c r="I3" i="13"/>
  <c r="I4" i="13" s="1"/>
  <c r="H3" i="13"/>
  <c r="G3" i="13"/>
  <c r="G4" i="13" s="1"/>
  <c r="F3" i="13"/>
  <c r="F4" i="13" s="1"/>
  <c r="E3" i="13"/>
  <c r="E4" i="13" s="1"/>
  <c r="D3" i="13"/>
  <c r="D4" i="13" s="1"/>
  <c r="C3" i="13"/>
  <c r="L18" i="12"/>
  <c r="L16" i="12"/>
  <c r="L14" i="12"/>
  <c r="L12" i="12"/>
  <c r="L10" i="12"/>
  <c r="L8" i="12"/>
  <c r="L6" i="12"/>
  <c r="K4" i="12"/>
  <c r="E4" i="12"/>
  <c r="D4" i="12"/>
  <c r="I3" i="12"/>
  <c r="I4" i="12" s="1"/>
  <c r="H3" i="12"/>
  <c r="H4" i="12" s="1"/>
  <c r="G3" i="12"/>
  <c r="G4" i="12" s="1"/>
  <c r="F3" i="12"/>
  <c r="F4" i="12" s="1"/>
  <c r="E3" i="12"/>
  <c r="D3" i="12"/>
  <c r="C3" i="12"/>
  <c r="C4" i="12" s="1"/>
  <c r="L16" i="11"/>
  <c r="L14" i="11"/>
  <c r="L12" i="11"/>
  <c r="L10" i="11"/>
  <c r="L8" i="11"/>
  <c r="L6" i="11"/>
  <c r="K4" i="11"/>
  <c r="F4" i="11"/>
  <c r="E4" i="11"/>
  <c r="C4" i="11"/>
  <c r="I3" i="11"/>
  <c r="I4" i="11" s="1"/>
  <c r="H3" i="11"/>
  <c r="H4" i="11" s="1"/>
  <c r="G3" i="11"/>
  <c r="G4" i="11" s="1"/>
  <c r="F3" i="11"/>
  <c r="E3" i="11"/>
  <c r="D3" i="11"/>
  <c r="D4" i="11" s="1"/>
  <c r="C3" i="11"/>
  <c r="L16" i="10"/>
  <c r="L14" i="10"/>
  <c r="L12" i="10"/>
  <c r="L10" i="10"/>
  <c r="L8" i="10"/>
  <c r="L6" i="10"/>
  <c r="K4" i="10"/>
  <c r="G4" i="10"/>
  <c r="F4" i="10"/>
  <c r="D4" i="10"/>
  <c r="C4" i="10"/>
  <c r="I3" i="10"/>
  <c r="I4" i="10" s="1"/>
  <c r="H3" i="10"/>
  <c r="H4" i="10" s="1"/>
  <c r="G3" i="10"/>
  <c r="F3" i="10"/>
  <c r="E3" i="10"/>
  <c r="E4" i="10" s="1"/>
  <c r="D3" i="10"/>
  <c r="C3" i="10"/>
  <c r="L16" i="9"/>
  <c r="L14" i="9"/>
  <c r="L12" i="9"/>
  <c r="L10" i="9"/>
  <c r="L8" i="9"/>
  <c r="L6" i="9"/>
  <c r="K4" i="9"/>
  <c r="H4" i="9"/>
  <c r="G4" i="9"/>
  <c r="E4" i="9"/>
  <c r="D4" i="9"/>
  <c r="C4" i="9"/>
  <c r="I3" i="9"/>
  <c r="I4" i="9" s="1"/>
  <c r="H3" i="9"/>
  <c r="G3" i="9"/>
  <c r="F3" i="9"/>
  <c r="F4" i="9" s="1"/>
  <c r="E3" i="9"/>
  <c r="D3" i="9"/>
  <c r="C3" i="9"/>
  <c r="L16" i="8"/>
  <c r="L14" i="8"/>
  <c r="L12" i="8"/>
  <c r="L10" i="8"/>
  <c r="L8" i="8"/>
  <c r="L6" i="8"/>
  <c r="K4" i="8"/>
  <c r="I4" i="8"/>
  <c r="H4" i="8"/>
  <c r="F4" i="8"/>
  <c r="E4" i="8"/>
  <c r="D4" i="8"/>
  <c r="C4" i="8"/>
  <c r="I3" i="8"/>
  <c r="H3" i="8"/>
  <c r="G3" i="8"/>
  <c r="G4" i="8" s="1"/>
  <c r="F3" i="8"/>
  <c r="E3" i="8"/>
  <c r="D3" i="8"/>
  <c r="C3" i="8"/>
  <c r="L14" i="7"/>
  <c r="L12" i="7"/>
  <c r="L10" i="7"/>
  <c r="L8" i="7"/>
  <c r="L6" i="7"/>
  <c r="K4" i="7"/>
  <c r="I4" i="7"/>
  <c r="H4" i="7"/>
  <c r="F4" i="7"/>
  <c r="E4" i="7"/>
  <c r="D4" i="7"/>
  <c r="C4" i="7"/>
  <c r="I3" i="7"/>
  <c r="H3" i="7"/>
  <c r="G3" i="7"/>
  <c r="G4" i="7" s="1"/>
  <c r="F3" i="7"/>
  <c r="E3" i="7"/>
  <c r="D3" i="7"/>
  <c r="C3" i="7"/>
  <c r="L16" i="6"/>
  <c r="L14" i="6"/>
  <c r="L12" i="6"/>
  <c r="L10" i="6"/>
  <c r="L8" i="6"/>
  <c r="L6" i="6"/>
  <c r="K4" i="6"/>
  <c r="I4" i="6"/>
  <c r="G4" i="6"/>
  <c r="F4" i="6"/>
  <c r="E4" i="6"/>
  <c r="D4" i="6"/>
  <c r="I3" i="6"/>
  <c r="H3" i="6"/>
  <c r="H4" i="6" s="1"/>
  <c r="G3" i="6"/>
  <c r="F3" i="6"/>
  <c r="E3" i="6"/>
  <c r="D3" i="6"/>
  <c r="C3" i="6"/>
  <c r="C4" i="6" s="1"/>
  <c r="L20" i="5"/>
  <c r="L18" i="5"/>
  <c r="L16" i="5"/>
  <c r="L14" i="5"/>
  <c r="L12" i="5"/>
  <c r="L10" i="5"/>
  <c r="L8" i="5"/>
  <c r="L6" i="5"/>
  <c r="K4" i="5"/>
  <c r="I4" i="5"/>
  <c r="H4" i="5"/>
  <c r="G4" i="5"/>
  <c r="I3" i="5"/>
  <c r="H3" i="5"/>
  <c r="G3" i="5"/>
  <c r="F3" i="5"/>
  <c r="F4" i="5" s="1"/>
  <c r="E3" i="5"/>
  <c r="E4" i="5" s="1"/>
  <c r="D3" i="5"/>
  <c r="D4" i="5" s="1"/>
  <c r="C3" i="5"/>
  <c r="C4" i="5" s="1"/>
  <c r="L22" i="4"/>
  <c r="L20" i="4"/>
  <c r="L18" i="4"/>
  <c r="L16" i="4"/>
  <c r="L14" i="4"/>
  <c r="L12" i="4"/>
  <c r="L10" i="4"/>
  <c r="L8" i="4"/>
  <c r="L6" i="4"/>
  <c r="K4" i="4"/>
  <c r="F4" i="4"/>
  <c r="E4" i="4"/>
  <c r="I3" i="4"/>
  <c r="I4" i="4" s="1"/>
  <c r="H3" i="4"/>
  <c r="H4" i="4" s="1"/>
  <c r="G3" i="4"/>
  <c r="G4" i="4" s="1"/>
  <c r="F3" i="4"/>
  <c r="E3" i="4"/>
  <c r="D3" i="4"/>
  <c r="D4" i="4" s="1"/>
  <c r="C3" i="4"/>
  <c r="C4" i="4" s="1"/>
  <c r="L12" i="3"/>
  <c r="L10" i="3"/>
  <c r="L8" i="3"/>
  <c r="L6" i="3"/>
  <c r="K4" i="3"/>
  <c r="E4" i="3"/>
  <c r="D4" i="3"/>
  <c r="I3" i="3"/>
  <c r="I4" i="3" s="1"/>
  <c r="H3" i="3"/>
  <c r="H4" i="3" s="1"/>
  <c r="G3" i="3"/>
  <c r="G4" i="3" s="1"/>
  <c r="F3" i="3"/>
  <c r="F4" i="3" s="1"/>
  <c r="E3" i="3"/>
  <c r="D3" i="3"/>
  <c r="C3" i="3"/>
  <c r="C4" i="3" s="1"/>
  <c r="L18" i="2"/>
  <c r="L16" i="2"/>
  <c r="L14" i="2"/>
  <c r="L12" i="2"/>
  <c r="L10" i="2"/>
  <c r="L8" i="2"/>
  <c r="L6" i="2"/>
  <c r="K4" i="2"/>
  <c r="G4" i="2"/>
  <c r="F4" i="2"/>
  <c r="C4" i="2"/>
  <c r="I3" i="2"/>
  <c r="I4" i="2" s="1"/>
  <c r="H3" i="2"/>
  <c r="H4" i="2" s="1"/>
  <c r="G3" i="2"/>
  <c r="F3" i="2"/>
  <c r="E3" i="2"/>
  <c r="E4" i="2" s="1"/>
  <c r="D3" i="2"/>
  <c r="D4" i="2" s="1"/>
  <c r="C3" i="2"/>
</calcChain>
</file>

<file path=xl/sharedStrings.xml><?xml version="1.0" encoding="utf-8"?>
<sst xmlns="http://schemas.openxmlformats.org/spreadsheetml/2006/main" count="189" uniqueCount="67">
  <si>
    <t>CORRECTION (17H30MIN)</t>
  </si>
  <si>
    <t>ETUDE COMPARATIVE (28H30MIN)</t>
  </si>
  <si>
    <t xml:space="preserve">
EMPLOI DU TEMPS</t>
  </si>
  <si>
    <t xml:space="preserve">Semaine du :
</t>
  </si>
  <si>
    <t>Définissez la date de début dans la cellule C2. Les dates et jours appropriés seront automatiquement renseignés sur les lignes 3 et 4.</t>
  </si>
  <si>
    <t>REMARQUES</t>
  </si>
  <si>
    <t>TÂCHES À EFFECTUER</t>
  </si>
  <si>
    <t>Nombre total d'heures = 9h</t>
  </si>
  <si>
    <t>Livrable 1 :</t>
  </si>
  <si>
    <t>Nombre total d'heures depuis le début du projet = 9h</t>
  </si>
  <si>
    <t>Présentation succincte du contexte du projet  ; (conseillé : 30 minutes)</t>
  </si>
  <si>
    <t>Diagramme synoptique du système ; (conseillé : 2h30)</t>
  </si>
  <si>
    <t>Diagramme de déploiement ; (conseillé : 4h)</t>
  </si>
  <si>
    <t>Diagramme des cas d'utilisation simplifié (conseillé : 3h)</t>
  </si>
  <si>
    <t>Si nécessaire : Diagramme des cas d'utilisation détaillé (conseillé : 2h)</t>
  </si>
  <si>
    <t>Nombre total d'heures = 7h30min</t>
  </si>
  <si>
    <t>Livrable 2 :</t>
  </si>
  <si>
    <t>Nombre total d'heures depuis le début du projet = 16h30min</t>
  </si>
  <si>
    <t>Diagramme des exigences (conseillé : 8h)</t>
  </si>
  <si>
    <t>Un scénario d'un cas d'utilisation (conseillé : 2h)</t>
  </si>
  <si>
    <t>Nombre total d'heures = 10h30min</t>
  </si>
  <si>
    <t>Livrable 3 :</t>
  </si>
  <si>
    <t>Nombre total d'heures depuis le début du projet = 27h</t>
  </si>
  <si>
    <t>Modèle Conceptuel de Données (MCD) (conseillé : 4h)</t>
  </si>
  <si>
    <t>Un ou plusieurs diagramme de classe (1 par langage de programmation au minimum) (conseillé : 4h)</t>
  </si>
  <si>
    <t>Un diagramme de séquence système d'un cas d'utilisation (conseillé : 3h)</t>
  </si>
  <si>
    <t>Nombre total d'heures = 9h30min</t>
  </si>
  <si>
    <t>Livrable 4 :</t>
  </si>
  <si>
    <t>Nombre total d'heures depuis le début du projet = 36h30min</t>
  </si>
  <si>
    <t>Planning prévisionnel sur 200h avec indication des tâches par étudiant ; (conseillé 4h)
 - Analyse des risques (risque de prise de retard, problème matériel, etc...).
 - Planifier les ressources nécessaires (budget matériel, humain). Quand ? Pourquoi ?</t>
  </si>
  <si>
    <t>Compte Rendu d'Activité (CRA) par étudiant : (conseillé : 1h)</t>
  </si>
  <si>
    <t>Mise en place des outils organisationnels (conseillé : 1h)
 - Trello ;
 - Github partagé ;
 - Google Drive ;</t>
  </si>
  <si>
    <t>Dossier de Test et de Validation. (conseillé : 7h)</t>
  </si>
  <si>
    <t>Nombre total d'heures = 12h30min</t>
  </si>
  <si>
    <t>Livrable 5 :</t>
  </si>
  <si>
    <t>Nombre total d'heures depuis le début du projet = 49h</t>
  </si>
  <si>
    <t>Etude comparative préliminaire de matériel, choix et justification. (conseillé : 6h)</t>
  </si>
  <si>
    <t>Bon de commande de matériel prévisionnel. (conseillé : 1h)</t>
  </si>
  <si>
    <t>Présentation Powerpoint personnelle de l'ensemble de vos réalisations. (conseillé : 5h)</t>
  </si>
  <si>
    <t>Correction des livrables 1,2,3,4 et 5 :</t>
  </si>
  <si>
    <t>Nombre total d'heures depuis le début du projet = 58h</t>
  </si>
  <si>
    <t>Rectification des documents</t>
  </si>
  <si>
    <t>Rectification de la mise en page</t>
  </si>
  <si>
    <t>Correction des fautes d'orhtographe</t>
  </si>
  <si>
    <t>Nombre total d'heures = 4h</t>
  </si>
  <si>
    <t>Nombre total d'heures depuis le début du projet = 62h</t>
  </si>
  <si>
    <t>Etude comparative</t>
  </si>
  <si>
    <t>Nombre total d'heures = 10h</t>
  </si>
  <si>
    <t>Nombre total d'heures depuis le début du projet = 72h</t>
  </si>
  <si>
    <t>Nombre total d'heures depuis le début du projet = 82h30min</t>
  </si>
  <si>
    <t>Nombre total d'heures = 2h</t>
  </si>
  <si>
    <t>Nombre total d'heures depuis le début du projet = 84h30min</t>
  </si>
  <si>
    <t>Nombre total d'heures = 14h30min</t>
  </si>
  <si>
    <t>Nombre total d'heures depuis le début du projet = 99h</t>
  </si>
  <si>
    <t>Programmation</t>
  </si>
  <si>
    <t>Nombre total d'heures = 7h</t>
  </si>
  <si>
    <t>Nombre total d'heures depuis le début du projet = 106h</t>
  </si>
  <si>
    <t>Nombre total d'heures = 21h30min</t>
  </si>
  <si>
    <t>Nombre total d'heures depuis le début du projet = 137h30min</t>
  </si>
  <si>
    <t>Maquettage</t>
  </si>
  <si>
    <t>Nombre total d'heures = 31h</t>
  </si>
  <si>
    <t>Nombre total d'heures depuis le début du projet = 168h30min</t>
  </si>
  <si>
    <t>Nombre total d'heures = 32h00min</t>
  </si>
  <si>
    <t>Nombre total d'heures depuis le début du projet = 200h30min</t>
  </si>
  <si>
    <t>ANALYSE (54H)</t>
  </si>
  <si>
    <t>PROGRAMMATION (63H)</t>
  </si>
  <si>
    <t>MAQUETTAGE (29H)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</si>
</sst>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&quot; &quot;d"/>
    <numFmt numFmtId="165" formatCode="m&quot;/&quot;d"/>
    <numFmt numFmtId="166" formatCode="dd&quot;/&quot;mm"/>
    <numFmt numFmtId="167" formatCode="hh&quot;:&quot;mm&quot; &quot;"/>
    <numFmt numFmtId="168" formatCode="h&quot;:&quot;mm&quot; &quot;AM/PM&quot; &quot;"/>
  </numFmts>
  <fonts count="2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Roboto"/>
    </font>
    <font>
      <sz val="21"/>
      <color rgb="FFFFFFFF"/>
      <name val="Roboto"/>
    </font>
    <font>
      <sz val="10"/>
      <name val="Arial"/>
    </font>
    <font>
      <i/>
      <sz val="10"/>
      <color rgb="FFFFFFFF"/>
      <name val="Roboto"/>
    </font>
    <font>
      <sz val="11"/>
      <color rgb="FFFFFFFF"/>
      <name val="Roboto"/>
    </font>
    <font>
      <b/>
      <sz val="11"/>
      <color rgb="FFFFFFFF"/>
      <name val="Roboto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color theme="1"/>
      <name val="Roboto"/>
    </font>
    <font>
      <sz val="10"/>
      <color rgb="FF555555"/>
      <name val="Roboto"/>
    </font>
    <font>
      <sz val="10"/>
      <color rgb="FFFF0000"/>
      <name val="Roboto"/>
    </font>
    <font>
      <b/>
      <sz val="11"/>
      <color rgb="FF000000"/>
      <name val="Roboto"/>
    </font>
    <font>
      <sz val="12"/>
      <color theme="1"/>
      <name val="Roboto"/>
    </font>
    <font>
      <b/>
      <sz val="12"/>
      <color rgb="FF0F9D58"/>
      <name val="Roboto"/>
    </font>
    <font>
      <sz val="11"/>
      <color theme="1"/>
      <name val="Arial"/>
    </font>
    <font>
      <b/>
      <sz val="10"/>
      <color rgb="FF434343"/>
      <name val="Roboto"/>
    </font>
    <font>
      <sz val="10"/>
      <color theme="1"/>
      <name val="Arial"/>
    </font>
    <font>
      <sz val="11"/>
      <color rgb="FF434343"/>
      <name val="Roboto"/>
    </font>
  </fonts>
  <fills count="16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</fills>
  <borders count="35">
    <border>
      <left/>
      <right/>
      <top/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F3F3F3"/>
      </top>
      <bottom style="thin">
        <color rgb="FFF3F3F3"/>
      </bottom>
      <diagonal/>
    </border>
    <border>
      <left style="thin">
        <color rgb="FFD9D9D9"/>
      </left>
      <right style="thin">
        <color rgb="FFD9D9D9"/>
      </right>
      <top/>
      <bottom style="thin">
        <color rgb="FFF3F3F3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F3F3F3"/>
      </top>
      <bottom style="thin">
        <color rgb="FFF3F3F3"/>
      </bottom>
      <diagonal/>
    </border>
    <border>
      <left style="thin">
        <color rgb="FFD9D9D9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 style="thin">
        <color rgb="FFFFFFFF"/>
      </left>
      <right style="thin">
        <color rgb="FFD9D9D9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5" fillId="2" borderId="5" xfId="0" applyFont="1" applyFill="1" applyBorder="1" applyAlignment="1">
      <alignment horizontal="right"/>
    </xf>
    <xf numFmtId="0" fontId="2" fillId="2" borderId="5" xfId="0" applyFont="1" applyFill="1" applyBorder="1"/>
    <xf numFmtId="0" fontId="2" fillId="2" borderId="6" xfId="0" applyFont="1" applyFill="1" applyBorder="1"/>
    <xf numFmtId="0" fontId="6" fillId="2" borderId="7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164" fontId="7" fillId="2" borderId="6" xfId="0" applyNumberFormat="1" applyFont="1" applyFill="1" applyBorder="1" applyAlignment="1">
      <alignment horizontal="left" vertical="top"/>
    </xf>
    <xf numFmtId="165" fontId="6" fillId="2" borderId="6" xfId="0" applyNumberFormat="1" applyFont="1" applyFill="1" applyBorder="1" applyAlignment="1">
      <alignment horizontal="left" vertical="top"/>
    </xf>
    <xf numFmtId="165" fontId="8" fillId="0" borderId="0" xfId="0" applyNumberFormat="1" applyFont="1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11" xfId="0" applyFont="1" applyBorder="1"/>
    <xf numFmtId="166" fontId="10" fillId="0" borderId="11" xfId="0" applyNumberFormat="1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vertical="center"/>
    </xf>
    <xf numFmtId="167" fontId="9" fillId="3" borderId="13" xfId="0" applyNumberFormat="1" applyFont="1" applyFill="1" applyBorder="1" applyAlignment="1">
      <alignment horizontal="right" vertical="center" wrapText="1"/>
    </xf>
    <xf numFmtId="0" fontId="12" fillId="3" borderId="13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167" fontId="9" fillId="0" borderId="15" xfId="0" applyNumberFormat="1" applyFont="1" applyBorder="1" applyAlignment="1">
      <alignment horizontal="right" vertical="center" wrapText="1"/>
    </xf>
    <xf numFmtId="0" fontId="12" fillId="0" borderId="15" xfId="0" applyFont="1" applyBorder="1" applyAlignment="1">
      <alignment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vertical="center" wrapText="1"/>
    </xf>
    <xf numFmtId="0" fontId="12" fillId="3" borderId="14" xfId="0" applyFont="1" applyFill="1" applyBorder="1" applyAlignment="1">
      <alignment vertical="center" wrapText="1"/>
    </xf>
    <xf numFmtId="0" fontId="12" fillId="7" borderId="13" xfId="0" applyFont="1" applyFill="1" applyBorder="1" applyAlignment="1">
      <alignment vertical="center" wrapText="1"/>
    </xf>
    <xf numFmtId="0" fontId="12" fillId="8" borderId="13" xfId="0" applyFont="1" applyFill="1" applyBorder="1" applyAlignment="1">
      <alignment vertical="center" wrapText="1"/>
    </xf>
    <xf numFmtId="0" fontId="12" fillId="6" borderId="13" xfId="0" applyFont="1" applyFill="1" applyBorder="1" applyAlignment="1">
      <alignment horizontal="left" vertical="center" wrapText="1"/>
    </xf>
    <xf numFmtId="0" fontId="12" fillId="9" borderId="14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vertical="center" wrapText="1"/>
    </xf>
    <xf numFmtId="0" fontId="12" fillId="10" borderId="13" xfId="0" applyFont="1" applyFill="1" applyBorder="1" applyAlignment="1">
      <alignment vertical="center" wrapText="1"/>
    </xf>
    <xf numFmtId="0" fontId="12" fillId="11" borderId="13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/>
    <xf numFmtId="0" fontId="9" fillId="0" borderId="0" xfId="0" applyFont="1" applyAlignment="1">
      <alignment horizontal="left" wrapText="1"/>
    </xf>
    <xf numFmtId="0" fontId="9" fillId="0" borderId="16" xfId="0" applyFont="1" applyBorder="1" applyAlignment="1">
      <alignment horizontal="left" wrapText="1"/>
    </xf>
    <xf numFmtId="0" fontId="17" fillId="12" borderId="6" xfId="0" applyFont="1" applyFill="1" applyBorder="1" applyAlignment="1">
      <alignment horizontal="left"/>
    </xf>
    <xf numFmtId="0" fontId="11" fillId="0" borderId="16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168" fontId="12" fillId="0" borderId="17" xfId="0" applyNumberFormat="1" applyFont="1" applyBorder="1" applyAlignment="1">
      <alignment horizontal="right" vertical="center"/>
    </xf>
    <xf numFmtId="0" fontId="12" fillId="0" borderId="17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13" borderId="13" xfId="0" applyFont="1" applyFill="1" applyBorder="1" applyAlignment="1">
      <alignment vertical="center" wrapText="1"/>
    </xf>
    <xf numFmtId="0" fontId="12" fillId="9" borderId="13" xfId="0" applyFont="1" applyFill="1" applyBorder="1" applyAlignment="1">
      <alignment vertical="center" wrapText="1"/>
    </xf>
    <xf numFmtId="0" fontId="19" fillId="3" borderId="18" xfId="0" applyFont="1" applyFill="1" applyBorder="1"/>
    <xf numFmtId="0" fontId="12" fillId="14" borderId="14" xfId="0" applyFont="1" applyFill="1" applyBorder="1" applyAlignment="1">
      <alignment vertical="center" wrapText="1"/>
    </xf>
    <xf numFmtId="0" fontId="19" fillId="11" borderId="19" xfId="0" applyFont="1" applyFill="1" applyBorder="1"/>
    <xf numFmtId="0" fontId="17" fillId="0" borderId="16" xfId="0" applyFont="1" applyBorder="1" applyAlignment="1">
      <alignment horizontal="left"/>
    </xf>
    <xf numFmtId="0" fontId="12" fillId="15" borderId="6" xfId="0" applyFont="1" applyFill="1" applyBorder="1" applyAlignment="1">
      <alignment vertical="center" wrapText="1"/>
    </xf>
    <xf numFmtId="0" fontId="12" fillId="15" borderId="13" xfId="0" applyFont="1" applyFill="1" applyBorder="1" applyAlignment="1">
      <alignment vertical="center" wrapText="1"/>
    </xf>
    <xf numFmtId="0" fontId="19" fillId="6" borderId="18" xfId="0" applyFont="1" applyFill="1" applyBorder="1"/>
    <xf numFmtId="0" fontId="19" fillId="6" borderId="19" xfId="0" applyFont="1" applyFill="1" applyBorder="1"/>
    <xf numFmtId="0" fontId="19" fillId="9" borderId="22" xfId="0" applyFont="1" applyFill="1" applyBorder="1"/>
    <xf numFmtId="0" fontId="19" fillId="9" borderId="23" xfId="0" applyFont="1" applyFill="1" applyBorder="1"/>
    <xf numFmtId="164" fontId="7" fillId="2" borderId="6" xfId="0" applyNumberFormat="1" applyFont="1" applyFill="1" applyBorder="1" applyAlignment="1">
      <alignment horizontal="left" vertical="top"/>
    </xf>
    <xf numFmtId="0" fontId="12" fillId="7" borderId="24" xfId="0" applyFont="1" applyFill="1" applyBorder="1" applyAlignment="1">
      <alignment vertical="center" wrapText="1"/>
    </xf>
    <xf numFmtId="0" fontId="12" fillId="9" borderId="25" xfId="0" applyFont="1" applyFill="1" applyBorder="1" applyAlignment="1">
      <alignment vertical="center" wrapText="1"/>
    </xf>
    <xf numFmtId="0" fontId="12" fillId="9" borderId="26" xfId="0" applyFont="1" applyFill="1" applyBorder="1" applyAlignment="1">
      <alignment vertical="center" wrapText="1"/>
    </xf>
    <xf numFmtId="0" fontId="12" fillId="15" borderId="27" xfId="0" applyFont="1" applyFill="1" applyBorder="1" applyAlignment="1">
      <alignment vertical="center" wrapText="1"/>
    </xf>
    <xf numFmtId="0" fontId="12" fillId="15" borderId="28" xfId="0" applyFont="1" applyFill="1" applyBorder="1" applyAlignment="1">
      <alignment vertical="center" wrapText="1"/>
    </xf>
    <xf numFmtId="0" fontId="12" fillId="3" borderId="29" xfId="0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2" fillId="10" borderId="30" xfId="0" applyFont="1" applyFill="1" applyBorder="1" applyAlignment="1">
      <alignment vertical="center" wrapText="1"/>
    </xf>
    <xf numFmtId="166" fontId="10" fillId="0" borderId="0" xfId="0" applyNumberFormat="1" applyFont="1" applyAlignment="1">
      <alignment horizontal="center" vertical="top"/>
    </xf>
    <xf numFmtId="0" fontId="12" fillId="3" borderId="24" xfId="0" applyFont="1" applyFill="1" applyBorder="1" applyAlignment="1">
      <alignment vertical="center" wrapText="1"/>
    </xf>
    <xf numFmtId="0" fontId="12" fillId="15" borderId="31" xfId="0" applyFont="1" applyFill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12" fillId="9" borderId="24" xfId="0" applyFont="1" applyFill="1" applyBorder="1" applyAlignment="1">
      <alignment vertical="center" wrapText="1"/>
    </xf>
    <xf numFmtId="0" fontId="12" fillId="3" borderId="33" xfId="0" applyFont="1" applyFill="1" applyBorder="1" applyAlignment="1">
      <alignment vertical="center" wrapText="1"/>
    </xf>
    <xf numFmtId="167" fontId="9" fillId="3" borderId="24" xfId="0" applyNumberFormat="1" applyFont="1" applyFill="1" applyBorder="1" applyAlignment="1">
      <alignment horizontal="right" vertical="center" wrapText="1"/>
    </xf>
    <xf numFmtId="0" fontId="12" fillId="9" borderId="31" xfId="0" applyFont="1" applyFill="1" applyBorder="1" applyAlignment="1">
      <alignment vertical="center" wrapText="1"/>
    </xf>
    <xf numFmtId="0" fontId="12" fillId="3" borderId="34" xfId="0" applyFont="1" applyFill="1" applyBorder="1" applyAlignment="1">
      <alignment vertical="center" wrapText="1"/>
    </xf>
    <xf numFmtId="167" fontId="9" fillId="0" borderId="32" xfId="0" applyNumberFormat="1" applyFont="1" applyBorder="1" applyAlignment="1">
      <alignment horizontal="right" vertical="center" wrapText="1"/>
    </xf>
    <xf numFmtId="0" fontId="12" fillId="11" borderId="34" xfId="0" applyFont="1" applyFill="1" applyBorder="1" applyAlignment="1">
      <alignment vertical="center" wrapText="1"/>
    </xf>
    <xf numFmtId="0" fontId="12" fillId="11" borderId="29" xfId="0" applyFont="1" applyFill="1" applyBorder="1" applyAlignment="1">
      <alignment vertical="center" wrapText="1"/>
    </xf>
    <xf numFmtId="0" fontId="12" fillId="5" borderId="31" xfId="0" applyFont="1" applyFill="1" applyBorder="1" applyAlignment="1">
      <alignment vertical="center" wrapText="1"/>
    </xf>
    <xf numFmtId="0" fontId="9" fillId="0" borderId="16" xfId="0" applyFont="1" applyBorder="1" applyAlignment="1">
      <alignment horizontal="left" wrapText="1"/>
    </xf>
    <xf numFmtId="0" fontId="4" fillId="0" borderId="16" xfId="0" applyFont="1" applyBorder="1"/>
    <xf numFmtId="0" fontId="3" fillId="2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5" fillId="2" borderId="8" xfId="0" applyFont="1" applyFill="1" applyBorder="1" applyAlignment="1">
      <alignment horizontal="left" vertical="top"/>
    </xf>
    <xf numFmtId="0" fontId="4" fillId="0" borderId="9" xfId="0" applyFont="1" applyBorder="1"/>
    <xf numFmtId="0" fontId="4" fillId="0" borderId="10" xfId="0" applyFont="1" applyBorder="1"/>
    <xf numFmtId="0" fontId="17" fillId="0" borderId="11" xfId="0" applyFont="1" applyBorder="1" applyAlignment="1">
      <alignment horizontal="left" wrapText="1"/>
    </xf>
    <xf numFmtId="0" fontId="4" fillId="0" borderId="11" xfId="0" applyFont="1" applyBorder="1"/>
    <xf numFmtId="0" fontId="18" fillId="0" borderId="11" xfId="0" applyFont="1" applyBorder="1" applyAlignment="1">
      <alignment horizontal="left" wrapText="1"/>
    </xf>
    <xf numFmtId="0" fontId="17" fillId="0" borderId="16" xfId="0" applyFont="1" applyBorder="1" applyAlignment="1">
      <alignment horizontal="left" wrapText="1"/>
    </xf>
    <xf numFmtId="0" fontId="17" fillId="0" borderId="16" xfId="0" applyFont="1" applyBorder="1" applyAlignment="1">
      <alignment horizontal="left" vertical="center" wrapText="1"/>
    </xf>
    <xf numFmtId="0" fontId="17" fillId="12" borderId="20" xfId="0" applyFont="1" applyFill="1" applyBorder="1" applyAlignment="1">
      <alignment horizontal="left" wrapText="1"/>
    </xf>
    <xf numFmtId="0" fontId="4" fillId="0" borderId="21" xfId="0" applyFont="1" applyBorder="1"/>
    <xf numFmtId="0" fontId="20" fillId="0" borderId="11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Comptage horaire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294-4A93-8EF0-C6F4159CCC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Comptage!$A$2:$E$2</c:f>
              <c:strCache>
                <c:ptCount val="5"/>
                <c:pt idx="0">
                  <c:v>MAQUETTAGE (29H)</c:v>
                </c:pt>
                <c:pt idx="1">
                  <c:v>ANALYSE (54H)</c:v>
                </c:pt>
                <c:pt idx="2">
                  <c:v>CORRECTION (17H30MIN)</c:v>
                </c:pt>
                <c:pt idx="3">
                  <c:v>ETUDE COMPARATIVE (28H30MIN)</c:v>
                </c:pt>
                <c:pt idx="4">
                  <c:v>PROGRAMMATION (63H)</c:v>
                </c:pt>
              </c:strCache>
            </c:strRef>
          </c:cat>
          <c:val>
            <c:numRef>
              <c:f>Comptage!$A$3:$E$3</c:f>
              <c:numCache>
                <c:formatCode>General</c:formatCode>
                <c:ptCount val="5"/>
                <c:pt idx="0">
                  <c:v>29</c:v>
                </c:pt>
                <c:pt idx="1">
                  <c:v>54</c:v>
                </c:pt>
                <c:pt idx="2">
                  <c:v>17.5</c:v>
                </c:pt>
                <c:pt idx="3">
                  <c:v>28.5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94-4A93-8EF0-C6F4159CCC1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7</xdr:row>
      <xdr:rowOff>38100</xdr:rowOff>
    </xdr:from>
    <xdr:ext cx="5067300" cy="2867025"/>
    <xdr:graphicFrame macro="">
      <xdr:nvGraphicFramePr>
        <xdr:cNvPr id="1640244916" name="Chart 1" title="Graphique">
          <a:extLst>
            <a:ext uri="{FF2B5EF4-FFF2-40B4-BE49-F238E27FC236}">
              <a16:creationId xmlns:a16="http://schemas.microsoft.com/office/drawing/2014/main" id="{00000000-0008-0000-0000-0000B426C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E1000"/>
  <sheetViews>
    <sheetView tabSelected="1" workbookViewId="0">
      <selection activeCell="E6" sqref="E6"/>
    </sheetView>
  </sheetViews>
  <sheetFormatPr baseColWidth="10" defaultColWidth="12.5703125" defaultRowHeight="15" customHeight="1" x14ac:dyDescent="0.2"/>
  <cols>
    <col min="1" max="1" width="19" bestFit="1" customWidth="1"/>
    <col min="2" max="2" width="14.7109375" customWidth="1"/>
    <col min="3" max="3" width="23.5703125" bestFit="1" customWidth="1"/>
    <col min="4" max="4" width="32" customWidth="1"/>
    <col min="5" max="5" width="28.28515625" customWidth="1"/>
    <col min="6" max="26" width="10.5703125" customWidth="1"/>
  </cols>
  <sheetData>
    <row r="1" spans="1:5" ht="12.75" customHeight="1" x14ac:dyDescent="0.2"/>
    <row r="2" spans="1:5" ht="12.75" customHeight="1" x14ac:dyDescent="0.2">
      <c r="A2" s="1" t="s">
        <v>66</v>
      </c>
      <c r="B2" s="1" t="s">
        <v>64</v>
      </c>
      <c r="C2" s="1" t="s">
        <v>0</v>
      </c>
      <c r="D2" s="2" t="s">
        <v>1</v>
      </c>
      <c r="E2" s="1" t="s">
        <v>65</v>
      </c>
    </row>
    <row r="3" spans="1:5" ht="12.75" customHeight="1" x14ac:dyDescent="0.2">
      <c r="A3" s="1">
        <v>29</v>
      </c>
      <c r="B3" s="1">
        <v>54</v>
      </c>
      <c r="C3" s="1">
        <v>17.5</v>
      </c>
      <c r="D3" s="2">
        <v>28.5</v>
      </c>
      <c r="E3" s="1">
        <v>63</v>
      </c>
    </row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3.7109375" customWidth="1"/>
  </cols>
  <sheetData>
    <row r="1" spans="1:12" ht="15.75" customHeight="1" x14ac:dyDescent="0.4">
      <c r="A1" s="3"/>
      <c r="B1" s="85" t="s">
        <v>2</v>
      </c>
      <c r="C1" s="86"/>
      <c r="D1" s="87"/>
      <c r="E1" s="4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45306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45306</v>
      </c>
      <c r="D3" s="12">
        <f>C2+1</f>
        <v>45307</v>
      </c>
      <c r="E3" s="12">
        <f>C2+2</f>
        <v>45308</v>
      </c>
      <c r="F3" s="12">
        <f>C2+3</f>
        <v>45309</v>
      </c>
      <c r="G3" s="12">
        <f>C2+4</f>
        <v>45310</v>
      </c>
      <c r="H3" s="12">
        <f>C2+5</f>
        <v>45311</v>
      </c>
      <c r="I3" s="12">
        <f>C2+6</f>
        <v>45312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20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20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29"/>
      <c r="G7" s="20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4"/>
      <c r="E8" s="25"/>
      <c r="F8" s="29"/>
      <c r="G8" s="20"/>
      <c r="H8" s="24"/>
      <c r="I8" s="24"/>
      <c r="J8" s="21"/>
      <c r="K8" s="29"/>
      <c r="L8" s="27" t="str">
        <f>UPPER("Problème neige (non compté)")</f>
        <v>PROBLÈME NEIGE (NON COMPTÉ)</v>
      </c>
    </row>
    <row r="9" spans="1:12" ht="22.5" customHeight="1" x14ac:dyDescent="0.2">
      <c r="A9" s="17"/>
      <c r="B9" s="18">
        <v>0.41666666666666669</v>
      </c>
      <c r="C9" s="19"/>
      <c r="D9" s="31"/>
      <c r="E9" s="28"/>
      <c r="F9" s="29"/>
      <c r="G9" s="32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31"/>
      <c r="E10" s="24"/>
      <c r="F10" s="33"/>
      <c r="G10" s="32"/>
      <c r="H10" s="24"/>
      <c r="I10" s="24"/>
      <c r="J10" s="21"/>
      <c r="K10" s="34"/>
      <c r="L10" s="27" t="str">
        <f>UPPER("Diagramme de déploiement")</f>
        <v>DIAGRAMME DE DÉPLOIEMENT</v>
      </c>
    </row>
    <row r="11" spans="1:12" ht="22.5" customHeight="1" x14ac:dyDescent="0.2">
      <c r="A11" s="17"/>
      <c r="B11" s="18">
        <v>0.45833333333333331</v>
      </c>
      <c r="C11" s="19"/>
      <c r="D11" s="31"/>
      <c r="E11" s="19"/>
      <c r="F11" s="29"/>
      <c r="G11" s="34"/>
      <c r="H11" s="19"/>
      <c r="I11" s="19"/>
      <c r="J11" s="21"/>
      <c r="K11" s="30"/>
      <c r="L11" s="19"/>
    </row>
    <row r="12" spans="1:12" ht="15.75" customHeight="1" x14ac:dyDescent="0.2">
      <c r="A12" s="17"/>
      <c r="B12" s="23">
        <v>0.47916666666666669</v>
      </c>
      <c r="C12" s="24"/>
      <c r="D12" s="35"/>
      <c r="E12" s="24"/>
      <c r="F12" s="29"/>
      <c r="G12" s="34"/>
      <c r="H12" s="24"/>
      <c r="I12" s="24"/>
      <c r="J12" s="21"/>
      <c r="K12" s="32"/>
      <c r="L12" s="27" t="str">
        <f>UPPER("Diagramme des cas d'utilisation simplifié")</f>
        <v>DIAGRAMME DES CAS D'UTILISATION SIMPLIFIÉ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31"/>
      <c r="L14" s="27" t="str">
        <f>UPPER("compréhension du sujet")</f>
        <v>COMPRÉHENSION DU SUJET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36"/>
      <c r="L16" s="27" t="str">
        <f>UPPER("Création du livrable 1")</f>
        <v>CRÉATION DU LIVRABLE 1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32"/>
      <c r="H17" s="19"/>
      <c r="I17" s="19"/>
      <c r="J17" s="21"/>
      <c r="K17" s="30"/>
      <c r="L17" s="19"/>
    </row>
    <row r="18" spans="1:12" ht="15.75" customHeight="1" x14ac:dyDescent="0.2">
      <c r="A18" s="17"/>
      <c r="B18" s="23">
        <v>0.60416666666666663</v>
      </c>
      <c r="C18" s="37"/>
      <c r="D18" s="37"/>
      <c r="E18" s="37"/>
      <c r="F18" s="37"/>
      <c r="G18" s="34"/>
      <c r="H18" s="37"/>
      <c r="I18" s="37"/>
      <c r="J18" s="21"/>
      <c r="K18" s="20"/>
      <c r="L18" s="27" t="str">
        <f>UPPER("Création / Gestion du github / trello / drive")</f>
        <v>CRÉATION / GESTION DU GITHUB / TRELLO / DRIVE</v>
      </c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32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32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19"/>
      <c r="D21" s="19"/>
      <c r="E21" s="19"/>
      <c r="F21" s="19"/>
      <c r="G21" s="36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24"/>
      <c r="D22" s="24"/>
      <c r="E22" s="24"/>
      <c r="F22" s="24"/>
      <c r="G22" s="35"/>
      <c r="H22" s="24"/>
      <c r="I22" s="37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21"/>
      <c r="D24" s="21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5">
      <c r="A27" s="39"/>
      <c r="B27" s="40" t="s">
        <v>5</v>
      </c>
      <c r="C27" s="39"/>
      <c r="D27" s="39"/>
      <c r="E27" s="39"/>
      <c r="F27" s="39"/>
      <c r="G27" s="40" t="s">
        <v>6</v>
      </c>
      <c r="H27" s="39"/>
      <c r="I27" s="39"/>
      <c r="J27" s="39"/>
      <c r="K27" s="39"/>
      <c r="L27" s="39"/>
    </row>
    <row r="28" spans="1:12" ht="22.5" customHeight="1" x14ac:dyDescent="0.2">
      <c r="A28" s="41"/>
      <c r="B28" s="91" t="s">
        <v>7</v>
      </c>
      <c r="C28" s="92"/>
      <c r="D28" s="92"/>
      <c r="E28" s="92"/>
      <c r="F28" s="41"/>
      <c r="G28" s="93" t="s">
        <v>8</v>
      </c>
      <c r="H28" s="92"/>
      <c r="I28" s="92"/>
      <c r="J28" s="41"/>
      <c r="K28" s="41"/>
      <c r="L28" s="41"/>
    </row>
    <row r="29" spans="1:12" ht="27" customHeight="1" x14ac:dyDescent="0.2">
      <c r="A29" s="41"/>
      <c r="B29" s="94" t="s">
        <v>9</v>
      </c>
      <c r="C29" s="84"/>
      <c r="D29" s="84"/>
      <c r="E29" s="84"/>
      <c r="F29" s="41"/>
      <c r="G29" s="94" t="s">
        <v>10</v>
      </c>
      <c r="H29" s="84"/>
      <c r="I29" s="84"/>
      <c r="J29" s="41"/>
      <c r="K29" s="41"/>
      <c r="L29" s="41"/>
    </row>
    <row r="30" spans="1:12" ht="22.5" customHeight="1" x14ac:dyDescent="0.2">
      <c r="A30" s="41"/>
      <c r="B30" s="83"/>
      <c r="C30" s="84"/>
      <c r="D30" s="84"/>
      <c r="E30" s="84"/>
      <c r="F30" s="41"/>
      <c r="G30" s="43" t="s">
        <v>11</v>
      </c>
      <c r="H30" s="44"/>
      <c r="I30" s="44"/>
      <c r="J30" s="41"/>
      <c r="K30" s="41"/>
      <c r="L30" s="41"/>
    </row>
    <row r="31" spans="1:12" ht="22.5" customHeight="1" x14ac:dyDescent="0.2">
      <c r="A31" s="41"/>
      <c r="B31" s="83"/>
      <c r="C31" s="84"/>
      <c r="D31" s="84"/>
      <c r="E31" s="84"/>
      <c r="F31" s="41"/>
      <c r="G31" s="43" t="s">
        <v>12</v>
      </c>
      <c r="H31" s="44"/>
      <c r="I31" s="44"/>
      <c r="J31" s="41"/>
      <c r="K31" s="41"/>
      <c r="L31" s="41"/>
    </row>
    <row r="32" spans="1:12" ht="22.5" customHeight="1" x14ac:dyDescent="0.2">
      <c r="A32" s="41"/>
      <c r="B32" s="83"/>
      <c r="C32" s="84"/>
      <c r="D32" s="84"/>
      <c r="E32" s="84"/>
      <c r="F32" s="41"/>
      <c r="G32" s="43" t="s">
        <v>13</v>
      </c>
      <c r="H32" s="44"/>
      <c r="I32" s="44"/>
      <c r="J32" s="41"/>
      <c r="K32" s="41"/>
      <c r="L32" s="41"/>
    </row>
    <row r="33" spans="1:12" ht="22.5" customHeight="1" x14ac:dyDescent="0.2">
      <c r="A33" s="41"/>
      <c r="B33" s="83"/>
      <c r="C33" s="84"/>
      <c r="D33" s="84"/>
      <c r="E33" s="84"/>
      <c r="F33" s="41"/>
      <c r="G33" s="43" t="s">
        <v>14</v>
      </c>
      <c r="H33" s="44"/>
      <c r="I33" s="44"/>
      <c r="J33" s="42"/>
      <c r="K33" s="41"/>
      <c r="L33" s="41"/>
    </row>
    <row r="34" spans="1:12" ht="15.75" customHeight="1" x14ac:dyDescent="0.2"/>
    <row r="35" spans="1:12" ht="15.75" customHeight="1" x14ac:dyDescent="0.2"/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31:E31"/>
    <mergeCell ref="B32:E32"/>
    <mergeCell ref="B33:E33"/>
    <mergeCell ref="B1:D1"/>
    <mergeCell ref="E2:K2"/>
    <mergeCell ref="B28:E28"/>
    <mergeCell ref="G28:I28"/>
    <mergeCell ref="B29:E29"/>
    <mergeCell ref="G29:I29"/>
    <mergeCell ref="B30:E30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37.7109375" customWidth="1"/>
  </cols>
  <sheetData>
    <row r="1" spans="1:12" ht="15.75" customHeight="1" x14ac:dyDescent="0.4">
      <c r="A1" s="3"/>
      <c r="B1" s="85" t="s">
        <v>2</v>
      </c>
      <c r="C1" s="86"/>
      <c r="D1" s="87"/>
      <c r="E1" s="4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45313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45313</v>
      </c>
      <c r="D3" s="12">
        <f>C2+1</f>
        <v>45314</v>
      </c>
      <c r="E3" s="12">
        <f>C2+2</f>
        <v>45315</v>
      </c>
      <c r="F3" s="12">
        <f>C2+3</f>
        <v>45316</v>
      </c>
      <c r="G3" s="12">
        <f>C2+4</f>
        <v>45317</v>
      </c>
      <c r="H3" s="12">
        <f>C2+5</f>
        <v>45318</v>
      </c>
      <c r="I3" s="12">
        <f>C2+6</f>
        <v>45319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32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29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29"/>
      <c r="E7" s="28"/>
      <c r="F7" s="28"/>
      <c r="G7" s="29"/>
      <c r="H7" s="19"/>
      <c r="I7" s="19"/>
      <c r="J7" s="21"/>
      <c r="K7" s="30"/>
      <c r="L7" s="19"/>
    </row>
    <row r="8" spans="1:12" ht="15.75" customHeight="1" x14ac:dyDescent="0.2">
      <c r="A8" s="17"/>
      <c r="B8" s="23">
        <v>0.39583333333333331</v>
      </c>
      <c r="C8" s="24"/>
      <c r="D8" s="29"/>
      <c r="E8" s="25"/>
      <c r="F8" s="25"/>
      <c r="G8" s="29"/>
      <c r="H8" s="24"/>
      <c r="I8" s="24"/>
      <c r="J8" s="21"/>
      <c r="K8" s="29"/>
      <c r="L8" s="27" t="str">
        <f>UPPER("Coupure réseaux (non comptée)")</f>
        <v>COUPURE RÉSEAUX (NON COMPTÉE)</v>
      </c>
    </row>
    <row r="9" spans="1:12" ht="22.5" customHeight="1" x14ac:dyDescent="0.2">
      <c r="A9" s="17"/>
      <c r="B9" s="18">
        <v>0.41666666666666669</v>
      </c>
      <c r="C9" s="19"/>
      <c r="D9" s="29"/>
      <c r="E9" s="28"/>
      <c r="F9" s="28"/>
      <c r="G9" s="29"/>
      <c r="H9" s="19"/>
      <c r="I9" s="19"/>
      <c r="J9" s="21"/>
      <c r="K9" s="30"/>
      <c r="L9" s="19"/>
    </row>
    <row r="10" spans="1:12" ht="15.75" customHeight="1" x14ac:dyDescent="0.2">
      <c r="A10" s="17"/>
      <c r="B10" s="23">
        <v>0.4375</v>
      </c>
      <c r="C10" s="24"/>
      <c r="D10" s="29"/>
      <c r="E10" s="24"/>
      <c r="F10" s="24"/>
      <c r="G10" s="33"/>
      <c r="H10" s="24"/>
      <c r="I10" s="24"/>
      <c r="J10" s="21"/>
      <c r="K10" s="32"/>
      <c r="L10" s="27" t="str">
        <f>UPPER("Scénario d'un cas d'utilisation")</f>
        <v>SCÉNARIO D'UN CAS D'UTILISATION</v>
      </c>
    </row>
    <row r="11" spans="1:12" ht="22.5" customHeight="1" x14ac:dyDescent="0.2">
      <c r="A11" s="17"/>
      <c r="B11" s="18">
        <v>0.45833333333333331</v>
      </c>
      <c r="C11" s="19"/>
      <c r="D11" s="29"/>
      <c r="E11" s="19"/>
      <c r="F11" s="32"/>
      <c r="G11" s="32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33"/>
      <c r="E12" s="24"/>
      <c r="F12" s="32"/>
      <c r="G12" s="31"/>
      <c r="H12" s="24"/>
      <c r="I12" s="24"/>
      <c r="J12" s="21"/>
      <c r="K12" s="31"/>
      <c r="L12" s="27" t="str">
        <f>UPPER("Diagramme des exigences")</f>
        <v>DIAGRAMME DES EXIGENCES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38"/>
      <c r="L14" s="21"/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38"/>
      <c r="L16" s="21"/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31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37"/>
      <c r="G18" s="31"/>
      <c r="H18" s="37"/>
      <c r="I18" s="37"/>
      <c r="J18" s="21"/>
      <c r="K18" s="38"/>
      <c r="L18" s="21"/>
    </row>
    <row r="19" spans="1:12" ht="22.5" customHeight="1" x14ac:dyDescent="0.2">
      <c r="A19" s="17"/>
      <c r="B19" s="18">
        <v>0.625</v>
      </c>
      <c r="C19" s="29"/>
      <c r="D19" s="19"/>
      <c r="E19" s="19"/>
      <c r="F19" s="32"/>
      <c r="G19" s="31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29"/>
      <c r="D20" s="37"/>
      <c r="E20" s="37"/>
      <c r="F20" s="32"/>
      <c r="G20" s="31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29"/>
      <c r="D21" s="29"/>
      <c r="E21" s="19"/>
      <c r="F21" s="32"/>
      <c r="G21" s="31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29"/>
      <c r="D22" s="29"/>
      <c r="E22" s="24"/>
      <c r="F22" s="26"/>
      <c r="G22" s="35"/>
      <c r="H22" s="24"/>
      <c r="I22" s="37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29"/>
      <c r="D23" s="2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29"/>
      <c r="D24" s="29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15</v>
      </c>
      <c r="C29" s="92"/>
      <c r="D29" s="92"/>
      <c r="E29" s="92"/>
      <c r="F29" s="41"/>
      <c r="G29" s="93" t="s">
        <v>16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17</v>
      </c>
      <c r="C30" s="84"/>
      <c r="D30" s="84"/>
      <c r="E30" s="84"/>
      <c r="F30" s="41"/>
      <c r="G30" s="43" t="s">
        <v>18</v>
      </c>
      <c r="H30" s="42"/>
      <c r="I30" s="42"/>
      <c r="J30" s="41"/>
      <c r="K30" s="41"/>
      <c r="L30" s="41"/>
    </row>
    <row r="31" spans="1:12" ht="22.5" customHeight="1" x14ac:dyDescent="0.2">
      <c r="A31" s="41"/>
      <c r="B31" s="83"/>
      <c r="C31" s="84"/>
      <c r="D31" s="84"/>
      <c r="E31" s="84"/>
      <c r="F31" s="41"/>
      <c r="G31" s="43" t="s">
        <v>19</v>
      </c>
      <c r="H31" s="42"/>
      <c r="I31" s="42"/>
      <c r="J31" s="41"/>
      <c r="K31" s="41"/>
      <c r="L31" s="41"/>
    </row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31:E31"/>
    <mergeCell ref="B1:D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7"/>
      <c r="E1" s="4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45320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45320</v>
      </c>
      <c r="D3" s="12">
        <f>C2+1</f>
        <v>45321</v>
      </c>
      <c r="E3" s="12">
        <f>C2+2</f>
        <v>45322</v>
      </c>
      <c r="F3" s="12">
        <f>C2+3</f>
        <v>45323</v>
      </c>
      <c r="G3" s="12">
        <f>C2+4</f>
        <v>45324</v>
      </c>
      <c r="H3" s="12">
        <f>C2+5</f>
        <v>45325</v>
      </c>
      <c r="I3" s="12">
        <f>C2+6</f>
        <v>45326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49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49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32"/>
      <c r="G7" s="49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4"/>
      <c r="E8" s="25"/>
      <c r="F8" s="32"/>
      <c r="G8" s="49"/>
      <c r="H8" s="24"/>
      <c r="I8" s="24"/>
      <c r="J8" s="21"/>
      <c r="K8" s="29"/>
      <c r="L8" s="27" t="str">
        <f>UPPER("Elaboration du livrable 3")</f>
        <v>ELABORATION DU LIVRABLE 3</v>
      </c>
    </row>
    <row r="9" spans="1:12" ht="22.5" customHeight="1" x14ac:dyDescent="0.2">
      <c r="A9" s="17"/>
      <c r="B9" s="18">
        <v>0.41666666666666669</v>
      </c>
      <c r="C9" s="19"/>
      <c r="D9" s="19"/>
      <c r="E9" s="28"/>
      <c r="F9" s="31"/>
      <c r="G9" s="36"/>
      <c r="H9" s="19"/>
      <c r="I9" s="19"/>
      <c r="J9" s="21"/>
      <c r="K9" s="30"/>
      <c r="L9" s="19"/>
    </row>
    <row r="10" spans="1:12" ht="15.75" customHeight="1" x14ac:dyDescent="0.2">
      <c r="A10" s="17"/>
      <c r="B10" s="23">
        <v>0.4375</v>
      </c>
      <c r="C10" s="24"/>
      <c r="D10" s="50"/>
      <c r="E10" s="24"/>
      <c r="F10" s="49"/>
      <c r="G10" s="36"/>
      <c r="H10" s="24"/>
      <c r="I10" s="24"/>
      <c r="J10" s="21"/>
      <c r="K10" s="34"/>
      <c r="L10" s="27" t="str">
        <f>UPPER("élaboration du diagramme de séquence")</f>
        <v>ÉLABORATION DU DIAGRAMME DE SÉQUENCE</v>
      </c>
    </row>
    <row r="11" spans="1:12" ht="22.5" customHeight="1" x14ac:dyDescent="0.2">
      <c r="A11" s="17"/>
      <c r="B11" s="18">
        <v>0.45833333333333331</v>
      </c>
      <c r="C11" s="19"/>
      <c r="D11" s="50"/>
      <c r="E11" s="19"/>
      <c r="F11" s="51"/>
      <c r="G11" s="36"/>
      <c r="H11" s="19"/>
      <c r="I11" s="19"/>
      <c r="J11" s="21"/>
      <c r="K11" s="30"/>
      <c r="L11" s="19"/>
    </row>
    <row r="12" spans="1:12" ht="15.75" customHeight="1" x14ac:dyDescent="0.2">
      <c r="A12" s="17"/>
      <c r="B12" s="23">
        <v>0.47916666666666669</v>
      </c>
      <c r="C12" s="24"/>
      <c r="D12" s="52"/>
      <c r="E12" s="24"/>
      <c r="F12" s="53"/>
      <c r="G12" s="36"/>
      <c r="H12" s="24"/>
      <c r="I12" s="24"/>
      <c r="J12" s="21"/>
      <c r="K12" s="52"/>
      <c r="L12" s="27" t="str">
        <f>UPPER("compréhension du diagramme de séquence")</f>
        <v>COMPRÉHENSION DU DIAGRAMME DE SÉQUENCE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32"/>
      <c r="L14" s="27" t="str">
        <f>UPPER("mcd")</f>
        <v>MCD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31"/>
      <c r="L16" s="27" t="str">
        <f>UPPER("compréhension du sujet")</f>
        <v>COMPRÉHENSION DU SUJET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36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37"/>
      <c r="G18" s="20"/>
      <c r="H18" s="37"/>
      <c r="I18" s="37"/>
      <c r="J18" s="21"/>
      <c r="K18" s="49"/>
      <c r="L18" s="27" t="str">
        <f>UPPER("Rectification du livrable 1")</f>
        <v>RECTIFICATION DU LIVRABLE 1</v>
      </c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20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29"/>
      <c r="H20" s="37"/>
      <c r="I20" s="37"/>
      <c r="J20" s="21"/>
      <c r="K20" s="36"/>
      <c r="L20" s="27" t="str">
        <f>UPPER("Rectification du livrable 2")</f>
        <v>RECTIFICATION DU LIVRABLE 2</v>
      </c>
    </row>
    <row r="21" spans="1:12" ht="22.5" customHeight="1" x14ac:dyDescent="0.2">
      <c r="A21" s="17"/>
      <c r="B21" s="18">
        <v>0.66666666666666663</v>
      </c>
      <c r="C21" s="19"/>
      <c r="D21" s="19"/>
      <c r="E21" s="19"/>
      <c r="F21" s="51"/>
      <c r="G21" s="20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37"/>
      <c r="D22" s="37"/>
      <c r="E22" s="24"/>
      <c r="F22" s="53"/>
      <c r="G22" s="26"/>
      <c r="H22" s="24"/>
      <c r="I22" s="37"/>
      <c r="J22" s="21"/>
      <c r="K22" s="20"/>
      <c r="L22" s="27" t="str">
        <f>UPPER("Gestion du github / trello / drive")</f>
        <v>GESTION DU GITHUB / TRELLO / DRIVE</v>
      </c>
    </row>
    <row r="23" spans="1:12" ht="22.5" customHeight="1" x14ac:dyDescent="0.2">
      <c r="A23" s="17"/>
      <c r="B23" s="18">
        <v>0.70833333333333337</v>
      </c>
      <c r="C23" s="19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37"/>
      <c r="D24" s="37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20</v>
      </c>
      <c r="C29" s="92"/>
      <c r="D29" s="92"/>
      <c r="E29" s="92"/>
      <c r="F29" s="41"/>
      <c r="G29" s="93" t="s">
        <v>21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22</v>
      </c>
      <c r="C30" s="84"/>
      <c r="D30" s="84"/>
      <c r="E30" s="84"/>
      <c r="F30" s="41"/>
      <c r="G30" s="43" t="s">
        <v>23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24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25</v>
      </c>
      <c r="H32" s="42"/>
      <c r="I32" s="42"/>
      <c r="J32" s="42"/>
      <c r="K32" s="42"/>
      <c r="L32" s="42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D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7"/>
      <c r="E1" s="4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45327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45327</v>
      </c>
      <c r="D3" s="12">
        <f>C2+1</f>
        <v>45328</v>
      </c>
      <c r="E3" s="12">
        <f>C2+2</f>
        <v>45329</v>
      </c>
      <c r="F3" s="12">
        <f>C2+3</f>
        <v>45330</v>
      </c>
      <c r="G3" s="12">
        <f>C2+4</f>
        <v>45331</v>
      </c>
      <c r="H3" s="12">
        <f>C2+5</f>
        <v>45332</v>
      </c>
      <c r="I3" s="12">
        <f>C2+6</f>
        <v>45333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32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31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20"/>
      <c r="G7" s="36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4"/>
      <c r="E8" s="25"/>
      <c r="F8" s="26"/>
      <c r="G8" s="36"/>
      <c r="H8" s="24"/>
      <c r="I8" s="24"/>
      <c r="J8" s="21"/>
      <c r="K8" s="29"/>
      <c r="L8" s="27" t="str">
        <f>UPPER("Planning prévisionnel sur 200h")</f>
        <v>PLANNING PRÉVISIONNEL SUR 200H</v>
      </c>
    </row>
    <row r="9" spans="1:12" ht="22.5" customHeight="1" x14ac:dyDescent="0.2">
      <c r="A9" s="17"/>
      <c r="B9" s="18">
        <v>0.41666666666666669</v>
      </c>
      <c r="C9" s="19"/>
      <c r="D9" s="19"/>
      <c r="E9" s="28"/>
      <c r="F9" s="32"/>
      <c r="G9" s="29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4"/>
      <c r="E10" s="24"/>
      <c r="F10" s="32"/>
      <c r="G10" s="29"/>
      <c r="H10" s="24"/>
      <c r="I10" s="24"/>
      <c r="J10" s="21"/>
      <c r="K10" s="34"/>
      <c r="L10" s="27" t="str">
        <f>UPPER("Dossier de tests")</f>
        <v>DOSSIER DE TESTS</v>
      </c>
    </row>
    <row r="11" spans="1:12" ht="22.5" customHeight="1" x14ac:dyDescent="0.2">
      <c r="A11" s="17"/>
      <c r="B11" s="18">
        <v>0.45833333333333331</v>
      </c>
      <c r="C11" s="19"/>
      <c r="D11" s="19"/>
      <c r="E11" s="19"/>
      <c r="F11" s="20"/>
      <c r="G11" s="29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4"/>
      <c r="E12" s="24"/>
      <c r="F12" s="29"/>
      <c r="G12" s="55"/>
      <c r="H12" s="24"/>
      <c r="I12" s="24"/>
      <c r="J12" s="21"/>
      <c r="K12" s="32"/>
      <c r="L12" s="27" t="str">
        <f>UPPER("Elaboration du livrable 4")</f>
        <v>ELABORATION DU LIVRABLE 4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31"/>
      <c r="L14" s="27" t="str">
        <f>UPPER("compréhension du sujet")</f>
        <v>COMPRÉHENSION DU SUJET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20"/>
      <c r="L16" s="27" t="str">
        <f>UPPER("Gestion du github / trello / drive")</f>
        <v>GESTION DU GITHUB / TRELLO / DRIVE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29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37"/>
      <c r="G18" s="29"/>
      <c r="H18" s="37"/>
      <c r="I18" s="37"/>
      <c r="J18" s="21"/>
      <c r="K18" s="55"/>
      <c r="L18" s="27" t="str">
        <f>UPPER("Alarme incendie (non comptée)")</f>
        <v>ALARME INCENDIE (NON COMPTÉE)</v>
      </c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26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34"/>
      <c r="H20" s="37"/>
      <c r="I20" s="37"/>
      <c r="J20" s="21"/>
      <c r="K20" s="36"/>
      <c r="L20" s="27" t="str">
        <f>UPPER("Rectification du livrable 2")</f>
        <v>RECTIFICATION DU LIVRABLE 2</v>
      </c>
    </row>
    <row r="21" spans="1:12" ht="22.5" customHeight="1" x14ac:dyDescent="0.2">
      <c r="A21" s="17"/>
      <c r="B21" s="18">
        <v>0.66666666666666663</v>
      </c>
      <c r="C21" s="19"/>
      <c r="D21" s="19"/>
      <c r="E21" s="19"/>
      <c r="F21" s="51"/>
      <c r="G21" s="34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37"/>
      <c r="D22" s="37"/>
      <c r="E22" s="24"/>
      <c r="F22" s="53"/>
      <c r="G22" s="34"/>
      <c r="H22" s="24"/>
      <c r="I22" s="24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37"/>
      <c r="D24" s="37"/>
      <c r="E24" s="21"/>
      <c r="F24" s="21"/>
      <c r="G24" s="24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26</v>
      </c>
      <c r="C29" s="92"/>
      <c r="D29" s="92"/>
      <c r="E29" s="92"/>
      <c r="F29" s="41"/>
      <c r="G29" s="93" t="s">
        <v>27</v>
      </c>
      <c r="H29" s="92"/>
      <c r="I29" s="92"/>
      <c r="J29" s="41"/>
      <c r="K29" s="41"/>
      <c r="L29" s="41"/>
    </row>
    <row r="30" spans="1:12" ht="46.5" customHeight="1" x14ac:dyDescent="0.2">
      <c r="A30" s="41"/>
      <c r="B30" s="95" t="s">
        <v>28</v>
      </c>
      <c r="C30" s="84"/>
      <c r="D30" s="84"/>
      <c r="E30" s="84"/>
      <c r="F30" s="41"/>
      <c r="G30" s="96" t="s">
        <v>29</v>
      </c>
      <c r="H30" s="84"/>
      <c r="I30" s="84"/>
      <c r="J30" s="84"/>
      <c r="K30" s="84"/>
      <c r="L30" s="97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30</v>
      </c>
      <c r="H31" s="44"/>
      <c r="I31" s="44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43" t="s">
        <v>31</v>
      </c>
      <c r="H32" s="44"/>
      <c r="I32" s="44"/>
      <c r="J32" s="42"/>
      <c r="K32" s="42"/>
      <c r="L32" s="42"/>
    </row>
    <row r="33" spans="1:12" ht="22.5" customHeight="1" x14ac:dyDescent="0.2">
      <c r="A33" s="41"/>
      <c r="B33" s="83"/>
      <c r="C33" s="84"/>
      <c r="D33" s="84"/>
      <c r="E33" s="84"/>
      <c r="F33" s="41"/>
      <c r="G33" s="94" t="s">
        <v>32</v>
      </c>
      <c r="H33" s="84"/>
      <c r="I33" s="84"/>
      <c r="J33" s="42"/>
      <c r="K33" s="42"/>
      <c r="L33" s="42"/>
    </row>
    <row r="34" spans="1:12" ht="15.75" customHeight="1" x14ac:dyDescent="0.2"/>
    <row r="35" spans="1:12" ht="15.75" customHeight="1" x14ac:dyDescent="0.2"/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32:E32"/>
    <mergeCell ref="B33:E33"/>
    <mergeCell ref="G33:I33"/>
    <mergeCell ref="B1:D1"/>
    <mergeCell ref="E2:K2"/>
    <mergeCell ref="B29:E29"/>
    <mergeCell ref="G29:I29"/>
    <mergeCell ref="B30:E30"/>
    <mergeCell ref="G30:L30"/>
    <mergeCell ref="B31:E3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45334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45334</v>
      </c>
      <c r="D3" s="12">
        <f>C2+1</f>
        <v>45335</v>
      </c>
      <c r="E3" s="12">
        <f>C2+2</f>
        <v>45336</v>
      </c>
      <c r="F3" s="12">
        <f>C2+3</f>
        <v>45337</v>
      </c>
      <c r="G3" s="12">
        <f>C2+4</f>
        <v>45338</v>
      </c>
      <c r="H3" s="12">
        <f>C2+5</f>
        <v>45339</v>
      </c>
      <c r="I3" s="12">
        <f>C2+6</f>
        <v>45340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20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29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20"/>
      <c r="E7" s="28"/>
      <c r="F7" s="31"/>
      <c r="G7" s="31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9"/>
      <c r="E8" s="25"/>
      <c r="F8" s="29"/>
      <c r="G8" s="29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19"/>
      <c r="D9" s="29"/>
      <c r="E9" s="28"/>
      <c r="F9" s="29"/>
      <c r="G9" s="29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9"/>
      <c r="E10" s="24"/>
      <c r="F10" s="29"/>
      <c r="G10" s="29"/>
      <c r="H10" s="24"/>
      <c r="I10" s="24"/>
      <c r="J10" s="21"/>
      <c r="K10" s="34"/>
      <c r="L10" s="27" t="str">
        <f>UPPER("Présentation Powerpoint")</f>
        <v>PRÉSENTATION POWERPOINT</v>
      </c>
    </row>
    <row r="11" spans="1:12" ht="22.5" customHeight="1" x14ac:dyDescent="0.2">
      <c r="A11" s="17"/>
      <c r="B11" s="18">
        <v>0.45833333333333331</v>
      </c>
      <c r="C11" s="19"/>
      <c r="D11" s="29"/>
      <c r="E11" s="19"/>
      <c r="F11" s="19"/>
      <c r="G11" s="29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6"/>
      <c r="E12" s="24"/>
      <c r="F12" s="25"/>
      <c r="G12" s="25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UPPER("Bon de commande")</f>
        <v>BON DE COMMANDE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29"/>
      <c r="G17" s="29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26"/>
      <c r="G18" s="29"/>
      <c r="H18" s="37"/>
      <c r="I18" s="37"/>
      <c r="J18" s="21"/>
      <c r="K18" s="38"/>
      <c r="L18" s="21"/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26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56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19"/>
      <c r="D21" s="19"/>
      <c r="E21" s="19"/>
      <c r="F21" s="51"/>
      <c r="G21" s="56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37"/>
      <c r="D22" s="37"/>
      <c r="E22" s="24"/>
      <c r="F22" s="53"/>
      <c r="G22" s="56"/>
      <c r="H22" s="37"/>
      <c r="I22" s="37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37"/>
      <c r="D24" s="37"/>
      <c r="E24" s="21"/>
      <c r="F24" s="21"/>
      <c r="G24" s="24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33</v>
      </c>
      <c r="C29" s="92"/>
      <c r="D29" s="92"/>
      <c r="E29" s="92"/>
      <c r="F29" s="41"/>
      <c r="G29" s="93" t="s">
        <v>34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35</v>
      </c>
      <c r="C30" s="84"/>
      <c r="D30" s="84"/>
      <c r="E30" s="84"/>
      <c r="F30" s="41"/>
      <c r="G30" s="43" t="s">
        <v>36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37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38</v>
      </c>
      <c r="H32" s="42"/>
      <c r="I32" s="42"/>
      <c r="J32" s="42"/>
      <c r="K32" s="42"/>
      <c r="L32" s="42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45341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45341</v>
      </c>
      <c r="D3" s="12">
        <f>C2+1</f>
        <v>45342</v>
      </c>
      <c r="E3" s="12">
        <f>C2+2</f>
        <v>45343</v>
      </c>
      <c r="F3" s="12">
        <f>C2+3</f>
        <v>45344</v>
      </c>
      <c r="G3" s="12">
        <f>C2+4</f>
        <v>45345</v>
      </c>
      <c r="H3" s="12">
        <f>C2+5</f>
        <v>45346</v>
      </c>
      <c r="I3" s="12">
        <f>C2+6</f>
        <v>45347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56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56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19"/>
      <c r="G7" s="56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4"/>
      <c r="E8" s="25"/>
      <c r="F8" s="24"/>
      <c r="G8" s="56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19"/>
      <c r="D9" s="19"/>
      <c r="E9" s="28"/>
      <c r="F9" s="19"/>
      <c r="G9" s="56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4"/>
      <c r="E10" s="24"/>
      <c r="F10" s="24"/>
      <c r="G10" s="56"/>
      <c r="H10" s="24"/>
      <c r="I10" s="24"/>
      <c r="J10" s="21"/>
      <c r="K10" s="31"/>
      <c r="L10" s="27" t="str">
        <f>UPPER("compréhension du sujet")</f>
        <v>COMPRÉHENSION DU SUJET</v>
      </c>
    </row>
    <row r="11" spans="1:12" ht="22.5" customHeight="1" x14ac:dyDescent="0.2">
      <c r="A11" s="17"/>
      <c r="B11" s="18">
        <v>0.45833333333333331</v>
      </c>
      <c r="C11" s="19"/>
      <c r="D11" s="19"/>
      <c r="E11" s="19"/>
      <c r="F11" s="19"/>
      <c r="G11" s="56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4"/>
      <c r="E12" s="24"/>
      <c r="F12" s="24"/>
      <c r="G12" s="56"/>
      <c r="H12" s="24"/>
      <c r="I12" s="24"/>
      <c r="J12" s="21"/>
      <c r="K12" s="20"/>
      <c r="L12" s="27" t="str">
        <f>UPPER("Gestion du github / trello / drive")</f>
        <v>GESTION DU GITHUB / TRELLO / DRIVE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55"/>
      <c r="L14" s="27" t="str">
        <f>UPPER("Correction des livrables")</f>
        <v>CORRECTION DES LIVRABLES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38"/>
      <c r="L16" s="21"/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56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24"/>
      <c r="G18" s="56"/>
      <c r="H18" s="37"/>
      <c r="I18" s="37"/>
      <c r="J18" s="21"/>
      <c r="K18" s="38"/>
      <c r="L18" s="21"/>
    </row>
    <row r="19" spans="1:12" ht="22.5" customHeight="1" x14ac:dyDescent="0.2">
      <c r="A19" s="17"/>
      <c r="B19" s="18">
        <v>0.625</v>
      </c>
      <c r="C19" s="29"/>
      <c r="D19" s="19"/>
      <c r="E19" s="19"/>
      <c r="F19" s="19"/>
      <c r="G19" s="56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29"/>
      <c r="D20" s="37"/>
      <c r="E20" s="37"/>
      <c r="F20" s="37"/>
      <c r="G20" s="56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29"/>
      <c r="D21" s="19"/>
      <c r="E21" s="19"/>
      <c r="F21" s="51"/>
      <c r="G21" s="56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26"/>
      <c r="D22" s="37"/>
      <c r="E22" s="24"/>
      <c r="F22" s="53"/>
      <c r="G22" s="26"/>
      <c r="H22" s="37"/>
      <c r="I22" s="37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37"/>
      <c r="D24" s="37"/>
      <c r="E24" s="21"/>
      <c r="F24" s="21"/>
      <c r="G24" s="24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7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40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45362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45362</v>
      </c>
      <c r="D3" s="12">
        <f>C2+1</f>
        <v>45363</v>
      </c>
      <c r="E3" s="12">
        <f>C2+2</f>
        <v>45364</v>
      </c>
      <c r="F3" s="12">
        <f>C2+3</f>
        <v>45365</v>
      </c>
      <c r="G3" s="12">
        <f>C2+4</f>
        <v>45366</v>
      </c>
      <c r="H3" s="12">
        <f>C2+5</f>
        <v>45367</v>
      </c>
      <c r="I3" s="12">
        <f>C2+6</f>
        <v>45368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19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24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19"/>
      <c r="G7" s="19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4"/>
      <c r="E8" s="25"/>
      <c r="F8" s="24"/>
      <c r="G8" s="24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19"/>
      <c r="D9" s="19"/>
      <c r="E9" s="28"/>
      <c r="F9" s="19"/>
      <c r="G9" s="19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4"/>
      <c r="E10" s="24"/>
      <c r="F10" s="24"/>
      <c r="G10" s="24"/>
      <c r="H10" s="24"/>
      <c r="I10" s="24"/>
      <c r="J10" s="21"/>
      <c r="K10" s="34"/>
      <c r="L10" s="27" t="str">
        <f>UPPER("Présentation Powerpoint")</f>
        <v>PRÉSENTATION POWERPOINT</v>
      </c>
    </row>
    <row r="11" spans="1:12" ht="22.5" customHeight="1" x14ac:dyDescent="0.2">
      <c r="A11" s="17"/>
      <c r="B11" s="18">
        <v>0.45833333333333331</v>
      </c>
      <c r="C11" s="19"/>
      <c r="D11" s="19"/>
      <c r="E11" s="19"/>
      <c r="F11" s="29"/>
      <c r="G11" s="19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4"/>
      <c r="E12" s="24"/>
      <c r="F12" s="26"/>
      <c r="G12" s="24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UPPER("Correction des livrables")</f>
        <v>CORRECTION DES LIVRABLES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19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24"/>
      <c r="G18" s="24"/>
      <c r="H18" s="37"/>
      <c r="I18" s="37"/>
      <c r="J18" s="21"/>
      <c r="K18" s="38"/>
      <c r="L18" s="21"/>
    </row>
    <row r="19" spans="1:12" ht="22.5" customHeight="1" x14ac:dyDescent="0.2">
      <c r="A19" s="17"/>
      <c r="B19" s="18">
        <v>0.625</v>
      </c>
      <c r="C19" s="26"/>
      <c r="D19" s="19"/>
      <c r="E19" s="19"/>
      <c r="F19" s="19"/>
      <c r="G19" s="19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56"/>
      <c r="D20" s="37"/>
      <c r="E20" s="37"/>
      <c r="F20" s="37"/>
      <c r="G20" s="24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56"/>
      <c r="D21" s="19"/>
      <c r="E21" s="19"/>
      <c r="F21" s="51"/>
      <c r="G21" s="19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56"/>
      <c r="D22" s="37"/>
      <c r="E22" s="24"/>
      <c r="F22" s="53"/>
      <c r="G22" s="24"/>
      <c r="H22" s="37"/>
      <c r="I22" s="37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56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56"/>
      <c r="D24" s="37"/>
      <c r="E24" s="21"/>
      <c r="F24" s="21"/>
      <c r="G24" s="24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44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45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2.5" customHeight="1" x14ac:dyDescent="0.2">
      <c r="G33" s="54" t="s">
        <v>46</v>
      </c>
      <c r="H33" s="42"/>
      <c r="I33" s="42"/>
      <c r="J33" s="42"/>
      <c r="K33" s="42"/>
      <c r="L33" s="42"/>
    </row>
    <row r="34" spans="7:12" ht="15.75" customHeight="1" x14ac:dyDescent="0.2"/>
    <row r="35" spans="7:12" ht="15.75" customHeight="1" x14ac:dyDescent="0.2"/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45369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45369</v>
      </c>
      <c r="D3" s="12">
        <f>C2+1</f>
        <v>45370</v>
      </c>
      <c r="E3" s="12">
        <f>C2+2</f>
        <v>45371</v>
      </c>
      <c r="F3" s="12">
        <f>C2+3</f>
        <v>45372</v>
      </c>
      <c r="G3" s="12">
        <f>C2+4</f>
        <v>45373</v>
      </c>
      <c r="H3" s="12">
        <f>C2+5</f>
        <v>45374</v>
      </c>
      <c r="I3" s="12">
        <f>C2+6</f>
        <v>45375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29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4"/>
      <c r="G6" s="29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29"/>
      <c r="G7" s="57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4"/>
      <c r="E8" s="25"/>
      <c r="F8" s="29"/>
      <c r="G8" s="57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19"/>
      <c r="D9" s="19"/>
      <c r="E9" s="28"/>
      <c r="F9" s="29"/>
      <c r="G9" s="58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4"/>
      <c r="E10" s="24"/>
      <c r="F10" s="29"/>
      <c r="G10" s="58"/>
      <c r="H10" s="24"/>
      <c r="I10" s="24"/>
      <c r="J10" s="21"/>
      <c r="K10" s="34"/>
      <c r="L10" s="27" t="str">
        <f>UPPER("Présentation Powerpoint")</f>
        <v>PRÉSENTATION POWERPOINT</v>
      </c>
    </row>
    <row r="11" spans="1:12" ht="22.5" customHeight="1" x14ac:dyDescent="0.2">
      <c r="A11" s="17"/>
      <c r="B11" s="18">
        <v>0.45833333333333331</v>
      </c>
      <c r="C11" s="19"/>
      <c r="D11" s="19"/>
      <c r="E11" s="19"/>
      <c r="F11" s="29"/>
      <c r="G11" s="58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4"/>
      <c r="E12" s="24"/>
      <c r="F12" s="26"/>
      <c r="G12" s="58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UPPER("Correction des livrables")</f>
        <v>CORRECTION DES LIVRABLES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57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24"/>
      <c r="G18" s="57"/>
      <c r="H18" s="37"/>
      <c r="I18" s="37"/>
      <c r="J18" s="21"/>
      <c r="K18" s="38"/>
      <c r="L18" s="21"/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58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58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19"/>
      <c r="D21" s="19"/>
      <c r="E21" s="19"/>
      <c r="F21" s="51"/>
      <c r="G21" s="58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37"/>
      <c r="D22" s="37"/>
      <c r="E22" s="24"/>
      <c r="F22" s="53"/>
      <c r="G22" s="26"/>
      <c r="H22" s="37"/>
      <c r="I22" s="37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37"/>
      <c r="D24" s="37"/>
      <c r="E24" s="21"/>
      <c r="F24" s="21"/>
      <c r="G24" s="24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47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48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19.5" customHeight="1" x14ac:dyDescent="0.2">
      <c r="G33" s="54" t="s">
        <v>46</v>
      </c>
      <c r="H33" s="42"/>
      <c r="I33" s="42"/>
      <c r="J33" s="42"/>
      <c r="K33" s="42"/>
      <c r="L33" s="42"/>
    </row>
    <row r="34" spans="7:12" ht="15.75" customHeight="1" x14ac:dyDescent="0.2"/>
    <row r="35" spans="7:12" ht="15.75" customHeight="1" x14ac:dyDescent="0.2"/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45376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45376</v>
      </c>
      <c r="D3" s="12">
        <f>C2+1</f>
        <v>45377</v>
      </c>
      <c r="E3" s="12">
        <f>C2+2</f>
        <v>45378</v>
      </c>
      <c r="F3" s="12">
        <f>C2+3</f>
        <v>45379</v>
      </c>
      <c r="G3" s="12">
        <f>C2+4</f>
        <v>45380</v>
      </c>
      <c r="H3" s="12">
        <f>C2+5</f>
        <v>45381</v>
      </c>
      <c r="I3" s="12">
        <f>C2+6</f>
        <v>45382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29"/>
      <c r="G5" s="29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9"/>
      <c r="G6" s="29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29"/>
      <c r="E7" s="28"/>
      <c r="F7" s="29"/>
      <c r="G7" s="29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9"/>
      <c r="E8" s="25"/>
      <c r="F8" s="29"/>
      <c r="G8" s="29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19"/>
      <c r="D9" s="19"/>
      <c r="E9" s="28"/>
      <c r="F9" s="29"/>
      <c r="G9" s="29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4"/>
      <c r="E10" s="24"/>
      <c r="F10" s="24"/>
      <c r="G10" s="29"/>
      <c r="H10" s="24"/>
      <c r="I10" s="24"/>
      <c r="J10" s="21"/>
      <c r="K10" s="34"/>
      <c r="L10" s="27" t="str">
        <f>UPPER("Présentation Powerpoint")</f>
        <v>PRÉSENTATION POWERPOINT</v>
      </c>
    </row>
    <row r="11" spans="1:12" ht="22.5" customHeight="1" x14ac:dyDescent="0.2">
      <c r="A11" s="17"/>
      <c r="B11" s="18">
        <v>0.45833333333333331</v>
      </c>
      <c r="C11" s="19"/>
      <c r="D11" s="19"/>
      <c r="E11" s="19"/>
      <c r="F11" s="19"/>
      <c r="G11" s="29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4"/>
      <c r="E12" s="24"/>
      <c r="F12" s="24"/>
      <c r="G12" s="26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UPPER("Correction des livrables")</f>
        <v>CORRECTION DES LIVRABLES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19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24"/>
      <c r="G18" s="24"/>
      <c r="H18" s="37"/>
      <c r="I18" s="37"/>
      <c r="J18" s="21"/>
      <c r="K18" s="38"/>
      <c r="L18" s="21"/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19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37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19"/>
      <c r="D21" s="19"/>
      <c r="E21" s="19"/>
      <c r="F21" s="29"/>
      <c r="G21" s="51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37"/>
      <c r="D22" s="37"/>
      <c r="E22" s="24"/>
      <c r="F22" s="26"/>
      <c r="G22" s="53"/>
      <c r="H22" s="37"/>
      <c r="I22" s="24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29"/>
      <c r="D23" s="2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26"/>
      <c r="D24" s="26"/>
      <c r="E24" s="21"/>
      <c r="F24" s="21"/>
      <c r="G24" s="24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20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49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0.25" customHeight="1" x14ac:dyDescent="0.2">
      <c r="G33" s="54" t="s">
        <v>46</v>
      </c>
      <c r="H33" s="42"/>
      <c r="I33" s="42"/>
      <c r="J33" s="42"/>
      <c r="K33" s="42"/>
      <c r="L33" s="42"/>
    </row>
    <row r="34" spans="7:12" ht="15.75" customHeight="1" x14ac:dyDescent="0.2"/>
    <row r="35" spans="7:12" ht="15.75" customHeight="1" x14ac:dyDescent="0.2"/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45383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45383</v>
      </c>
      <c r="D3" s="12">
        <f>C2+1</f>
        <v>45384</v>
      </c>
      <c r="E3" s="12">
        <f>C2+2</f>
        <v>45385</v>
      </c>
      <c r="F3" s="12">
        <f>C2+3</f>
        <v>45386</v>
      </c>
      <c r="G3" s="12">
        <f>C2+4</f>
        <v>45387</v>
      </c>
      <c r="H3" s="12">
        <f>C2+5</f>
        <v>45388</v>
      </c>
      <c r="I3" s="12">
        <f>C2+6</f>
        <v>45389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19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25"/>
      <c r="G6" s="25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28"/>
      <c r="G7" s="28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24"/>
      <c r="E8" s="25"/>
      <c r="F8" s="25"/>
      <c r="G8" s="25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19"/>
      <c r="D9" s="19"/>
      <c r="E9" s="28"/>
      <c r="F9" s="28"/>
      <c r="G9" s="28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4"/>
      <c r="E10" s="24"/>
      <c r="F10" s="24"/>
      <c r="G10" s="24"/>
      <c r="H10" s="24"/>
      <c r="I10" s="24"/>
      <c r="J10" s="21"/>
      <c r="K10" s="34"/>
      <c r="L10" s="27" t="str">
        <f>UPPER("Présentation Powerpoint")</f>
        <v>PRÉSENTATION POWERPOINT</v>
      </c>
    </row>
    <row r="11" spans="1:12" ht="22.5" customHeight="1" x14ac:dyDescent="0.2">
      <c r="A11" s="17"/>
      <c r="B11" s="18">
        <v>0.45833333333333331</v>
      </c>
      <c r="C11" s="19"/>
      <c r="D11" s="19"/>
      <c r="E11" s="19"/>
      <c r="F11" s="19"/>
      <c r="G11" s="19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4"/>
      <c r="E12" s="24"/>
      <c r="F12" s="24"/>
      <c r="G12" s="24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UPPER("Correction des livrables")</f>
        <v>CORRECTION DES LIVRABLES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19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37"/>
      <c r="G18" s="37"/>
      <c r="H18" s="37"/>
      <c r="I18" s="37"/>
      <c r="J18" s="21"/>
      <c r="K18" s="38"/>
      <c r="L18" s="21"/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19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37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19"/>
      <c r="D21" s="29"/>
      <c r="E21" s="19"/>
      <c r="F21" s="19"/>
      <c r="G21" s="19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37"/>
      <c r="D22" s="29"/>
      <c r="E22" s="24"/>
      <c r="F22" s="24"/>
      <c r="G22" s="24"/>
      <c r="H22" s="37"/>
      <c r="I22" s="24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2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24"/>
      <c r="D24" s="26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50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51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1.75" customHeight="1" x14ac:dyDescent="0.2">
      <c r="G33" s="54" t="s">
        <v>46</v>
      </c>
      <c r="H33" s="42"/>
      <c r="I33" s="42"/>
      <c r="J33" s="42"/>
      <c r="K33" s="42"/>
      <c r="L33" s="42"/>
    </row>
    <row r="34" spans="7:12" ht="15.75" customHeight="1" x14ac:dyDescent="0.2"/>
    <row r="35" spans="7:12" ht="15.75" customHeight="1" x14ac:dyDescent="0.2"/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9">
        <v>45390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45390</v>
      </c>
      <c r="D3" s="12">
        <f>C2+1</f>
        <v>45391</v>
      </c>
      <c r="E3" s="12">
        <f>C2+2</f>
        <v>45392</v>
      </c>
      <c r="F3" s="12">
        <f>C2+3</f>
        <v>45393</v>
      </c>
      <c r="G3" s="12">
        <f>C2+4</f>
        <v>45394</v>
      </c>
      <c r="H3" s="12">
        <f>C2+5</f>
        <v>45395</v>
      </c>
      <c r="I3" s="12">
        <f>C2+6</f>
        <v>45396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34"/>
      <c r="G5" s="19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4"/>
      <c r="D6" s="24"/>
      <c r="E6" s="25"/>
      <c r="F6" s="34"/>
      <c r="G6" s="36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19"/>
      <c r="D7" s="19"/>
      <c r="E7" s="28"/>
      <c r="F7" s="34"/>
      <c r="G7" s="36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4"/>
      <c r="D8" s="34"/>
      <c r="E8" s="25"/>
      <c r="F8" s="34"/>
      <c r="G8" s="34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19"/>
      <c r="D9" s="34"/>
      <c r="E9" s="28"/>
      <c r="F9" s="34"/>
      <c r="G9" s="34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34"/>
      <c r="E10" s="24"/>
      <c r="F10" s="34"/>
      <c r="G10" s="59"/>
      <c r="H10" s="24"/>
      <c r="I10" s="24"/>
      <c r="J10" s="21"/>
      <c r="K10" s="34"/>
      <c r="L10" s="27" t="str">
        <f>UPPER("Programmation")</f>
        <v>PROGRAMMATION</v>
      </c>
    </row>
    <row r="11" spans="1:12" ht="22.5" customHeight="1" x14ac:dyDescent="0.2">
      <c r="A11" s="17"/>
      <c r="B11" s="18">
        <v>0.45833333333333331</v>
      </c>
      <c r="C11" s="19"/>
      <c r="D11" s="34"/>
      <c r="E11" s="19"/>
      <c r="F11" s="20"/>
      <c r="G11" s="60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6"/>
      <c r="E12" s="24"/>
      <c r="F12" s="26"/>
      <c r="G12" s="60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UPPER("Repas (non compté)")</f>
        <v>REPAS (NON COMPTÉ)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UPPER("Correction des livrables")</f>
        <v>CORRECTION DES LIVRABLES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59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37"/>
      <c r="G18" s="60"/>
      <c r="H18" s="37"/>
      <c r="I18" s="37"/>
      <c r="J18" s="21"/>
      <c r="K18" s="36"/>
      <c r="L18" s="27" t="str">
        <f>UPPER("Bon de commande")</f>
        <v>BON DE COMMANDE</v>
      </c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59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4"/>
      <c r="D20" s="37"/>
      <c r="E20" s="37"/>
      <c r="F20" s="37"/>
      <c r="G20" s="59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34"/>
      <c r="D21" s="19"/>
      <c r="E21" s="19"/>
      <c r="F21" s="19"/>
      <c r="G21" s="59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34"/>
      <c r="D22" s="24"/>
      <c r="E22" s="24"/>
      <c r="F22" s="24"/>
      <c r="G22" s="26"/>
      <c r="H22" s="37"/>
      <c r="I22" s="24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26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24"/>
      <c r="D24" s="24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">
      <c r="A29" s="41"/>
      <c r="B29" s="91" t="s">
        <v>52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">
      <c r="A30" s="41"/>
      <c r="B30" s="94" t="s">
        <v>53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1" customHeight="1" x14ac:dyDescent="0.2">
      <c r="G33" s="54" t="s">
        <v>46</v>
      </c>
      <c r="H33" s="42"/>
      <c r="I33" s="42"/>
      <c r="J33" s="42"/>
      <c r="K33" s="42"/>
      <c r="L33" s="42"/>
    </row>
    <row r="34" spans="7:12" ht="21" customHeight="1" x14ac:dyDescent="0.2">
      <c r="G34" s="54" t="s">
        <v>54</v>
      </c>
      <c r="H34" s="42"/>
      <c r="I34" s="42"/>
      <c r="J34" s="42"/>
      <c r="K34" s="42"/>
      <c r="L34" s="42"/>
    </row>
    <row r="35" spans="7:12" ht="15.75" customHeight="1" x14ac:dyDescent="0.2"/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61">
        <v>45425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45425</v>
      </c>
      <c r="D3" s="12">
        <f>C2+1</f>
        <v>45426</v>
      </c>
      <c r="E3" s="12">
        <f>C2+2</f>
        <v>45427</v>
      </c>
      <c r="F3" s="12">
        <f>C2+3</f>
        <v>45428</v>
      </c>
      <c r="G3" s="12">
        <f>C2+4</f>
        <v>45429</v>
      </c>
      <c r="H3" s="12">
        <f>C2+5</f>
        <v>45430</v>
      </c>
      <c r="I3" s="12">
        <f>C2+6</f>
        <v>45431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19"/>
      <c r="F5" s="19"/>
      <c r="G5" s="34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5"/>
      <c r="D6" s="25"/>
      <c r="E6" s="25"/>
      <c r="F6" s="25"/>
      <c r="G6" s="34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28"/>
      <c r="D7" s="28"/>
      <c r="E7" s="28"/>
      <c r="F7" s="28"/>
      <c r="G7" s="34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5"/>
      <c r="D8" s="25"/>
      <c r="E8" s="25"/>
      <c r="F8" s="25"/>
      <c r="G8" s="34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28"/>
      <c r="D9" s="28"/>
      <c r="E9" s="28"/>
      <c r="F9" s="28"/>
      <c r="G9" s="34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24"/>
      <c r="E10" s="24"/>
      <c r="F10" s="24"/>
      <c r="G10" s="34"/>
      <c r="H10" s="24"/>
      <c r="I10" s="24"/>
      <c r="J10" s="21"/>
      <c r="K10" s="34"/>
      <c r="L10" s="27" t="str">
        <f>UPPER("Programmation")</f>
        <v>PROGRAMMATION</v>
      </c>
    </row>
    <row r="11" spans="1:12" ht="22.5" customHeight="1" x14ac:dyDescent="0.2">
      <c r="A11" s="17"/>
      <c r="B11" s="18">
        <v>0.45833333333333331</v>
      </c>
      <c r="C11" s="19"/>
      <c r="D11" s="19"/>
      <c r="E11" s="19"/>
      <c r="F11" s="19"/>
      <c r="G11" s="34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24"/>
      <c r="E12" s="24"/>
      <c r="F12" s="24"/>
      <c r="G12" s="34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UPPER("Correction des livrables")</f>
        <v>CORRECTION DES LIVRABLES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19"/>
      <c r="G17" s="34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37"/>
      <c r="G18" s="34"/>
      <c r="H18" s="37"/>
      <c r="I18" s="37"/>
      <c r="J18" s="21"/>
      <c r="K18" s="36"/>
      <c r="L18" s="27" t="str">
        <f>UPPER("Bon de commande")</f>
        <v>BON DE COMMANDE</v>
      </c>
    </row>
    <row r="19" spans="1:12" ht="22.5" customHeight="1" x14ac:dyDescent="0.2">
      <c r="A19" s="17"/>
      <c r="B19" s="18">
        <v>0.625</v>
      </c>
      <c r="C19" s="19"/>
      <c r="D19" s="19"/>
      <c r="E19" s="19"/>
      <c r="F19" s="19"/>
      <c r="G19" s="34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7"/>
      <c r="G20" s="34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19"/>
      <c r="D21" s="19"/>
      <c r="E21" s="19"/>
      <c r="F21" s="19"/>
      <c r="G21" s="34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24"/>
      <c r="D22" s="24"/>
      <c r="E22" s="24"/>
      <c r="F22" s="24"/>
      <c r="G22" s="34"/>
      <c r="H22" s="37"/>
      <c r="I22" s="24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19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21"/>
      <c r="D24" s="21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5">
      <c r="A29" s="41"/>
      <c r="B29" s="98" t="s">
        <v>55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5">
      <c r="A30" s="41"/>
      <c r="B30" s="99" t="s">
        <v>56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1.75" customHeight="1" x14ac:dyDescent="0.2">
      <c r="G33" s="54" t="s">
        <v>46</v>
      </c>
      <c r="H33" s="42"/>
      <c r="I33" s="42"/>
      <c r="J33" s="42"/>
      <c r="K33" s="42"/>
      <c r="L33" s="42"/>
    </row>
    <row r="34" spans="7:12" ht="21.75" customHeight="1" x14ac:dyDescent="0.2">
      <c r="G34" s="54" t="s">
        <v>54</v>
      </c>
      <c r="H34" s="42"/>
      <c r="I34" s="42"/>
      <c r="J34" s="42"/>
      <c r="K34" s="42"/>
      <c r="L34" s="42"/>
    </row>
    <row r="35" spans="7:12" ht="15.75" customHeight="1" x14ac:dyDescent="0.2"/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outlinePr summaryBelow="0" summaryRight="0"/>
  </sheetPr>
  <dimension ref="A1:L1000"/>
  <sheetViews>
    <sheetView showGridLines="0" workbookViewId="0"/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61">
        <v>45432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45432</v>
      </c>
      <c r="D3" s="12">
        <f>C2+1</f>
        <v>45433</v>
      </c>
      <c r="E3" s="12">
        <f>C2+2</f>
        <v>45434</v>
      </c>
      <c r="F3" s="12">
        <f>C2+3</f>
        <v>45435</v>
      </c>
      <c r="G3" s="12">
        <f>C2+4</f>
        <v>45436</v>
      </c>
      <c r="H3" s="12">
        <f>C2+5</f>
        <v>45437</v>
      </c>
      <c r="I3" s="12">
        <f>C2+6</f>
        <v>45438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36"/>
      <c r="F5" s="34"/>
      <c r="G5" s="34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5"/>
      <c r="D6" s="25"/>
      <c r="E6" s="36"/>
      <c r="F6" s="34"/>
      <c r="G6" s="34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28"/>
      <c r="D7" s="34"/>
      <c r="E7" s="36"/>
      <c r="F7" s="34"/>
      <c r="G7" s="34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25"/>
      <c r="D8" s="34"/>
      <c r="E8" s="36"/>
      <c r="F8" s="34"/>
      <c r="G8" s="34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28"/>
      <c r="D9" s="34"/>
      <c r="E9" s="34"/>
      <c r="F9" s="28"/>
      <c r="G9" s="34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24"/>
      <c r="D10" s="34"/>
      <c r="E10" s="34"/>
      <c r="F10" s="36"/>
      <c r="G10" s="34"/>
      <c r="H10" s="24"/>
      <c r="I10" s="24"/>
      <c r="J10" s="21"/>
      <c r="K10" s="34"/>
      <c r="L10" s="27" t="str">
        <f>UPPER("Programmation")</f>
        <v>PROGRAMMATION</v>
      </c>
    </row>
    <row r="11" spans="1:12" ht="22.5" customHeight="1" x14ac:dyDescent="0.2">
      <c r="A11" s="17"/>
      <c r="B11" s="18">
        <v>0.45833333333333331</v>
      </c>
      <c r="C11" s="19"/>
      <c r="D11" s="34"/>
      <c r="E11" s="34"/>
      <c r="F11" s="34"/>
      <c r="G11" s="34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34"/>
      <c r="E12" s="34"/>
      <c r="F12" s="34"/>
      <c r="G12" s="34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UPPER("Maquettage")</f>
        <v>MAQUETTAGE</v>
      </c>
    </row>
    <row r="17" spans="1:12" ht="22.5" customHeight="1" x14ac:dyDescent="0.2">
      <c r="A17" s="17"/>
      <c r="B17" s="18">
        <v>0.58333333333333337</v>
      </c>
      <c r="C17" s="19"/>
      <c r="D17" s="19"/>
      <c r="E17" s="19"/>
      <c r="F17" s="34"/>
      <c r="G17" s="34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37"/>
      <c r="D18" s="37"/>
      <c r="E18" s="37"/>
      <c r="F18" s="34"/>
      <c r="G18" s="34"/>
      <c r="H18" s="37"/>
      <c r="I18" s="37"/>
      <c r="J18" s="21"/>
      <c r="K18" s="36"/>
      <c r="L18" s="27" t="str">
        <f>UPPER("Bon de commande")</f>
        <v>BON DE COMMANDE</v>
      </c>
    </row>
    <row r="19" spans="1:12" ht="22.5" customHeight="1" x14ac:dyDescent="0.2">
      <c r="A19" s="17"/>
      <c r="B19" s="18">
        <v>0.625</v>
      </c>
      <c r="C19" s="19"/>
      <c r="D19" s="19"/>
      <c r="E19" s="19"/>
      <c r="F19" s="34"/>
      <c r="G19" s="34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37"/>
      <c r="D20" s="37"/>
      <c r="E20" s="37"/>
      <c r="F20" s="34"/>
      <c r="G20" s="34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19"/>
      <c r="D21" s="34"/>
      <c r="E21" s="19"/>
      <c r="F21" s="26"/>
      <c r="G21" s="34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24"/>
      <c r="D22" s="34"/>
      <c r="E22" s="24"/>
      <c r="F22" s="24"/>
      <c r="G22" s="26"/>
      <c r="H22" s="37"/>
      <c r="I22" s="24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19"/>
      <c r="D23" s="34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21"/>
      <c r="D24" s="21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5">
      <c r="A29" s="41"/>
      <c r="B29" s="98" t="s">
        <v>57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5">
      <c r="A30" s="41"/>
      <c r="B30" s="99" t="s">
        <v>58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1.75" customHeight="1" x14ac:dyDescent="0.2">
      <c r="G33" s="54" t="s">
        <v>46</v>
      </c>
      <c r="H33" s="42"/>
      <c r="I33" s="42"/>
      <c r="J33" s="42"/>
      <c r="K33" s="42"/>
      <c r="L33" s="42"/>
    </row>
    <row r="34" spans="7:12" ht="21.75" customHeight="1" x14ac:dyDescent="0.2">
      <c r="G34" s="54" t="s">
        <v>54</v>
      </c>
      <c r="H34" s="42"/>
      <c r="I34" s="42"/>
      <c r="J34" s="42"/>
      <c r="K34" s="42"/>
      <c r="L34" s="42"/>
    </row>
    <row r="35" spans="7:12" ht="18" customHeight="1" x14ac:dyDescent="0.2">
      <c r="G35" s="54" t="s">
        <v>59</v>
      </c>
      <c r="H35" s="42"/>
      <c r="I35" s="42"/>
      <c r="J35" s="42"/>
      <c r="K35" s="42"/>
      <c r="L35" s="42"/>
    </row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  <outlinePr summaryBelow="0" summaryRight="0"/>
  </sheetPr>
  <dimension ref="A1:L1000"/>
  <sheetViews>
    <sheetView showGridLines="0" workbookViewId="0">
      <selection activeCell="G20" sqref="G20"/>
    </sheetView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61">
        <v>45439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45439</v>
      </c>
      <c r="D3" s="12">
        <f>C2+1</f>
        <v>45440</v>
      </c>
      <c r="E3" s="12">
        <f>C2+2</f>
        <v>45441</v>
      </c>
      <c r="F3" s="12">
        <f>C2+3</f>
        <v>45442</v>
      </c>
      <c r="G3" s="12">
        <f>C2+4</f>
        <v>45443</v>
      </c>
      <c r="H3" s="12">
        <f>C2+5</f>
        <v>45444</v>
      </c>
      <c r="I3" s="12">
        <f>C2+6</f>
        <v>45445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15" t="str">
        <f t="shared" si="0"/>
        <v>MERCREDI</v>
      </c>
      <c r="F4" s="15" t="str">
        <f t="shared" si="0"/>
        <v>JEUDI</v>
      </c>
      <c r="G4" s="15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19"/>
      <c r="E5" s="62"/>
      <c r="F5" s="63"/>
      <c r="G5" s="64"/>
      <c r="H5" s="19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5"/>
      <c r="D6" s="25"/>
      <c r="E6" s="31"/>
      <c r="F6" s="63"/>
      <c r="G6" s="34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34"/>
      <c r="D7" s="63"/>
      <c r="E7" s="31"/>
      <c r="F7" s="63"/>
      <c r="G7" s="34"/>
      <c r="H7" s="19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34"/>
      <c r="D8" s="63"/>
      <c r="E8" s="31"/>
      <c r="F8" s="63"/>
      <c r="G8" s="34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34"/>
      <c r="D9" s="63"/>
      <c r="E9" s="65"/>
      <c r="F9" s="63"/>
      <c r="G9" s="34"/>
      <c r="H9" s="19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34"/>
      <c r="D10" s="63"/>
      <c r="E10" s="65"/>
      <c r="F10" s="63"/>
      <c r="G10" s="34"/>
      <c r="H10" s="24"/>
      <c r="I10" s="24"/>
      <c r="J10" s="21"/>
      <c r="K10" s="34"/>
      <c r="L10" s="27" t="str">
        <f>UPPER("Programmation")</f>
        <v>PROGRAMMATION</v>
      </c>
    </row>
    <row r="11" spans="1:12" ht="22.5" customHeight="1" x14ac:dyDescent="0.2">
      <c r="A11" s="17"/>
      <c r="B11" s="18">
        <v>0.45833333333333331</v>
      </c>
      <c r="C11" s="34"/>
      <c r="D11" s="63"/>
      <c r="E11" s="65"/>
      <c r="F11" s="63"/>
      <c r="G11" s="34"/>
      <c r="H11" s="19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24"/>
      <c r="D12" s="63"/>
      <c r="E12" s="65"/>
      <c r="F12" s="63"/>
      <c r="G12" s="34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19"/>
      <c r="F13" s="19"/>
      <c r="G13" s="19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4"/>
      <c r="D16" s="24"/>
      <c r="E16" s="24"/>
      <c r="F16" s="24"/>
      <c r="G16" s="24"/>
      <c r="H16" s="24"/>
      <c r="I16" s="24"/>
      <c r="J16" s="21"/>
      <c r="K16" s="55"/>
      <c r="L16" s="27" t="str">
        <f>UPPER("Maquettage")</f>
        <v>MAQUETTAGE</v>
      </c>
    </row>
    <row r="17" spans="1:12" ht="22.5" customHeight="1" x14ac:dyDescent="0.2">
      <c r="A17" s="17"/>
      <c r="B17" s="18">
        <v>0.58333333333333337</v>
      </c>
      <c r="C17" s="66"/>
      <c r="D17" s="66"/>
      <c r="E17" s="67"/>
      <c r="F17" s="68"/>
      <c r="G17" s="69"/>
      <c r="H17" s="19"/>
      <c r="I17" s="19"/>
      <c r="J17" s="21"/>
      <c r="K17" s="30"/>
      <c r="L17" s="19"/>
    </row>
    <row r="18" spans="1:12" ht="22.5" customHeight="1" x14ac:dyDescent="0.2">
      <c r="A18" s="17"/>
      <c r="B18" s="23">
        <v>0.60416666666666663</v>
      </c>
      <c r="C18" s="66"/>
      <c r="D18" s="66"/>
      <c r="E18" s="37"/>
      <c r="F18" s="26"/>
      <c r="G18" s="69"/>
      <c r="H18" s="37"/>
      <c r="I18" s="37"/>
      <c r="J18" s="21"/>
      <c r="K18" s="36"/>
      <c r="L18" s="27" t="str">
        <f>UPPER("Cahier des charges")</f>
        <v>CAHIER DES CHARGES</v>
      </c>
    </row>
    <row r="19" spans="1:12" ht="22.5" customHeight="1" x14ac:dyDescent="0.2">
      <c r="A19" s="17"/>
      <c r="B19" s="18">
        <v>0.625</v>
      </c>
      <c r="C19" s="66"/>
      <c r="D19" s="66"/>
      <c r="E19" s="19"/>
      <c r="F19" s="34"/>
      <c r="G19" s="69"/>
      <c r="H19" s="19"/>
      <c r="I19" s="19"/>
      <c r="J19" s="21"/>
      <c r="K19" s="30"/>
      <c r="L19" s="19"/>
    </row>
    <row r="20" spans="1:12" ht="22.5" customHeight="1" x14ac:dyDescent="0.2">
      <c r="A20" s="17"/>
      <c r="B20" s="23">
        <v>0.64583333333333337</v>
      </c>
      <c r="C20" s="66"/>
      <c r="D20" s="66"/>
      <c r="E20" s="37"/>
      <c r="F20" s="34"/>
      <c r="G20" s="69"/>
      <c r="H20" s="37"/>
      <c r="I20" s="37"/>
      <c r="J20" s="21"/>
      <c r="K20" s="38"/>
      <c r="L20" s="21"/>
    </row>
    <row r="21" spans="1:12" ht="22.5" customHeight="1" x14ac:dyDescent="0.2">
      <c r="A21" s="17"/>
      <c r="B21" s="18">
        <v>0.66666666666666663</v>
      </c>
      <c r="C21" s="66"/>
      <c r="D21" s="66"/>
      <c r="E21" s="19"/>
      <c r="F21" s="34"/>
      <c r="G21" s="69"/>
      <c r="H21" s="19"/>
      <c r="I21" s="19"/>
      <c r="J21" s="21"/>
      <c r="K21" s="30"/>
      <c r="L21" s="19"/>
    </row>
    <row r="22" spans="1:12" ht="22.5" customHeight="1" x14ac:dyDescent="0.2">
      <c r="A22" s="17"/>
      <c r="B22" s="23">
        <v>0.6875</v>
      </c>
      <c r="C22" s="66"/>
      <c r="D22" s="66"/>
      <c r="E22" s="24"/>
      <c r="F22" s="24"/>
      <c r="G22" s="69"/>
      <c r="H22" s="37"/>
      <c r="I22" s="24"/>
      <c r="J22" s="21"/>
      <c r="K22" s="38"/>
      <c r="L22" s="21"/>
    </row>
    <row r="23" spans="1:12" ht="22.5" customHeight="1" x14ac:dyDescent="0.2">
      <c r="A23" s="17"/>
      <c r="B23" s="18">
        <v>0.70833333333333337</v>
      </c>
      <c r="C23" s="66"/>
      <c r="D23" s="66"/>
      <c r="E23" s="19"/>
      <c r="F23" s="19"/>
      <c r="G23" s="19"/>
      <c r="H23" s="19"/>
      <c r="I23" s="19"/>
      <c r="J23" s="21"/>
      <c r="K23" s="30"/>
      <c r="L23" s="19"/>
    </row>
    <row r="24" spans="1:12" ht="22.5" customHeight="1" x14ac:dyDescent="0.2">
      <c r="A24" s="17"/>
      <c r="B24" s="23">
        <v>0.72916666666666663</v>
      </c>
      <c r="C24" s="66"/>
      <c r="D24" s="66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19"/>
      <c r="D25" s="19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5">
      <c r="A29" s="41"/>
      <c r="B29" s="98" t="s">
        <v>60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5">
      <c r="A30" s="41"/>
      <c r="B30" s="99" t="s">
        <v>61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1.75" customHeight="1" x14ac:dyDescent="0.2">
      <c r="G33" s="54" t="s">
        <v>46</v>
      </c>
      <c r="H33" s="42"/>
      <c r="I33" s="42"/>
      <c r="J33" s="42"/>
      <c r="K33" s="42"/>
      <c r="L33" s="42"/>
    </row>
    <row r="34" spans="7:12" ht="21.75" customHeight="1" x14ac:dyDescent="0.2">
      <c r="G34" s="54" t="s">
        <v>54</v>
      </c>
      <c r="H34" s="42"/>
      <c r="I34" s="42"/>
      <c r="J34" s="42"/>
      <c r="K34" s="42"/>
      <c r="L34" s="42"/>
    </row>
    <row r="35" spans="7:12" ht="18" customHeight="1" x14ac:dyDescent="0.2">
      <c r="G35" s="54" t="s">
        <v>59</v>
      </c>
      <c r="H35" s="42"/>
      <c r="I35" s="42"/>
      <c r="J35" s="42"/>
      <c r="K35" s="42"/>
      <c r="L35" s="42"/>
    </row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outlinePr summaryBelow="0" summaryRight="0"/>
  </sheetPr>
  <dimension ref="A1:L1000"/>
  <sheetViews>
    <sheetView showGridLines="0" topLeftCell="A4" workbookViewId="0">
      <selection activeCell="F17" sqref="F17:F22"/>
    </sheetView>
  </sheetViews>
  <sheetFormatPr baseColWidth="10" defaultColWidth="12.5703125" defaultRowHeight="15" customHeight="1" x14ac:dyDescent="0.2"/>
  <cols>
    <col min="1" max="1" width="2.5703125" customWidth="1"/>
    <col min="2" max="2" width="12" customWidth="1"/>
    <col min="3" max="9" width="18.85546875" customWidth="1"/>
    <col min="10" max="10" width="2.5703125" customWidth="1"/>
    <col min="11" max="11" width="18.140625" customWidth="1"/>
    <col min="12" max="12" width="42.7109375" customWidth="1"/>
  </cols>
  <sheetData>
    <row r="1" spans="1:12" ht="15.75" customHeight="1" x14ac:dyDescent="0.4">
      <c r="A1" s="3"/>
      <c r="B1" s="85" t="s">
        <v>2</v>
      </c>
      <c r="C1" s="86"/>
      <c r="D1" s="86"/>
      <c r="E1" s="87"/>
      <c r="F1" s="4"/>
      <c r="G1" s="4"/>
      <c r="H1" s="4"/>
      <c r="I1" s="4"/>
      <c r="J1" s="5"/>
      <c r="K1" s="6"/>
      <c r="L1" s="6"/>
    </row>
    <row r="2" spans="1:12" ht="15.75" customHeight="1" x14ac:dyDescent="0.2">
      <c r="A2" s="7"/>
      <c r="B2" s="8" t="s">
        <v>3</v>
      </c>
      <c r="C2" s="61">
        <v>45446</v>
      </c>
      <c r="D2" s="10"/>
      <c r="E2" s="88" t="s">
        <v>4</v>
      </c>
      <c r="F2" s="89"/>
      <c r="G2" s="89"/>
      <c r="H2" s="89"/>
      <c r="I2" s="89"/>
      <c r="J2" s="89"/>
      <c r="K2" s="90"/>
      <c r="L2" s="8"/>
    </row>
    <row r="3" spans="1:12" ht="36" customHeight="1" x14ac:dyDescent="0.2">
      <c r="A3" s="11"/>
      <c r="B3" s="11"/>
      <c r="C3" s="12">
        <f>C2</f>
        <v>45446</v>
      </c>
      <c r="D3" s="12">
        <f>C2+1</f>
        <v>45447</v>
      </c>
      <c r="E3" s="12">
        <f>C2+2</f>
        <v>45448</v>
      </c>
      <c r="F3" s="12">
        <f>C2+3</f>
        <v>45449</v>
      </c>
      <c r="G3" s="12">
        <f>C2+4</f>
        <v>45450</v>
      </c>
      <c r="H3" s="12">
        <f>C2+5</f>
        <v>45451</v>
      </c>
      <c r="I3" s="12">
        <f>C2+6</f>
        <v>45452</v>
      </c>
      <c r="J3" s="11"/>
      <c r="K3" s="11"/>
      <c r="L3" s="11"/>
    </row>
    <row r="4" spans="1:12" ht="22.5" customHeight="1" x14ac:dyDescent="0.2">
      <c r="A4" s="13"/>
      <c r="B4" s="14"/>
      <c r="C4" s="15" t="str">
        <f t="shared" ref="C4:I4" si="0">UPPER(TEXT(C3, "JJJJ"))</f>
        <v>LUNDI</v>
      </c>
      <c r="D4" s="15" t="str">
        <f t="shared" si="0"/>
        <v>MARDI</v>
      </c>
      <c r="E4" s="70" t="str">
        <f t="shared" si="0"/>
        <v>MERCREDI</v>
      </c>
      <c r="F4" s="70" t="str">
        <f t="shared" si="0"/>
        <v>JEUDI</v>
      </c>
      <c r="G4" s="70" t="str">
        <f t="shared" si="0"/>
        <v>VENDREDI</v>
      </c>
      <c r="H4" s="15" t="str">
        <f t="shared" si="0"/>
        <v>SAMEDI</v>
      </c>
      <c r="I4" s="15" t="str">
        <f t="shared" si="0"/>
        <v>DIMANCHE</v>
      </c>
      <c r="J4" s="13"/>
      <c r="K4" s="16" t="str">
        <f>UPPER("LÉGENDE")</f>
        <v>LÉGENDE</v>
      </c>
      <c r="L4" s="16"/>
    </row>
    <row r="5" spans="1:12" ht="22.5" customHeight="1" x14ac:dyDescent="0.2">
      <c r="A5" s="17"/>
      <c r="B5" s="18">
        <v>0.33333333333333331</v>
      </c>
      <c r="C5" s="19"/>
      <c r="D5" s="71"/>
      <c r="E5" s="72"/>
      <c r="F5" s="72"/>
      <c r="G5" s="72"/>
      <c r="H5" s="67"/>
      <c r="I5" s="19"/>
      <c r="J5" s="21"/>
      <c r="K5" s="22"/>
      <c r="L5" s="19"/>
    </row>
    <row r="6" spans="1:12" ht="22.5" customHeight="1" x14ac:dyDescent="0.2">
      <c r="A6" s="17"/>
      <c r="B6" s="23">
        <v>0.35416666666666669</v>
      </c>
      <c r="C6" s="25"/>
      <c r="D6" s="73"/>
      <c r="E6" s="72"/>
      <c r="F6" s="72"/>
      <c r="G6" s="72"/>
      <c r="H6" s="24"/>
      <c r="I6" s="24"/>
      <c r="J6" s="21"/>
      <c r="K6" s="26"/>
      <c r="L6" s="27" t="str">
        <f>UPPER("Gestion du CRA")</f>
        <v>GESTION DU CRA</v>
      </c>
    </row>
    <row r="7" spans="1:12" ht="22.5" customHeight="1" x14ac:dyDescent="0.2">
      <c r="A7" s="17"/>
      <c r="B7" s="18">
        <v>0.375</v>
      </c>
      <c r="C7" s="69"/>
      <c r="D7" s="74"/>
      <c r="E7" s="72"/>
      <c r="F7" s="72"/>
      <c r="G7" s="72"/>
      <c r="H7" s="67"/>
      <c r="I7" s="19"/>
      <c r="J7" s="21"/>
      <c r="K7" s="30"/>
      <c r="L7" s="19"/>
    </row>
    <row r="8" spans="1:12" ht="22.5" customHeight="1" x14ac:dyDescent="0.2">
      <c r="A8" s="17"/>
      <c r="B8" s="23">
        <v>0.39583333333333331</v>
      </c>
      <c r="C8" s="69"/>
      <c r="D8" s="74"/>
      <c r="E8" s="72"/>
      <c r="F8" s="72"/>
      <c r="G8" s="72"/>
      <c r="H8" s="24"/>
      <c r="I8" s="24"/>
      <c r="J8" s="21"/>
      <c r="K8" s="29"/>
      <c r="L8" s="27" t="str">
        <f>UPPER("Etude comparative")</f>
        <v>ETUDE COMPARATIVE</v>
      </c>
    </row>
    <row r="9" spans="1:12" ht="22.5" customHeight="1" x14ac:dyDescent="0.2">
      <c r="A9" s="17"/>
      <c r="B9" s="18">
        <v>0.41666666666666669</v>
      </c>
      <c r="C9" s="69"/>
      <c r="D9" s="74"/>
      <c r="E9" s="72"/>
      <c r="F9" s="72"/>
      <c r="G9" s="72"/>
      <c r="H9" s="67"/>
      <c r="I9" s="19"/>
      <c r="J9" s="21"/>
      <c r="K9" s="30"/>
      <c r="L9" s="19"/>
    </row>
    <row r="10" spans="1:12" ht="22.5" customHeight="1" x14ac:dyDescent="0.2">
      <c r="A10" s="17"/>
      <c r="B10" s="23">
        <v>0.4375</v>
      </c>
      <c r="C10" s="69"/>
      <c r="D10" s="74"/>
      <c r="E10" s="72"/>
      <c r="F10" s="72"/>
      <c r="G10" s="72"/>
      <c r="H10" s="24"/>
      <c r="I10" s="24"/>
      <c r="J10" s="21"/>
      <c r="K10" s="34"/>
      <c r="L10" s="27" t="str">
        <f>UPPER("Programmation")</f>
        <v>PROGRAMMATION</v>
      </c>
    </row>
    <row r="11" spans="1:12" ht="22.5" customHeight="1" x14ac:dyDescent="0.2">
      <c r="A11" s="17"/>
      <c r="B11" s="18">
        <v>0.45833333333333331</v>
      </c>
      <c r="C11" s="69"/>
      <c r="D11" s="74"/>
      <c r="E11" s="72"/>
      <c r="F11" s="72"/>
      <c r="G11" s="72"/>
      <c r="H11" s="67"/>
      <c r="I11" s="19"/>
      <c r="J11" s="21"/>
      <c r="K11" s="30"/>
      <c r="L11" s="19"/>
    </row>
    <row r="12" spans="1:12" ht="22.5" customHeight="1" x14ac:dyDescent="0.2">
      <c r="A12" s="17"/>
      <c r="B12" s="23">
        <v>0.47916666666666669</v>
      </c>
      <c r="C12" s="36"/>
      <c r="D12" s="74"/>
      <c r="E12" s="72"/>
      <c r="F12" s="72"/>
      <c r="G12" s="72"/>
      <c r="H12" s="24"/>
      <c r="I12" s="24"/>
      <c r="J12" s="21"/>
      <c r="K12" s="31"/>
      <c r="L12" s="27" t="str">
        <f>UPPER("compréhension du sujet")</f>
        <v>COMPRÉHENSION DU SUJET</v>
      </c>
    </row>
    <row r="13" spans="1:12" ht="22.5" customHeight="1" x14ac:dyDescent="0.2">
      <c r="A13" s="17"/>
      <c r="B13" s="18">
        <v>0.5</v>
      </c>
      <c r="C13" s="19"/>
      <c r="D13" s="19"/>
      <c r="E13" s="75"/>
      <c r="F13" s="75"/>
      <c r="G13" s="75"/>
      <c r="H13" s="19"/>
      <c r="I13" s="19"/>
      <c r="J13" s="21"/>
      <c r="K13" s="30"/>
      <c r="L13" s="19"/>
    </row>
    <row r="14" spans="1:12" ht="22.5" customHeight="1" x14ac:dyDescent="0.2">
      <c r="A14" s="17"/>
      <c r="B14" s="23">
        <v>0.52083333333333337</v>
      </c>
      <c r="C14" s="24"/>
      <c r="D14" s="24"/>
      <c r="E14" s="24"/>
      <c r="F14" s="24"/>
      <c r="G14" s="24"/>
      <c r="H14" s="24"/>
      <c r="I14" s="24"/>
      <c r="J14" s="21"/>
      <c r="K14" s="20"/>
      <c r="L14" s="27" t="str">
        <f>UPPER("Gestion du github / trello / drive")</f>
        <v>GESTION DU GITHUB / TRELLO / DRIVE</v>
      </c>
    </row>
    <row r="15" spans="1:12" ht="22.5" customHeight="1" x14ac:dyDescent="0.2">
      <c r="A15" s="17"/>
      <c r="B15" s="18">
        <v>0.54166666666666663</v>
      </c>
      <c r="C15" s="19"/>
      <c r="D15" s="19"/>
      <c r="E15" s="19"/>
      <c r="F15" s="19"/>
      <c r="G15" s="19"/>
      <c r="H15" s="19"/>
      <c r="I15" s="19"/>
      <c r="J15" s="21"/>
      <c r="K15" s="30"/>
      <c r="L15" s="19"/>
    </row>
    <row r="16" spans="1:12" ht="22.5" customHeight="1" x14ac:dyDescent="0.2">
      <c r="A16" s="17"/>
      <c r="B16" s="23">
        <v>0.5625</v>
      </c>
      <c r="C16" s="21"/>
      <c r="D16" s="21"/>
      <c r="E16" s="24"/>
      <c r="F16" s="21"/>
      <c r="G16" s="21"/>
      <c r="H16" s="24"/>
      <c r="I16" s="24"/>
      <c r="J16" s="21"/>
      <c r="K16" s="55"/>
      <c r="L16" s="27" t="str">
        <f>UPPER("Maquettage")</f>
        <v>MAQUETTAGE</v>
      </c>
    </row>
    <row r="17" spans="1:12" ht="22.5" customHeight="1" x14ac:dyDescent="0.2">
      <c r="A17" s="17"/>
      <c r="B17" s="76">
        <v>0.58333333333333337</v>
      </c>
      <c r="C17" s="77"/>
      <c r="D17" s="77"/>
      <c r="E17" s="78"/>
      <c r="F17" s="72"/>
      <c r="G17" s="72"/>
      <c r="H17" s="67"/>
      <c r="I17" s="19"/>
      <c r="J17" s="21"/>
      <c r="K17" s="30"/>
      <c r="L17" s="19"/>
    </row>
    <row r="18" spans="1:12" ht="22.5" customHeight="1" x14ac:dyDescent="0.2">
      <c r="A18" s="17"/>
      <c r="B18" s="79">
        <v>0.60416666666666663</v>
      </c>
      <c r="C18" s="77"/>
      <c r="D18" s="77"/>
      <c r="E18" s="80"/>
      <c r="F18" s="72"/>
      <c r="G18" s="72"/>
      <c r="H18" s="81"/>
      <c r="I18" s="37"/>
      <c r="J18" s="21"/>
      <c r="K18" s="36"/>
      <c r="L18" s="27" t="str">
        <f>UPPER("Cahier des charges")</f>
        <v>CAHIER DES CHARGES</v>
      </c>
    </row>
    <row r="19" spans="1:12" ht="22.5" customHeight="1" x14ac:dyDescent="0.2">
      <c r="A19" s="17"/>
      <c r="B19" s="76">
        <v>0.625</v>
      </c>
      <c r="C19" s="77"/>
      <c r="D19" s="77"/>
      <c r="E19" s="78"/>
      <c r="F19" s="72"/>
      <c r="G19" s="72"/>
      <c r="H19" s="67"/>
      <c r="I19" s="19"/>
      <c r="J19" s="21"/>
      <c r="K19" s="30"/>
      <c r="L19" s="19"/>
    </row>
    <row r="20" spans="1:12" ht="22.5" customHeight="1" x14ac:dyDescent="0.2">
      <c r="A20" s="17"/>
      <c r="B20" s="79">
        <v>0.64583333333333337</v>
      </c>
      <c r="C20" s="77"/>
      <c r="D20" s="77"/>
      <c r="E20" s="80"/>
      <c r="F20" s="72"/>
      <c r="G20" s="72"/>
      <c r="H20" s="81"/>
      <c r="I20" s="37"/>
      <c r="J20" s="21"/>
      <c r="K20" s="38"/>
      <c r="L20" s="21"/>
    </row>
    <row r="21" spans="1:12" ht="22.5" customHeight="1" x14ac:dyDescent="0.2">
      <c r="A21" s="17"/>
      <c r="B21" s="76">
        <v>0.66666666666666663</v>
      </c>
      <c r="C21" s="77"/>
      <c r="D21" s="77"/>
      <c r="E21" s="78"/>
      <c r="F21" s="72"/>
      <c r="G21" s="72"/>
      <c r="H21" s="67"/>
      <c r="I21" s="19"/>
      <c r="J21" s="21"/>
      <c r="K21" s="30"/>
      <c r="L21" s="19"/>
    </row>
    <row r="22" spans="1:12" ht="22.5" customHeight="1" x14ac:dyDescent="0.2">
      <c r="A22" s="17"/>
      <c r="B22" s="79">
        <v>0.6875</v>
      </c>
      <c r="C22" s="77"/>
      <c r="D22" s="77"/>
      <c r="E22" s="73"/>
      <c r="F22" s="72"/>
      <c r="G22" s="82"/>
      <c r="H22" s="81"/>
      <c r="I22" s="24"/>
      <c r="J22" s="21"/>
      <c r="K22" s="38"/>
      <c r="L22" s="21"/>
    </row>
    <row r="23" spans="1:12" ht="22.5" customHeight="1" x14ac:dyDescent="0.2">
      <c r="A23" s="17"/>
      <c r="B23" s="76">
        <v>0.70833333333333337</v>
      </c>
      <c r="C23" s="77"/>
      <c r="D23" s="77"/>
      <c r="E23" s="67"/>
      <c r="F23" s="75"/>
      <c r="G23" s="75"/>
      <c r="H23" s="19"/>
      <c r="I23" s="19"/>
      <c r="J23" s="21"/>
      <c r="K23" s="30"/>
      <c r="L23" s="19"/>
    </row>
    <row r="24" spans="1:12" ht="22.5" customHeight="1" x14ac:dyDescent="0.2">
      <c r="A24" s="17"/>
      <c r="B24" s="79">
        <v>0.72916666666666663</v>
      </c>
      <c r="C24" s="77"/>
      <c r="D24" s="77"/>
      <c r="E24" s="21"/>
      <c r="F24" s="21"/>
      <c r="G24" s="21"/>
      <c r="H24" s="21"/>
      <c r="I24" s="21"/>
      <c r="J24" s="21"/>
      <c r="K24" s="38"/>
      <c r="L24" s="21"/>
    </row>
    <row r="25" spans="1:12" ht="22.5" customHeight="1" x14ac:dyDescent="0.2">
      <c r="A25" s="17"/>
      <c r="B25" s="18">
        <v>0.75</v>
      </c>
      <c r="C25" s="75"/>
      <c r="D25" s="75"/>
      <c r="E25" s="19"/>
      <c r="F25" s="19"/>
      <c r="G25" s="19"/>
      <c r="H25" s="19"/>
      <c r="I25" s="19"/>
      <c r="J25" s="21"/>
      <c r="K25" s="30"/>
      <c r="L25" s="19"/>
    </row>
    <row r="26" spans="1:12" ht="22.5" customHeight="1" x14ac:dyDescent="0.2">
      <c r="A26" s="17"/>
      <c r="B26" s="23">
        <v>0.77083333333333337</v>
      </c>
      <c r="C26" s="21"/>
      <c r="D26" s="21"/>
      <c r="E26" s="21"/>
      <c r="F26" s="21"/>
      <c r="G26" s="21"/>
      <c r="H26" s="21"/>
      <c r="I26" s="21"/>
      <c r="J26" s="21"/>
      <c r="K26" s="38"/>
      <c r="L26" s="21"/>
    </row>
    <row r="27" spans="1:12" ht="22.5" customHeight="1" x14ac:dyDescent="0.2">
      <c r="A27" s="45"/>
      <c r="B27" s="46"/>
      <c r="C27" s="47"/>
      <c r="D27" s="47"/>
      <c r="E27" s="47"/>
      <c r="F27" s="47"/>
      <c r="G27" s="47"/>
      <c r="H27" s="47"/>
      <c r="I27" s="47"/>
      <c r="J27" s="48"/>
      <c r="K27" s="47"/>
      <c r="L27" s="47"/>
    </row>
    <row r="28" spans="1:12" ht="22.5" customHeight="1" x14ac:dyDescent="0.25">
      <c r="A28" s="39"/>
      <c r="B28" s="40" t="s">
        <v>5</v>
      </c>
      <c r="C28" s="39"/>
      <c r="D28" s="39"/>
      <c r="E28" s="39"/>
      <c r="F28" s="39"/>
      <c r="G28" s="40" t="s">
        <v>6</v>
      </c>
      <c r="H28" s="39"/>
      <c r="I28" s="39"/>
      <c r="J28" s="39"/>
      <c r="K28" s="39"/>
      <c r="L28" s="39"/>
    </row>
    <row r="29" spans="1:12" ht="22.5" customHeight="1" x14ac:dyDescent="0.25">
      <c r="A29" s="41"/>
      <c r="B29" s="98" t="s">
        <v>62</v>
      </c>
      <c r="C29" s="92"/>
      <c r="D29" s="92"/>
      <c r="E29" s="92"/>
      <c r="F29" s="41"/>
      <c r="G29" s="93" t="s">
        <v>39</v>
      </c>
      <c r="H29" s="92"/>
      <c r="I29" s="92"/>
      <c r="J29" s="41"/>
      <c r="K29" s="41"/>
      <c r="L29" s="41"/>
    </row>
    <row r="30" spans="1:12" ht="22.5" customHeight="1" x14ac:dyDescent="0.25">
      <c r="A30" s="41"/>
      <c r="B30" s="99" t="s">
        <v>63</v>
      </c>
      <c r="C30" s="84"/>
      <c r="D30" s="84"/>
      <c r="E30" s="84"/>
      <c r="F30" s="41"/>
      <c r="G30" s="43" t="s">
        <v>41</v>
      </c>
      <c r="H30" s="42"/>
      <c r="I30" s="42"/>
      <c r="J30" s="42"/>
      <c r="K30" s="42"/>
      <c r="L30" s="42"/>
    </row>
    <row r="31" spans="1:12" ht="22.5" customHeight="1" x14ac:dyDescent="0.2">
      <c r="A31" s="41"/>
      <c r="B31" s="83"/>
      <c r="C31" s="84"/>
      <c r="D31" s="84"/>
      <c r="E31" s="84"/>
      <c r="F31" s="41"/>
      <c r="G31" s="54" t="s">
        <v>42</v>
      </c>
      <c r="H31" s="42"/>
      <c r="I31" s="42"/>
      <c r="J31" s="42"/>
      <c r="K31" s="42"/>
      <c r="L31" s="42"/>
    </row>
    <row r="32" spans="1:12" ht="22.5" customHeight="1" x14ac:dyDescent="0.2">
      <c r="A32" s="41"/>
      <c r="B32" s="83"/>
      <c r="C32" s="84"/>
      <c r="D32" s="84"/>
      <c r="E32" s="84"/>
      <c r="F32" s="41"/>
      <c r="G32" s="54" t="s">
        <v>43</v>
      </c>
      <c r="H32" s="42"/>
      <c r="I32" s="42"/>
      <c r="J32" s="42"/>
      <c r="K32" s="42"/>
      <c r="L32" s="42"/>
    </row>
    <row r="33" spans="7:12" ht="21.75" customHeight="1" x14ac:dyDescent="0.2">
      <c r="G33" s="54" t="s">
        <v>46</v>
      </c>
      <c r="H33" s="42"/>
      <c r="I33" s="42"/>
      <c r="J33" s="42"/>
      <c r="K33" s="42"/>
      <c r="L33" s="42"/>
    </row>
    <row r="34" spans="7:12" ht="21.75" customHeight="1" x14ac:dyDescent="0.2">
      <c r="G34" s="54" t="s">
        <v>54</v>
      </c>
      <c r="H34" s="42"/>
      <c r="I34" s="42"/>
      <c r="J34" s="42"/>
      <c r="K34" s="42"/>
      <c r="L34" s="42"/>
    </row>
    <row r="35" spans="7:12" ht="18" customHeight="1" x14ac:dyDescent="0.2">
      <c r="G35" s="54" t="s">
        <v>59</v>
      </c>
      <c r="H35" s="42"/>
      <c r="I35" s="42"/>
      <c r="J35" s="42"/>
      <c r="K35" s="42"/>
      <c r="L35" s="42"/>
    </row>
    <row r="36" spans="7:12" ht="15.75" customHeight="1" x14ac:dyDescent="0.2"/>
    <row r="37" spans="7:12" ht="15.75" customHeight="1" x14ac:dyDescent="0.2"/>
    <row r="38" spans="7:12" ht="15.75" customHeight="1" x14ac:dyDescent="0.2"/>
    <row r="39" spans="7:12" ht="15.75" customHeight="1" x14ac:dyDescent="0.2"/>
    <row r="40" spans="7:12" ht="15.75" customHeight="1" x14ac:dyDescent="0.2"/>
    <row r="41" spans="7:12" ht="15.75" customHeight="1" x14ac:dyDescent="0.2"/>
    <row r="42" spans="7:12" ht="15.75" customHeight="1" x14ac:dyDescent="0.2"/>
    <row r="43" spans="7:12" ht="15.75" customHeight="1" x14ac:dyDescent="0.2"/>
    <row r="44" spans="7:12" ht="15.75" customHeight="1" x14ac:dyDescent="0.2"/>
    <row r="45" spans="7:12" ht="15.75" customHeight="1" x14ac:dyDescent="0.2"/>
    <row r="46" spans="7:12" ht="15.75" customHeight="1" x14ac:dyDescent="0.2"/>
    <row r="47" spans="7:12" ht="15.75" customHeight="1" x14ac:dyDescent="0.2"/>
    <row r="48" spans="7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B31:E31"/>
    <mergeCell ref="B32:E32"/>
    <mergeCell ref="B1:E1"/>
    <mergeCell ref="E2:K2"/>
    <mergeCell ref="B29:E29"/>
    <mergeCell ref="G29:I29"/>
    <mergeCell ref="B30:E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Comptage</vt:lpstr>
      <vt:lpstr>Semaine 1</vt:lpstr>
      <vt:lpstr>Semaine 2</vt:lpstr>
      <vt:lpstr>Semaine 3</vt:lpstr>
      <vt:lpstr>Semaine 4</vt:lpstr>
      <vt:lpstr>Semaine 5</vt:lpstr>
      <vt:lpstr>Semaine 6</vt:lpstr>
      <vt:lpstr>Semaine 7</vt:lpstr>
      <vt:lpstr>Semaine 8</vt:lpstr>
      <vt:lpstr>Semaine 9</vt:lpstr>
      <vt:lpstr>Semaine 10</vt:lpstr>
      <vt:lpstr>Semaine 11</vt:lpstr>
      <vt:lpstr>Semaine 12</vt:lpstr>
      <vt:lpstr>Semaine 13</vt:lpstr>
      <vt:lpstr>Semaine 14</vt:lpstr>
      <vt:lpstr>Semaine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Joris HURTEL</cp:lastModifiedBy>
  <dcterms:modified xsi:type="dcterms:W3CDTF">2024-06-09T19:03:33Z</dcterms:modified>
</cp:coreProperties>
</file>