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. Lal Pathlabs" sheetId="1" state="visible" r:id="rId2"/>
    <sheet name="Leverage" sheetId="2" state="visible" r:id="rId3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43839.2342708333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<sst xmlns="http://schemas.openxmlformats.org/spreadsheetml/2006/main" count="233" uniqueCount="195">
  <si>
    <t xml:space="preserve">Income Statement</t>
  </si>
  <si>
    <t xml:space="preserve">Particulars (All Figures are in Rs. Million)</t>
  </si>
  <si>
    <t xml:space="preserve">Revenue from Operations</t>
  </si>
  <si>
    <t xml:space="preserve">Other Income</t>
  </si>
  <si>
    <t xml:space="preserve">Total Income</t>
  </si>
  <si>
    <t xml:space="preserve">Expenses:</t>
  </si>
  <si>
    <t xml:space="preserve">Operating Expenses:</t>
  </si>
  <si>
    <t xml:space="preserve">Cost of Material Consumed</t>
  </si>
  <si>
    <t xml:space="preserve">Employees Benefit expenses</t>
  </si>
  <si>
    <t xml:space="preserve">Finance Cost</t>
  </si>
  <si>
    <t xml:space="preserve">Depreciationa and Amortisation</t>
  </si>
  <si>
    <t xml:space="preserve">Fees to Collection Centres/Channel Partners</t>
  </si>
  <si>
    <t xml:space="preserve">EBITDA</t>
  </si>
  <si>
    <t xml:space="preserve">Other Expenses</t>
  </si>
  <si>
    <t xml:space="preserve">Less: D&amp;A</t>
  </si>
  <si>
    <t xml:space="preserve">Total Expenses</t>
  </si>
  <si>
    <t xml:space="preserve">EBIT </t>
  </si>
  <si>
    <t xml:space="preserve">Profit Before Tax</t>
  </si>
  <si>
    <t xml:space="preserve">Less: Finance Cost (interest)</t>
  </si>
  <si>
    <t xml:space="preserve">Less: Current Tax</t>
  </si>
  <si>
    <t xml:space="preserve">EBT</t>
  </si>
  <si>
    <t xml:space="preserve">Less: Deferred Tax</t>
  </si>
  <si>
    <t xml:space="preserve">Less: Tax</t>
  </si>
  <si>
    <t xml:space="preserve">Profit After Tax/Net Income</t>
  </si>
  <si>
    <t xml:space="preserve">NI/PAT</t>
  </si>
  <si>
    <t xml:space="preserve">Effective Tax Rate</t>
  </si>
  <si>
    <t xml:space="preserve">Balance Sheet</t>
  </si>
  <si>
    <t xml:space="preserve">(Current Tax/PBT)</t>
  </si>
  <si>
    <t xml:space="preserve">Non Current Assets:</t>
  </si>
  <si>
    <t xml:space="preserve">Property, Plants and Equipments</t>
  </si>
  <si>
    <t xml:space="preserve">Overall Performance Ratio</t>
  </si>
  <si>
    <t xml:space="preserve">Capital Work in Progress</t>
  </si>
  <si>
    <t xml:space="preserve">ROA/ROTA (Before Tax)</t>
  </si>
  <si>
    <t xml:space="preserve">EBIT/TA</t>
  </si>
  <si>
    <t xml:space="preserve">Right of use Assets</t>
  </si>
  <si>
    <t xml:space="preserve">ROA/ROTA (After Tax)</t>
  </si>
  <si>
    <t xml:space="preserve">EBIT*(1-t)/TA</t>
  </si>
  <si>
    <t xml:space="preserve">Goodwill</t>
  </si>
  <si>
    <t xml:space="preserve">ROE</t>
  </si>
  <si>
    <t xml:space="preserve">NI/Equity</t>
  </si>
  <si>
    <t xml:space="preserve">Other Intangible Assets</t>
  </si>
  <si>
    <t xml:space="preserve">ROCE (Before Tax)</t>
  </si>
  <si>
    <t xml:space="preserve">EBIT/TA-CL</t>
  </si>
  <si>
    <t xml:space="preserve">Intangible assets under development</t>
  </si>
  <si>
    <t xml:space="preserve">ROCE (After Tax)</t>
  </si>
  <si>
    <t xml:space="preserve">EBIT(1-t)/TA-CL</t>
  </si>
  <si>
    <t xml:space="preserve">Financial Assets</t>
  </si>
  <si>
    <t xml:space="preserve">Profit Margin Ratios</t>
  </si>
  <si>
    <t xml:space="preserve">Non-current tax assets</t>
  </si>
  <si>
    <t xml:space="preserve">EBITDA Margin</t>
  </si>
  <si>
    <t xml:space="preserve">EBITDA/OperatingRevenue</t>
  </si>
  <si>
    <t xml:space="preserve">Deferred Tax Assets</t>
  </si>
  <si>
    <t xml:space="preserve">EBIT Margin/OPM</t>
  </si>
  <si>
    <t xml:space="preserve">EBIT/OperatingRevenue</t>
  </si>
  <si>
    <t xml:space="preserve">Other Non-current Assets</t>
  </si>
  <si>
    <t xml:space="preserve">EBT Margin</t>
  </si>
  <si>
    <t xml:space="preserve">EBT/OperatingRevenue</t>
  </si>
  <si>
    <t xml:space="preserve">Total Non-Current Assets</t>
  </si>
  <si>
    <t xml:space="preserve">Net Profit Margin</t>
  </si>
  <si>
    <t xml:space="preserve">NI/OperatingRevenue</t>
  </si>
  <si>
    <t xml:space="preserve">Current Assets:</t>
  </si>
  <si>
    <t xml:space="preserve">Asset Turnover Ratio</t>
  </si>
  <si>
    <t xml:space="preserve">OperatingRevenue/Total Assets</t>
  </si>
  <si>
    <t xml:space="preserve">Inventories</t>
  </si>
  <si>
    <t xml:space="preserve">Two Factor Dupont Analysis</t>
  </si>
  <si>
    <t xml:space="preserve">Investment</t>
  </si>
  <si>
    <t xml:space="preserve">ROA</t>
  </si>
  <si>
    <t xml:space="preserve">EBIT margin * Asset Turnover</t>
  </si>
  <si>
    <t xml:space="preserve">Trade Receivables</t>
  </si>
  <si>
    <t xml:space="preserve">Three Factor DuPont</t>
  </si>
  <si>
    <t xml:space="preserve">Cash and Cash Equivalents</t>
  </si>
  <si>
    <t xml:space="preserve">NPM</t>
  </si>
  <si>
    <t xml:space="preserve">NP/OperatingRevenue</t>
  </si>
  <si>
    <t xml:space="preserve">Bank Balances</t>
  </si>
  <si>
    <t xml:space="preserve">ATR</t>
  </si>
  <si>
    <t xml:space="preserve">Loans</t>
  </si>
  <si>
    <t xml:space="preserve">Total Leverage</t>
  </si>
  <si>
    <t xml:space="preserve">Total Assets/Equity</t>
  </si>
  <si>
    <t xml:space="preserve">Other Financial Assets</t>
  </si>
  <si>
    <t xml:space="preserve">NPM*ATR*TL</t>
  </si>
  <si>
    <t xml:space="preserve">Other Current Assets</t>
  </si>
  <si>
    <t xml:space="preserve">Five Factor Dupont</t>
  </si>
  <si>
    <t xml:space="preserve">Total Current Assets</t>
  </si>
  <si>
    <t xml:space="preserve">Tax Factor</t>
  </si>
  <si>
    <t xml:space="preserve">NI/EBT</t>
  </si>
  <si>
    <t xml:space="preserve">Total Assets</t>
  </si>
  <si>
    <t xml:space="preserve">Interest Factor</t>
  </si>
  <si>
    <t xml:space="preserve">EBT/EBIT</t>
  </si>
  <si>
    <t xml:space="preserve">EBIT Margin</t>
  </si>
  <si>
    <t xml:space="preserve">EQUITY AND LIABILITIES</t>
  </si>
  <si>
    <t xml:space="preserve">OperatingRevenue/TA</t>
  </si>
  <si>
    <t xml:space="preserve">Equity </t>
  </si>
  <si>
    <t xml:space="preserve">TL</t>
  </si>
  <si>
    <t xml:space="preserve">TA/Equity</t>
  </si>
  <si>
    <t xml:space="preserve">Equity Share Capital (Face Value is Rs. 10)</t>
  </si>
  <si>
    <t xml:space="preserve">TF*IF*EM*ATR*TL</t>
  </si>
  <si>
    <t xml:space="preserve">Other Equity</t>
  </si>
  <si>
    <t xml:space="preserve">Turnover or Efficiency Ratios</t>
  </si>
  <si>
    <t xml:space="preserve">Equity Attributable to the share holder of the company</t>
  </si>
  <si>
    <t xml:space="preserve">Current Asset Turnover Ratio</t>
  </si>
  <si>
    <t xml:space="preserve">OperatingRevenue/CA</t>
  </si>
  <si>
    <t xml:space="preserve">Non-controlling Equity</t>
  </si>
  <si>
    <t xml:space="preserve">Non-Current Asset Turnover Ratio</t>
  </si>
  <si>
    <t xml:space="preserve">OperatingRevenue/NCA</t>
  </si>
  <si>
    <t xml:space="preserve">Total Equity</t>
  </si>
  <si>
    <t xml:space="preserve">PPE Utilisation Ratio/ Capital Intensity Ratio</t>
  </si>
  <si>
    <t xml:space="preserve">OperatingRevenue/PPE</t>
  </si>
  <si>
    <t xml:space="preserve">Equity Turnover Ratio</t>
  </si>
  <si>
    <t xml:space="preserve">OperatingRevenue/Equity</t>
  </si>
  <si>
    <t xml:space="preserve">Liabilities</t>
  </si>
  <si>
    <t xml:space="preserve">Working Capital Ratio</t>
  </si>
  <si>
    <t xml:space="preserve">Non-current Libilities</t>
  </si>
  <si>
    <t xml:space="preserve">Working Capital Turnover Ratio</t>
  </si>
  <si>
    <t xml:space="preserve">OperatingRevenue/Working Capital</t>
  </si>
  <si>
    <t xml:space="preserve">Financial Liabilities/Borrowings</t>
  </si>
  <si>
    <t xml:space="preserve">Inventory Turnover Ratio (ITR)</t>
  </si>
  <si>
    <t xml:space="preserve">OperatingRevenue/Inventory</t>
  </si>
  <si>
    <t xml:space="preserve">Day's Inventory </t>
  </si>
  <si>
    <t xml:space="preserve">365/ITR</t>
  </si>
  <si>
    <t xml:space="preserve">Current Liabilities (Lease Liabilities)</t>
  </si>
  <si>
    <t xml:space="preserve">Debtors Turnover Ratio (DTR)</t>
  </si>
  <si>
    <t xml:space="preserve">OperatingRevenue/Debtors</t>
  </si>
  <si>
    <t xml:space="preserve">Financial Liabilities (Borrowings)</t>
  </si>
  <si>
    <t xml:space="preserve">Day's receivable or Average Collection Period</t>
  </si>
  <si>
    <t xml:space="preserve">365/DTR</t>
  </si>
  <si>
    <t xml:space="preserve">Trade Payable</t>
  </si>
  <si>
    <t xml:space="preserve">Day's Cash</t>
  </si>
  <si>
    <t xml:space="preserve">Cash/ Cash Expenses per Day</t>
  </si>
  <si>
    <t xml:space="preserve">Other Financial Liabilities</t>
  </si>
  <si>
    <t xml:space="preserve">Creditor Turnover Ratio (CTR)</t>
  </si>
  <si>
    <t xml:space="preserve">Mateiral Consumed/Creditors</t>
  </si>
  <si>
    <t xml:space="preserve">Provisions</t>
  </si>
  <si>
    <t xml:space="preserve">Day's Creditors/Average Payment Period</t>
  </si>
  <si>
    <t xml:space="preserve">365/CTR</t>
  </si>
  <si>
    <t xml:space="preserve">Current Tax Liabilities</t>
  </si>
  <si>
    <t xml:space="preserve">Cash Conversion Cycle (Days)</t>
  </si>
  <si>
    <t xml:space="preserve">Days inventory + Days debtors + Days Cash - Days Payable</t>
  </si>
  <si>
    <t xml:space="preserve">Other Current Liabilities</t>
  </si>
  <si>
    <t xml:space="preserve">Insolvency Ratio</t>
  </si>
  <si>
    <t xml:space="preserve">Total Current Liabilities</t>
  </si>
  <si>
    <t xml:space="preserve">Debt</t>
  </si>
  <si>
    <t xml:space="preserve">All interest bearing liabilites are debt</t>
  </si>
  <si>
    <t xml:space="preserve">Total Liabilities</t>
  </si>
  <si>
    <t xml:space="preserve">Debt/Equity Ratio</t>
  </si>
  <si>
    <t xml:space="preserve">Total Debt/ Equity</t>
  </si>
  <si>
    <t xml:space="preserve">Total Liabilities and Equity</t>
  </si>
  <si>
    <t xml:space="preserve">Debt Ratio /Debt Capitalisation Ratio</t>
  </si>
  <si>
    <t xml:space="preserve">Debt/ (Debt + Equity)</t>
  </si>
  <si>
    <t xml:space="preserve">Equity Ratio/ Equity Capitalisation Ratio</t>
  </si>
  <si>
    <t xml:space="preserve">Equity/(Debt + Equity)</t>
  </si>
  <si>
    <t xml:space="preserve">Cash Flow Statement</t>
  </si>
  <si>
    <t xml:space="preserve">Interest Coverage Ratio</t>
  </si>
  <si>
    <t xml:space="preserve">EBIT/ Interest</t>
  </si>
  <si>
    <t xml:space="preserve">Cash Flow From Operations</t>
  </si>
  <si>
    <t xml:space="preserve">Total Debt Service Ratio</t>
  </si>
  <si>
    <t xml:space="preserve">EBIT/ (Interest + Debt)</t>
  </si>
  <si>
    <t xml:space="preserve">Cash Flow From Investment</t>
  </si>
  <si>
    <t xml:space="preserve">Test of Dividend Policy</t>
  </si>
  <si>
    <t xml:space="preserve">Cash Flow From Financing</t>
  </si>
  <si>
    <t xml:space="preserve">Dividend Per Share</t>
  </si>
  <si>
    <t xml:space="preserve">Dividend Declared/ No. of share outstanding</t>
  </si>
  <si>
    <t xml:space="preserve">Earning Per Share</t>
  </si>
  <si>
    <t xml:space="preserve">NI/ No of share outstanding</t>
  </si>
  <si>
    <t xml:space="preserve">Dividend Yeild Ratio</t>
  </si>
  <si>
    <t xml:space="preserve">Divident/ Current Market Price</t>
  </si>
  <si>
    <t xml:space="preserve">Dividend Payout Ratio (D/P Ratio)</t>
  </si>
  <si>
    <t xml:space="preserve">DPS/EPS</t>
  </si>
  <si>
    <t xml:space="preserve">Retension Ratio</t>
  </si>
  <si>
    <t xml:space="preserve">1- D/P Ratio</t>
  </si>
  <si>
    <t xml:space="preserve">Liquidity Ratios</t>
  </si>
  <si>
    <t xml:space="preserve">Current Ratio</t>
  </si>
  <si>
    <t xml:space="preserve">Current Assets/ Current Liabilities</t>
  </si>
  <si>
    <t xml:space="preserve">Quick Ratio/ Acid Test Ratio</t>
  </si>
  <si>
    <t xml:space="preserve">(CA-Inventory)/ CL</t>
  </si>
  <si>
    <t xml:space="preserve">Valuation Ratios</t>
  </si>
  <si>
    <t xml:space="preserve">Book Value per Share</t>
  </si>
  <si>
    <t xml:space="preserve">Total Equity/ No. of Share Outstanding</t>
  </si>
  <si>
    <t xml:space="preserve">Market Value Per Share (on balance sheet date)</t>
  </si>
  <si>
    <t xml:space="preserve">market value of share</t>
  </si>
  <si>
    <t xml:space="preserve">Earning Per share</t>
  </si>
  <si>
    <t xml:space="preserve">Price Earning Ratio (P/E)</t>
  </si>
  <si>
    <t xml:space="preserve">MPS/EPS</t>
  </si>
  <si>
    <t xml:space="preserve">Price to Book Value Ratio (P/B)</t>
  </si>
  <si>
    <t xml:space="preserve">MPS/BVPS</t>
  </si>
  <si>
    <t xml:space="preserve">U</t>
  </si>
  <si>
    <t xml:space="preserve">L</t>
  </si>
  <si>
    <t xml:space="preserve">Equity</t>
  </si>
  <si>
    <t xml:space="preserve">Liability</t>
  </si>
  <si>
    <t xml:space="preserve">TA</t>
  </si>
  <si>
    <t xml:space="preserve">Assets</t>
  </si>
  <si>
    <t xml:space="preserve">EBIT</t>
  </si>
  <si>
    <t xml:space="preserve">Less: Interest (10%)</t>
  </si>
  <si>
    <t xml:space="preserve">Less: Tax (30%)</t>
  </si>
  <si>
    <t xml:space="preserve">NI</t>
  </si>
  <si>
    <t xml:space="preserve">ROIC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</si>
</sst>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General"/>
    <numFmt numFmtId="167" formatCode="0%"/>
    <numFmt numFmtId="168" formatCode="&quot;TRUE&quot;;&quot;TRUE&quot;;&quot;FALSE&quot;"/>
    <numFmt numFmtId="169" formatCode="0.0%"/>
    <numFmt numFmtId="170" formatCode="0.00"/>
    <numFmt numFmtId="171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true" showOutlineSymbols="true" defaultGridColor="true" view="normal" topLeftCell="F2" colorId="64" zoomScale="160" zoomScaleNormal="160" zoomScalePageLayoutView="100" workbookViewId="0">
      <pane xSplit="0" ySplit="1" topLeftCell="A61" activePane="bottomLeft" state="frozen"/>
      <selection pane="topLeft" activeCell="F2" activeCellId="0" sqref="F2"/>
      <selection pane="bottomLeft" activeCell="H74" activeCellId="0" sqref="H74:M74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50.18"/>
    <col collapsed="false" customWidth="true" hidden="false" outlineLevel="0" max="5" min="2" style="1" width="6.27"/>
    <col collapsed="false" customWidth="true" hidden="false" outlineLevel="0" max="6" min="6" style="1" width="17.52"/>
    <col collapsed="false" customWidth="true" hidden="false" outlineLevel="0" max="7" min="7" style="1" width="5.75"/>
    <col collapsed="false" customWidth="true" hidden="false" outlineLevel="0" max="8" min="8" style="0" width="43.36"/>
    <col collapsed="false" customWidth="true" hidden="false" outlineLevel="0" max="9" min="9" style="0" width="56.16"/>
    <col collapsed="false" customWidth="true" hidden="false" outlineLevel="0" max="12" min="10" style="2" width="8.18"/>
    <col collapsed="false" customWidth="true" hidden="false" outlineLevel="0" max="13" min="13" style="3" width="8.18"/>
    <col collapsed="false" customWidth="true" hidden="false" outlineLevel="0" max="14" min="14" style="0" width="10"/>
  </cols>
  <sheetData>
    <row r="1" customFormat="false" ht="15" hidden="false" customHeight="false" outlineLevel="0" collapsed="false">
      <c r="A1" s="4" t="s">
        <v>0</v>
      </c>
      <c r="B1" s="4"/>
      <c r="C1" s="4"/>
      <c r="D1" s="5"/>
      <c r="E1" s="5"/>
      <c r="F1" s="5"/>
      <c r="G1" s="5"/>
      <c r="H1" s="4" t="s">
        <v>0</v>
      </c>
      <c r="I1" s="4"/>
      <c r="J1" s="4"/>
      <c r="K1" s="4"/>
      <c r="L1" s="5"/>
    </row>
    <row r="2" customFormat="false" ht="15" hidden="false" customHeight="false" outlineLevel="0" collapsed="false">
      <c r="A2" s="6" t="s">
        <v>1</v>
      </c>
      <c r="B2" s="7" t="n">
        <v>2019</v>
      </c>
      <c r="C2" s="7" t="n">
        <v>2020</v>
      </c>
      <c r="D2" s="7" t="n">
        <v>2021</v>
      </c>
      <c r="E2" s="7" t="n">
        <v>2022</v>
      </c>
      <c r="F2" s="7"/>
      <c r="G2" s="7"/>
      <c r="H2" s="6" t="s">
        <v>1</v>
      </c>
      <c r="I2" s="6"/>
      <c r="J2" s="7" t="n">
        <v>2019</v>
      </c>
      <c r="K2" s="7" t="n">
        <v>2020</v>
      </c>
      <c r="L2" s="7" t="n">
        <v>2021</v>
      </c>
      <c r="M2" s="8" t="n">
        <v>2022</v>
      </c>
    </row>
    <row r="3" customFormat="false" ht="15" hidden="false" customHeight="false" outlineLevel="0" collapsed="false">
      <c r="A3" s="2" t="s">
        <v>2</v>
      </c>
      <c r="B3" s="9" t="n">
        <v>12034</v>
      </c>
      <c r="C3" s="9" t="n">
        <v>13304</v>
      </c>
      <c r="D3" s="9" t="n">
        <v>15812.7</v>
      </c>
      <c r="E3" s="9" t="n">
        <v>20874</v>
      </c>
      <c r="F3" s="9"/>
      <c r="G3" s="9"/>
      <c r="H3" s="2" t="str">
        <f aca="false">A3</f>
        <v>Revenue from Operations</v>
      </c>
      <c r="I3" s="2"/>
      <c r="J3" s="9" t="n">
        <f aca="false">B3</f>
        <v>12034</v>
      </c>
      <c r="K3" s="9" t="n">
        <f aca="false">C3</f>
        <v>13304</v>
      </c>
      <c r="L3" s="9" t="n">
        <f aca="false">D3</f>
        <v>15812.7</v>
      </c>
      <c r="M3" s="9" t="n">
        <f aca="false">E3</f>
        <v>20874</v>
      </c>
    </row>
    <row r="4" customFormat="false" ht="15" hidden="false" customHeight="false" outlineLevel="0" collapsed="false">
      <c r="A4" s="2" t="s">
        <v>3</v>
      </c>
      <c r="B4" s="10" t="n">
        <v>460</v>
      </c>
      <c r="C4" s="10" t="n">
        <v>550</v>
      </c>
      <c r="D4" s="10" t="n">
        <v>513.3</v>
      </c>
      <c r="E4" s="11" t="n">
        <v>525</v>
      </c>
      <c r="F4" s="11"/>
      <c r="G4" s="11"/>
      <c r="H4" s="12" t="str">
        <f aca="false">A4</f>
        <v>Other Income</v>
      </c>
      <c r="I4" s="12"/>
      <c r="J4" s="10" t="n">
        <f aca="false">B4</f>
        <v>460</v>
      </c>
      <c r="K4" s="10" t="n">
        <f aca="false">C4</f>
        <v>550</v>
      </c>
      <c r="L4" s="9" t="n">
        <f aca="false">D4</f>
        <v>513.3</v>
      </c>
      <c r="M4" s="9" t="n">
        <f aca="false">E4</f>
        <v>525</v>
      </c>
    </row>
    <row r="5" customFormat="false" ht="15" hidden="false" customHeight="false" outlineLevel="0" collapsed="false">
      <c r="A5" s="13" t="s">
        <v>4</v>
      </c>
      <c r="B5" s="14" t="n">
        <f aca="false">B3+B4</f>
        <v>12494</v>
      </c>
      <c r="C5" s="14" t="n">
        <f aca="false">C3+C4</f>
        <v>13854</v>
      </c>
      <c r="D5" s="14" t="n">
        <f aca="false">D3+D4</f>
        <v>16326</v>
      </c>
      <c r="E5" s="14" t="n">
        <f aca="false">E3+E4</f>
        <v>21399</v>
      </c>
      <c r="F5" s="14"/>
      <c r="G5" s="14"/>
      <c r="H5" s="2" t="str">
        <f aca="false">A5</f>
        <v>Total Income</v>
      </c>
      <c r="I5" s="2"/>
      <c r="J5" s="9" t="n">
        <f aca="false">J3+J4</f>
        <v>12494</v>
      </c>
      <c r="K5" s="9" t="n">
        <f aca="false">K3+K4</f>
        <v>13854</v>
      </c>
      <c r="L5" s="9" t="n">
        <f aca="false">L3+L4</f>
        <v>16326</v>
      </c>
      <c r="M5" s="9" t="n">
        <f aca="false">M3+M4</f>
        <v>21399</v>
      </c>
    </row>
    <row r="6" customFormat="false" ht="15" hidden="false" customHeight="false" outlineLevel="0" collapsed="false">
      <c r="A6" s="13" t="s">
        <v>5</v>
      </c>
      <c r="B6" s="9"/>
      <c r="C6" s="9"/>
      <c r="D6" s="9"/>
      <c r="E6" s="9"/>
      <c r="F6" s="9"/>
      <c r="G6" s="9"/>
      <c r="H6" s="13" t="s">
        <v>6</v>
      </c>
      <c r="I6" s="13"/>
      <c r="M6" s="9"/>
    </row>
    <row r="7" customFormat="false" ht="15" hidden="false" customHeight="false" outlineLevel="0" collapsed="false">
      <c r="A7" s="2" t="s">
        <v>7</v>
      </c>
      <c r="B7" s="9" t="n">
        <v>2624</v>
      </c>
      <c r="C7" s="9" t="n">
        <v>2987</v>
      </c>
      <c r="D7" s="9" t="n">
        <v>3972.6</v>
      </c>
      <c r="E7" s="9" t="n">
        <v>5023</v>
      </c>
      <c r="F7" s="9"/>
      <c r="G7" s="9"/>
      <c r="H7" s="2" t="str">
        <f aca="false">A7</f>
        <v>Cost of Material Consumed</v>
      </c>
      <c r="I7" s="2"/>
      <c r="J7" s="15" t="n">
        <f aca="false">B7</f>
        <v>2624</v>
      </c>
      <c r="K7" s="15" t="n">
        <f aca="false">C7</f>
        <v>2987</v>
      </c>
      <c r="L7" s="15" t="n">
        <f aca="false">D7</f>
        <v>3972.6</v>
      </c>
      <c r="M7" s="15" t="n">
        <f aca="false">E7</f>
        <v>5023</v>
      </c>
    </row>
    <row r="8" customFormat="false" ht="15" hidden="false" customHeight="false" outlineLevel="0" collapsed="false">
      <c r="A8" s="2" t="s">
        <v>8</v>
      </c>
      <c r="B8" s="9" t="n">
        <v>2083</v>
      </c>
      <c r="C8" s="9" t="n">
        <v>2426</v>
      </c>
      <c r="D8" s="9" t="n">
        <v>2737</v>
      </c>
      <c r="E8" s="9" t="n">
        <v>3649</v>
      </c>
      <c r="F8" s="9"/>
      <c r="G8" s="9"/>
      <c r="H8" s="2" t="str">
        <f aca="false">A8</f>
        <v>Employees Benefit expenses</v>
      </c>
      <c r="I8" s="2"/>
      <c r="J8" s="15" t="n">
        <f aca="false">B8</f>
        <v>2083</v>
      </c>
      <c r="K8" s="15" t="n">
        <f aca="false">C8</f>
        <v>2426</v>
      </c>
      <c r="L8" s="15" t="n">
        <f aca="false">D8</f>
        <v>2737</v>
      </c>
      <c r="M8" s="15" t="n">
        <f aca="false">E8</f>
        <v>3649</v>
      </c>
    </row>
    <row r="9" customFormat="false" ht="15" hidden="false" customHeight="false" outlineLevel="0" collapsed="false">
      <c r="A9" s="2" t="s">
        <v>9</v>
      </c>
      <c r="B9" s="11" t="n">
        <v>8</v>
      </c>
      <c r="C9" s="9" t="n">
        <v>153</v>
      </c>
      <c r="D9" s="9" t="n">
        <v>160</v>
      </c>
      <c r="E9" s="9" t="n">
        <v>302</v>
      </c>
      <c r="F9" s="9"/>
      <c r="G9" s="9"/>
      <c r="H9" s="16" t="str">
        <f aca="false">A11</f>
        <v>Fees to Collection Centres/Channel Partners</v>
      </c>
      <c r="I9" s="16"/>
      <c r="J9" s="17" t="n">
        <f aca="false">B11</f>
        <v>1509</v>
      </c>
      <c r="K9" s="17" t="n">
        <f aca="false">C11</f>
        <v>1730</v>
      </c>
      <c r="L9" s="17" t="n">
        <f aca="false">D11</f>
        <v>1750</v>
      </c>
      <c r="M9" s="17" t="n">
        <f aca="false">E11</f>
        <v>2845</v>
      </c>
    </row>
    <row r="10" customFormat="false" ht="15" hidden="false" customHeight="false" outlineLevel="0" collapsed="false">
      <c r="A10" s="2" t="s">
        <v>10</v>
      </c>
      <c r="B10" s="11" t="n">
        <v>382</v>
      </c>
      <c r="C10" s="11" t="n">
        <v>728</v>
      </c>
      <c r="D10" s="11" t="n">
        <v>772</v>
      </c>
      <c r="E10" s="11" t="n">
        <v>1081</v>
      </c>
      <c r="F10" s="11"/>
      <c r="G10" s="11"/>
      <c r="H10" s="12" t="str">
        <f aca="false">A12</f>
        <v>Other Expenses</v>
      </c>
      <c r="I10" s="12"/>
      <c r="J10" s="18" t="n">
        <f aca="false">B12</f>
        <v>2882</v>
      </c>
      <c r="K10" s="18" t="n">
        <f aca="false">C12</f>
        <v>2725</v>
      </c>
      <c r="L10" s="18" t="n">
        <f aca="false">D12</f>
        <v>2990.3</v>
      </c>
      <c r="M10" s="18" t="n">
        <f aca="false">E12</f>
        <v>3750</v>
      </c>
    </row>
    <row r="11" customFormat="false" ht="15" hidden="false" customHeight="false" outlineLevel="0" collapsed="false">
      <c r="A11" s="2" t="s">
        <v>11</v>
      </c>
      <c r="B11" s="11" t="n">
        <v>1509</v>
      </c>
      <c r="C11" s="11" t="n">
        <v>1730</v>
      </c>
      <c r="D11" s="11" t="n">
        <v>1750</v>
      </c>
      <c r="E11" s="11" t="n">
        <v>2845</v>
      </c>
      <c r="F11" s="11"/>
      <c r="G11" s="11"/>
      <c r="H11" s="2" t="s">
        <v>12</v>
      </c>
      <c r="I11" s="2"/>
      <c r="J11" s="9" t="n">
        <f aca="false">J5-SUM(J7:J10)</f>
        <v>3396</v>
      </c>
      <c r="K11" s="9" t="n">
        <f aca="false">K5-SUM(K7:K10)</f>
        <v>3986</v>
      </c>
      <c r="L11" s="9" t="n">
        <f aca="false">L5-SUM(L7:L10)</f>
        <v>4876.1</v>
      </c>
      <c r="M11" s="9" t="n">
        <f aca="false">M5-SUM(M7:M10)</f>
        <v>6132</v>
      </c>
    </row>
    <row r="12" customFormat="false" ht="15" hidden="false" customHeight="false" outlineLevel="0" collapsed="false">
      <c r="A12" s="2" t="s">
        <v>13</v>
      </c>
      <c r="B12" s="10" t="n">
        <v>2882</v>
      </c>
      <c r="C12" s="10" t="n">
        <v>2725</v>
      </c>
      <c r="D12" s="10" t="n">
        <v>2990.3</v>
      </c>
      <c r="E12" s="11" t="n">
        <v>3750</v>
      </c>
      <c r="F12" s="11"/>
      <c r="G12" s="11"/>
      <c r="H12" s="12" t="s">
        <v>14</v>
      </c>
      <c r="I12" s="12"/>
      <c r="J12" s="10" t="n">
        <f aca="false">B10</f>
        <v>382</v>
      </c>
      <c r="K12" s="10" t="n">
        <f aca="false">C10</f>
        <v>728</v>
      </c>
      <c r="L12" s="10" t="n">
        <f aca="false">D10</f>
        <v>772</v>
      </c>
      <c r="M12" s="10" t="n">
        <f aca="false">E10</f>
        <v>1081</v>
      </c>
    </row>
    <row r="13" customFormat="false" ht="15" hidden="false" customHeight="false" outlineLevel="0" collapsed="false">
      <c r="A13" s="13" t="s">
        <v>15</v>
      </c>
      <c r="B13" s="19" t="n">
        <f aca="false">SUM(B7:B12)</f>
        <v>9488</v>
      </c>
      <c r="C13" s="19" t="n">
        <f aca="false">SUM(C7:C12)</f>
        <v>10749</v>
      </c>
      <c r="D13" s="19" t="n">
        <f aca="false">SUM(D7:D12)</f>
        <v>12381.9</v>
      </c>
      <c r="E13" s="19" t="n">
        <f aca="false">SUM(E7:E12)</f>
        <v>16650</v>
      </c>
      <c r="F13" s="19"/>
      <c r="G13" s="19"/>
      <c r="H13" s="2" t="s">
        <v>16</v>
      </c>
      <c r="I13" s="2"/>
      <c r="J13" s="9" t="n">
        <f aca="false">J11-J12</f>
        <v>3014</v>
      </c>
      <c r="K13" s="9" t="n">
        <f aca="false">K11-K12</f>
        <v>3258</v>
      </c>
      <c r="L13" s="9" t="n">
        <f aca="false">L11-L12</f>
        <v>4104.1</v>
      </c>
      <c r="M13" s="9" t="n">
        <f aca="false">M11-M12</f>
        <v>5051</v>
      </c>
    </row>
    <row r="14" customFormat="false" ht="15" hidden="false" customHeight="false" outlineLevel="0" collapsed="false">
      <c r="A14" s="13" t="s">
        <v>17</v>
      </c>
      <c r="B14" s="14" t="n">
        <f aca="false">B5-B13</f>
        <v>3006</v>
      </c>
      <c r="C14" s="14" t="n">
        <f aca="false">C5-C13</f>
        <v>3105</v>
      </c>
      <c r="D14" s="14" t="n">
        <f aca="false">D5-D13</f>
        <v>3944.1</v>
      </c>
      <c r="E14" s="14" t="n">
        <f aca="false">E5-E13</f>
        <v>4749</v>
      </c>
      <c r="F14" s="14"/>
      <c r="G14" s="14"/>
      <c r="H14" s="12" t="s">
        <v>18</v>
      </c>
      <c r="I14" s="12"/>
      <c r="J14" s="10" t="n">
        <f aca="false">B9</f>
        <v>8</v>
      </c>
      <c r="K14" s="10" t="n">
        <f aca="false">C9</f>
        <v>153</v>
      </c>
      <c r="L14" s="10" t="n">
        <f aca="false">D9</f>
        <v>160</v>
      </c>
      <c r="M14" s="10" t="n">
        <f aca="false">E9</f>
        <v>302</v>
      </c>
    </row>
    <row r="15" customFormat="false" ht="15" hidden="false" customHeight="false" outlineLevel="0" collapsed="false">
      <c r="A15" s="2" t="s">
        <v>19</v>
      </c>
      <c r="B15" s="9" t="n">
        <v>1036</v>
      </c>
      <c r="C15" s="9" t="n">
        <v>838</v>
      </c>
      <c r="D15" s="9" t="n">
        <v>1021.1</v>
      </c>
      <c r="E15" s="9" t="n">
        <v>1265</v>
      </c>
      <c r="F15" s="9"/>
      <c r="G15" s="9"/>
      <c r="H15" s="2" t="s">
        <v>20</v>
      </c>
      <c r="I15" s="2"/>
      <c r="J15" s="9" t="n">
        <f aca="false">J13-J14</f>
        <v>3006</v>
      </c>
      <c r="K15" s="9" t="n">
        <f aca="false">K13-K14</f>
        <v>3105</v>
      </c>
      <c r="L15" s="9" t="n">
        <f aca="false">L13-L14</f>
        <v>3944.1</v>
      </c>
      <c r="M15" s="9" t="n">
        <f aca="false">M13-M14</f>
        <v>4749</v>
      </c>
    </row>
    <row r="16" customFormat="false" ht="15" hidden="false" customHeight="false" outlineLevel="0" collapsed="false">
      <c r="A16" s="2" t="s">
        <v>21</v>
      </c>
      <c r="B16" s="10" t="n">
        <v>-35</v>
      </c>
      <c r="C16" s="10" t="n">
        <v>-9</v>
      </c>
      <c r="D16" s="10" t="n">
        <v>-41.8</v>
      </c>
      <c r="E16" s="11" t="n">
        <v>-18</v>
      </c>
      <c r="F16" s="11"/>
      <c r="G16" s="11"/>
      <c r="H16" s="12" t="s">
        <v>22</v>
      </c>
      <c r="I16" s="12"/>
      <c r="J16" s="10" t="n">
        <f aca="false">B15+B16</f>
        <v>1001</v>
      </c>
      <c r="K16" s="10" t="n">
        <f aca="false">C15+C16</f>
        <v>829</v>
      </c>
      <c r="L16" s="10" t="n">
        <f aca="false">D15+D16</f>
        <v>979.3</v>
      </c>
      <c r="M16" s="10" t="n">
        <f aca="false">E15+E16</f>
        <v>1247</v>
      </c>
    </row>
    <row r="17" customFormat="false" ht="15" hidden="false" customHeight="false" outlineLevel="0" collapsed="false">
      <c r="A17" s="13" t="s">
        <v>23</v>
      </c>
      <c r="B17" s="20" t="n">
        <f aca="false">B14-B15-B16</f>
        <v>2005</v>
      </c>
      <c r="C17" s="20" t="n">
        <f aca="false">C14-C15-C16</f>
        <v>2276</v>
      </c>
      <c r="D17" s="20" t="n">
        <f aca="false">D14-D15-D16</f>
        <v>2964.8</v>
      </c>
      <c r="E17" s="20" t="n">
        <f aca="false">E14-E15-E16</f>
        <v>3502</v>
      </c>
      <c r="F17" s="20"/>
      <c r="G17" s="20"/>
      <c r="H17" s="21" t="s">
        <v>24</v>
      </c>
      <c r="I17" s="21"/>
      <c r="J17" s="22" t="n">
        <f aca="false">J15-J16</f>
        <v>2005</v>
      </c>
      <c r="K17" s="22" t="n">
        <f aca="false">K15-K16</f>
        <v>2276</v>
      </c>
      <c r="L17" s="22" t="n">
        <f aca="false">L15-L16</f>
        <v>2964.8</v>
      </c>
      <c r="M17" s="22" t="n">
        <f aca="false">M15-M16</f>
        <v>3502</v>
      </c>
    </row>
    <row r="18" customFormat="false" ht="15" hidden="false" customHeight="false" outlineLevel="0" collapsed="false">
      <c r="A18" s="2"/>
      <c r="B18" s="9"/>
      <c r="C18" s="9"/>
      <c r="D18" s="9"/>
      <c r="E18" s="9"/>
      <c r="F18" s="9"/>
      <c r="G18" s="9"/>
      <c r="H18" s="2" t="s">
        <v>25</v>
      </c>
      <c r="I18" s="2"/>
      <c r="M18" s="9"/>
    </row>
    <row r="19" customFormat="false" ht="15" hidden="false" customHeight="false" outlineLevel="0" collapsed="false">
      <c r="A19" s="4" t="s">
        <v>26</v>
      </c>
      <c r="B19" s="4"/>
      <c r="C19" s="4"/>
      <c r="D19" s="5"/>
      <c r="E19" s="5"/>
      <c r="F19" s="5"/>
      <c r="G19" s="5"/>
      <c r="H19" s="2" t="s">
        <v>27</v>
      </c>
      <c r="I19" s="2"/>
      <c r="J19" s="23" t="n">
        <f aca="false">B15/B14</f>
        <v>0.344644045242848</v>
      </c>
      <c r="K19" s="23" t="n">
        <f aca="false">C15/C14</f>
        <v>0.269887278582931</v>
      </c>
      <c r="L19" s="23" t="n">
        <f aca="false">D15/D14</f>
        <v>0.258893030095586</v>
      </c>
      <c r="M19" s="23" t="n">
        <f aca="false">E15/E14</f>
        <v>0.266371867761634</v>
      </c>
    </row>
    <row r="20" customFormat="false" ht="15" hidden="false" customHeight="false" outlineLevel="0" collapsed="false">
      <c r="A20" s="6" t="s">
        <v>28</v>
      </c>
      <c r="B20" s="7" t="n">
        <v>2019</v>
      </c>
      <c r="C20" s="7" t="n">
        <v>2020</v>
      </c>
      <c r="D20" s="7" t="n">
        <v>2021</v>
      </c>
      <c r="E20" s="7"/>
      <c r="F20" s="7"/>
      <c r="G20" s="7"/>
      <c r="H20" s="2"/>
      <c r="I20" s="2"/>
    </row>
    <row r="21" customFormat="false" ht="15" hidden="false" customHeight="false" outlineLevel="0" collapsed="false">
      <c r="A21" s="2" t="s">
        <v>29</v>
      </c>
      <c r="B21" s="9" t="n">
        <v>1601</v>
      </c>
      <c r="C21" s="9" t="n">
        <v>1573</v>
      </c>
      <c r="D21" s="9" t="n">
        <v>1530</v>
      </c>
      <c r="E21" s="9" t="n">
        <v>2048</v>
      </c>
      <c r="F21" s="9"/>
      <c r="G21" s="9"/>
      <c r="H21" s="24" t="s">
        <v>30</v>
      </c>
      <c r="I21" s="24"/>
      <c r="J21" s="25" t="n">
        <v>2019</v>
      </c>
      <c r="K21" s="25" t="n">
        <v>2020</v>
      </c>
      <c r="L21" s="25" t="n">
        <v>2021</v>
      </c>
      <c r="M21" s="25" t="n">
        <v>2022</v>
      </c>
    </row>
    <row r="22" customFormat="false" ht="15" hidden="false" customHeight="false" outlineLevel="0" collapsed="false">
      <c r="A22" s="2" t="s">
        <v>31</v>
      </c>
      <c r="B22" s="9" t="n">
        <v>34</v>
      </c>
      <c r="C22" s="9" t="n">
        <v>104</v>
      </c>
      <c r="D22" s="9" t="n">
        <v>61.3</v>
      </c>
      <c r="E22" s="9" t="n">
        <v>144</v>
      </c>
      <c r="F22" s="26"/>
      <c r="G22" s="9" t="n">
        <v>0</v>
      </c>
      <c r="H22" s="8" t="s">
        <v>32</v>
      </c>
      <c r="I22" s="8" t="s">
        <v>33</v>
      </c>
      <c r="J22" s="27" t="n">
        <f aca="false">J13/B43</f>
        <v>0.276386978450252</v>
      </c>
      <c r="K22" s="27" t="n">
        <f aca="false">K13/C43</f>
        <v>0.237048894062864</v>
      </c>
      <c r="L22" s="27" t="n">
        <f aca="false">L13/D43</f>
        <v>0.261000349772648</v>
      </c>
      <c r="M22" s="27" t="n">
        <f aca="false">M13/E43</f>
        <v>0.21463476819785</v>
      </c>
    </row>
    <row r="23" customFormat="false" ht="15" hidden="false" customHeight="false" outlineLevel="0" collapsed="false">
      <c r="A23" s="2" t="s">
        <v>34</v>
      </c>
      <c r="B23" s="9" t="n">
        <v>0</v>
      </c>
      <c r="C23" s="9" t="n">
        <v>1345</v>
      </c>
      <c r="D23" s="9" t="n">
        <v>917.4</v>
      </c>
      <c r="E23" s="9" t="n">
        <v>2106</v>
      </c>
      <c r="F23" s="26"/>
      <c r="G23" s="9" t="n">
        <v>1</v>
      </c>
      <c r="H23" s="8" t="s">
        <v>35</v>
      </c>
      <c r="I23" s="8" t="s">
        <v>36</v>
      </c>
      <c r="J23" s="27" t="n">
        <f aca="false">J13*(1-J19)/B43</f>
        <v>0.18113185214471</v>
      </c>
      <c r="K23" s="27" t="n">
        <f aca="false">K13*(1-K19)/C43</f>
        <v>0.173072413153144</v>
      </c>
      <c r="L23" s="27" t="n">
        <f aca="false">L13*(1-L19)/D43</f>
        <v>0.193429178363999</v>
      </c>
      <c r="M23" s="27" t="n">
        <f aca="false">M13*(1-M19)/E43</f>
        <v>0.157462104106403</v>
      </c>
    </row>
    <row r="24" customFormat="false" ht="15" hidden="false" customHeight="false" outlineLevel="0" collapsed="false">
      <c r="A24" s="2" t="s">
        <v>37</v>
      </c>
      <c r="B24" s="9" t="n">
        <v>280</v>
      </c>
      <c r="C24" s="9" t="n">
        <v>772</v>
      </c>
      <c r="D24" s="9" t="n">
        <v>611.6</v>
      </c>
      <c r="E24" s="9" t="n">
        <v>5499</v>
      </c>
      <c r="F24" s="26"/>
      <c r="G24" s="9" t="n">
        <v>2</v>
      </c>
      <c r="H24" s="8" t="s">
        <v>38</v>
      </c>
      <c r="I24" s="8" t="s">
        <v>39</v>
      </c>
      <c r="J24" s="27" t="n">
        <f aca="false">J17/B51</f>
        <v>0.210830704521556</v>
      </c>
      <c r="K24" s="27" t="n">
        <f aca="false">K17/C51</f>
        <v>0.215939278937381</v>
      </c>
      <c r="L24" s="27" t="n">
        <f aca="false">L17/D51</f>
        <v>0.239837562794761</v>
      </c>
      <c r="M24" s="27" t="n">
        <f aca="false">M17/E51</f>
        <v>0.226886945254292</v>
      </c>
    </row>
    <row r="25" customFormat="false" ht="15" hidden="false" customHeight="false" outlineLevel="0" collapsed="false">
      <c r="A25" s="2" t="s">
        <v>40</v>
      </c>
      <c r="B25" s="9" t="n">
        <v>206</v>
      </c>
      <c r="C25" s="9" t="n">
        <v>441</v>
      </c>
      <c r="D25" s="9" t="n">
        <v>560.3</v>
      </c>
      <c r="E25" s="9" t="n">
        <v>4100</v>
      </c>
      <c r="F25" s="26"/>
      <c r="G25" s="9" t="n">
        <v>3</v>
      </c>
      <c r="H25" s="8" t="s">
        <v>41</v>
      </c>
      <c r="I25" s="8" t="s">
        <v>42</v>
      </c>
      <c r="J25" s="27" t="n">
        <f aca="false">J13/(B43-B64)</f>
        <v>0.316530140726738</v>
      </c>
      <c r="K25" s="27" t="n">
        <f aca="false">K13/(C43-C64)</f>
        <v>0.284045335658239</v>
      </c>
      <c r="L25" s="27" t="n">
        <f aca="false">L13/(D43-D64)</f>
        <v>0.316149905634942</v>
      </c>
      <c r="M25" s="27" t="n">
        <f aca="false">M13/(E43-E64)</f>
        <v>0.272555579538096</v>
      </c>
    </row>
    <row r="26" customFormat="false" ht="15" hidden="false" customHeight="false" outlineLevel="0" collapsed="false">
      <c r="A26" s="2" t="s">
        <v>43</v>
      </c>
      <c r="B26" s="9" t="n">
        <v>0</v>
      </c>
      <c r="C26" s="9" t="n">
        <v>10</v>
      </c>
      <c r="D26" s="9"/>
      <c r="E26" s="9" t="n">
        <v>6</v>
      </c>
      <c r="F26" s="26"/>
      <c r="G26" s="9" t="n">
        <v>4</v>
      </c>
      <c r="H26" s="8" t="s">
        <v>44</v>
      </c>
      <c r="I26" s="8" t="s">
        <v>45</v>
      </c>
      <c r="J26" s="27" t="n">
        <f aca="false">(J13*(1-J19))/(B43-B64)</f>
        <v>0.207439912585387</v>
      </c>
      <c r="K26" s="27" t="n">
        <f aca="false">(K13*(1-K19))/(C43-C64)</f>
        <v>0.207385113023262</v>
      </c>
      <c r="L26" s="27" t="n">
        <f aca="false">(L13*(1-L19))/(D43-D64)</f>
        <v>0.234300898600678</v>
      </c>
      <c r="M26" s="27" t="n">
        <f aca="false">(M13*(1-M19))/(E43-E64)</f>
        <v>0.199954440747679</v>
      </c>
    </row>
    <row r="27" customFormat="false" ht="15" hidden="false" customHeight="false" outlineLevel="0" collapsed="false">
      <c r="A27" s="2" t="s">
        <v>46</v>
      </c>
      <c r="B27" s="9" t="n">
        <v>203</v>
      </c>
      <c r="C27" s="9" t="n">
        <v>145</v>
      </c>
      <c r="D27" s="9" t="n">
        <v>140</v>
      </c>
      <c r="E27" s="9" t="n">
        <v>244</v>
      </c>
      <c r="F27" s="24"/>
      <c r="G27" s="9" t="n">
        <v>-1</v>
      </c>
      <c r="H27" s="24" t="s">
        <v>47</v>
      </c>
      <c r="I27" s="3"/>
      <c r="J27" s="28"/>
      <c r="K27" s="28"/>
      <c r="L27" s="28"/>
      <c r="M27" s="27"/>
    </row>
    <row r="28" customFormat="false" ht="15" hidden="false" customHeight="false" outlineLevel="0" collapsed="false">
      <c r="A28" s="2" t="s">
        <v>48</v>
      </c>
      <c r="B28" s="9" t="n">
        <v>133</v>
      </c>
      <c r="C28" s="9" t="n">
        <v>186</v>
      </c>
      <c r="D28" s="9" t="n">
        <v>160</v>
      </c>
      <c r="E28" s="9" t="n">
        <v>247</v>
      </c>
      <c r="F28" s="26"/>
      <c r="G28" s="9" t="n">
        <v>5</v>
      </c>
      <c r="H28" s="8" t="s">
        <v>49</v>
      </c>
      <c r="I28" s="8" t="s">
        <v>50</v>
      </c>
      <c r="J28" s="27" t="n">
        <f aca="false">J11/J5</f>
        <v>0.271810469025132</v>
      </c>
      <c r="K28" s="27" t="n">
        <f aca="false">K11/K5</f>
        <v>0.287714739425437</v>
      </c>
      <c r="L28" s="27" t="n">
        <f aca="false">L11/L5</f>
        <v>0.298670831802034</v>
      </c>
      <c r="M28" s="27" t="n">
        <f aca="false">M11/M5</f>
        <v>0.286555446516192</v>
      </c>
    </row>
    <row r="29" customFormat="false" ht="15" hidden="false" customHeight="false" outlineLevel="0" collapsed="false">
      <c r="A29" s="2" t="s">
        <v>51</v>
      </c>
      <c r="B29" s="9" t="n">
        <v>215</v>
      </c>
      <c r="C29" s="9" t="n">
        <v>228</v>
      </c>
      <c r="D29" s="9" t="n">
        <v>280.2</v>
      </c>
      <c r="E29" s="9" t="n">
        <v>370</v>
      </c>
      <c r="F29" s="26"/>
      <c r="G29" s="9" t="n">
        <v>6</v>
      </c>
      <c r="H29" s="8" t="s">
        <v>52</v>
      </c>
      <c r="I29" s="8" t="s">
        <v>53</v>
      </c>
      <c r="J29" s="27" t="n">
        <f aca="false">J13/J5</f>
        <v>0.241235793180727</v>
      </c>
      <c r="K29" s="27" t="n">
        <f aca="false">K13/K5</f>
        <v>0.235166738847986</v>
      </c>
      <c r="L29" s="27" t="n">
        <f aca="false">L13/L5</f>
        <v>0.251384294989587</v>
      </c>
      <c r="M29" s="27" t="n">
        <f aca="false">M13/M5</f>
        <v>0.236039067246133</v>
      </c>
    </row>
    <row r="30" customFormat="false" ht="15" hidden="false" customHeight="false" outlineLevel="0" collapsed="false">
      <c r="A30" s="2" t="s">
        <v>54</v>
      </c>
      <c r="B30" s="10" t="n">
        <v>97</v>
      </c>
      <c r="C30" s="10" t="n">
        <v>13</v>
      </c>
      <c r="D30" s="10" t="n">
        <v>12</v>
      </c>
      <c r="E30" s="11" t="n">
        <v>17</v>
      </c>
      <c r="F30" s="26"/>
      <c r="G30" s="9" t="n">
        <v>7</v>
      </c>
      <c r="H30" s="8" t="s">
        <v>55</v>
      </c>
      <c r="I30" s="8" t="s">
        <v>56</v>
      </c>
      <c r="J30" s="27" t="n">
        <f aca="false">J15/J5</f>
        <v>0.2405954858332</v>
      </c>
      <c r="K30" s="27" t="n">
        <f aca="false">K15/K5</f>
        <v>0.224122996968385</v>
      </c>
      <c r="L30" s="27" t="n">
        <f aca="false">L15/L5</f>
        <v>0.241583976479236</v>
      </c>
      <c r="M30" s="27" t="n">
        <f aca="false">M15/M5</f>
        <v>0.221926258236366</v>
      </c>
      <c r="N30" s="29"/>
    </row>
    <row r="31" customFormat="false" ht="15" hidden="false" customHeight="false" outlineLevel="0" collapsed="false">
      <c r="A31" s="13" t="s">
        <v>57</v>
      </c>
      <c r="B31" s="14" t="n">
        <f aca="false">SUM(B21:B30)</f>
        <v>2769</v>
      </c>
      <c r="C31" s="14" t="n">
        <f aca="false">SUM(C21:C30)</f>
        <v>4817</v>
      </c>
      <c r="D31" s="14" t="n">
        <f aca="false">SUM(D21:D30)</f>
        <v>4272.8</v>
      </c>
      <c r="E31" s="14" t="n">
        <f aca="false">SUM(E21:E30)</f>
        <v>14781</v>
      </c>
      <c r="F31" s="26"/>
      <c r="G31" s="9" t="n">
        <v>8</v>
      </c>
      <c r="H31" s="8" t="s">
        <v>58</v>
      </c>
      <c r="I31" s="8" t="s">
        <v>59</v>
      </c>
      <c r="J31" s="27" t="n">
        <f aca="false">J17/J5</f>
        <v>0.160477028973907</v>
      </c>
      <c r="K31" s="27" t="n">
        <f aca="false">K17/K5</f>
        <v>0.164284683124008</v>
      </c>
      <c r="L31" s="27" t="n">
        <f aca="false">L17/L5</f>
        <v>0.181599901996815</v>
      </c>
      <c r="M31" s="27" t="n">
        <f aca="false">M17/M5</f>
        <v>0.163652507126501</v>
      </c>
    </row>
    <row r="32" customFormat="false" ht="15" hidden="false" customHeight="false" outlineLevel="0" collapsed="false">
      <c r="A32" s="13" t="s">
        <v>60</v>
      </c>
      <c r="B32" s="9"/>
      <c r="C32" s="9"/>
      <c r="D32" s="9"/>
      <c r="E32" s="9"/>
      <c r="F32" s="8"/>
      <c r="G32" s="9" t="n">
        <v>9</v>
      </c>
      <c r="H32" s="8" t="s">
        <v>61</v>
      </c>
      <c r="I32" s="8" t="s">
        <v>62</v>
      </c>
      <c r="J32" s="30" t="n">
        <f aca="false">J5/B43</f>
        <v>1.14571297569922</v>
      </c>
      <c r="K32" s="30" t="n">
        <f aca="false">K5/C43</f>
        <v>1.00800349243306</v>
      </c>
      <c r="L32" s="30" t="n">
        <f aca="false">L5/D43</f>
        <v>1.03825240866164</v>
      </c>
      <c r="M32" s="30" t="n">
        <f aca="false">M5/E43</f>
        <v>0.909318828878596</v>
      </c>
    </row>
    <row r="33" customFormat="false" ht="15" hidden="false" customHeight="false" outlineLevel="0" collapsed="false">
      <c r="A33" s="2" t="s">
        <v>63</v>
      </c>
      <c r="B33" s="9" t="n">
        <v>285</v>
      </c>
      <c r="C33" s="9" t="n">
        <v>570</v>
      </c>
      <c r="D33" s="9" t="n">
        <v>425.6</v>
      </c>
      <c r="E33" s="9" t="n">
        <v>525</v>
      </c>
      <c r="F33" s="31"/>
      <c r="G33" s="9" t="n">
        <v>-1</v>
      </c>
      <c r="H33" s="31"/>
      <c r="I33" s="31"/>
      <c r="J33" s="8"/>
      <c r="K33" s="8"/>
      <c r="L33" s="8"/>
    </row>
    <row r="34" customFormat="false" ht="15" hidden="false" customHeight="false" outlineLevel="0" collapsed="false">
      <c r="A34" s="32" t="s">
        <v>46</v>
      </c>
      <c r="B34" s="9"/>
      <c r="C34" s="9"/>
      <c r="D34" s="9"/>
      <c r="E34" s="9"/>
      <c r="F34" s="24"/>
      <c r="G34" s="9" t="n">
        <v>-1</v>
      </c>
      <c r="H34" s="24" t="s">
        <v>64</v>
      </c>
      <c r="I34" s="33"/>
      <c r="J34" s="3"/>
      <c r="K34" s="3"/>
      <c r="L34" s="3"/>
    </row>
    <row r="35" s="34" customFormat="true" ht="15" hidden="false" customHeight="false" outlineLevel="0" collapsed="false">
      <c r="A35" s="2" t="s">
        <v>65</v>
      </c>
      <c r="B35" s="9" t="n">
        <v>1848</v>
      </c>
      <c r="C35" s="9" t="n">
        <v>1643</v>
      </c>
      <c r="D35" s="9" t="n">
        <v>593</v>
      </c>
      <c r="E35" s="9" t="n">
        <v>655</v>
      </c>
      <c r="F35" s="26"/>
      <c r="G35" s="9" t="n">
        <v>0</v>
      </c>
      <c r="H35" s="8" t="s">
        <v>66</v>
      </c>
      <c r="I35" s="8" t="s">
        <v>67</v>
      </c>
      <c r="J35" s="27" t="n">
        <f aca="false">J29*J32</f>
        <v>0.276386978450252</v>
      </c>
      <c r="K35" s="27" t="n">
        <f aca="false">K29*K32</f>
        <v>0.237048894062864</v>
      </c>
      <c r="L35" s="27" t="n">
        <f aca="false">L29*L32</f>
        <v>0.261000349772648</v>
      </c>
      <c r="M35" s="27" t="n">
        <f aca="false">M29*M32</f>
        <v>0.21463476819785</v>
      </c>
      <c r="AMI35" s="0"/>
      <c r="AMJ35" s="0"/>
    </row>
    <row r="36" customFormat="false" ht="15" hidden="false" customHeight="false" outlineLevel="0" collapsed="false">
      <c r="A36" s="2" t="s">
        <v>68</v>
      </c>
      <c r="B36" s="9" t="n">
        <v>532</v>
      </c>
      <c r="C36" s="9" t="n">
        <v>514</v>
      </c>
      <c r="D36" s="9" t="n">
        <v>667</v>
      </c>
      <c r="E36" s="9" t="n">
        <v>854</v>
      </c>
      <c r="F36" s="35"/>
      <c r="G36" s="9" t="n">
        <v>-1</v>
      </c>
      <c r="H36" s="35" t="s">
        <v>69</v>
      </c>
      <c r="I36" s="34"/>
    </row>
    <row r="37" customFormat="false" ht="15" hidden="false" customHeight="false" outlineLevel="0" collapsed="false">
      <c r="A37" s="2" t="s">
        <v>70</v>
      </c>
      <c r="B37" s="9" t="n">
        <v>1294</v>
      </c>
      <c r="C37" s="9" t="n">
        <v>1967</v>
      </c>
      <c r="D37" s="9" t="n">
        <v>9260.3</v>
      </c>
      <c r="E37" s="9" t="n">
        <v>3782</v>
      </c>
      <c r="F37" s="26"/>
      <c r="G37" s="9" t="n">
        <v>8</v>
      </c>
      <c r="H37" s="8" t="s">
        <v>71</v>
      </c>
      <c r="I37" s="8" t="s">
        <v>72</v>
      </c>
      <c r="J37" s="36" t="n">
        <f aca="false">J31</f>
        <v>0.160477028973907</v>
      </c>
      <c r="K37" s="36" t="n">
        <f aca="false">K31</f>
        <v>0.164284683124008</v>
      </c>
      <c r="L37" s="36" t="n">
        <f aca="false">L31</f>
        <v>0.181599901996815</v>
      </c>
      <c r="M37" s="36" t="n">
        <f aca="false">M31</f>
        <v>0.163652507126501</v>
      </c>
    </row>
    <row r="38" customFormat="false" ht="15" hidden="false" customHeight="false" outlineLevel="0" collapsed="false">
      <c r="A38" s="2" t="s">
        <v>73</v>
      </c>
      <c r="B38" s="9" t="n">
        <v>3609</v>
      </c>
      <c r="C38" s="9" t="n">
        <v>3724</v>
      </c>
      <c r="D38" s="9"/>
      <c r="E38" s="9" t="n">
        <v>2394</v>
      </c>
      <c r="F38" s="8"/>
      <c r="G38" s="9" t="n">
        <v>9</v>
      </c>
      <c r="H38" s="8" t="s">
        <v>74</v>
      </c>
      <c r="I38" s="8" t="s">
        <v>62</v>
      </c>
      <c r="J38" s="30" t="n">
        <f aca="false">J32</f>
        <v>1.14571297569922</v>
      </c>
      <c r="K38" s="30" t="n">
        <f aca="false">K32</f>
        <v>1.00800349243306</v>
      </c>
      <c r="L38" s="30" t="n">
        <f aca="false">L32</f>
        <v>1.03825240866164</v>
      </c>
      <c r="M38" s="30" t="n">
        <f aca="false">M32</f>
        <v>0.909318828878596</v>
      </c>
    </row>
    <row r="39" customFormat="false" ht="15" hidden="false" customHeight="false" outlineLevel="0" collapsed="false">
      <c r="A39" s="2" t="s">
        <v>75</v>
      </c>
      <c r="B39" s="9" t="n">
        <v>9</v>
      </c>
      <c r="C39" s="9" t="n">
        <v>9</v>
      </c>
      <c r="D39" s="9" t="n">
        <v>9.3</v>
      </c>
      <c r="E39" s="9" t="n">
        <v>11</v>
      </c>
      <c r="F39" s="8"/>
      <c r="G39" s="9" t="n">
        <v>10</v>
      </c>
      <c r="H39" s="8" t="s">
        <v>76</v>
      </c>
      <c r="I39" s="8" t="s">
        <v>77</v>
      </c>
      <c r="J39" s="30" t="n">
        <f aca="false">B43/B51</f>
        <v>1.14668769716088</v>
      </c>
      <c r="K39" s="30" t="n">
        <f aca="false">C43/C51</f>
        <v>1.30398481973435</v>
      </c>
      <c r="L39" s="30" t="n">
        <f aca="false">D43/D51</f>
        <v>1.27203378176141</v>
      </c>
      <c r="M39" s="30" t="n">
        <f aca="false">E43/E51</f>
        <v>1.52465176546809</v>
      </c>
    </row>
    <row r="40" customFormat="false" ht="15" hidden="false" customHeight="false" outlineLevel="0" collapsed="false">
      <c r="A40" s="2" t="s">
        <v>78</v>
      </c>
      <c r="B40" s="9" t="n">
        <v>463</v>
      </c>
      <c r="C40" s="9" t="n">
        <v>337</v>
      </c>
      <c r="D40" s="9"/>
      <c r="E40" s="9" t="n">
        <v>347</v>
      </c>
      <c r="F40" s="26"/>
      <c r="G40" s="9" t="n">
        <v>2</v>
      </c>
      <c r="H40" s="8" t="s">
        <v>38</v>
      </c>
      <c r="I40" s="8" t="s">
        <v>79</v>
      </c>
      <c r="J40" s="36" t="n">
        <f aca="false">J37*J38*J39</f>
        <v>0.210830704521556</v>
      </c>
      <c r="K40" s="36" t="n">
        <f aca="false">K37*K38*K39</f>
        <v>0.215939278937381</v>
      </c>
      <c r="L40" s="36" t="n">
        <f aca="false">L37*L38*L39</f>
        <v>0.239837562794761</v>
      </c>
      <c r="M40" s="36" t="n">
        <f aca="false">M37*M38*M39</f>
        <v>0.226886945254292</v>
      </c>
    </row>
    <row r="41" customFormat="false" ht="15" hidden="false" customHeight="false" outlineLevel="0" collapsed="false">
      <c r="A41" s="2" t="s">
        <v>80</v>
      </c>
      <c r="B41" s="10" t="n">
        <v>96</v>
      </c>
      <c r="C41" s="10" t="n">
        <v>163</v>
      </c>
      <c r="D41" s="10" t="n">
        <v>496.5</v>
      </c>
      <c r="E41" s="11" t="n">
        <v>184</v>
      </c>
      <c r="F41" s="35"/>
      <c r="G41" s="9" t="n">
        <v>-1</v>
      </c>
      <c r="H41" s="35" t="s">
        <v>81</v>
      </c>
    </row>
    <row r="42" customFormat="false" ht="15" hidden="false" customHeight="false" outlineLevel="0" collapsed="false">
      <c r="A42" s="13" t="s">
        <v>82</v>
      </c>
      <c r="B42" s="14" t="n">
        <f aca="false">SUM(B33:B41)</f>
        <v>8136</v>
      </c>
      <c r="C42" s="14" t="n">
        <f aca="false">SUM(C33:C41)</f>
        <v>8927</v>
      </c>
      <c r="D42" s="14" t="n">
        <f aca="false">SUM(D33:D41)</f>
        <v>11451.7</v>
      </c>
      <c r="E42" s="14" t="n">
        <f aca="false">SUM(E33:E41)</f>
        <v>8752</v>
      </c>
      <c r="F42" s="8"/>
      <c r="G42" s="9" t="n">
        <v>11</v>
      </c>
      <c r="H42" s="8" t="s">
        <v>83</v>
      </c>
      <c r="I42" s="8" t="s">
        <v>84</v>
      </c>
      <c r="J42" s="30" t="n">
        <f aca="false">J17/J15</f>
        <v>0.666999334664005</v>
      </c>
      <c r="K42" s="30" t="n">
        <f aca="false">K17/K15</f>
        <v>0.733011272141707</v>
      </c>
      <c r="L42" s="30" t="n">
        <f aca="false">L17/L15</f>
        <v>0.751705078471641</v>
      </c>
      <c r="M42" s="30" t="n">
        <f aca="false">M17/M15</f>
        <v>0.7374184038745</v>
      </c>
    </row>
    <row r="43" customFormat="false" ht="15" hidden="false" customHeight="false" outlineLevel="0" collapsed="false">
      <c r="A43" s="13" t="s">
        <v>85</v>
      </c>
      <c r="B43" s="14" t="n">
        <f aca="false">B31+B42</f>
        <v>10905</v>
      </c>
      <c r="C43" s="14" t="n">
        <f aca="false">C31+C42</f>
        <v>13744</v>
      </c>
      <c r="D43" s="14" t="n">
        <f aca="false">D31+D42</f>
        <v>15724.5</v>
      </c>
      <c r="E43" s="14" t="n">
        <f aca="false">E31+E42</f>
        <v>23533</v>
      </c>
      <c r="F43" s="8"/>
      <c r="G43" s="9" t="n">
        <v>12</v>
      </c>
      <c r="H43" s="8" t="s">
        <v>86</v>
      </c>
      <c r="I43" s="8" t="s">
        <v>87</v>
      </c>
      <c r="J43" s="30" t="n">
        <f aca="false">J15/J13</f>
        <v>0.997345719973457</v>
      </c>
      <c r="K43" s="30" t="n">
        <f aca="false">K15/K13</f>
        <v>0.953038674033149</v>
      </c>
      <c r="L43" s="30" t="n">
        <f aca="false">L15/L13</f>
        <v>0.961014595160937</v>
      </c>
      <c r="M43" s="30" t="n">
        <f aca="false">M15/M13</f>
        <v>0.940209859433775</v>
      </c>
    </row>
    <row r="44" customFormat="false" ht="15" hidden="false" customHeight="false" outlineLevel="0" collapsed="false">
      <c r="A44" s="2"/>
      <c r="B44" s="9"/>
      <c r="C44" s="9"/>
      <c r="D44" s="9"/>
      <c r="E44" s="9"/>
      <c r="F44" s="26"/>
      <c r="G44" s="9" t="n">
        <v>6</v>
      </c>
      <c r="H44" s="8" t="s">
        <v>88</v>
      </c>
      <c r="I44" s="8" t="s">
        <v>53</v>
      </c>
      <c r="J44" s="37" t="n">
        <f aca="false">J29</f>
        <v>0.241235793180727</v>
      </c>
      <c r="K44" s="37" t="n">
        <f aca="false">K29</f>
        <v>0.235166738847986</v>
      </c>
      <c r="L44" s="37" t="n">
        <f aca="false">L29</f>
        <v>0.251384294989587</v>
      </c>
      <c r="M44" s="37" t="n">
        <f aca="false">M29</f>
        <v>0.236039067246133</v>
      </c>
    </row>
    <row r="45" customFormat="false" ht="15" hidden="false" customHeight="false" outlineLevel="0" collapsed="false">
      <c r="A45" s="13" t="s">
        <v>89</v>
      </c>
      <c r="B45" s="9"/>
      <c r="C45" s="9"/>
      <c r="D45" s="9"/>
      <c r="E45" s="9"/>
      <c r="F45" s="8"/>
      <c r="G45" s="9" t="n">
        <v>9</v>
      </c>
      <c r="H45" s="8" t="s">
        <v>74</v>
      </c>
      <c r="I45" s="8" t="s">
        <v>90</v>
      </c>
      <c r="J45" s="30" t="n">
        <f aca="false">J32</f>
        <v>1.14571297569922</v>
      </c>
      <c r="K45" s="30" t="n">
        <f aca="false">K32</f>
        <v>1.00800349243306</v>
      </c>
      <c r="L45" s="30" t="n">
        <f aca="false">L32</f>
        <v>1.03825240866164</v>
      </c>
      <c r="M45" s="30" t="n">
        <f aca="false">M32</f>
        <v>0.909318828878596</v>
      </c>
    </row>
    <row r="46" customFormat="false" ht="15" hidden="false" customHeight="false" outlineLevel="0" collapsed="false">
      <c r="A46" s="13" t="s">
        <v>91</v>
      </c>
      <c r="B46" s="9"/>
      <c r="C46" s="9"/>
      <c r="D46" s="9"/>
      <c r="E46" s="9"/>
      <c r="F46" s="8"/>
      <c r="G46" s="9" t="n">
        <v>10</v>
      </c>
      <c r="H46" s="8" t="s">
        <v>92</v>
      </c>
      <c r="I46" s="8" t="s">
        <v>93</v>
      </c>
      <c r="J46" s="30" t="n">
        <f aca="false">J39</f>
        <v>1.14668769716088</v>
      </c>
      <c r="K46" s="30" t="n">
        <f aca="false">K39</f>
        <v>1.30398481973435</v>
      </c>
      <c r="L46" s="30" t="n">
        <f aca="false">L39</f>
        <v>1.27203378176141</v>
      </c>
      <c r="M46" s="30" t="n">
        <f aca="false">M39</f>
        <v>1.52465176546809</v>
      </c>
    </row>
    <row r="47" customFormat="false" ht="15" hidden="false" customHeight="false" outlineLevel="0" collapsed="false">
      <c r="A47" s="2" t="s">
        <v>94</v>
      </c>
      <c r="B47" s="9" t="n">
        <v>833</v>
      </c>
      <c r="C47" s="9" t="n">
        <v>833</v>
      </c>
      <c r="D47" s="9" t="n">
        <v>833</v>
      </c>
      <c r="E47" s="9" t="n">
        <v>833</v>
      </c>
      <c r="F47" s="26"/>
      <c r="G47" s="9" t="n">
        <v>2</v>
      </c>
      <c r="H47" s="8" t="s">
        <v>38</v>
      </c>
      <c r="I47" s="8" t="s">
        <v>95</v>
      </c>
      <c r="J47" s="36" t="n">
        <f aca="false">J42*J43*J44*J45*J46</f>
        <v>0.210830704521556</v>
      </c>
      <c r="K47" s="36" t="n">
        <f aca="false">K42*K43*K44*K45*K46</f>
        <v>0.215939278937381</v>
      </c>
      <c r="L47" s="36" t="n">
        <f aca="false">L42*L43*L44*L45*L46</f>
        <v>0.239837562794761</v>
      </c>
      <c r="M47" s="36" t="n">
        <f aca="false">M42*M43*M44*M45*M46</f>
        <v>0.226886945254292</v>
      </c>
    </row>
    <row r="48" customFormat="false" ht="15" hidden="false" customHeight="false" outlineLevel="0" collapsed="false">
      <c r="A48" s="2" t="s">
        <v>96</v>
      </c>
      <c r="B48" s="10" t="n">
        <v>8622</v>
      </c>
      <c r="C48" s="10" t="n">
        <v>9495</v>
      </c>
      <c r="D48" s="10" t="n">
        <v>11219.1</v>
      </c>
      <c r="E48" s="11" t="n">
        <v>14247</v>
      </c>
      <c r="F48" s="35"/>
      <c r="G48" s="9" t="n">
        <v>-1</v>
      </c>
      <c r="H48" s="35" t="s">
        <v>97</v>
      </c>
      <c r="J48" s="0"/>
    </row>
    <row r="49" customFormat="false" ht="15" hidden="false" customHeight="false" outlineLevel="0" collapsed="false">
      <c r="A49" s="2" t="s">
        <v>98</v>
      </c>
      <c r="B49" s="9" t="n">
        <f aca="false">B47+B48</f>
        <v>9455</v>
      </c>
      <c r="C49" s="9" t="n">
        <f aca="false">C47+C48</f>
        <v>10328</v>
      </c>
      <c r="D49" s="9" t="n">
        <f aca="false">D47+D48</f>
        <v>12052.1</v>
      </c>
      <c r="E49" s="9" t="n">
        <f aca="false">E47+E48</f>
        <v>15080</v>
      </c>
      <c r="F49" s="8"/>
      <c r="G49" s="9" t="n">
        <v>13</v>
      </c>
      <c r="H49" s="8" t="s">
        <v>99</v>
      </c>
      <c r="I49" s="8" t="s">
        <v>100</v>
      </c>
      <c r="J49" s="30" t="n">
        <f aca="false">J5/B31</f>
        <v>4.51209823040809</v>
      </c>
      <c r="K49" s="30" t="n">
        <f aca="false">K5/C31</f>
        <v>2.87606394021175</v>
      </c>
      <c r="L49" s="30" t="n">
        <f aca="false">L5/D31</f>
        <v>3.82091368657555</v>
      </c>
      <c r="M49" s="30" t="n">
        <f aca="false">M5/E31</f>
        <v>1.44773695961031</v>
      </c>
    </row>
    <row r="50" customFormat="false" ht="15" hidden="false" customHeight="false" outlineLevel="0" collapsed="false">
      <c r="A50" s="2" t="s">
        <v>101</v>
      </c>
      <c r="B50" s="10" t="n">
        <v>55</v>
      </c>
      <c r="C50" s="10" t="n">
        <v>212</v>
      </c>
      <c r="D50" s="10" t="n">
        <v>309.6</v>
      </c>
      <c r="E50" s="11" t="n">
        <v>355</v>
      </c>
      <c r="F50" s="8"/>
      <c r="G50" s="9" t="n">
        <v>14</v>
      </c>
      <c r="H50" s="8" t="s">
        <v>102</v>
      </c>
      <c r="I50" s="8" t="s">
        <v>103</v>
      </c>
      <c r="J50" s="30" t="n">
        <f aca="false">B3/B21</f>
        <v>7.51655215490319</v>
      </c>
      <c r="K50" s="30" t="n">
        <f aca="false">C3/C21</f>
        <v>8.45772409408773</v>
      </c>
      <c r="L50" s="30" t="n">
        <f aca="false">D3/D21</f>
        <v>10.3350980392157</v>
      </c>
      <c r="M50" s="30" t="n">
        <f aca="false">E3/E21</f>
        <v>10.1923828125</v>
      </c>
    </row>
    <row r="51" customFormat="false" ht="15" hidden="false" customHeight="false" outlineLevel="0" collapsed="false">
      <c r="A51" s="13" t="s">
        <v>104</v>
      </c>
      <c r="B51" s="14" t="n">
        <f aca="false">B49+B50</f>
        <v>9510</v>
      </c>
      <c r="C51" s="14" t="n">
        <f aca="false">C49+C50</f>
        <v>10540</v>
      </c>
      <c r="D51" s="14" t="n">
        <f aca="false">D49+D50</f>
        <v>12361.7</v>
      </c>
      <c r="E51" s="14" t="n">
        <f aca="false">E49+E50</f>
        <v>15435</v>
      </c>
      <c r="F51" s="8"/>
      <c r="G51" s="9" t="n">
        <v>15</v>
      </c>
      <c r="H51" s="8" t="s">
        <v>105</v>
      </c>
      <c r="I51" s="8" t="s">
        <v>106</v>
      </c>
      <c r="J51" s="30" t="n">
        <f aca="false">B5/B42</f>
        <v>1.53564405113078</v>
      </c>
      <c r="K51" s="30" t="n">
        <f aca="false">C5/C42</f>
        <v>1.55192113812031</v>
      </c>
      <c r="L51" s="30" t="n">
        <f aca="false">D5/D42</f>
        <v>1.42563986133063</v>
      </c>
      <c r="M51" s="30" t="n">
        <f aca="false">E5/E42</f>
        <v>2.44504113345521</v>
      </c>
    </row>
    <row r="52" customFormat="false" ht="15" hidden="false" customHeight="false" outlineLevel="0" collapsed="false">
      <c r="A52" s="2"/>
      <c r="B52" s="9"/>
      <c r="C52" s="9"/>
      <c r="D52" s="9"/>
      <c r="E52" s="9"/>
      <c r="F52" s="8"/>
      <c r="G52" s="9" t="n">
        <v>16</v>
      </c>
      <c r="H52" s="8" t="s">
        <v>107</v>
      </c>
      <c r="I52" s="8" t="s">
        <v>108</v>
      </c>
      <c r="J52" s="30" t="n">
        <f aca="false">B5/B51</f>
        <v>1.31377497371188</v>
      </c>
      <c r="K52" s="30" t="n">
        <f aca="false">C5/C51</f>
        <v>1.31442125237192</v>
      </c>
      <c r="L52" s="30" t="n">
        <f aca="false">D5/D51</f>
        <v>1.32069213781276</v>
      </c>
      <c r="M52" s="30" t="n">
        <f aca="false">E5/E51</f>
        <v>1.38639455782313</v>
      </c>
    </row>
    <row r="53" customFormat="false" ht="15" hidden="false" customHeight="false" outlineLevel="0" collapsed="false">
      <c r="A53" s="13" t="s">
        <v>109</v>
      </c>
      <c r="B53" s="9"/>
      <c r="C53" s="9"/>
      <c r="D53" s="9"/>
      <c r="E53" s="9"/>
      <c r="F53" s="35"/>
      <c r="G53" s="9" t="n">
        <v>-1</v>
      </c>
      <c r="H53" s="35" t="s">
        <v>110</v>
      </c>
    </row>
    <row r="54" customFormat="false" ht="15" hidden="false" customHeight="false" outlineLevel="0" collapsed="false">
      <c r="A54" s="32" t="s">
        <v>111</v>
      </c>
      <c r="B54" s="9"/>
      <c r="C54" s="9"/>
      <c r="D54" s="9"/>
      <c r="E54" s="9"/>
      <c r="F54" s="8"/>
      <c r="G54" s="9" t="n">
        <v>17</v>
      </c>
      <c r="H54" s="8" t="s">
        <v>112</v>
      </c>
      <c r="I54" s="8" t="s">
        <v>113</v>
      </c>
      <c r="J54" s="30" t="n">
        <f aca="false">B5/(B42-B64)</f>
        <v>1.85014067821709</v>
      </c>
      <c r="K54" s="30" t="n">
        <f aca="false">C5/(C42-C64)</f>
        <v>2.08236885615512</v>
      </c>
      <c r="L54" s="30" t="n">
        <f aca="false">D5/(D42-D64)</f>
        <v>1.87467704709084</v>
      </c>
      <c r="M54" s="30" t="n">
        <f aca="false">E5/(E42-E64)</f>
        <v>5.7048786990136</v>
      </c>
    </row>
    <row r="55" customFormat="false" ht="15" hidden="false" customHeight="false" outlineLevel="0" collapsed="false">
      <c r="A55" s="2" t="s">
        <v>114</v>
      </c>
      <c r="B55" s="10" t="n">
        <v>12</v>
      </c>
      <c r="C55" s="10" t="n">
        <v>930</v>
      </c>
      <c r="D55" s="10" t="n">
        <v>1109.1</v>
      </c>
      <c r="E55" s="11" t="n">
        <v>3097</v>
      </c>
      <c r="F55" s="8"/>
      <c r="G55" s="9" t="n">
        <v>18</v>
      </c>
      <c r="H55" s="8" t="s">
        <v>115</v>
      </c>
      <c r="I55" s="8" t="s">
        <v>116</v>
      </c>
      <c r="J55" s="30" t="n">
        <f aca="false">B3/B33</f>
        <v>42.2245614035088</v>
      </c>
      <c r="K55" s="30" t="n">
        <f aca="false">C3/C33</f>
        <v>23.340350877193</v>
      </c>
      <c r="L55" s="30" t="n">
        <f aca="false">D3/D33</f>
        <v>37.1539003759398</v>
      </c>
      <c r="M55" s="30" t="n">
        <f aca="false">E3/E33</f>
        <v>39.76</v>
      </c>
    </row>
    <row r="56" customFormat="false" ht="15" hidden="false" customHeight="false" outlineLevel="0" collapsed="false">
      <c r="A56" s="13" t="s">
        <v>111</v>
      </c>
      <c r="B56" s="14" t="n">
        <f aca="false">SUM(B55:B55)</f>
        <v>12</v>
      </c>
      <c r="C56" s="14" t="n">
        <f aca="false">SUM(C55:C55)</f>
        <v>930</v>
      </c>
      <c r="D56" s="14" t="n">
        <f aca="false">SUM(D55:D55)</f>
        <v>1109.1</v>
      </c>
      <c r="E56" s="14" t="n">
        <f aca="false">SUM(E55:E55)</f>
        <v>3097</v>
      </c>
      <c r="F56" s="8"/>
      <c r="G56" s="9" t="n">
        <v>19</v>
      </c>
      <c r="H56" s="8" t="s">
        <v>117</v>
      </c>
      <c r="I56" s="8" t="s">
        <v>118</v>
      </c>
      <c r="J56" s="30" t="n">
        <f aca="false">365/J55</f>
        <v>8.64425793584843</v>
      </c>
      <c r="K56" s="30" t="n">
        <f aca="false">365/K55</f>
        <v>15.6381539386651</v>
      </c>
      <c r="L56" s="30" t="n">
        <f aca="false">365/L55</f>
        <v>9.8240022260588</v>
      </c>
      <c r="M56" s="30" t="n">
        <f aca="false">365/M55</f>
        <v>9.18008048289738</v>
      </c>
    </row>
    <row r="57" customFormat="false" ht="15" hidden="false" customHeight="false" outlineLevel="0" collapsed="false">
      <c r="A57" s="32" t="s">
        <v>119</v>
      </c>
      <c r="B57" s="9"/>
      <c r="C57" s="9"/>
      <c r="D57" s="9"/>
      <c r="E57" s="9" t="n">
        <v>481</v>
      </c>
      <c r="F57" s="8"/>
      <c r="G57" s="9" t="n">
        <v>20</v>
      </c>
      <c r="H57" s="8" t="s">
        <v>120</v>
      </c>
      <c r="I57" s="8" t="s">
        <v>121</v>
      </c>
      <c r="J57" s="30" t="n">
        <f aca="false">B3/B36</f>
        <v>22.6203007518797</v>
      </c>
      <c r="K57" s="30" t="n">
        <f aca="false">C3/C36</f>
        <v>25.8832684824903</v>
      </c>
      <c r="L57" s="30" t="n">
        <f aca="false">D3/D36</f>
        <v>23.7071964017991</v>
      </c>
      <c r="M57" s="30" t="n">
        <f aca="false">E3/E36</f>
        <v>24.4426229508197</v>
      </c>
    </row>
    <row r="58" customFormat="false" ht="15" hidden="false" customHeight="false" outlineLevel="0" collapsed="false">
      <c r="A58" s="32" t="s">
        <v>122</v>
      </c>
      <c r="B58" s="9"/>
      <c r="C58" s="9"/>
      <c r="D58" s="9"/>
      <c r="E58" s="9" t="n">
        <v>1789</v>
      </c>
      <c r="F58" s="8"/>
      <c r="G58" s="9" t="n">
        <v>21</v>
      </c>
      <c r="H58" s="8" t="s">
        <v>123</v>
      </c>
      <c r="I58" s="8" t="s">
        <v>124</v>
      </c>
      <c r="J58" s="30" t="n">
        <f aca="false">365/J57</f>
        <v>16.1359481469171</v>
      </c>
      <c r="K58" s="30" t="n">
        <f aca="false">365/K57</f>
        <v>14.1017739025857</v>
      </c>
      <c r="L58" s="30" t="n">
        <f aca="false">365/L57</f>
        <v>15.3961689022115</v>
      </c>
      <c r="M58" s="30" t="n">
        <f aca="false">365/M57</f>
        <v>14.9329309188464</v>
      </c>
    </row>
    <row r="59" customFormat="false" ht="15" hidden="false" customHeight="false" outlineLevel="0" collapsed="false">
      <c r="A59" s="2" t="s">
        <v>125</v>
      </c>
      <c r="B59" s="9" t="n">
        <v>798</v>
      </c>
      <c r="C59" s="9" t="n">
        <f aca="false">64+1113</f>
        <v>1177</v>
      </c>
      <c r="D59" s="9" t="n">
        <v>1441</v>
      </c>
      <c r="E59" s="9" t="n">
        <v>1474</v>
      </c>
      <c r="F59" s="8"/>
      <c r="G59" s="9" t="n">
        <v>22</v>
      </c>
      <c r="H59" s="8" t="s">
        <v>126</v>
      </c>
      <c r="I59" s="8" t="s">
        <v>127</v>
      </c>
      <c r="J59" s="30" t="n">
        <f aca="false">(B37+B38)/(B13/365)</f>
        <v>188.616673693086</v>
      </c>
      <c r="K59" s="30" t="n">
        <f aca="false">(C37+C38)/(C13/365)</f>
        <v>193.247278816634</v>
      </c>
      <c r="L59" s="30" t="n">
        <f aca="false">(D37+D38)/(D13/365)</f>
        <v>272.979873848117</v>
      </c>
      <c r="M59" s="30" t="n">
        <f aca="false">(E37+E38)/(E13/365)</f>
        <v>135.38978978979</v>
      </c>
    </row>
    <row r="60" customFormat="false" ht="15" hidden="false" customHeight="false" outlineLevel="0" collapsed="false">
      <c r="A60" s="2" t="s">
        <v>128</v>
      </c>
      <c r="B60" s="9" t="n">
        <v>291</v>
      </c>
      <c r="C60" s="9" t="n">
        <v>792</v>
      </c>
      <c r="D60" s="9" t="n">
        <v>1130</v>
      </c>
      <c r="E60" s="9" t="n">
        <v>609</v>
      </c>
      <c r="F60" s="8"/>
      <c r="G60" s="9" t="n">
        <v>23</v>
      </c>
      <c r="H60" s="8" t="s">
        <v>129</v>
      </c>
      <c r="I60" s="8" t="s">
        <v>130</v>
      </c>
      <c r="J60" s="30" t="n">
        <f aca="false">J7/B59</f>
        <v>3.28822055137845</v>
      </c>
      <c r="K60" s="30" t="n">
        <f aca="false">K7/C59</f>
        <v>2.53780798640612</v>
      </c>
      <c r="L60" s="30" t="n">
        <f aca="false">L7/D59</f>
        <v>2.75683553088133</v>
      </c>
      <c r="M60" s="30" t="n">
        <f aca="false">M7/E59</f>
        <v>3.40773405698779</v>
      </c>
    </row>
    <row r="61" customFormat="false" ht="15" hidden="false" customHeight="false" outlineLevel="0" collapsed="false">
      <c r="A61" s="2" t="s">
        <v>131</v>
      </c>
      <c r="B61" s="9" t="n">
        <v>134</v>
      </c>
      <c r="C61" s="9" t="n">
        <v>154</v>
      </c>
      <c r="D61" s="9" t="n">
        <v>172</v>
      </c>
      <c r="E61" s="9" t="n">
        <v>270</v>
      </c>
      <c r="F61" s="8"/>
      <c r="G61" s="9" t="n">
        <v>24</v>
      </c>
      <c r="H61" s="8" t="s">
        <v>132</v>
      </c>
      <c r="I61" s="8" t="s">
        <v>133</v>
      </c>
      <c r="J61" s="30" t="n">
        <f aca="false">365/J60</f>
        <v>111.002286585366</v>
      </c>
      <c r="K61" s="30" t="n">
        <f aca="false">365/K60</f>
        <v>143.824907934382</v>
      </c>
      <c r="L61" s="30" t="n">
        <f aca="false">365/L60</f>
        <v>132.398177515984</v>
      </c>
      <c r="M61" s="30" t="n">
        <f aca="false">365/M60</f>
        <v>107.109297232729</v>
      </c>
    </row>
    <row r="62" customFormat="false" ht="15" hidden="false" customHeight="false" outlineLevel="0" collapsed="false">
      <c r="A62" s="2" t="s">
        <v>134</v>
      </c>
      <c r="B62" s="11" t="n">
        <v>45</v>
      </c>
      <c r="C62" s="11" t="n">
        <v>2</v>
      </c>
      <c r="D62" s="11"/>
      <c r="E62" s="11" t="n">
        <v>32</v>
      </c>
      <c r="F62" s="8"/>
      <c r="G62" s="9" t="n">
        <v>25</v>
      </c>
      <c r="H62" s="8" t="s">
        <v>135</v>
      </c>
      <c r="I62" s="8" t="s">
        <v>136</v>
      </c>
      <c r="J62" s="30" t="n">
        <f aca="false">J56+J58+J59-J61</f>
        <v>102.394593190486</v>
      </c>
      <c r="K62" s="30" t="n">
        <f aca="false">K56+K58+K59-K61</f>
        <v>79.1622987235025</v>
      </c>
      <c r="L62" s="30" t="n">
        <f aca="false">L56+L58+L59-L61</f>
        <v>165.801867460403</v>
      </c>
      <c r="M62" s="30" t="n">
        <f aca="false">M56+M58+M59-M61</f>
        <v>52.3935039588041</v>
      </c>
    </row>
    <row r="63" customFormat="false" ht="15" hidden="false" customHeight="false" outlineLevel="0" collapsed="false">
      <c r="A63" s="2" t="s">
        <v>137</v>
      </c>
      <c r="B63" s="10" t="n">
        <v>115</v>
      </c>
      <c r="C63" s="10" t="n">
        <v>149</v>
      </c>
      <c r="D63" s="10"/>
      <c r="E63" s="11" t="n">
        <v>346</v>
      </c>
      <c r="F63" s="35"/>
      <c r="G63" s="9" t="n">
        <v>-1</v>
      </c>
      <c r="H63" s="35" t="s">
        <v>138</v>
      </c>
      <c r="J63" s="38"/>
      <c r="K63" s="38"/>
      <c r="L63" s="38"/>
    </row>
    <row r="64" customFormat="false" ht="15" hidden="false" customHeight="false" outlineLevel="0" collapsed="false">
      <c r="A64" s="13" t="s">
        <v>139</v>
      </c>
      <c r="B64" s="14" t="n">
        <f aca="false">SUM(B59:B63)</f>
        <v>1383</v>
      </c>
      <c r="C64" s="14" t="n">
        <f aca="false">SUM(C59:C63)</f>
        <v>2274</v>
      </c>
      <c r="D64" s="14" t="n">
        <f aca="false">SUM(D59:D63)</f>
        <v>2743</v>
      </c>
      <c r="E64" s="14" t="n">
        <f aca="false">SUM(E57:E63)</f>
        <v>5001</v>
      </c>
      <c r="F64" s="8"/>
      <c r="G64" s="9" t="n">
        <v>-1</v>
      </c>
      <c r="H64" s="8" t="s">
        <v>140</v>
      </c>
      <c r="I64" s="8" t="s">
        <v>141</v>
      </c>
      <c r="J64" s="30" t="n">
        <f aca="false">B64+B56</f>
        <v>1395</v>
      </c>
      <c r="K64" s="30" t="n">
        <f aca="false">C64+C56</f>
        <v>3204</v>
      </c>
      <c r="L64" s="30" t="n">
        <f aca="false">D64+D56</f>
        <v>3852.1</v>
      </c>
      <c r="M64" s="30" t="n">
        <f aca="false">E64+E56</f>
        <v>8098</v>
      </c>
    </row>
    <row r="65" customFormat="false" ht="15" hidden="false" customHeight="false" outlineLevel="0" collapsed="false">
      <c r="A65" s="13" t="s">
        <v>142</v>
      </c>
      <c r="B65" s="14" t="n">
        <f aca="false">B64+B56</f>
        <v>1395</v>
      </c>
      <c r="C65" s="14" t="n">
        <f aca="false">C64+C56</f>
        <v>3204</v>
      </c>
      <c r="D65" s="14" t="n">
        <f aca="false">D64+D56</f>
        <v>3852.1</v>
      </c>
      <c r="E65" s="14" t="n">
        <f aca="false">E64+E56</f>
        <v>8098</v>
      </c>
      <c r="F65" s="8"/>
      <c r="G65" s="9" t="n">
        <v>26</v>
      </c>
      <c r="H65" s="8" t="s">
        <v>143</v>
      </c>
      <c r="I65" s="8" t="s">
        <v>144</v>
      </c>
      <c r="J65" s="30" t="n">
        <f aca="false">J64/B51</f>
        <v>0.146687697160883</v>
      </c>
      <c r="K65" s="30" t="n">
        <f aca="false">K64/C51</f>
        <v>0.303984819734345</v>
      </c>
      <c r="L65" s="30" t="n">
        <f aca="false">L64/D51</f>
        <v>0.311615716284977</v>
      </c>
      <c r="M65" s="30" t="n">
        <f aca="false">M64/E51</f>
        <v>0.524651765468092</v>
      </c>
    </row>
    <row r="66" customFormat="false" ht="15" hidden="false" customHeight="false" outlineLevel="0" collapsed="false">
      <c r="A66" s="13" t="s">
        <v>145</v>
      </c>
      <c r="B66" s="14" t="n">
        <f aca="false">B65+B51</f>
        <v>10905</v>
      </c>
      <c r="C66" s="14" t="n">
        <f aca="false">C65+C51</f>
        <v>13744</v>
      </c>
      <c r="D66" s="14" t="n">
        <f aca="false">D65+D51</f>
        <v>16213.8</v>
      </c>
      <c r="E66" s="14" t="n">
        <f aca="false">E65+E51</f>
        <v>23533</v>
      </c>
      <c r="F66" s="26"/>
      <c r="G66" s="9" t="n">
        <v>27</v>
      </c>
      <c r="H66" s="8" t="s">
        <v>146</v>
      </c>
      <c r="I66" s="8" t="s">
        <v>147</v>
      </c>
      <c r="J66" s="39" t="n">
        <f aca="false">J64/(J64+B51)</f>
        <v>0.127922971114168</v>
      </c>
      <c r="K66" s="39" t="n">
        <f aca="false">K64/(K64+C51)</f>
        <v>0.233119906868452</v>
      </c>
      <c r="L66" s="39" t="n">
        <f aca="false">L64/(L64+D51)</f>
        <v>0.237581566320048</v>
      </c>
      <c r="M66" s="39" t="n">
        <f aca="false">M64/(M64+E51)</f>
        <v>0.344112522840267</v>
      </c>
    </row>
    <row r="67" customFormat="false" ht="15" hidden="false" customHeight="false" outlineLevel="0" collapsed="false">
      <c r="A67" s="2"/>
      <c r="B67" s="9"/>
      <c r="C67" s="9"/>
      <c r="D67" s="9"/>
      <c r="E67" s="9"/>
      <c r="F67" s="26"/>
      <c r="G67" s="9" t="n">
        <v>28</v>
      </c>
      <c r="H67" s="8" t="s">
        <v>148</v>
      </c>
      <c r="I67" s="8" t="s">
        <v>149</v>
      </c>
      <c r="J67" s="39" t="n">
        <f aca="false">1-J66</f>
        <v>0.872077028885832</v>
      </c>
      <c r="K67" s="39" t="n">
        <f aca="false">1-K66</f>
        <v>0.766880093131548</v>
      </c>
      <c r="L67" s="39" t="n">
        <f aca="false">1-L66</f>
        <v>0.762418433679952</v>
      </c>
      <c r="M67" s="39" t="n">
        <f aca="false">1-M66</f>
        <v>0.655887477159733</v>
      </c>
    </row>
    <row r="68" customFormat="false" ht="15" hidden="false" customHeight="false" outlineLevel="0" collapsed="false">
      <c r="A68" s="6" t="s">
        <v>150</v>
      </c>
      <c r="B68" s="7" t="n">
        <v>2019</v>
      </c>
      <c r="C68" s="7" t="n">
        <v>2020</v>
      </c>
      <c r="D68" s="7" t="n">
        <v>2021</v>
      </c>
      <c r="E68" s="7"/>
      <c r="F68" s="8"/>
      <c r="G68" s="9" t="n">
        <v>29</v>
      </c>
      <c r="H68" s="8" t="s">
        <v>151</v>
      </c>
      <c r="I68" s="8" t="s">
        <v>152</v>
      </c>
      <c r="J68" s="30" t="n">
        <f aca="false">J13/J14</f>
        <v>376.75</v>
      </c>
      <c r="K68" s="30" t="n">
        <f aca="false">K13/K14</f>
        <v>21.2941176470588</v>
      </c>
      <c r="L68" s="30" t="n">
        <f aca="false">L13/L14</f>
        <v>25.650625</v>
      </c>
      <c r="M68" s="30" t="n">
        <f aca="false">M13/M14</f>
        <v>16.7251655629139</v>
      </c>
    </row>
    <row r="69" customFormat="false" ht="15" hidden="false" customHeight="false" outlineLevel="0" collapsed="false">
      <c r="A69" s="13" t="s">
        <v>153</v>
      </c>
      <c r="B69" s="14" t="n">
        <v>2186</v>
      </c>
      <c r="C69" s="14" t="n">
        <v>2898</v>
      </c>
      <c r="D69" s="14" t="n">
        <v>3981.5</v>
      </c>
      <c r="E69" s="14" t="n">
        <v>4467</v>
      </c>
      <c r="F69" s="8"/>
      <c r="G69" s="9" t="n">
        <v>30</v>
      </c>
      <c r="H69" s="8" t="s">
        <v>154</v>
      </c>
      <c r="I69" s="8" t="s">
        <v>155</v>
      </c>
      <c r="J69" s="30" t="n">
        <f aca="false">J13/(J14+J64)</f>
        <v>2.14825374198147</v>
      </c>
      <c r="K69" s="30" t="n">
        <f aca="false">K13/(K14+K64)</f>
        <v>0.970509383378016</v>
      </c>
      <c r="L69" s="30" t="n">
        <f aca="false">L13/(L14+L64)</f>
        <v>1.02293063482964</v>
      </c>
      <c r="M69" s="30" t="n">
        <f aca="false">M13/(M14+M64)</f>
        <v>0.601309523809524</v>
      </c>
    </row>
    <row r="70" customFormat="false" ht="15" hidden="false" customHeight="false" outlineLevel="0" collapsed="false">
      <c r="A70" s="13" t="s">
        <v>156</v>
      </c>
      <c r="B70" s="14" t="n">
        <v>-997</v>
      </c>
      <c r="C70" s="14" t="n">
        <v>-261</v>
      </c>
      <c r="D70" s="14" t="n">
        <v>-2120.2</v>
      </c>
      <c r="E70" s="14" t="n">
        <v>-4492</v>
      </c>
      <c r="F70" s="35"/>
      <c r="G70" s="9" t="n">
        <v>-1</v>
      </c>
      <c r="H70" s="35" t="s">
        <v>157</v>
      </c>
      <c r="J70" s="38"/>
      <c r="K70" s="38"/>
      <c r="L70" s="38"/>
    </row>
    <row r="71" customFormat="false" ht="15" hidden="false" customHeight="false" outlineLevel="0" collapsed="false">
      <c r="A71" s="13" t="s">
        <v>158</v>
      </c>
      <c r="B71" s="14" t="n">
        <v>-553</v>
      </c>
      <c r="C71" s="14" t="n">
        <v>-1905</v>
      </c>
      <c r="D71" s="14" t="n">
        <v>-1385.6</v>
      </c>
      <c r="E71" s="14" t="n">
        <v>1365</v>
      </c>
      <c r="F71" s="8"/>
      <c r="G71" s="9" t="n">
        <v>31</v>
      </c>
      <c r="H71" s="8" t="s">
        <v>159</v>
      </c>
      <c r="I71" s="8" t="s">
        <v>160</v>
      </c>
      <c r="J71" s="30" t="n">
        <v>6</v>
      </c>
      <c r="K71" s="30" t="n">
        <v>12</v>
      </c>
      <c r="L71" s="30" t="n">
        <v>12</v>
      </c>
      <c r="M71" s="30" t="n">
        <v>14</v>
      </c>
    </row>
    <row r="72" customFormat="false" ht="15" hidden="false" customHeight="false" outlineLevel="0" collapsed="false">
      <c r="F72" s="8"/>
      <c r="G72" s="9" t="n">
        <v>32</v>
      </c>
      <c r="H72" s="8" t="s">
        <v>161</v>
      </c>
      <c r="I72" s="8" t="s">
        <v>162</v>
      </c>
      <c r="J72" s="30" t="n">
        <f aca="false">J17/(B47/10)</f>
        <v>24.0696278511405</v>
      </c>
      <c r="K72" s="30" t="n">
        <f aca="false">K17/(C47/10)</f>
        <v>27.3229291716687</v>
      </c>
      <c r="L72" s="30" t="n">
        <f aca="false">L17/(D47/10)</f>
        <v>35.5918367346939</v>
      </c>
      <c r="M72" s="30" t="n">
        <f aca="false">M17/(E47/10)</f>
        <v>42.0408163265306</v>
      </c>
    </row>
    <row r="73" customFormat="false" ht="15" hidden="false" customHeight="false" outlineLevel="0" collapsed="false">
      <c r="F73" s="26"/>
      <c r="G73" s="9" t="n">
        <v>33</v>
      </c>
      <c r="H73" s="8" t="s">
        <v>163</v>
      </c>
      <c r="I73" s="8" t="s">
        <v>164</v>
      </c>
      <c r="J73" s="36" t="n">
        <f aca="false">J71/J81</f>
        <v>0.00574712643678161</v>
      </c>
      <c r="K73" s="36" t="n">
        <f aca="false">K71/K81</f>
        <v>0.00856372122232848</v>
      </c>
      <c r="L73" s="36" t="n">
        <f aca="false">L71/L81</f>
        <v>0.0043956043956044</v>
      </c>
      <c r="M73" s="36" t="n">
        <f aca="false">M71/M81</f>
        <v>0.0053639846743295</v>
      </c>
    </row>
    <row r="74" customFormat="false" ht="15" hidden="false" customHeight="false" outlineLevel="0" collapsed="false">
      <c r="A74" s="13"/>
      <c r="F74" s="26"/>
      <c r="G74" s="9" t="n">
        <v>34</v>
      </c>
      <c r="H74" s="8" t="s">
        <v>165</v>
      </c>
      <c r="I74" s="8" t="s">
        <v>166</v>
      </c>
      <c r="J74" s="39" t="n">
        <f aca="false">J71/J72</f>
        <v>0.249276807980049</v>
      </c>
      <c r="K74" s="39" t="n">
        <f aca="false">K71/K72</f>
        <v>0.439191564147627</v>
      </c>
      <c r="L74" s="39" t="n">
        <f aca="false">L71/L72</f>
        <v>0.337155963302752</v>
      </c>
      <c r="M74" s="39" t="n">
        <f aca="false">M71/M72</f>
        <v>0.333009708737864</v>
      </c>
    </row>
    <row r="75" customFormat="false" ht="15" hidden="false" customHeight="false" outlineLevel="0" collapsed="false">
      <c r="A75" s="13"/>
      <c r="F75" s="26"/>
      <c r="G75" s="9" t="n">
        <v>35</v>
      </c>
      <c r="H75" s="8" t="s">
        <v>167</v>
      </c>
      <c r="I75" s="8" t="s">
        <v>168</v>
      </c>
      <c r="J75" s="39" t="n">
        <f aca="false">1-J74</f>
        <v>0.750723192019951</v>
      </c>
      <c r="K75" s="39" t="n">
        <f aca="false">1-K74</f>
        <v>0.560808435852373</v>
      </c>
      <c r="L75" s="39" t="n">
        <f aca="false">1-L74</f>
        <v>0.662844036697248</v>
      </c>
      <c r="M75" s="39" t="n">
        <f aca="false">1-M74</f>
        <v>0.666990291262136</v>
      </c>
    </row>
    <row r="76" customFormat="false" ht="15" hidden="false" customHeight="false" outlineLevel="0" collapsed="false">
      <c r="A76" s="13"/>
      <c r="F76" s="35"/>
      <c r="G76" s="9" t="n">
        <v>-1</v>
      </c>
      <c r="H76" s="35" t="s">
        <v>169</v>
      </c>
      <c r="J76" s="38"/>
      <c r="K76" s="38"/>
      <c r="L76" s="38"/>
    </row>
    <row r="77" customFormat="false" ht="15" hidden="false" customHeight="false" outlineLevel="0" collapsed="false">
      <c r="F77" s="8"/>
      <c r="G77" s="9" t="n">
        <v>36</v>
      </c>
      <c r="H77" s="8" t="s">
        <v>170</v>
      </c>
      <c r="I77" s="8" t="s">
        <v>171</v>
      </c>
      <c r="J77" s="30" t="n">
        <f aca="false">B42/B64</f>
        <v>5.88286334056399</v>
      </c>
      <c r="K77" s="30" t="n">
        <f aca="false">C42/C64</f>
        <v>3.92568161829376</v>
      </c>
      <c r="L77" s="30" t="n">
        <f aca="false">D42/D64</f>
        <v>4.17488151658768</v>
      </c>
      <c r="M77" s="30" t="n">
        <f aca="false">E42/E64</f>
        <v>1.750049990002</v>
      </c>
    </row>
    <row r="78" customFormat="false" ht="15" hidden="false" customHeight="false" outlineLevel="0" collapsed="false">
      <c r="F78" s="8"/>
      <c r="G78" s="9" t="n">
        <v>37</v>
      </c>
      <c r="H78" s="8" t="s">
        <v>172</v>
      </c>
      <c r="I78" s="8" t="s">
        <v>173</v>
      </c>
      <c r="J78" s="30" t="n">
        <f aca="false">(B42-B33)/B64</f>
        <v>5.6767895878525</v>
      </c>
      <c r="K78" s="30" t="n">
        <f aca="false">(C42-C33)/C64</f>
        <v>3.6750219876869</v>
      </c>
      <c r="L78" s="30" t="n">
        <f aca="false">(D42-D33)/D64</f>
        <v>4.01972293109734</v>
      </c>
      <c r="M78" s="30" t="n">
        <f aca="false">(E42-E33)/E64</f>
        <v>1.64507098580284</v>
      </c>
    </row>
    <row r="79" customFormat="false" ht="15" hidden="false" customHeight="false" outlineLevel="0" collapsed="false">
      <c r="F79" s="35"/>
      <c r="G79" s="9" t="n">
        <v>-1</v>
      </c>
      <c r="H79" s="35" t="s">
        <v>174</v>
      </c>
      <c r="J79" s="38"/>
      <c r="K79" s="38"/>
      <c r="L79" s="38"/>
    </row>
    <row r="80" customFormat="false" ht="15" hidden="false" customHeight="false" outlineLevel="0" collapsed="false">
      <c r="F80" s="8"/>
      <c r="G80" s="9" t="n">
        <v>38</v>
      </c>
      <c r="H80" s="8" t="s">
        <v>175</v>
      </c>
      <c r="I80" s="8" t="s">
        <v>176</v>
      </c>
      <c r="J80" s="30" t="n">
        <f aca="false">B49/(B47/10)</f>
        <v>113.505402160864</v>
      </c>
      <c r="K80" s="30" t="n">
        <f aca="false">C49/(C47/10)</f>
        <v>123.985594237695</v>
      </c>
      <c r="L80" s="30" t="n">
        <f aca="false">D49/(D47/10)</f>
        <v>144.683073229292</v>
      </c>
      <c r="M80" s="30" t="n">
        <f aca="false">E49/(E47/10)</f>
        <v>181.032412965186</v>
      </c>
    </row>
    <row r="81" customFormat="false" ht="15" hidden="false" customHeight="false" outlineLevel="0" collapsed="false">
      <c r="F81" s="8"/>
      <c r="G81" s="9" t="n">
        <v>39</v>
      </c>
      <c r="H81" s="8" t="s">
        <v>177</v>
      </c>
      <c r="I81" s="8" t="s">
        <v>178</v>
      </c>
      <c r="J81" s="40" t="n">
        <v>1044</v>
      </c>
      <c r="K81" s="40" t="n">
        <v>1401.26</v>
      </c>
      <c r="L81" s="40" t="n">
        <v>2730</v>
      </c>
      <c r="M81" s="40" t="n">
        <v>2610</v>
      </c>
    </row>
    <row r="82" customFormat="false" ht="15" hidden="false" customHeight="false" outlineLevel="0" collapsed="false">
      <c r="F82" s="8"/>
      <c r="G82" s="9" t="n">
        <v>32</v>
      </c>
      <c r="H82" s="8" t="s">
        <v>179</v>
      </c>
      <c r="I82" s="8" t="s">
        <v>162</v>
      </c>
      <c r="J82" s="30" t="n">
        <f aca="false">J72</f>
        <v>24.0696278511405</v>
      </c>
      <c r="K82" s="30" t="n">
        <f aca="false">K72</f>
        <v>27.3229291716687</v>
      </c>
      <c r="L82" s="30" t="n">
        <f aca="false">L72</f>
        <v>35.5918367346939</v>
      </c>
      <c r="M82" s="30" t="n">
        <f aca="false">M72</f>
        <v>42.0408163265306</v>
      </c>
    </row>
    <row r="83" customFormat="false" ht="15" hidden="false" customHeight="false" outlineLevel="0" collapsed="false">
      <c r="F83" s="8"/>
      <c r="G83" s="9" t="n">
        <v>40</v>
      </c>
      <c r="H83" s="8" t="s">
        <v>180</v>
      </c>
      <c r="I83" s="8" t="s">
        <v>181</v>
      </c>
      <c r="J83" s="30" t="n">
        <f aca="false">J81/J82</f>
        <v>43.3741645885287</v>
      </c>
      <c r="K83" s="30" t="n">
        <f aca="false">K81/K82</f>
        <v>51.2851309314587</v>
      </c>
      <c r="L83" s="30" t="n">
        <f aca="false">L81/L82</f>
        <v>76.7029816513761</v>
      </c>
      <c r="M83" s="30" t="n">
        <f aca="false">M81/M82</f>
        <v>62.0825242718447</v>
      </c>
    </row>
    <row r="84" customFormat="false" ht="15" hidden="false" customHeight="false" outlineLevel="0" collapsed="false">
      <c r="F84" s="8"/>
      <c r="G84" s="9" t="n">
        <v>41</v>
      </c>
      <c r="H84" s="8" t="s">
        <v>182</v>
      </c>
      <c r="I84" s="8" t="s">
        <v>183</v>
      </c>
      <c r="J84" s="30" t="n">
        <f aca="false">J81/J80</f>
        <v>9.19780010576415</v>
      </c>
      <c r="K84" s="30" t="n">
        <f aca="false">K81/K80</f>
        <v>11.301796862897</v>
      </c>
      <c r="L84" s="30" t="n">
        <f aca="false">L81/L80</f>
        <v>18.8688278391318</v>
      </c>
      <c r="M84" s="30" t="n">
        <f aca="false">M81/M80</f>
        <v>14.4173076923077</v>
      </c>
    </row>
    <row r="87" customFormat="false" ht="13.8" hidden="false" customHeight="false" outlineLevel="0" collapsed="false">
      <c r="J87" s="0"/>
      <c r="K87" s="0"/>
      <c r="L87" s="0"/>
      <c r="M87" s="0"/>
    </row>
  </sheetData>
  <mergeCells count="3">
    <mergeCell ref="A1:C1"/>
    <mergeCell ref="H1:K1"/>
    <mergeCell ref="A19:C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6" activeCellId="1" sqref="H74:M74 K16"/>
    </sheetView>
  </sheetViews>
  <sheetFormatPr defaultColWidth="8.82421875" defaultRowHeight="14.5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6" style="0" width="17.09"/>
    <col collapsed="false" customWidth="true" hidden="false" outlineLevel="0" max="10" min="10" style="0" width="17.09"/>
  </cols>
  <sheetData>
    <row r="1" customFormat="false" ht="14.5" hidden="false" customHeight="false" outlineLevel="0" collapsed="false">
      <c r="B1" s="41" t="s">
        <v>184</v>
      </c>
      <c r="C1" s="41" t="s">
        <v>185</v>
      </c>
      <c r="G1" s="41" t="s">
        <v>184</v>
      </c>
      <c r="H1" s="41" t="s">
        <v>185</v>
      </c>
      <c r="K1" s="41" t="s">
        <v>184</v>
      </c>
      <c r="L1" s="41" t="s">
        <v>185</v>
      </c>
    </row>
    <row r="2" customFormat="false" ht="14.5" hidden="false" customHeight="false" outlineLevel="0" collapsed="false">
      <c r="A2" s="0" t="s">
        <v>186</v>
      </c>
      <c r="B2" s="41" t="n">
        <v>1000</v>
      </c>
      <c r="C2" s="41" t="n">
        <v>500</v>
      </c>
      <c r="D2" s="0" t="s">
        <v>186</v>
      </c>
      <c r="F2" s="0" t="s">
        <v>186</v>
      </c>
      <c r="G2" s="41" t="n">
        <v>1000</v>
      </c>
      <c r="H2" s="41" t="n">
        <v>300</v>
      </c>
      <c r="J2" s="0" t="s">
        <v>186</v>
      </c>
      <c r="K2" s="41" t="n">
        <v>1000</v>
      </c>
      <c r="L2" s="41" t="n">
        <v>100</v>
      </c>
      <c r="M2" s="42"/>
    </row>
    <row r="3" customFormat="false" ht="14.5" hidden="false" customHeight="false" outlineLevel="0" collapsed="false">
      <c r="A3" s="0" t="s">
        <v>140</v>
      </c>
      <c r="B3" s="43"/>
      <c r="C3" s="43" t="n">
        <v>500</v>
      </c>
      <c r="D3" s="0" t="s">
        <v>187</v>
      </c>
      <c r="F3" s="0" t="s">
        <v>140</v>
      </c>
      <c r="G3" s="43"/>
      <c r="H3" s="43" t="n">
        <v>700</v>
      </c>
      <c r="J3" s="0" t="s">
        <v>140</v>
      </c>
      <c r="K3" s="43"/>
      <c r="L3" s="43" t="n">
        <v>900</v>
      </c>
      <c r="M3" s="42"/>
    </row>
    <row r="4" customFormat="false" ht="14.5" hidden="false" customHeight="false" outlineLevel="0" collapsed="false">
      <c r="A4" s="0" t="s">
        <v>188</v>
      </c>
      <c r="B4" s="41" t="n">
        <f aca="false">B3+B2</f>
        <v>1000</v>
      </c>
      <c r="C4" s="41" t="n">
        <f aca="false">C3+C2</f>
        <v>1000</v>
      </c>
      <c r="D4" s="0" t="s">
        <v>189</v>
      </c>
      <c r="F4" s="0" t="s">
        <v>188</v>
      </c>
      <c r="G4" s="41" t="n">
        <f aca="false">SUM(G2:G3)</f>
        <v>1000</v>
      </c>
      <c r="H4" s="41" t="n">
        <f aca="false">SUM(H2:H3)</f>
        <v>1000</v>
      </c>
      <c r="J4" s="0" t="s">
        <v>188</v>
      </c>
      <c r="K4" s="41" t="n">
        <f aca="false">SUM(K2:K3)</f>
        <v>1000</v>
      </c>
      <c r="L4" s="41" t="n">
        <f aca="false">SUM(L2:L3)</f>
        <v>1000</v>
      </c>
    </row>
    <row r="5" customFormat="false" ht="14.5" hidden="false" customHeight="false" outlineLevel="0" collapsed="false">
      <c r="B5" s="41"/>
      <c r="C5" s="41"/>
      <c r="G5" s="41"/>
      <c r="H5" s="41"/>
      <c r="K5" s="41"/>
      <c r="L5" s="41"/>
    </row>
    <row r="6" customFormat="false" ht="14.5" hidden="false" customHeight="false" outlineLevel="0" collapsed="false">
      <c r="A6" s="0" t="s">
        <v>190</v>
      </c>
      <c r="B6" s="41" t="n">
        <v>200</v>
      </c>
      <c r="C6" s="41" t="n">
        <v>200</v>
      </c>
      <c r="F6" s="0" t="s">
        <v>190</v>
      </c>
      <c r="G6" s="41" t="n">
        <v>200</v>
      </c>
      <c r="H6" s="41" t="n">
        <v>200</v>
      </c>
      <c r="J6" s="0" t="s">
        <v>190</v>
      </c>
      <c r="K6" s="41" t="n">
        <v>50</v>
      </c>
      <c r="L6" s="41" t="n">
        <v>50</v>
      </c>
    </row>
    <row r="7" customFormat="false" ht="14.5" hidden="false" customHeight="false" outlineLevel="0" collapsed="false">
      <c r="A7" s="0" t="s">
        <v>191</v>
      </c>
      <c r="B7" s="43"/>
      <c r="C7" s="43" t="n">
        <f aca="false">C3*0.1</f>
        <v>50</v>
      </c>
      <c r="F7" s="0" t="s">
        <v>191</v>
      </c>
      <c r="G7" s="43"/>
      <c r="H7" s="43" t="n">
        <f aca="false">H3*0.1</f>
        <v>70</v>
      </c>
      <c r="J7" s="0" t="s">
        <v>191</v>
      </c>
      <c r="K7" s="43"/>
      <c r="L7" s="43" t="n">
        <f aca="false">L3*0.1</f>
        <v>90</v>
      </c>
    </row>
    <row r="8" customFormat="false" ht="14.5" hidden="false" customHeight="false" outlineLevel="0" collapsed="false">
      <c r="A8" s="0" t="s">
        <v>20</v>
      </c>
      <c r="B8" s="41" t="n">
        <f aca="false">B6-B7</f>
        <v>200</v>
      </c>
      <c r="C8" s="41" t="n">
        <f aca="false">C6-C7</f>
        <v>150</v>
      </c>
      <c r="F8" s="0" t="s">
        <v>20</v>
      </c>
      <c r="G8" s="41" t="n">
        <f aca="false">G6-G7</f>
        <v>200</v>
      </c>
      <c r="H8" s="41" t="n">
        <f aca="false">H6-H7</f>
        <v>130</v>
      </c>
      <c r="J8" s="0" t="s">
        <v>20</v>
      </c>
      <c r="K8" s="41" t="n">
        <f aca="false">K6-K7</f>
        <v>50</v>
      </c>
      <c r="L8" s="41" t="n">
        <f aca="false">L6-L7</f>
        <v>-40</v>
      </c>
    </row>
    <row r="9" customFormat="false" ht="14.5" hidden="false" customHeight="false" outlineLevel="0" collapsed="false">
      <c r="A9" s="0" t="s">
        <v>192</v>
      </c>
      <c r="B9" s="43" t="n">
        <f aca="false">B8*0.3</f>
        <v>60</v>
      </c>
      <c r="C9" s="43" t="n">
        <f aca="false">C8*0.3</f>
        <v>45</v>
      </c>
      <c r="F9" s="0" t="s">
        <v>192</v>
      </c>
      <c r="G9" s="43" t="n">
        <f aca="false">G8*0.3</f>
        <v>60</v>
      </c>
      <c r="H9" s="43" t="n">
        <f aca="false">H8*0.3</f>
        <v>39</v>
      </c>
      <c r="J9" s="0" t="s">
        <v>192</v>
      </c>
      <c r="K9" s="43" t="n">
        <f aca="false">K8*0.3</f>
        <v>15</v>
      </c>
      <c r="L9" s="43"/>
    </row>
    <row r="10" customFormat="false" ht="14.5" hidden="false" customHeight="false" outlineLevel="0" collapsed="false">
      <c r="A10" s="0" t="s">
        <v>193</v>
      </c>
      <c r="B10" s="41" t="n">
        <f aca="false">B8-B9</f>
        <v>140</v>
      </c>
      <c r="C10" s="41" t="n">
        <f aca="false">C8-C9</f>
        <v>105</v>
      </c>
      <c r="F10" s="0" t="s">
        <v>193</v>
      </c>
      <c r="G10" s="41" t="n">
        <f aca="false">G8-G9</f>
        <v>140</v>
      </c>
      <c r="H10" s="41" t="n">
        <f aca="false">H8-H9</f>
        <v>91</v>
      </c>
      <c r="J10" s="0" t="s">
        <v>193</v>
      </c>
      <c r="K10" s="41" t="n">
        <f aca="false">K8-K9</f>
        <v>35</v>
      </c>
      <c r="L10" s="41" t="n">
        <f aca="false">L8-L9</f>
        <v>-40</v>
      </c>
    </row>
    <row r="11" customFormat="false" ht="14.5" hidden="false" customHeight="false" outlineLevel="0" collapsed="false">
      <c r="A11" s="0" t="s">
        <v>38</v>
      </c>
      <c r="B11" s="44" t="n">
        <f aca="false">B10/B2</f>
        <v>0.14</v>
      </c>
      <c r="C11" s="44" t="n">
        <f aca="false">C10/C2</f>
        <v>0.21</v>
      </c>
      <c r="F11" s="0" t="s">
        <v>38</v>
      </c>
      <c r="G11" s="44" t="n">
        <f aca="false">G10/G2</f>
        <v>0.14</v>
      </c>
      <c r="H11" s="44" t="n">
        <f aca="false">H10/H2</f>
        <v>0.303333333333333</v>
      </c>
      <c r="J11" s="0" t="s">
        <v>38</v>
      </c>
      <c r="K11" s="44" t="n">
        <f aca="false">K10/K2</f>
        <v>0.035</v>
      </c>
      <c r="L11" s="44" t="n">
        <f aca="false">L10/L2</f>
        <v>-0.4</v>
      </c>
    </row>
    <row r="12" customFormat="false" ht="14.5" hidden="false" customHeight="false" outlineLevel="0" collapsed="false">
      <c r="A12" s="0" t="s">
        <v>194</v>
      </c>
      <c r="B12" s="44" t="n">
        <f aca="false">B6/B4</f>
        <v>0.2</v>
      </c>
      <c r="C12" s="44" t="n">
        <f aca="false">C6/C4</f>
        <v>0.2</v>
      </c>
      <c r="F12" s="0" t="s">
        <v>194</v>
      </c>
      <c r="G12" s="44" t="n">
        <f aca="false">G6/G4</f>
        <v>0.2</v>
      </c>
      <c r="H12" s="44" t="n">
        <f aca="false">H6/H4</f>
        <v>0.2</v>
      </c>
      <c r="J12" s="0" t="s">
        <v>194</v>
      </c>
      <c r="K12" s="44" t="n">
        <f aca="false">K6/K4</f>
        <v>0.05</v>
      </c>
      <c r="L12" s="44" t="n">
        <f aca="false">L6/L4</f>
        <v>0.05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2020-08-31T06:14:15Z</dcterms:created>
  <dc:creator>Dell</dc:creator>
  <dc:description/>
  <dc:language>en-AE</dc:language>
  <cp:lastModifiedBy/>
  <cp:lastPrinted>2022-04-21T03:53:59Z</cp:lastPrinted>
  <dcterms:modified xsi:type="dcterms:W3CDTF">2023-05-22T23:48:40Z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