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 Randall\Colorado School of Mines\Steven DeCaluwe - CORES Research Group\PEMFCs\Particle-Shell PEMFC Model\"/>
    </mc:Choice>
  </mc:AlternateContent>
  <xr:revisionPtr revIDLastSave="57" documentId="8_{92685A9F-7B1E-4ABB-B239-342696752652}" xr6:coauthVersionLast="36" xr6:coauthVersionMax="40" xr10:uidLastSave="{B8AF4DE4-F06D-46EF-B28D-5EADC1703D3E}"/>
  <bookViews>
    <workbookView xWindow="53265" yWindow="22575" windowWidth="18105" windowHeight="13275" xr2:uid="{FD709E60-3EC2-4C9B-93C0-0B250629F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0" i="1" l="1"/>
  <c r="F30" i="1" s="1"/>
  <c r="F27" i="1"/>
  <c r="F26" i="1"/>
  <c r="E26" i="1"/>
  <c r="B2" i="1"/>
  <c r="D2" i="1" l="1"/>
  <c r="B5" i="1"/>
  <c r="B4" i="1"/>
  <c r="B3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<sst xmlns="http://schemas.openxmlformats.org/spreadsheetml/2006/main" count="12" uniqueCount="12">
  <si>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r>
      <t>T. Berning and N. Djilali, “Three-dimensional computational analysis of transport phenomena in a PEM fuel cell—a parametric study,” </t>
    </r>
    <r>
      <rPr>
        <i/>
        <sz val="12"/>
        <color rgb="FF333333"/>
        <rFont val="Times New Roman"/>
        <family val="1"/>
      </rPr>
      <t>Journal of Power Sources</t>
    </r>
    <r>
      <rPr>
        <sz val="12"/>
        <color rgb="FF333333"/>
        <rFont val="Times New Roman"/>
        <family val="1"/>
      </rPr>
      <t>, vol. 124, no. 2, pp. 440–452, 2003.</t>
    </r>
  </si>
  <si>
    <t>1/T [K^-1]</t>
  </si>
  <si>
    <t>ln(i_o)  ln[A/m^2]</t>
  </si>
  <si>
    <t>A [A/m^2]</t>
  </si>
  <si>
    <t>E_a [J/mol]</t>
  </si>
  <si>
    <t>A convert…</t>
  </si>
  <si>
    <t>rho [kg/m^3]</t>
  </si>
  <si>
    <t>Naf O2 at OCV</t>
  </si>
  <si>
    <t>Gas O2 at OCV</t>
  </si>
  <si>
    <t>X [kmol/m^3]</t>
  </si>
  <si>
    <t>[A/m^2]</t>
  </si>
  <si>
    <t>[A/cm^2]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</si>
</sst>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i/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ln(i_o) = ln(A) - E_a/</a:t>
            </a:r>
            <a:r>
              <a:rPr lang="en-US" baseline="0"/>
              <a:t>R * 1/T</a:t>
            </a:r>
            <a:endParaRPr lang="en-US"/>
          </a:p>
        </c:rich>
      </c:tx>
      <c:layout>
        <c:manualLayout>
          <c:xMode val="edge"/>
          <c:yMode val="edge"/>
          <c:x val="0.34347122497538274"/>
          <c:y val="3.123474385665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95603674540683"/>
                  <c:y val="-0.327753718285214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-7259.2x + 15.335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0.3513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3.0959752321981426E-3</c:v>
                </c:pt>
                <c:pt idx="1">
                  <c:v>3.003003003003003E-3</c:v>
                </c:pt>
                <c:pt idx="2">
                  <c:v>2.9154518950437317E-3</c:v>
                </c:pt>
                <c:pt idx="3">
                  <c:v>2.8328611898016999E-3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-8.0164179035037488</c:v>
                </c:pt>
                <c:pt idx="1">
                  <c:v>-4.8408925195091612</c:v>
                </c:pt>
                <c:pt idx="2">
                  <c:v>-6.3771270279199666</c:v>
                </c:pt>
                <c:pt idx="3">
                  <c:v>-5.4261507380579213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A-466B-972D-C7D987CA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39616"/>
        <c:axId val="363621984"/>
      </c:scatterChart>
      <c:valAx>
        <c:axId val="3681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21984"/>
        <c:crosses val="autoZero"/>
        <c:crossBetween val="midCat"/>
      </c:valAx>
      <c:valAx>
        <c:axId val="36362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6</xdr:row>
      <xdr:rowOff>80962</xdr:rowOff>
    </xdr:from>
    <xdr:to>
      <xdr:col>10</xdr:col>
      <xdr:colOff>466725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21F21-8161-4E46-A140-EDA179956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444F-D82D-41EC-8E52-C8D005C47306}">
  <dimension ref="A1:L30"/>
  <sheetViews>
    <sheetView tabSelected="1" workbookViewId="0">
      <selection activeCell="E2" sqref="E2"/>
    </sheetView>
  </sheetViews>
  <sheetFormatPr defaultColWidth="8.85546875" defaultRowHeight="15" x14ac:dyDescent="0.25"/>
  <cols>
    <col min="1" max="1" width="13.5703125" customWidth="1"/>
    <col min="2" max="2" width="17.85546875" customWidth="1"/>
    <col min="4" max="4" width="14.42578125" customWidth="1"/>
    <col min="5" max="5" width="12.5703125" customWidth="1"/>
    <col min="6" max="6" width="13.28515625" customWidth="1"/>
  </cols>
  <sheetData>
    <row r="1" spans="1:12" x14ac:dyDescent="0.25">
      <c r="A1" t="s">
        <v>1</v>
      </c>
      <c r="B1" t="s">
        <v>2</v>
      </c>
      <c r="D1" t="s">
        <v>4</v>
      </c>
      <c r="E1" t="s">
        <v>3</v>
      </c>
    </row>
    <row r="2" spans="1:12" x14ac:dyDescent="0.25">
      <c r="A2">
        <f>1/323</f>
        <v>3.0959752321981426E-3</v>
      </c>
      <c r="B2">
        <f>LN(0.000000033*100^2)</f>
        <v>-8.0164179035037488</v>
      </c>
      <c r="D2">
        <f>-7259.2*-8.314</f>
        <v>60352.988799999999</v>
      </c>
      <c r="E2">
        <f>EXP(15.335)</f>
        <v>4569891.4049726035</v>
      </c>
    </row>
    <row r="3" spans="1:12" x14ac:dyDescent="0.25">
      <c r="A3">
        <f>1/333</f>
        <v>3.003003003003003E-3</v>
      </c>
      <c r="B3">
        <f>LN(0.00000079*100^2)</f>
        <v>-4.8408925195091612</v>
      </c>
    </row>
    <row r="4" spans="1:12" ht="15.75" customHeight="1" x14ac:dyDescent="0.25">
      <c r="A4">
        <f>1/343</f>
        <v>2.9154518950437317E-3</v>
      </c>
      <c r="B4">
        <f>LN(0.00000017*100^2)</f>
        <v>-6.3771270279199666</v>
      </c>
      <c r="D4" s="2" t="s">
        <v>0</v>
      </c>
      <c r="E4" s="2"/>
      <c r="F4" s="2"/>
      <c r="G4" s="2"/>
      <c r="H4" s="2"/>
      <c r="I4" s="2"/>
      <c r="J4" s="2"/>
      <c r="K4" s="2"/>
      <c r="L4" s="1"/>
    </row>
    <row r="5" spans="1:12" ht="15" customHeight="1" x14ac:dyDescent="0.25">
      <c r="A5">
        <f>1/353</f>
        <v>2.8328611898016999E-3</v>
      </c>
      <c r="B5">
        <f>LN(0.00000044*100^2)</f>
        <v>-5.4261507380579213</v>
      </c>
      <c r="D5" s="2"/>
      <c r="E5" s="2"/>
      <c r="F5" s="2"/>
      <c r="G5" s="2"/>
      <c r="H5" s="2"/>
      <c r="I5" s="2"/>
      <c r="J5" s="2"/>
      <c r="K5" s="2"/>
      <c r="L5" s="1"/>
    </row>
    <row r="6" spans="1:12" ht="15" customHeight="1" x14ac:dyDescent="0.25">
      <c r="D6" s="2"/>
      <c r="E6" s="2"/>
      <c r="F6" s="2"/>
      <c r="G6" s="2"/>
      <c r="H6" s="2"/>
      <c r="I6" s="2"/>
      <c r="J6" s="2"/>
      <c r="K6" s="2"/>
      <c r="L6" s="1"/>
    </row>
    <row r="7" spans="1:12" ht="15" customHeight="1" x14ac:dyDescent="0.25">
      <c r="D7" s="1"/>
      <c r="E7" s="1"/>
      <c r="F7" s="1"/>
      <c r="G7" s="1"/>
      <c r="H7" s="1"/>
      <c r="I7" s="1"/>
      <c r="J7" s="1"/>
      <c r="K7" s="1"/>
      <c r="L7" s="1"/>
    </row>
    <row r="25" spans="4:6" x14ac:dyDescent="0.25">
      <c r="E25" t="s">
        <v>6</v>
      </c>
      <c r="F25" t="s">
        <v>9</v>
      </c>
    </row>
    <row r="26" spans="4:6" x14ac:dyDescent="0.25">
      <c r="D26" t="s">
        <v>7</v>
      </c>
      <c r="E26">
        <f>0.00064192</f>
        <v>6.4192000000000003E-4</v>
      </c>
      <c r="F26">
        <f>E26/31.9988</f>
        <v>2.0060752278210433E-5</v>
      </c>
    </row>
    <row r="27" spans="4:6" x14ac:dyDescent="0.25">
      <c r="D27" t="s">
        <v>8</v>
      </c>
      <c r="E27">
        <v>0.19911159723303701</v>
      </c>
      <c r="F27">
        <f>E27/31.9988</f>
        <v>6.2224707561857632E-3</v>
      </c>
    </row>
    <row r="29" spans="4:6" x14ac:dyDescent="0.25">
      <c r="D29" t="s">
        <v>5</v>
      </c>
      <c r="E29" t="s">
        <v>10</v>
      </c>
      <c r="F29" t="s">
        <v>11</v>
      </c>
    </row>
    <row r="30" spans="4:6" x14ac:dyDescent="0.25">
      <c r="E30">
        <f>E2*F27/F26</f>
        <v>1417494978.8534749</v>
      </c>
      <c r="F30">
        <f>E30/100^2</f>
        <v>141749.49788534749</v>
      </c>
    </row>
  </sheetData>
  <mergeCells count="1">
    <mergeCell ref="D4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Randall</dc:creator>
  <cp:lastModifiedBy>Corey Randall</cp:lastModifiedBy>
  <dcterms:created xsi:type="dcterms:W3CDTF">2019-02-07T15:01:28Z</dcterms:created>
  <dcterms:modified xsi:type="dcterms:W3CDTF">2019-03-22T16:31:15Z</dcterms:modified>
</cp:coreProperties>
</file>