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a\Desktop\"/>
    </mc:Choice>
  </mc:AlternateContent>
  <bookViews>
    <workbookView xWindow="240" yWindow="270" windowWidth="11745" windowHeight="11460"/>
  </bookViews>
  <sheets>
    <sheet name="MASTER COGS DATA" sheetId="1" r:id="rId1"/>
  </sheets>
  <definedNames>
    <definedName name="_xlnm.Print_Area" localSheetId="0">'MASTER COGS DATA'!$A:$A</definedName>
    <definedName name="_xlnm.Print_Titles" localSheetId="0">'MASTER COGS DATA'!$1:$3</definedName>
  </definedNames>
  <calcPr calcId="171027" iterate="1"/>
</workbook>
</file>

<file path=xl/calcChain.xml><?xml version="1.0" encoding="utf-8"?>
<calcChain xmlns="http://schemas.openxmlformats.org/spreadsheetml/2006/main">
  <c r="CB20" i="1" l="1"/>
  <c r="CA20" i="1"/>
  <c r="BU20" i="1"/>
  <c r="BT20" i="1"/>
  <c r="BS20" i="1" s="1"/>
  <c r="CC20" i="1" s="1"/>
  <c r="BL20" i="1"/>
  <c r="BJ20" i="1"/>
  <c r="BI20" i="1" s="1"/>
  <c r="K20" i="1"/>
  <c r="CD20" i="1" l="1"/>
  <c r="CF20" i="1" s="1"/>
  <c r="BU13" i="1" l="1"/>
  <c r="BT13" i="1"/>
  <c r="BS13" i="1" s="1"/>
  <c r="BL13" i="1"/>
  <c r="BJ13" i="1"/>
  <c r="BI13" i="1" s="1"/>
  <c r="BU12" i="1"/>
  <c r="BT12" i="1"/>
  <c r="BS12" i="1" s="1"/>
  <c r="BL12" i="1"/>
  <c r="BJ12" i="1"/>
  <c r="BI12" i="1" s="1"/>
  <c r="BU10" i="1"/>
  <c r="BT10" i="1"/>
  <c r="BS10" i="1" s="1"/>
  <c r="BL10" i="1"/>
  <c r="BJ10" i="1"/>
  <c r="BI10" i="1" s="1"/>
  <c r="BU9" i="1"/>
  <c r="BT9" i="1"/>
  <c r="BS9" i="1" s="1"/>
  <c r="BL9" i="1"/>
  <c r="BJ9" i="1"/>
  <c r="BI9" i="1" s="1"/>
  <c r="BU8" i="1"/>
  <c r="BT8" i="1"/>
  <c r="BS8" i="1" s="1"/>
  <c r="BL8" i="1"/>
  <c r="BJ8" i="1"/>
  <c r="BI8" i="1" s="1"/>
  <c r="BU7" i="1"/>
  <c r="BT7" i="1"/>
  <c r="BS7" i="1" s="1"/>
  <c r="CC7" i="1" s="1"/>
  <c r="BL7" i="1"/>
  <c r="BJ7" i="1"/>
  <c r="BI7" i="1" s="1"/>
  <c r="CA7" i="1"/>
  <c r="CB7" i="1"/>
  <c r="CD7" i="1" l="1"/>
  <c r="CF7" i="1" s="1"/>
  <c r="K7" i="1"/>
  <c r="K5" i="1"/>
  <c r="K6" i="1"/>
  <c r="K17" i="1"/>
  <c r="K16" i="1"/>
  <c r="K15" i="1"/>
  <c r="K14" i="1"/>
  <c r="K13" i="1"/>
  <c r="K12" i="1"/>
  <c r="K11" i="1"/>
  <c r="K10" i="1"/>
  <c r="K9" i="1"/>
  <c r="K8" i="1"/>
  <c r="CA5" i="1"/>
  <c r="CB5" i="1"/>
  <c r="CA6" i="1"/>
  <c r="CB6" i="1"/>
  <c r="CA8" i="1"/>
  <c r="CB8" i="1"/>
  <c r="CA9" i="1"/>
  <c r="CB9" i="1"/>
  <c r="CA10" i="1"/>
  <c r="CB10" i="1"/>
  <c r="CA11" i="1"/>
  <c r="CB11" i="1"/>
  <c r="CA12" i="1"/>
  <c r="CB12" i="1"/>
  <c r="CA13" i="1"/>
  <c r="CB13" i="1"/>
  <c r="CA14" i="1"/>
  <c r="CB14" i="1"/>
  <c r="CA15" i="1"/>
  <c r="CB15" i="1"/>
  <c r="CA16" i="1"/>
  <c r="CB16" i="1"/>
  <c r="CA17" i="1"/>
  <c r="CB17" i="1"/>
  <c r="CB4" i="1"/>
  <c r="CA4" i="1"/>
  <c r="CC8" i="1" l="1"/>
  <c r="CD8" i="1" s="1"/>
  <c r="CC9" i="1"/>
  <c r="CD9" i="1" s="1"/>
  <c r="CF9" i="1" s="1"/>
  <c r="CC10" i="1"/>
  <c r="CD10" i="1" s="1"/>
  <c r="BT11" i="1"/>
  <c r="BS11" i="1" s="1"/>
  <c r="CC11" i="1" s="1"/>
  <c r="CD11" i="1" s="1"/>
  <c r="CF11" i="1" s="1"/>
  <c r="CC12" i="1"/>
  <c r="CD12" i="1" s="1"/>
  <c r="CC13" i="1"/>
  <c r="CD13" i="1" s="1"/>
  <c r="CE13" i="1" s="1"/>
  <c r="CF13" i="1" s="1"/>
  <c r="BT14" i="1"/>
  <c r="BS14" i="1" s="1"/>
  <c r="CC14" i="1" s="1"/>
  <c r="CD14" i="1" s="1"/>
  <c r="BU14" i="1"/>
  <c r="BT15" i="1"/>
  <c r="BS15" i="1" s="1"/>
  <c r="CC15" i="1" s="1"/>
  <c r="CD15" i="1" s="1"/>
  <c r="BT16" i="1"/>
  <c r="BS16" i="1" s="1"/>
  <c r="CC16" i="1" s="1"/>
  <c r="CD16" i="1" s="1"/>
  <c r="BU16" i="1"/>
  <c r="BT17" i="1"/>
  <c r="BS17" i="1" s="1"/>
  <c r="CC17" i="1" s="1"/>
  <c r="CD17" i="1" s="1"/>
  <c r="BU17" i="1"/>
  <c r="BL11" i="1"/>
  <c r="BL14" i="1"/>
  <c r="BL15" i="1"/>
  <c r="BL16" i="1"/>
  <c r="BL17" i="1"/>
  <c r="BJ11" i="1"/>
  <c r="BI11" i="1" s="1"/>
  <c r="BJ14" i="1"/>
  <c r="BI14" i="1" s="1"/>
  <c r="BJ15" i="1"/>
  <c r="BI15" i="1" s="1"/>
  <c r="BJ16" i="1"/>
  <c r="BI16" i="1" s="1"/>
  <c r="BJ17" i="1"/>
  <c r="BI17" i="1" s="1"/>
  <c r="CF15" i="1" l="1"/>
  <c r="CF10" i="1"/>
  <c r="CF17" i="1"/>
  <c r="CF16" i="1"/>
  <c r="CF14" i="1"/>
  <c r="CF12" i="1"/>
  <c r="CF8" i="1"/>
  <c r="K4" i="1"/>
  <c r="BL5" i="1" l="1"/>
  <c r="BL6" i="1"/>
  <c r="BL4" i="1"/>
  <c r="BT5" i="1"/>
  <c r="BS5" i="1" s="1"/>
  <c r="CC5" i="1" s="1"/>
  <c r="CD5" i="1" s="1"/>
  <c r="BT6" i="1"/>
  <c r="BS6" i="1" s="1"/>
  <c r="CC6" i="1" s="1"/>
  <c r="CD6" i="1" s="1"/>
  <c r="BT4" i="1"/>
  <c r="BS4" i="1" s="1"/>
  <c r="CC4" i="1" s="1"/>
  <c r="CD4" i="1" s="1"/>
  <c r="BJ5" i="1"/>
  <c r="BI5" i="1" s="1"/>
  <c r="BJ6" i="1"/>
  <c r="BI6" i="1" s="1"/>
  <c r="BJ4" i="1"/>
  <c r="BI4" i="1" s="1"/>
  <c r="BU5" i="1"/>
  <c r="BU4" i="1"/>
  <c r="BU15" i="1"/>
  <c r="BU6" i="1"/>
  <c r="BU11" i="1"/>
  <c r="CF5" i="1" l="1"/>
  <c r="CF4" i="1"/>
  <c r="CF6" i="1"/>
</calcChain>
</file>

<file path=xl/sharedStrings.xml><?xml version="1.0" encoding="utf-8"?>
<sst xmlns="http://schemas.openxmlformats.org/spreadsheetml/2006/main" count="295" uniqueCount="193">
  <si>
    <t xml:space="preserve">FACTORY ITEM # OR PRODUCT DEVELOPMENT NUMBER </t>
  </si>
  <si>
    <t>FACTORY DESCRIPTION</t>
  </si>
  <si>
    <t>COLOR AND CODE</t>
  </si>
  <si>
    <t>NAPA ITEM #</t>
  </si>
  <si>
    <t xml:space="preserve"> FOB PORT US DOLLARS </t>
  </si>
  <si>
    <t>Cubic Meters  CBM</t>
  </si>
  <si>
    <r>
      <t xml:space="preserve">L  </t>
    </r>
    <r>
      <rPr>
        <b/>
        <sz val="10"/>
        <color indexed="10"/>
        <rFont val="Arial"/>
        <family val="2"/>
      </rPr>
      <t xml:space="preserve">  INCHES</t>
    </r>
  </si>
  <si>
    <r>
      <t xml:space="preserve">W </t>
    </r>
    <r>
      <rPr>
        <b/>
        <sz val="10"/>
        <color indexed="10"/>
        <rFont val="Arial"/>
        <family val="2"/>
      </rPr>
      <t xml:space="preserve"> INCHES</t>
    </r>
  </si>
  <si>
    <r>
      <t>MASTER CARTON GROSS</t>
    </r>
    <r>
      <rPr>
        <b/>
        <sz val="10"/>
        <color indexed="10"/>
        <rFont val="Arial"/>
        <family val="2"/>
      </rPr>
      <t xml:space="preserve"> WEIGHT LBS.</t>
    </r>
  </si>
  <si>
    <t>NAPA PRODUCT UPC CODE
12 DIGITS</t>
  </si>
  <si>
    <t>THEME</t>
  </si>
  <si>
    <t>MOQ</t>
  </si>
  <si>
    <t xml:space="preserve">NAPA ITEM DESCRIPTION </t>
  </si>
  <si>
    <t xml:space="preserve">INNER BOX INCHES/CBM CUBIC FEET  STANDARD PACK INFORMATION </t>
  </si>
  <si>
    <t>INNER BOX GROSS WEIGHT IN POUNDS</t>
  </si>
  <si>
    <t>QUANTITY PER 40 FT STD CONTAINER</t>
  </si>
  <si>
    <t>TARIFF
 CODE</t>
  </si>
  <si>
    <t>NAPA USE ONLY</t>
  </si>
  <si>
    <t xml:space="preserve"> </t>
  </si>
  <si>
    <t>PHOTO</t>
  </si>
  <si>
    <r>
      <t xml:space="preserve">W 
</t>
    </r>
    <r>
      <rPr>
        <b/>
        <sz val="10"/>
        <color indexed="10"/>
        <rFont val="Arial"/>
        <family val="2"/>
      </rPr>
      <t xml:space="preserve">INCHES </t>
    </r>
  </si>
  <si>
    <t># ITEMS OR
IF SETS
# SET IN 
MASTER CARTON</t>
  </si>
  <si>
    <t>INNER BOX INFORMATION</t>
  </si>
  <si>
    <t>PRODUCT INFORMATION</t>
  </si>
  <si>
    <t xml:space="preserve">MASTER BOX INCHES/CBM CUBIC FEET  STANDARD PACK INFORMATION </t>
  </si>
  <si>
    <t>MASTER BOX GROSS WEIGHTS IN LBS AND KGS</t>
  </si>
  <si>
    <t>MASTER BOX INFORMATION</t>
  </si>
  <si>
    <t>FACTORY PRODUCT INFORMATION</t>
  </si>
  <si>
    <t>CANOPY SIZE</t>
  </si>
  <si>
    <t>LENGTH OF CORD</t>
  </si>
  <si>
    <t>MAX WATTAGE</t>
  </si>
  <si>
    <t>QUANTITY OF BULBS</t>
  </si>
  <si>
    <t>DECORATIVE CERAMICS</t>
  </si>
  <si>
    <t>CARE &amp; USE</t>
  </si>
  <si>
    <t>LIGHT COUNT</t>
  </si>
  <si>
    <t>TIP COUNT
(FOR TREES ONLY)</t>
  </si>
  <si>
    <t>BATTERY NEEDED
CONFIRM SIZE OF BATTER AND HOW MANY BATTERIES</t>
  </si>
  <si>
    <t>TYPE OF BULB &amp; SIZE</t>
  </si>
  <si>
    <t xml:space="preserve">TYPE OF BULB </t>
  </si>
  <si>
    <t>DURATION OF LIGHT TIME</t>
  </si>
  <si>
    <t>POTS &amp; CACHEPOTS</t>
  </si>
  <si>
    <t xml:space="preserve"> PRODUCT PRICING</t>
  </si>
  <si>
    <r>
      <t>UL &amp; CUL APPROVED</t>
    </r>
    <r>
      <rPr>
        <sz val="10"/>
        <rFont val="Arial"/>
        <family val="2"/>
      </rPr>
      <t xml:space="preserve">
COPY OF REGISTRATION INCLUDING THE REGISTRATION NAME AND NUMBERS</t>
    </r>
  </si>
  <si>
    <t>Factory must be a certified UL approved factory in the United States and Cananda.</t>
  </si>
  <si>
    <t>GIFT BOX
YES OR NO</t>
  </si>
  <si>
    <t xml:space="preserve">PRODUCT LABEL &amp; PACKING </t>
  </si>
  <si>
    <t>NUMBER OF ITEM OR SET OR ASST IN THE INNERBOX</t>
  </si>
  <si>
    <t>UL &amp; CUL APPROVED
COPY OF REGISTRATION INCLUDING THE REGISTRATION NAME AND NUMBERS</t>
  </si>
  <si>
    <t>CUSTOMIZED INSERT 
ARTWORK SUPPLIED BY NAPA</t>
  </si>
  <si>
    <r>
      <t>CUBIC FEET</t>
    </r>
    <r>
      <rPr>
        <b/>
        <sz val="10"/>
        <rFont val="Arial"/>
        <family val="2"/>
      </rPr>
      <t xml:space="preserve"> </t>
    </r>
  </si>
  <si>
    <t>WHAT IS THE PRODUCT APPROVED FOR?</t>
  </si>
  <si>
    <r>
      <rPr>
        <b/>
        <u/>
        <sz val="11"/>
        <color indexed="10"/>
        <rFont val="Arial"/>
        <family val="2"/>
      </rPr>
      <t xml:space="preserve">MATERIAL CONTENT BY %
</t>
    </r>
    <r>
      <rPr>
        <b/>
        <sz val="10"/>
        <rFont val="Arial"/>
        <family val="2"/>
      </rPr>
      <t xml:space="preserve">
LIST ALL MATERIALS
BE SPECIFIC
MUST EQUAL 100%</t>
    </r>
  </si>
  <si>
    <t>DROPSHIP = FEDEX DROP TEST PACKING
EXTRA STRONG PACKING = STYROFOAM AND STRONG CARDBOARD</t>
  </si>
  <si>
    <t>Product
 Unit of Measure
Each (EA)
 Set (ST)</t>
  </si>
  <si>
    <r>
      <t xml:space="preserve">PRODUCT DIMENSIONS Unboxed Product </t>
    </r>
    <r>
      <rPr>
        <b/>
        <sz val="10"/>
        <color indexed="10"/>
        <rFont val="Arial"/>
        <family val="2"/>
      </rPr>
      <t>INCHES</t>
    </r>
    <r>
      <rPr>
        <b/>
        <sz val="10"/>
        <rFont val="Arial"/>
        <family val="2"/>
      </rPr>
      <t xml:space="preserve"> Rounded up or down to the nearest </t>
    </r>
    <r>
      <rPr>
        <b/>
        <sz val="10"/>
        <color indexed="10"/>
        <rFont val="Arial"/>
        <family val="2"/>
      </rPr>
      <t xml:space="preserve">QUARTER </t>
    </r>
    <r>
      <rPr>
        <b/>
        <sz val="10"/>
        <rFont val="Arial"/>
        <family val="2"/>
      </rPr>
      <t xml:space="preserve">1/4 INCH  INCLUDE EACH ITEM OF SET  DESCENDING SIZE  </t>
    </r>
  </si>
  <si>
    <t>L
LENGTH LONGEST HORIZONTAL DIMENSION</t>
  </si>
  <si>
    <t>W
WIDTH  OR TOP DIAMETER OF A ROUND POT</t>
  </si>
  <si>
    <t>H
HEIGHT</t>
  </si>
  <si>
    <t>PIECE WEIGHT EACH ITEM OR SET OR ASST IN LBS</t>
  </si>
  <si>
    <r>
      <t xml:space="preserve">H
 </t>
    </r>
    <r>
      <rPr>
        <b/>
        <sz val="10"/>
        <color indexed="10"/>
        <rFont val="Arial"/>
        <family val="2"/>
      </rPr>
      <t>INCHES</t>
    </r>
  </si>
  <si>
    <t>Cubic Meters
 CBM</t>
  </si>
  <si>
    <r>
      <t xml:space="preserve">GW 
GROSS WEIGHT </t>
    </r>
    <r>
      <rPr>
        <b/>
        <sz val="10"/>
        <color indexed="10"/>
        <rFont val="Arial"/>
        <family val="2"/>
      </rPr>
      <t>LBS.</t>
    </r>
  </si>
  <si>
    <r>
      <t xml:space="preserve">GW
GROWW WIEGHT  </t>
    </r>
    <r>
      <rPr>
        <b/>
        <sz val="10"/>
        <color indexed="10"/>
        <rFont val="Arial"/>
        <family val="2"/>
      </rPr>
      <t>KG.</t>
    </r>
  </si>
  <si>
    <t xml:space="preserve"> Product Unit of Measure
Each (EA),
Set (ST)</t>
  </si>
  <si>
    <r>
      <t xml:space="preserve">L 
</t>
    </r>
    <r>
      <rPr>
        <b/>
        <sz val="10"/>
        <color indexed="10"/>
        <rFont val="Arial"/>
        <family val="2"/>
      </rPr>
      <t>INCHES</t>
    </r>
  </si>
  <si>
    <r>
      <t xml:space="preserve">H
</t>
    </r>
    <r>
      <rPr>
        <b/>
        <sz val="10"/>
        <color indexed="10"/>
        <rFont val="Arial"/>
        <family val="2"/>
      </rPr>
      <t xml:space="preserve"> INCHES</t>
    </r>
  </si>
  <si>
    <t>MASTER CARTON GROSS WEIGHT IN KGS</t>
  </si>
  <si>
    <t xml:space="preserve">HANGTAG- ONE SIDED
HANG TAG - BOOKLET
ADHESIVE LABEL UPC
BARBELL LABEL
CONFIRMED BY NAPA
</t>
  </si>
  <si>
    <t>LIGHTED TREES/
GARLAND/
WREATHS
SPEC INFO</t>
  </si>
  <si>
    <t>TARIFF CODE
DUTY RATE</t>
  </si>
  <si>
    <t>FACTORY REFERENCE INFO
+
CARE &amp; USE INFO</t>
  </si>
  <si>
    <t>POTS/
CACHEPOTS
DRAIN HOLE
INFO</t>
  </si>
  <si>
    <t>DECORATIVE CERAMICS
SPEC INFO</t>
  </si>
  <si>
    <t>PRODUCT LABELING/
PACKING REQ</t>
  </si>
  <si>
    <t>PRODUCT FOB COST</t>
  </si>
  <si>
    <t>LIGHTING 
SPECS</t>
  </si>
  <si>
    <t xml:space="preserve">LIGHTED CHRISTMAS TREES / GARDLAND / WREATHS
EMAIL COPY OF UL/CUL CERTIFICATE TO:
jcarroll@napahomeandgarden.com
aluna@napahomeandgarden.com
</t>
  </si>
  <si>
    <t>LIGHTING
EMAIL COPY OF UL/CUL CERTIFICATE TO:
jcarroll@napahomeandgarden.com
aluna@napahomeandgarden.com</t>
  </si>
  <si>
    <t>NAPA WILL SUPPLY BACKSTAMP FOR SERVEWARE</t>
  </si>
  <si>
    <r>
      <t xml:space="preserve">DECORATIVE USE ONLY?
FOOD SAFE?
MICROWAVE SAFE? 
OVEN SAFE?
</t>
    </r>
    <r>
      <rPr>
        <b/>
        <sz val="10"/>
        <color rgb="FFFF0000"/>
        <rFont val="Arial"/>
        <family val="2"/>
      </rPr>
      <t xml:space="preserve">
IF FOOD SAFE, </t>
    </r>
    <r>
      <rPr>
        <b/>
        <sz val="9"/>
        <color rgb="FFFF0000"/>
        <rFont val="Arial"/>
        <family val="2"/>
      </rPr>
      <t xml:space="preserve">PLEASE EMAIL US CAL PROP 65 TEST RESULTS
</t>
    </r>
    <r>
      <rPr>
        <b/>
        <sz val="11"/>
        <color rgb="FFFF0000"/>
        <rFont val="Arial"/>
        <family val="2"/>
      </rPr>
      <t xml:space="preserve">jcarroll@napahomeandgarden.com
aluna@napahomeandgarden.com
</t>
    </r>
  </si>
  <si>
    <t>DOES ITEM HAVE HOLE ON BACK FOR HANGING?
Y or N</t>
  </si>
  <si>
    <t xml:space="preserve">DECORATIVE CERAMICS
</t>
  </si>
  <si>
    <t>PLS SPECIFY:
% MATERIAL CONTENT OF FACE OF COVER
EXCLUDES ORNAMENTATION</t>
  </si>
  <si>
    <t>PLS SPECIFY:
% MATERIAL CONTENT OF BACK OF COVER
EXCLUDES ORNAMENTATION</t>
  </si>
  <si>
    <t>DRAIN HOLES?
Y or N</t>
  </si>
  <si>
    <t>PLS SPECIFY:
DROPSHIP
OR EXTRA STRONG   
PACKING</t>
  </si>
  <si>
    <t xml:space="preserve">*PILLOW COVERS TO BE LEFT UNZIPPED
*PILLOW COVERS SHOULD BE FLAT PACKED.
*NO MORE THAN 12 PER INNER PACK.
*POLYBAGS TO BE LEFT UNSEALED
</t>
  </si>
  <si>
    <r>
      <rPr>
        <b/>
        <sz val="16"/>
        <rFont val="Calibri"/>
        <family val="2"/>
      </rPr>
      <t xml:space="preserve">PILLOW COVERS
</t>
    </r>
    <r>
      <rPr>
        <sz val="1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</rPr>
      <t>*DO NOT INCLUDE PILLOW FILL IN PRICE. PRICE COVER ONLY
*PRICE MUST INCLUDE PRINTING/APPLYING OF LAW LABELS (ARTWORK PER NAPA VENDOR MANUAL)</t>
    </r>
  </si>
  <si>
    <t>PILLOW COVERS</t>
  </si>
  <si>
    <t>PILLOW COVERS:
MATERIAL CONTENT/
PACK REQ</t>
  </si>
  <si>
    <r>
      <rPr>
        <b/>
        <sz val="10"/>
        <rFont val="Arial"/>
        <family val="2"/>
      </rPr>
      <t>*YOU WILL FIND A SUMMARY OF THESE REQUIREMENTS IN NAPA'S VENDOR MANUAL</t>
    </r>
    <r>
      <rPr>
        <b/>
        <sz val="10"/>
        <color rgb="FFFF0000"/>
        <rFont val="Arial"/>
        <family val="2"/>
      </rPr>
      <t xml:space="preserve">
**FAILURE TO FOLLOW THESE INSTRUCTIONS CAN RESULT IN CHARGEBACKS*** </t>
    </r>
  </si>
  <si>
    <t>TARIFF/DUTY</t>
  </si>
  <si>
    <t>DUTY %</t>
  </si>
  <si>
    <t>DEVELOPMENT NOTES</t>
  </si>
  <si>
    <t>SEASON: JANUARY 2017</t>
  </si>
  <si>
    <t>COLLECTION</t>
  </si>
  <si>
    <t>COLOR DESCRIPTION</t>
  </si>
  <si>
    <t>JANUARY 2017
COST OF GOODS
 SPREAD SHEET
"COGS"</t>
  </si>
  <si>
    <t>JANUARY 2017 SAMPLE DISTRIBUTION</t>
  </si>
  <si>
    <t>This Column for Napa Internal Use Only</t>
  </si>
  <si>
    <t xml:space="preserve">CUBIC FEET </t>
  </si>
  <si>
    <t>INTRO SEASON:
JANUARY SHOW 2017
Photo Samples</t>
  </si>
  <si>
    <t>INTRO SEASON:
JANUARY SHOW 2017
Rep Samples</t>
  </si>
  <si>
    <t xml:space="preserve">INTRO SEASON:
JANUARY SHOW 2017
Showroom Samples
</t>
  </si>
  <si>
    <r>
      <t>INTRO SEASON:
JANUARY SHOW 2017</t>
    </r>
    <r>
      <rPr>
        <b/>
        <sz val="5"/>
        <rFont val="Calibri"/>
        <family val="2"/>
        <scheme val="minor"/>
      </rPr>
      <t xml:space="preserve"> 
 </t>
    </r>
    <r>
      <rPr>
        <b/>
        <sz val="12"/>
        <rFont val="Calibri"/>
        <family val="2"/>
        <scheme val="minor"/>
      </rPr>
      <t xml:space="preserve">
Total KC Samples (Factory Use - for Carton Labeling)</t>
    </r>
  </si>
  <si>
    <r>
      <rPr>
        <b/>
        <sz val="20"/>
        <color theme="0"/>
        <rFont val="Calibri"/>
        <family val="2"/>
        <scheme val="minor"/>
      </rPr>
      <t xml:space="preserve">NAPA
KC </t>
    </r>
    <r>
      <rPr>
        <b/>
        <sz val="12"/>
        <color theme="0"/>
        <rFont val="Calibri"/>
        <family val="2"/>
        <scheme val="minor"/>
      </rPr>
      <t xml:space="preserve">
SAMPLE
RED LABEL</t>
    </r>
  </si>
  <si>
    <r>
      <rPr>
        <b/>
        <sz val="18"/>
        <rFont val="Calibri"/>
        <family val="2"/>
        <scheme val="minor"/>
      </rPr>
      <t>NAPA
ATLANTA</t>
    </r>
    <r>
      <rPr>
        <b/>
        <sz val="12"/>
        <rFont val="Calibri"/>
        <family val="2"/>
        <scheme val="minor"/>
      </rPr>
      <t xml:space="preserve">
JANUARY 2017
GREEN LABEL</t>
    </r>
  </si>
  <si>
    <r>
      <rPr>
        <b/>
        <sz val="18"/>
        <color theme="1"/>
        <rFont val="Calibri"/>
        <family val="2"/>
        <scheme val="minor"/>
      </rPr>
      <t>NAPA
DALLAS</t>
    </r>
    <r>
      <rPr>
        <b/>
        <sz val="12"/>
        <color theme="1"/>
        <rFont val="Calibri"/>
        <family val="2"/>
        <scheme val="minor"/>
      </rPr>
      <t xml:space="preserve">
JANUARY 2017
GREEN LABEL</t>
    </r>
  </si>
  <si>
    <r>
      <rPr>
        <b/>
        <sz val="18"/>
        <color theme="1"/>
        <rFont val="Calibri"/>
        <family val="2"/>
        <scheme val="minor"/>
      </rPr>
      <t>NAPA
LAS VEGAS</t>
    </r>
    <r>
      <rPr>
        <b/>
        <sz val="12"/>
        <color theme="1"/>
        <rFont val="Calibri"/>
        <family val="2"/>
        <scheme val="minor"/>
      </rPr>
      <t xml:space="preserve">
JANUARY 2017
 GREEN LABEL</t>
    </r>
  </si>
  <si>
    <t>JANUARY 2017 SAMPLE ORDER
PLEASE DISTRIBUTE AND LABEL SAMPLES
ACCORDING TO INSTRUCTION MANUAL
PAGES 21-25</t>
  </si>
  <si>
    <r>
      <t>*MASTER PACK SHOULD WEIGH NO MORE THAN 40 LBS
*HANG TAGS TO BE TAG-GUNNED TO FRONT OF PILLOW COVER, UPPER RIGHT CORNER
*PLS APPLY</t>
    </r>
    <r>
      <rPr>
        <b/>
        <sz val="10"/>
        <color theme="3"/>
        <rFont val="Arial"/>
        <family val="2"/>
      </rPr>
      <t xml:space="preserve"> BLUE</t>
    </r>
    <r>
      <rPr>
        <b/>
        <sz val="10"/>
        <color rgb="FFFF0000"/>
        <rFont val="Arial"/>
        <family val="2"/>
      </rPr>
      <t xml:space="preserve"> STICKER PRINTED WITH "SHELLS" TO THE MASTER CARTON
</t>
    </r>
  </si>
  <si>
    <t>100% GLASS</t>
    <phoneticPr fontId="0" type="noConversion"/>
  </si>
  <si>
    <t>HY-60788</t>
    <phoneticPr fontId="0" type="noConversion"/>
  </si>
  <si>
    <t>HY-60789</t>
    <phoneticPr fontId="0" type="noConversion"/>
  </si>
  <si>
    <t>HY-60790</t>
    <phoneticPr fontId="0" type="noConversion"/>
  </si>
  <si>
    <t>HY-60791</t>
    <phoneticPr fontId="0" type="noConversion"/>
  </si>
  <si>
    <t>HY-60787</t>
    <phoneticPr fontId="0" type="noConversion"/>
  </si>
  <si>
    <t>HY-60836AB</t>
    <phoneticPr fontId="0" type="noConversion"/>
  </si>
  <si>
    <t>HY-60837ABC</t>
    <phoneticPr fontId="0" type="noConversion"/>
  </si>
  <si>
    <t>HY-60839</t>
    <phoneticPr fontId="0" type="noConversion"/>
  </si>
  <si>
    <t>HY-60841AB</t>
    <phoneticPr fontId="0" type="noConversion"/>
  </si>
  <si>
    <t>HY-60842AB</t>
    <phoneticPr fontId="0" type="noConversion"/>
  </si>
  <si>
    <t>HY-60843ABC</t>
    <phoneticPr fontId="0" type="noConversion"/>
  </si>
  <si>
    <t>HY-60844</t>
    <phoneticPr fontId="0" type="noConversion"/>
  </si>
  <si>
    <t>EA</t>
    <phoneticPr fontId="0" type="noConversion"/>
  </si>
  <si>
    <t>ST</t>
    <phoneticPr fontId="0" type="noConversion"/>
  </si>
  <si>
    <t>EA</t>
    <phoneticPr fontId="0" type="noConversion"/>
  </si>
  <si>
    <t>ST</t>
    <phoneticPr fontId="0" type="noConversion"/>
  </si>
  <si>
    <t>EA</t>
  </si>
  <si>
    <t>EA</t>
    <phoneticPr fontId="0" type="noConversion"/>
  </si>
  <si>
    <t>Currency Conversion:
Date: 2.25.16
USD: $1.00
CNY: $6.53</t>
  </si>
  <si>
    <t>2016 WS PRICING</t>
  </si>
  <si>
    <t>DUTY</t>
  </si>
  <si>
    <t>COMM</t>
  </si>
  <si>
    <t>FREIGHT</t>
  </si>
  <si>
    <t>COGS</t>
  </si>
  <si>
    <t>WS</t>
  </si>
  <si>
    <t>COGS %</t>
  </si>
  <si>
    <t>INCREMENTS</t>
  </si>
  <si>
    <t>ORDER QTY</t>
  </si>
  <si>
    <t>TOTAL $$</t>
  </si>
  <si>
    <t>HOLIDAY</t>
  </si>
  <si>
    <t>N/A</t>
  </si>
  <si>
    <t>EIFFEL TOWER GLASS ORNAMENT</t>
  </si>
  <si>
    <t>ANTIQUE PLATINUM</t>
  </si>
  <si>
    <t>EIFFEL TOWER GLASS TABLE PIECE</t>
  </si>
  <si>
    <t>MEDALLION REFLECTOR GLASS ORNAMENTS ST/2</t>
  </si>
  <si>
    <t>RED / GOLD</t>
  </si>
  <si>
    <t>LEAF GLASS ORNAMENTS ST/3</t>
  </si>
  <si>
    <t>VINE GLASS ORNAMENTS ST/2</t>
  </si>
  <si>
    <t>VINE GLASS ORNAMENTS ST/3</t>
  </si>
  <si>
    <t>VINE GLASS 18" FINIAL</t>
  </si>
  <si>
    <t>VINE GLASS 20" FINIAL</t>
  </si>
  <si>
    <t>BELL GLASS ORNAMENTS ST/2</t>
  </si>
  <si>
    <t>AQUA</t>
  </si>
  <si>
    <t>GLASS DEW DROP 3.25" ORNAMENT</t>
  </si>
  <si>
    <t>GLASS DEW DROP 4" ORNAMENT</t>
  </si>
  <si>
    <t>GLASS SEA BUBBLE ORNAMENT</t>
  </si>
  <si>
    <t>GLASS REFLECTOR BALL ORNAMENTS ST/3</t>
  </si>
  <si>
    <t>GOLD / RUST</t>
  </si>
  <si>
    <t>GLASS WAVE BALL ORNAMENT</t>
  </si>
  <si>
    <t>MOVE TO HOLIDAY 2018</t>
  </si>
  <si>
    <t>4</t>
    <phoneticPr fontId="0" type="noConversion"/>
  </si>
  <si>
    <t>18</t>
    <phoneticPr fontId="0" type="noConversion"/>
  </si>
  <si>
    <t>EA</t>
    <phoneticPr fontId="0" type="noConversion"/>
  </si>
  <si>
    <t>ST</t>
    <phoneticPr fontId="0" type="noConversion"/>
  </si>
  <si>
    <t>GLASS SCROLL 18" FINIAL</t>
  </si>
  <si>
    <t>PASS FOR NOW - MOVE TO HOLIDAY 2018 INTRO</t>
  </si>
  <si>
    <t>ST</t>
    <phoneticPr fontId="0" type="noConversion"/>
  </si>
  <si>
    <t>4
3.875
3.25</t>
  </si>
  <si>
    <t>4.5
4.5
5.75</t>
  </si>
  <si>
    <t>3.5
2.25</t>
  </si>
  <si>
    <t>10
5.5</t>
  </si>
  <si>
    <t>4.5
4.75</t>
  </si>
  <si>
    <t>5.5
5.75</t>
  </si>
  <si>
    <t>Z4384AQ</t>
  </si>
  <si>
    <t>Z4385AQ</t>
  </si>
  <si>
    <t>Z4386AQ</t>
  </si>
  <si>
    <t>Z4387RDG</t>
  </si>
  <si>
    <t>Z4413GDR</t>
  </si>
  <si>
    <t>Z4414AP</t>
  </si>
  <si>
    <t>Z4415AP</t>
  </si>
  <si>
    <t>Z4437RDG</t>
  </si>
  <si>
    <t>Z4438RDG</t>
  </si>
  <si>
    <t>Z4439RDG</t>
  </si>
  <si>
    <t>Z4440RDG</t>
  </si>
  <si>
    <t>Z4441RDG</t>
  </si>
  <si>
    <t>Z4442RDG</t>
  </si>
  <si>
    <t>Z4443RDG</t>
  </si>
  <si>
    <t>Z4444RDG</t>
  </si>
  <si>
    <t>GLITTERED GLASS BELL ORNAMENTS ST/2</t>
  </si>
  <si>
    <t>HY-60845</t>
  </si>
  <si>
    <t xml:space="preserve">
FACTORY NAME: GRAND SOURCE
DATE: 6.07.16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</si>
</sst>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"/>
    <numFmt numFmtId="165" formatCode="0.000"/>
    <numFmt numFmtId="166" formatCode="0_);[Red]\(0\)"/>
    <numFmt numFmtId="167" formatCode="000000000000"/>
    <numFmt numFmtId="168" formatCode="0.000_);[Red]\(0.000\)"/>
    <numFmt numFmtId="169" formatCode="&quot;$&quot;#,##0.00"/>
  </numFmts>
  <fonts count="5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VNI-Times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b/>
      <u/>
      <sz val="11"/>
      <color indexed="10"/>
      <name val="Arial"/>
      <family val="2"/>
    </font>
    <font>
      <b/>
      <sz val="16"/>
      <name val="Arial"/>
      <family val="2"/>
    </font>
    <font>
      <b/>
      <sz val="16"/>
      <color indexed="8"/>
      <name val="Calibri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Arial"/>
      <family val="2"/>
    </font>
    <font>
      <sz val="16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6"/>
      <color theme="3"/>
      <name val="Calibri"/>
      <family val="2"/>
      <scheme val="minor"/>
    </font>
    <font>
      <b/>
      <sz val="16"/>
      <color theme="3"/>
      <name val="Arial"/>
      <family val="2"/>
    </font>
    <font>
      <b/>
      <sz val="9"/>
      <color rgb="FFFF0000"/>
      <name val="Arial"/>
      <family val="2"/>
    </font>
    <font>
      <b/>
      <sz val="12"/>
      <name val="Arial"/>
      <family val="2"/>
    </font>
    <font>
      <b/>
      <sz val="16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0"/>
      <color theme="3"/>
      <name val="Arial"/>
      <family val="2"/>
    </font>
    <font>
      <b/>
      <sz val="16"/>
      <color rgb="FFFF0000"/>
      <name val="Calibri"/>
      <family val="2"/>
      <scheme val="minor"/>
    </font>
    <font>
      <b/>
      <sz val="18"/>
      <color rgb="FFFF0000"/>
      <name val="Arial"/>
      <family val="2"/>
    </font>
    <font>
      <b/>
      <sz val="18"/>
      <color indexed="10"/>
      <name val="Arial"/>
      <family val="2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5"/>
      <name val="Calibri"/>
      <family val="2"/>
      <scheme val="minor"/>
    </font>
    <font>
      <sz val="18"/>
      <name val="Arial Unicode MS"/>
      <family val="2"/>
      <charset val="134"/>
    </font>
    <font>
      <sz val="14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15"/>
      <name val="Century Gothic"/>
      <family val="2"/>
    </font>
    <font>
      <b/>
      <sz val="36"/>
      <name val="Arial"/>
      <family val="2"/>
    </font>
    <font>
      <b/>
      <sz val="30"/>
      <name val="Arial"/>
      <family val="2"/>
    </font>
    <font>
      <b/>
      <sz val="14"/>
      <color rgb="FF00B050"/>
      <name val="Arial Unicode MS"/>
      <family val="2"/>
    </font>
    <font>
      <b/>
      <sz val="13"/>
      <color rgb="FFFF0000"/>
      <name val="Arial Unicode MS"/>
      <family val="2"/>
    </font>
    <font>
      <sz val="25"/>
      <color theme="0"/>
      <name val="Calibri"/>
      <family val="2"/>
      <scheme val="minor"/>
    </font>
    <font>
      <sz val="12"/>
      <name val="Arial Unicode MS"/>
      <family val="2"/>
    </font>
    <font>
      <b/>
      <sz val="11"/>
      <color rgb="FFFF0000"/>
      <name val="Arial Unicode MS"/>
      <family val="2"/>
    </font>
    <font>
      <b/>
      <sz val="12"/>
      <name val="Futura Light"/>
      <family val="2"/>
    </font>
    <font>
      <sz val="12"/>
      <name val="Arial"/>
      <family val="2"/>
    </font>
    <font>
      <b/>
      <sz val="14"/>
      <color rgb="FF7030A0"/>
      <name val="Arial Unicode MS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12" fillId="0" borderId="0"/>
    <xf numFmtId="42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</cellStyleXfs>
  <cellXfs count="282">
    <xf numFmtId="0" fontId="0" fillId="0" borderId="0" xfId="0"/>
    <xf numFmtId="0" fontId="2" fillId="2" borderId="0" xfId="3" applyFont="1" applyFill="1" applyBorder="1" applyAlignment="1" applyProtection="1">
      <alignment horizontal="center"/>
    </xf>
    <xf numFmtId="0" fontId="2" fillId="2" borderId="1" xfId="3" applyFont="1" applyFill="1" applyBorder="1" applyAlignment="1" applyProtection="1">
      <alignment horizontal="center"/>
    </xf>
    <xf numFmtId="0" fontId="2" fillId="2" borderId="2" xfId="3" applyFont="1" applyFill="1" applyBorder="1" applyAlignment="1" applyProtection="1">
      <alignment horizontal="center" vertical="center"/>
      <protection locked="0"/>
    </xf>
    <xf numFmtId="10" fontId="2" fillId="2" borderId="2" xfId="3" applyNumberFormat="1" applyFont="1" applyFill="1" applyBorder="1" applyAlignment="1" applyProtection="1">
      <alignment horizontal="center" vertical="center"/>
      <protection locked="0"/>
    </xf>
    <xf numFmtId="0" fontId="2" fillId="2" borderId="2" xfId="3" applyFont="1" applyFill="1" applyBorder="1" applyAlignment="1" applyProtection="1">
      <alignment horizontal="center" vertical="center" wrapText="1"/>
      <protection locked="0"/>
    </xf>
    <xf numFmtId="37" fontId="7" fillId="2" borderId="2" xfId="1" applyNumberFormat="1" applyFont="1" applyFill="1" applyBorder="1" applyAlignment="1" applyProtection="1">
      <alignment horizontal="center" vertical="center" wrapText="1"/>
      <protection locked="0"/>
    </xf>
    <xf numFmtId="37" fontId="7" fillId="2" borderId="2" xfId="1" applyNumberFormat="1" applyFont="1" applyFill="1" applyBorder="1" applyAlignment="1" applyProtection="1">
      <alignment horizontal="center" vertical="center"/>
      <protection locked="0"/>
    </xf>
    <xf numFmtId="168" fontId="2" fillId="2" borderId="2" xfId="3" applyNumberFormat="1" applyFont="1" applyFill="1" applyBorder="1" applyAlignment="1" applyProtection="1">
      <alignment horizontal="center" vertical="center"/>
    </xf>
    <xf numFmtId="2" fontId="2" fillId="2" borderId="2" xfId="3" applyNumberFormat="1" applyFont="1" applyFill="1" applyBorder="1" applyAlignment="1" applyProtection="1">
      <alignment horizontal="center" vertical="center"/>
    </xf>
    <xf numFmtId="0" fontId="2" fillId="2" borderId="1" xfId="3" applyFont="1" applyFill="1" applyBorder="1" applyAlignment="1" applyProtection="1">
      <alignment horizontal="center" vertical="center"/>
    </xf>
    <xf numFmtId="0" fontId="2" fillId="2" borderId="1" xfId="3" applyFont="1" applyFill="1" applyBorder="1" applyAlignment="1" applyProtection="1">
      <alignment horizontal="center" vertical="center"/>
      <protection locked="0"/>
    </xf>
    <xf numFmtId="10" fontId="2" fillId="2" borderId="1" xfId="3" applyNumberFormat="1" applyFont="1" applyFill="1" applyBorder="1" applyAlignment="1" applyProtection="1">
      <alignment horizontal="center" vertical="center"/>
      <protection locked="0"/>
    </xf>
    <xf numFmtId="0" fontId="2" fillId="2" borderId="1" xfId="3" applyFont="1" applyFill="1" applyBorder="1" applyAlignment="1" applyProtection="1">
      <alignment horizontal="center" vertical="center" wrapText="1"/>
      <protection locked="0"/>
    </xf>
    <xf numFmtId="37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7" fontId="7" fillId="2" borderId="1" xfId="1" applyNumberFormat="1" applyFont="1" applyFill="1" applyBorder="1" applyAlignment="1" applyProtection="1">
      <alignment horizontal="center" vertical="center"/>
      <protection locked="0"/>
    </xf>
    <xf numFmtId="2" fontId="2" fillId="2" borderId="1" xfId="3" applyNumberFormat="1" applyFont="1" applyFill="1" applyBorder="1" applyAlignment="1" applyProtection="1">
      <alignment horizontal="center" vertical="center"/>
      <protection locked="0"/>
    </xf>
    <xf numFmtId="2" fontId="2" fillId="2" borderId="1" xfId="3" applyNumberFormat="1" applyFont="1" applyFill="1" applyBorder="1" applyAlignment="1" applyProtection="1">
      <alignment horizontal="center" vertical="center"/>
    </xf>
    <xf numFmtId="0" fontId="2" fillId="2" borderId="1" xfId="3" applyFont="1" applyFill="1" applyBorder="1" applyProtection="1"/>
    <xf numFmtId="0" fontId="2" fillId="2" borderId="0" xfId="3" applyFont="1" applyFill="1" applyBorder="1" applyProtection="1"/>
    <xf numFmtId="10" fontId="2" fillId="2" borderId="0" xfId="3" applyNumberFormat="1" applyFont="1" applyFill="1" applyBorder="1" applyProtection="1"/>
    <xf numFmtId="44" fontId="2" fillId="2" borderId="0" xfId="1" applyFont="1" applyFill="1" applyBorder="1" applyProtection="1"/>
    <xf numFmtId="0" fontId="2" fillId="2" borderId="0" xfId="3" applyFont="1" applyFill="1" applyBorder="1" applyAlignment="1" applyProtection="1">
      <alignment wrapText="1"/>
    </xf>
    <xf numFmtId="1" fontId="2" fillId="2" borderId="0" xfId="3" applyNumberFormat="1" applyFont="1" applyFill="1" applyBorder="1" applyAlignment="1" applyProtection="1">
      <alignment horizontal="center"/>
    </xf>
    <xf numFmtId="164" fontId="2" fillId="2" borderId="0" xfId="3" applyNumberFormat="1" applyFont="1" applyFill="1" applyBorder="1" applyAlignment="1" applyProtection="1">
      <alignment horizontal="center"/>
    </xf>
    <xf numFmtId="166" fontId="2" fillId="2" borderId="0" xfId="3" applyNumberFormat="1" applyFont="1" applyFill="1" applyBorder="1" applyProtection="1"/>
    <xf numFmtId="164" fontId="2" fillId="2" borderId="0" xfId="3" applyNumberFormat="1" applyFont="1" applyFill="1" applyBorder="1" applyProtection="1"/>
    <xf numFmtId="2" fontId="2" fillId="2" borderId="0" xfId="3" applyNumberFormat="1" applyFont="1" applyFill="1" applyBorder="1" applyProtection="1"/>
    <xf numFmtId="0" fontId="2" fillId="4" borderId="2" xfId="3" applyFont="1" applyFill="1" applyBorder="1" applyAlignment="1" applyProtection="1">
      <alignment horizontal="center" vertical="center"/>
      <protection locked="0"/>
    </xf>
    <xf numFmtId="0" fontId="2" fillId="4" borderId="1" xfId="3" applyFont="1" applyFill="1" applyBorder="1" applyAlignment="1" applyProtection="1">
      <alignment horizontal="center" vertical="center"/>
      <protection locked="0"/>
    </xf>
    <xf numFmtId="0" fontId="2" fillId="4" borderId="0" xfId="3" applyFont="1" applyFill="1" applyBorder="1" applyProtection="1"/>
    <xf numFmtId="0" fontId="2" fillId="5" borderId="5" xfId="3" applyFont="1" applyFill="1" applyBorder="1" applyAlignment="1" applyProtection="1">
      <alignment horizontal="center"/>
    </xf>
    <xf numFmtId="0" fontId="5" fillId="5" borderId="5" xfId="3" applyFont="1" applyFill="1" applyBorder="1" applyAlignment="1" applyProtection="1">
      <alignment horizontal="center"/>
    </xf>
    <xf numFmtId="44" fontId="4" fillId="5" borderId="4" xfId="1" applyFont="1" applyFill="1" applyBorder="1" applyAlignment="1" applyProtection="1">
      <alignment horizontal="center" vertical="center" wrapText="1"/>
    </xf>
    <xf numFmtId="0" fontId="4" fillId="5" borderId="4" xfId="3" applyFont="1" applyFill="1" applyBorder="1" applyAlignment="1" applyProtection="1">
      <alignment horizontal="center" vertical="center" wrapText="1"/>
    </xf>
    <xf numFmtId="44" fontId="4" fillId="3" borderId="7" xfId="1" applyFont="1" applyFill="1" applyBorder="1" applyAlignment="1" applyProtection="1">
      <alignment horizontal="center" vertical="center" wrapText="1"/>
    </xf>
    <xf numFmtId="37" fontId="7" fillId="3" borderId="2" xfId="1" applyNumberFormat="1" applyFont="1" applyFill="1" applyBorder="1" applyAlignment="1" applyProtection="1">
      <alignment horizontal="center" vertical="center"/>
      <protection locked="0"/>
    </xf>
    <xf numFmtId="167" fontId="2" fillId="3" borderId="2" xfId="3" applyNumberFormat="1" applyFont="1" applyFill="1" applyBorder="1" applyAlignment="1" applyProtection="1">
      <alignment horizontal="center" vertical="center"/>
      <protection locked="0"/>
    </xf>
    <xf numFmtId="0" fontId="2" fillId="3" borderId="2" xfId="3" applyFont="1" applyFill="1" applyBorder="1" applyAlignment="1" applyProtection="1">
      <alignment horizontal="center" vertical="center" wrapText="1"/>
      <protection locked="0"/>
    </xf>
    <xf numFmtId="37" fontId="7" fillId="3" borderId="1" xfId="1" applyNumberFormat="1" applyFont="1" applyFill="1" applyBorder="1" applyAlignment="1" applyProtection="1">
      <alignment horizontal="center" vertical="center"/>
      <protection locked="0"/>
    </xf>
    <xf numFmtId="167" fontId="2" fillId="3" borderId="1" xfId="3" applyNumberFormat="1" applyFont="1" applyFill="1" applyBorder="1" applyAlignment="1" applyProtection="1">
      <alignment horizontal="center" vertical="center"/>
      <protection locked="0"/>
    </xf>
    <xf numFmtId="0" fontId="2" fillId="3" borderId="1" xfId="3" applyFont="1" applyFill="1" applyBorder="1" applyAlignment="1" applyProtection="1">
      <alignment horizontal="center" vertical="center" wrapText="1"/>
      <protection locked="0"/>
    </xf>
    <xf numFmtId="44" fontId="2" fillId="3" borderId="0" xfId="1" applyFont="1" applyFill="1" applyBorder="1" applyProtection="1"/>
    <xf numFmtId="49" fontId="6" fillId="3" borderId="0" xfId="3" applyNumberFormat="1" applyFont="1" applyFill="1" applyBorder="1" applyAlignment="1" applyProtection="1">
      <alignment horizontal="center"/>
    </xf>
    <xf numFmtId="0" fontId="2" fillId="3" borderId="0" xfId="3" applyFont="1" applyFill="1" applyBorder="1" applyAlignment="1" applyProtection="1">
      <alignment wrapText="1"/>
    </xf>
    <xf numFmtId="164" fontId="4" fillId="6" borderId="9" xfId="3" applyNumberFormat="1" applyFont="1" applyFill="1" applyBorder="1" applyAlignment="1" applyProtection="1">
      <alignment horizontal="center" vertical="center" wrapText="1"/>
    </xf>
    <xf numFmtId="1" fontId="4" fillId="5" borderId="9" xfId="1" applyNumberFormat="1" applyFont="1" applyFill="1" applyBorder="1" applyAlignment="1" applyProtection="1">
      <alignment horizontal="center" vertical="center" wrapText="1"/>
    </xf>
    <xf numFmtId="164" fontId="4" fillId="5" borderId="9" xfId="3" applyNumberFormat="1" applyFont="1" applyFill="1" applyBorder="1" applyAlignment="1" applyProtection="1">
      <alignment horizontal="center" vertical="center" wrapText="1"/>
    </xf>
    <xf numFmtId="2" fontId="4" fillId="5" borderId="9" xfId="3" applyNumberFormat="1" applyFont="1" applyFill="1" applyBorder="1" applyAlignment="1" applyProtection="1">
      <alignment horizontal="center" vertical="center" wrapText="1"/>
    </xf>
    <xf numFmtId="165" fontId="4" fillId="5" borderId="9" xfId="3" applyNumberFormat="1" applyFont="1" applyFill="1" applyBorder="1" applyAlignment="1" applyProtection="1">
      <alignment horizontal="center" vertical="center" wrapText="1"/>
    </xf>
    <xf numFmtId="1" fontId="4" fillId="7" borderId="9" xfId="1" applyNumberFormat="1" applyFont="1" applyFill="1" applyBorder="1" applyAlignment="1" applyProtection="1">
      <alignment horizontal="center" vertical="center" wrapText="1"/>
    </xf>
    <xf numFmtId="166" fontId="4" fillId="7" borderId="9" xfId="3" applyNumberFormat="1" applyFont="1" applyFill="1" applyBorder="1" applyAlignment="1" applyProtection="1">
      <alignment horizontal="center" vertical="center" wrapText="1"/>
    </xf>
    <xf numFmtId="2" fontId="4" fillId="7" borderId="9" xfId="3" applyNumberFormat="1" applyFont="1" applyFill="1" applyBorder="1" applyAlignment="1" applyProtection="1">
      <alignment horizontal="center" vertical="center" wrapText="1"/>
    </xf>
    <xf numFmtId="164" fontId="4" fillId="7" borderId="9" xfId="3" applyNumberFormat="1" applyFont="1" applyFill="1" applyBorder="1" applyAlignment="1" applyProtection="1">
      <alignment horizontal="center" vertical="center" wrapText="1"/>
    </xf>
    <xf numFmtId="165" fontId="4" fillId="7" borderId="9" xfId="3" applyNumberFormat="1" applyFont="1" applyFill="1" applyBorder="1" applyAlignment="1" applyProtection="1">
      <alignment horizontal="center" vertical="center" wrapText="1"/>
    </xf>
    <xf numFmtId="165" fontId="5" fillId="7" borderId="9" xfId="3" applyNumberFormat="1" applyFont="1" applyFill="1" applyBorder="1" applyAlignment="1" applyProtection="1">
      <alignment horizontal="center" vertical="center" wrapText="1"/>
    </xf>
    <xf numFmtId="2" fontId="4" fillId="7" borderId="10" xfId="3" applyNumberFormat="1" applyFont="1" applyFill="1" applyBorder="1" applyAlignment="1" applyProtection="1">
      <alignment horizontal="center" vertical="center" wrapText="1"/>
    </xf>
    <xf numFmtId="0" fontId="4" fillId="7" borderId="11" xfId="3" applyFont="1" applyFill="1" applyBorder="1" applyAlignment="1" applyProtection="1">
      <alignment horizontal="center" vertical="center"/>
    </xf>
    <xf numFmtId="0" fontId="9" fillId="2" borderId="0" xfId="3" applyFont="1" applyFill="1" applyBorder="1" applyAlignment="1" applyProtection="1">
      <alignment horizontal="center" vertical="center"/>
    </xf>
    <xf numFmtId="44" fontId="4" fillId="8" borderId="4" xfId="1" applyFont="1" applyFill="1" applyBorder="1" applyAlignment="1" applyProtection="1">
      <alignment horizontal="center" vertical="center" wrapText="1"/>
    </xf>
    <xf numFmtId="44" fontId="4" fillId="7" borderId="4" xfId="1" applyFont="1" applyFill="1" applyBorder="1" applyAlignment="1" applyProtection="1">
      <alignment horizontal="center" vertical="center" wrapText="1"/>
    </xf>
    <xf numFmtId="44" fontId="4" fillId="5" borderId="12" xfId="1" applyFont="1" applyFill="1" applyBorder="1" applyAlignment="1" applyProtection="1">
      <alignment horizontal="center" vertical="center" wrapText="1"/>
    </xf>
    <xf numFmtId="0" fontId="2" fillId="5" borderId="13" xfId="3" applyFont="1" applyFill="1" applyBorder="1" applyAlignment="1" applyProtection="1">
      <alignment horizontal="center"/>
    </xf>
    <xf numFmtId="44" fontId="4" fillId="7" borderId="3" xfId="1" applyFont="1" applyFill="1" applyBorder="1" applyAlignment="1" applyProtection="1">
      <alignment horizontal="center" vertical="center" wrapText="1"/>
    </xf>
    <xf numFmtId="44" fontId="4" fillId="8" borderId="14" xfId="1" applyFont="1" applyFill="1" applyBorder="1" applyAlignment="1" applyProtection="1">
      <alignment horizontal="center" vertical="center" wrapText="1"/>
    </xf>
    <xf numFmtId="0" fontId="2" fillId="7" borderId="15" xfId="3" applyFont="1" applyFill="1" applyBorder="1" applyAlignment="1" applyProtection="1">
      <alignment horizontal="center"/>
    </xf>
    <xf numFmtId="44" fontId="4" fillId="7" borderId="7" xfId="1" applyFont="1" applyFill="1" applyBorder="1" applyAlignment="1" applyProtection="1">
      <alignment horizontal="center" vertical="center" wrapText="1"/>
    </xf>
    <xf numFmtId="0" fontId="4" fillId="7" borderId="9" xfId="3" applyFont="1" applyFill="1" applyBorder="1" applyAlignment="1" applyProtection="1">
      <alignment horizontal="center" vertical="center" wrapText="1"/>
    </xf>
    <xf numFmtId="164" fontId="4" fillId="6" borderId="17" xfId="3" applyNumberFormat="1" applyFont="1" applyFill="1" applyBorder="1" applyAlignment="1" applyProtection="1">
      <alignment horizontal="center" vertical="center" wrapText="1"/>
    </xf>
    <xf numFmtId="1" fontId="4" fillId="5" borderId="18" xfId="1" applyNumberFormat="1" applyFont="1" applyFill="1" applyBorder="1" applyAlignment="1" applyProtection="1">
      <alignment horizontal="center" vertical="center" wrapText="1"/>
    </xf>
    <xf numFmtId="37" fontId="11" fillId="2" borderId="2" xfId="1" applyNumberFormat="1" applyFont="1" applyFill="1" applyBorder="1" applyAlignment="1" applyProtection="1">
      <alignment horizontal="center" vertical="center" wrapText="1"/>
      <protection locked="0"/>
    </xf>
    <xf numFmtId="44" fontId="4" fillId="5" borderId="19" xfId="1" applyFont="1" applyFill="1" applyBorder="1" applyAlignment="1" applyProtection="1">
      <alignment horizontal="center" vertical="center" wrapText="1"/>
    </xf>
    <xf numFmtId="44" fontId="4" fillId="3" borderId="2" xfId="1" applyFont="1" applyFill="1" applyBorder="1" applyAlignment="1" applyProtection="1">
      <alignment horizontal="center" vertical="center" wrapText="1"/>
    </xf>
    <xf numFmtId="0" fontId="2" fillId="3" borderId="8" xfId="3" applyFont="1" applyFill="1" applyBorder="1" applyAlignment="1" applyProtection="1">
      <alignment horizontal="center"/>
    </xf>
    <xf numFmtId="0" fontId="2" fillId="8" borderId="8" xfId="3" applyFont="1" applyFill="1" applyBorder="1" applyAlignment="1" applyProtection="1">
      <alignment horizontal="center"/>
    </xf>
    <xf numFmtId="44" fontId="4" fillId="8" borderId="2" xfId="1" applyFont="1" applyFill="1" applyBorder="1" applyAlignment="1" applyProtection="1">
      <alignment horizontal="center" vertical="center" wrapText="1"/>
    </xf>
    <xf numFmtId="37" fontId="7" fillId="0" borderId="2" xfId="1" applyNumberFormat="1" applyFont="1" applyFill="1" applyBorder="1" applyAlignment="1" applyProtection="1">
      <alignment horizontal="center" vertical="center"/>
      <protection locked="0"/>
    </xf>
    <xf numFmtId="44" fontId="2" fillId="0" borderId="0" xfId="1" applyFont="1" applyFill="1" applyBorder="1" applyProtection="1"/>
    <xf numFmtId="0" fontId="4" fillId="5" borderId="8" xfId="3" applyFont="1" applyFill="1" applyBorder="1" applyAlignment="1" applyProtection="1">
      <alignment horizontal="center" vertical="center" wrapText="1"/>
    </xf>
    <xf numFmtId="44" fontId="4" fillId="7" borderId="12" xfId="1" applyFont="1" applyFill="1" applyBorder="1" applyAlignment="1" applyProtection="1">
      <alignment horizontal="center" vertical="center" wrapText="1"/>
    </xf>
    <xf numFmtId="44" fontId="4" fillId="8" borderId="8" xfId="1" applyFont="1" applyFill="1" applyBorder="1" applyAlignment="1" applyProtection="1">
      <alignment horizontal="center" vertical="center" wrapText="1"/>
    </xf>
    <xf numFmtId="10" fontId="2" fillId="11" borderId="2" xfId="3" applyNumberFormat="1" applyFont="1" applyFill="1" applyBorder="1" applyAlignment="1" applyProtection="1">
      <alignment horizontal="center" vertical="center"/>
      <protection locked="0"/>
    </xf>
    <xf numFmtId="10" fontId="2" fillId="11" borderId="1" xfId="3" applyNumberFormat="1" applyFont="1" applyFill="1" applyBorder="1" applyAlignment="1" applyProtection="1">
      <alignment horizontal="center" vertical="center"/>
      <protection locked="0"/>
    </xf>
    <xf numFmtId="10" fontId="2" fillId="11" borderId="0" xfId="3" applyNumberFormat="1" applyFont="1" applyFill="1" applyBorder="1" applyProtection="1"/>
    <xf numFmtId="0" fontId="2" fillId="11" borderId="2" xfId="3" applyFont="1" applyFill="1" applyBorder="1" applyAlignment="1" applyProtection="1">
      <alignment horizontal="center" vertical="center"/>
      <protection locked="0"/>
    </xf>
    <xf numFmtId="0" fontId="2" fillId="11" borderId="1" xfId="3" applyFont="1" applyFill="1" applyBorder="1" applyAlignment="1" applyProtection="1">
      <alignment horizontal="center" vertical="center"/>
      <protection locked="0"/>
    </xf>
    <xf numFmtId="0" fontId="2" fillId="11" borderId="0" xfId="3" applyFont="1" applyFill="1" applyBorder="1" applyProtection="1"/>
    <xf numFmtId="0" fontId="2" fillId="5" borderId="32" xfId="3" applyFont="1" applyFill="1" applyBorder="1" applyAlignment="1" applyProtection="1">
      <alignment horizontal="center"/>
    </xf>
    <xf numFmtId="10" fontId="4" fillId="3" borderId="12" xfId="3" applyNumberFormat="1" applyFont="1" applyFill="1" applyBorder="1" applyAlignment="1" applyProtection="1">
      <alignment horizontal="center" vertical="center" wrapText="1"/>
    </xf>
    <xf numFmtId="0" fontId="24" fillId="11" borderId="7" xfId="0" applyFont="1" applyFill="1" applyBorder="1" applyAlignment="1">
      <alignment horizontal="center"/>
    </xf>
    <xf numFmtId="10" fontId="4" fillId="11" borderId="7" xfId="3" applyNumberFormat="1" applyFont="1" applyFill="1" applyBorder="1" applyAlignment="1" applyProtection="1">
      <alignment horizontal="center" vertical="center" wrapText="1"/>
    </xf>
    <xf numFmtId="37" fontId="7" fillId="11" borderId="2" xfId="1" applyNumberFormat="1" applyFont="1" applyFill="1" applyBorder="1" applyAlignment="1" applyProtection="1">
      <alignment horizontal="center" vertical="center" wrapText="1"/>
      <protection locked="0"/>
    </xf>
    <xf numFmtId="37" fontId="7" fillId="11" borderId="1" xfId="1" applyNumberFormat="1" applyFont="1" applyFill="1" applyBorder="1" applyAlignment="1" applyProtection="1">
      <alignment horizontal="center" vertical="center" wrapText="1"/>
      <protection locked="0"/>
    </xf>
    <xf numFmtId="44" fontId="2" fillId="11" borderId="0" xfId="1" applyFont="1" applyFill="1" applyBorder="1" applyProtection="1"/>
    <xf numFmtId="44" fontId="4" fillId="11" borderId="7" xfId="1" applyFont="1" applyFill="1" applyBorder="1" applyAlignment="1" applyProtection="1">
      <alignment horizontal="center" vertical="center" wrapText="1"/>
    </xf>
    <xf numFmtId="0" fontId="0" fillId="11" borderId="7" xfId="0" applyFont="1" applyFill="1" applyBorder="1" applyAlignment="1">
      <alignment horizontal="center"/>
    </xf>
    <xf numFmtId="0" fontId="0" fillId="11" borderId="33" xfId="0" applyFont="1" applyFill="1" applyBorder="1" applyAlignment="1">
      <alignment horizontal="center"/>
    </xf>
    <xf numFmtId="44" fontId="4" fillId="11" borderId="22" xfId="1" applyFont="1" applyFill="1" applyBorder="1" applyAlignment="1" applyProtection="1">
      <alignment horizontal="center" vertical="center" wrapText="1"/>
    </xf>
    <xf numFmtId="0" fontId="2" fillId="11" borderId="16" xfId="3" applyFont="1" applyFill="1" applyBorder="1" applyAlignment="1" applyProtection="1">
      <alignment horizontal="center"/>
    </xf>
    <xf numFmtId="44" fontId="4" fillId="11" borderId="19" xfId="1" applyFont="1" applyFill="1" applyBorder="1" applyAlignment="1" applyProtection="1">
      <alignment horizontal="center" vertical="center" wrapText="1"/>
    </xf>
    <xf numFmtId="37" fontId="7" fillId="11" borderId="2" xfId="1" applyNumberFormat="1" applyFont="1" applyFill="1" applyBorder="1" applyAlignment="1" applyProtection="1">
      <alignment horizontal="center" vertical="center"/>
      <protection locked="0"/>
    </xf>
    <xf numFmtId="37" fontId="7" fillId="11" borderId="1" xfId="1" applyNumberFormat="1" applyFont="1" applyFill="1" applyBorder="1" applyAlignment="1" applyProtection="1">
      <alignment horizontal="center" vertical="center"/>
      <protection locked="0"/>
    </xf>
    <xf numFmtId="0" fontId="4" fillId="11" borderId="7" xfId="3" applyFont="1" applyFill="1" applyBorder="1" applyAlignment="1" applyProtection="1">
      <alignment horizontal="center" vertical="center" wrapText="1"/>
    </xf>
    <xf numFmtId="44" fontId="4" fillId="9" borderId="30" xfId="1" applyFont="1" applyFill="1" applyBorder="1" applyAlignment="1" applyProtection="1">
      <alignment horizontal="center" vertical="center" wrapText="1"/>
    </xf>
    <xf numFmtId="0" fontId="13" fillId="11" borderId="7" xfId="0" applyFont="1" applyFill="1" applyBorder="1" applyAlignment="1">
      <alignment horizontal="center"/>
    </xf>
    <xf numFmtId="44" fontId="4" fillId="9" borderId="31" xfId="1" applyFont="1" applyFill="1" applyBorder="1" applyAlignment="1" applyProtection="1">
      <alignment horizontal="center" vertical="center" wrapText="1"/>
    </xf>
    <xf numFmtId="44" fontId="4" fillId="3" borderId="29" xfId="1" applyFont="1" applyFill="1" applyBorder="1" applyAlignment="1" applyProtection="1">
      <alignment horizontal="center" vertical="center" wrapText="1"/>
    </xf>
    <xf numFmtId="0" fontId="26" fillId="11" borderId="7" xfId="0" applyFont="1" applyFill="1" applyBorder="1" applyAlignment="1">
      <alignment horizontal="center" vertical="center" wrapText="1"/>
    </xf>
    <xf numFmtId="0" fontId="26" fillId="11" borderId="7" xfId="3" applyFont="1" applyFill="1" applyBorder="1" applyAlignment="1" applyProtection="1">
      <alignment horizontal="center" vertical="center" wrapText="1"/>
    </xf>
    <xf numFmtId="0" fontId="26" fillId="11" borderId="22" xfId="0" applyFont="1" applyFill="1" applyBorder="1" applyAlignment="1">
      <alignment horizontal="center" vertical="center" wrapText="1"/>
    </xf>
    <xf numFmtId="0" fontId="26" fillId="11" borderId="19" xfId="0" applyFont="1" applyFill="1" applyBorder="1" applyAlignment="1">
      <alignment horizontal="center" vertical="center" wrapText="1"/>
    </xf>
    <xf numFmtId="0" fontId="26" fillId="11" borderId="34" xfId="0" applyFont="1" applyFill="1" applyBorder="1" applyAlignment="1">
      <alignment horizontal="center" vertical="center" wrapText="1"/>
    </xf>
    <xf numFmtId="0" fontId="4" fillId="8" borderId="6" xfId="3" applyFont="1" applyFill="1" applyBorder="1" applyAlignment="1" applyProtection="1">
      <alignment horizontal="center" wrapText="1"/>
    </xf>
    <xf numFmtId="0" fontId="4" fillId="11" borderId="7" xfId="3" applyFont="1" applyFill="1" applyBorder="1" applyAlignment="1" applyProtection="1">
      <alignment horizontal="center" wrapText="1"/>
    </xf>
    <xf numFmtId="44" fontId="4" fillId="8" borderId="26" xfId="1" applyFont="1" applyFill="1" applyBorder="1" applyAlignment="1" applyProtection="1">
      <alignment horizontal="center" vertical="center" wrapText="1"/>
    </xf>
    <xf numFmtId="0" fontId="26" fillId="11" borderId="0" xfId="0" applyFont="1" applyFill="1" applyBorder="1" applyAlignment="1">
      <alignment horizontal="center" vertical="center" wrapText="1"/>
    </xf>
    <xf numFmtId="0" fontId="4" fillId="3" borderId="7" xfId="3" applyFont="1" applyFill="1" applyBorder="1" applyAlignment="1" applyProtection="1">
      <alignment horizontal="center" vertical="center" wrapText="1"/>
    </xf>
    <xf numFmtId="44" fontId="4" fillId="5" borderId="30" xfId="1" applyFont="1" applyFill="1" applyBorder="1" applyAlignment="1" applyProtection="1">
      <alignment horizontal="center" vertical="center" wrapText="1"/>
    </xf>
    <xf numFmtId="44" fontId="2" fillId="5" borderId="0" xfId="1" applyFont="1" applyFill="1" applyBorder="1" applyProtection="1"/>
    <xf numFmtId="1" fontId="2" fillId="5" borderId="0" xfId="3" applyNumberFormat="1" applyFont="1" applyFill="1" applyBorder="1" applyAlignment="1" applyProtection="1">
      <alignment horizontal="center"/>
    </xf>
    <xf numFmtId="1" fontId="2" fillId="7" borderId="0" xfId="3" applyNumberFormat="1" applyFont="1" applyFill="1" applyBorder="1" applyProtection="1"/>
    <xf numFmtId="0" fontId="25" fillId="5" borderId="16" xfId="3" applyFont="1" applyFill="1" applyBorder="1" applyAlignment="1" applyProtection="1">
      <alignment horizontal="center" vertical="center" wrapText="1"/>
    </xf>
    <xf numFmtId="44" fontId="4" fillId="5" borderId="19" xfId="1" applyFont="1" applyFill="1" applyBorder="1" applyAlignment="1" applyProtection="1">
      <alignment horizontal="center" wrapText="1"/>
    </xf>
    <xf numFmtId="0" fontId="29" fillId="7" borderId="7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22" fillId="9" borderId="7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44" fontId="25" fillId="9" borderId="7" xfId="1" applyFont="1" applyFill="1" applyBorder="1" applyAlignment="1" applyProtection="1">
      <alignment horizontal="center" vertical="center" wrapText="1"/>
    </xf>
    <xf numFmtId="0" fontId="4" fillId="3" borderId="8" xfId="3" applyFont="1" applyFill="1" applyBorder="1" applyAlignment="1" applyProtection="1">
      <alignment horizontal="center" vertical="center" wrapText="1"/>
    </xf>
    <xf numFmtId="0" fontId="9" fillId="3" borderId="7" xfId="3" applyFont="1" applyFill="1" applyBorder="1" applyAlignment="1" applyProtection="1">
      <alignment horizontal="center" vertical="center" wrapText="1"/>
    </xf>
    <xf numFmtId="0" fontId="4" fillId="3" borderId="19" xfId="3" applyFont="1" applyFill="1" applyBorder="1" applyAlignment="1" applyProtection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8" fillId="12" borderId="7" xfId="3" applyFont="1" applyFill="1" applyBorder="1" applyAlignment="1" applyProtection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7" fillId="11" borderId="22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9" fillId="11" borderId="22" xfId="0" applyFont="1" applyFill="1" applyBorder="1" applyAlignment="1">
      <alignment horizontal="center" vertical="center" wrapText="1"/>
    </xf>
    <xf numFmtId="0" fontId="18" fillId="13" borderId="39" xfId="0" applyFont="1" applyFill="1" applyBorder="1" applyAlignment="1">
      <alignment horizontal="center" vertical="center" wrapText="1"/>
    </xf>
    <xf numFmtId="0" fontId="18" fillId="13" borderId="7" xfId="0" applyFont="1" applyFill="1" applyBorder="1" applyAlignment="1">
      <alignment horizontal="center" vertical="center" wrapText="1"/>
    </xf>
    <xf numFmtId="0" fontId="2" fillId="11" borderId="7" xfId="3" applyFont="1" applyFill="1" applyBorder="1" applyAlignment="1" applyProtection="1">
      <alignment horizontal="center"/>
    </xf>
    <xf numFmtId="165" fontId="25" fillId="5" borderId="9" xfId="3" applyNumberFormat="1" applyFont="1" applyFill="1" applyBorder="1" applyAlignment="1" applyProtection="1">
      <alignment horizontal="center" vertical="center" wrapText="1"/>
    </xf>
    <xf numFmtId="0" fontId="41" fillId="0" borderId="1" xfId="3" applyFont="1" applyFill="1" applyBorder="1" applyAlignment="1" applyProtection="1">
      <alignment horizontal="center" vertical="center"/>
      <protection locked="0"/>
    </xf>
    <xf numFmtId="0" fontId="41" fillId="0" borderId="2" xfId="3" applyFont="1" applyFill="1" applyBorder="1" applyAlignment="1" applyProtection="1">
      <alignment horizontal="center" vertical="center"/>
      <protection locked="0"/>
    </xf>
    <xf numFmtId="0" fontId="43" fillId="2" borderId="2" xfId="3" applyFont="1" applyFill="1" applyBorder="1" applyAlignment="1" applyProtection="1">
      <alignment horizontal="center" vertical="center" wrapText="1"/>
      <protection locked="0"/>
    </xf>
    <xf numFmtId="1" fontId="41" fillId="2" borderId="2" xfId="3" applyNumberFormat="1" applyFont="1" applyFill="1" applyBorder="1" applyAlignment="1" applyProtection="1">
      <alignment horizontal="center" vertical="center"/>
      <protection locked="0"/>
    </xf>
    <xf numFmtId="169" fontId="44" fillId="5" borderId="1" xfId="1" applyNumberFormat="1" applyFont="1" applyFill="1" applyBorder="1" applyAlignment="1" applyProtection="1">
      <alignment horizontal="center" vertical="center"/>
    </xf>
    <xf numFmtId="1" fontId="44" fillId="5" borderId="1" xfId="3" applyNumberFormat="1" applyFont="1" applyFill="1" applyBorder="1" applyAlignment="1" applyProtection="1">
      <alignment horizontal="center" vertical="center"/>
    </xf>
    <xf numFmtId="0" fontId="41" fillId="2" borderId="2" xfId="3" applyFont="1" applyFill="1" applyBorder="1" applyAlignment="1" applyProtection="1">
      <alignment horizontal="center" vertical="center"/>
      <protection locked="0"/>
    </xf>
    <xf numFmtId="164" fontId="41" fillId="2" borderId="2" xfId="3" applyNumberFormat="1" applyFont="1" applyFill="1" applyBorder="1" applyAlignment="1" applyProtection="1">
      <alignment horizontal="center" vertical="center"/>
      <protection locked="0"/>
    </xf>
    <xf numFmtId="0" fontId="41" fillId="2" borderId="1" xfId="3" applyFont="1" applyFill="1" applyBorder="1" applyAlignment="1" applyProtection="1">
      <alignment horizontal="center" vertical="center"/>
      <protection locked="0"/>
    </xf>
    <xf numFmtId="0" fontId="41" fillId="2" borderId="1" xfId="3" applyFont="1" applyFill="1" applyBorder="1" applyAlignment="1" applyProtection="1">
      <alignment horizontal="center" vertical="center"/>
    </xf>
    <xf numFmtId="2" fontId="41" fillId="2" borderId="2" xfId="3" applyNumberFormat="1" applyFont="1" applyFill="1" applyBorder="1" applyAlignment="1" applyProtection="1">
      <alignment horizontal="center" vertical="center"/>
      <protection locked="0"/>
    </xf>
    <xf numFmtId="2" fontId="41" fillId="2" borderId="1" xfId="3" applyNumberFormat="1" applyFont="1" applyFill="1" applyBorder="1" applyAlignment="1" applyProtection="1">
      <alignment horizontal="center" vertical="center"/>
      <protection locked="0"/>
    </xf>
    <xf numFmtId="164" fontId="41" fillId="2" borderId="1" xfId="3" applyNumberFormat="1" applyFont="1" applyFill="1" applyBorder="1" applyAlignment="1" applyProtection="1">
      <alignment horizontal="center" vertical="center"/>
      <protection locked="0"/>
    </xf>
    <xf numFmtId="165" fontId="41" fillId="2" borderId="2" xfId="3" applyNumberFormat="1" applyFont="1" applyFill="1" applyBorder="1" applyAlignment="1" applyProtection="1">
      <alignment horizontal="center" vertical="center"/>
      <protection locked="0"/>
    </xf>
    <xf numFmtId="165" fontId="41" fillId="2" borderId="1" xfId="3" applyNumberFormat="1" applyFont="1" applyFill="1" applyBorder="1" applyAlignment="1" applyProtection="1">
      <alignment horizontal="center" vertical="center"/>
      <protection locked="0"/>
    </xf>
    <xf numFmtId="166" fontId="41" fillId="2" borderId="2" xfId="3" applyNumberFormat="1" applyFont="1" applyFill="1" applyBorder="1" applyAlignment="1" applyProtection="1">
      <alignment horizontal="center" vertical="center"/>
      <protection locked="0"/>
    </xf>
    <xf numFmtId="166" fontId="41" fillId="2" borderId="1" xfId="3" applyNumberFormat="1" applyFont="1" applyFill="1" applyBorder="1" applyAlignment="1" applyProtection="1">
      <alignment horizontal="center" vertical="center"/>
      <protection locked="0"/>
    </xf>
    <xf numFmtId="1" fontId="44" fillId="7" borderId="1" xfId="3" applyNumberFormat="1" applyFont="1" applyFill="1" applyBorder="1" applyAlignment="1" applyProtection="1">
      <alignment horizontal="center" vertical="center"/>
    </xf>
    <xf numFmtId="1" fontId="44" fillId="2" borderId="1" xfId="3" applyNumberFormat="1" applyFont="1" applyFill="1" applyBorder="1" applyAlignment="1" applyProtection="1">
      <alignment horizontal="center" vertical="center"/>
    </xf>
    <xf numFmtId="0" fontId="45" fillId="3" borderId="7" xfId="3" applyFont="1" applyFill="1" applyBorder="1" applyAlignment="1" applyProtection="1">
      <alignment horizontal="left" vertical="center" wrapText="1"/>
    </xf>
    <xf numFmtId="169" fontId="4" fillId="3" borderId="3" xfId="3" applyNumberFormat="1" applyFont="1" applyFill="1" applyBorder="1" applyAlignment="1" applyProtection="1">
      <alignment horizontal="center" vertical="center"/>
    </xf>
    <xf numFmtId="169" fontId="4" fillId="3" borderId="4" xfId="3" applyNumberFormat="1" applyFont="1" applyFill="1" applyBorder="1" applyAlignment="1" applyProtection="1">
      <alignment horizontal="center" vertical="center"/>
    </xf>
    <xf numFmtId="0" fontId="4" fillId="3" borderId="4" xfId="3" applyFont="1" applyFill="1" applyBorder="1" applyAlignment="1" applyProtection="1">
      <alignment horizontal="center" vertical="center"/>
    </xf>
    <xf numFmtId="0" fontId="47" fillId="3" borderId="4" xfId="3" applyFont="1" applyFill="1" applyBorder="1" applyAlignment="1" applyProtection="1">
      <alignment horizontal="center" vertical="center"/>
    </xf>
    <xf numFmtId="9" fontId="4" fillId="3" borderId="4" xfId="3" applyNumberFormat="1" applyFont="1" applyFill="1" applyBorder="1" applyAlignment="1" applyProtection="1">
      <alignment horizontal="center" vertical="center"/>
    </xf>
    <xf numFmtId="0" fontId="4" fillId="3" borderId="14" xfId="3" applyFont="1" applyFill="1" applyBorder="1" applyAlignment="1" applyProtection="1">
      <alignment horizontal="center" vertical="center"/>
    </xf>
    <xf numFmtId="169" fontId="42" fillId="3" borderId="2" xfId="3" applyNumberFormat="1" applyFont="1" applyFill="1" applyBorder="1" applyAlignment="1" applyProtection="1">
      <alignment horizontal="center" vertical="center"/>
    </xf>
    <xf numFmtId="169" fontId="47" fillId="3" borderId="2" xfId="3" applyNumberFormat="1" applyFont="1" applyFill="1" applyBorder="1" applyAlignment="1" applyProtection="1">
      <alignment horizontal="center" vertical="center"/>
    </xf>
    <xf numFmtId="9" fontId="42" fillId="3" borderId="2" xfId="3" applyNumberFormat="1" applyFont="1" applyFill="1" applyBorder="1" applyAlignment="1" applyProtection="1">
      <alignment horizontal="center" vertical="center"/>
    </xf>
    <xf numFmtId="0" fontId="2" fillId="3" borderId="2" xfId="3" applyFont="1" applyFill="1" applyBorder="1" applyAlignment="1" applyProtection="1">
      <alignment horizontal="center" vertical="center"/>
    </xf>
    <xf numFmtId="169" fontId="2" fillId="3" borderId="2" xfId="3" applyNumberFormat="1" applyFont="1" applyFill="1" applyBorder="1" applyAlignment="1" applyProtection="1">
      <alignment horizontal="center" vertical="center"/>
    </xf>
    <xf numFmtId="0" fontId="49" fillId="2" borderId="2" xfId="6" applyFont="1" applyFill="1" applyBorder="1" applyAlignment="1" applyProtection="1">
      <alignment horizontal="center" vertical="center" wrapText="1"/>
      <protection locked="0"/>
    </xf>
    <xf numFmtId="0" fontId="48" fillId="2" borderId="1" xfId="6" applyFont="1" applyFill="1" applyBorder="1" applyAlignment="1" applyProtection="1">
      <alignment horizontal="center" vertical="center" wrapText="1"/>
      <protection locked="0"/>
    </xf>
    <xf numFmtId="0" fontId="41" fillId="14" borderId="2" xfId="3" applyFont="1" applyFill="1" applyBorder="1" applyAlignment="1" applyProtection="1">
      <alignment horizontal="center" vertical="center"/>
      <protection locked="0"/>
    </xf>
    <xf numFmtId="0" fontId="2" fillId="14" borderId="1" xfId="3" applyFont="1" applyFill="1" applyBorder="1" applyAlignment="1" applyProtection="1">
      <alignment horizontal="center" vertical="center" wrapText="1"/>
      <protection locked="0"/>
    </xf>
    <xf numFmtId="37" fontId="7" fillId="1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14" borderId="1" xfId="3" applyFont="1" applyFill="1" applyBorder="1" applyAlignment="1" applyProtection="1">
      <alignment horizontal="center" vertical="center"/>
      <protection locked="0"/>
    </xf>
    <xf numFmtId="37" fontId="7" fillId="14" borderId="1" xfId="1" applyNumberFormat="1" applyFont="1" applyFill="1" applyBorder="1" applyAlignment="1" applyProtection="1">
      <alignment horizontal="center" vertical="center"/>
      <protection locked="0"/>
    </xf>
    <xf numFmtId="37" fontId="7" fillId="14" borderId="2" xfId="1" applyNumberFormat="1" applyFont="1" applyFill="1" applyBorder="1" applyAlignment="1" applyProtection="1">
      <alignment horizontal="center" vertical="center"/>
      <protection locked="0"/>
    </xf>
    <xf numFmtId="167" fontId="2" fillId="14" borderId="1" xfId="3" applyNumberFormat="1" applyFont="1" applyFill="1" applyBorder="1" applyAlignment="1" applyProtection="1">
      <alignment horizontal="center" vertical="center"/>
      <protection locked="0"/>
    </xf>
    <xf numFmtId="0" fontId="2" fillId="14" borderId="2" xfId="3" applyFont="1" applyFill="1" applyBorder="1" applyAlignment="1" applyProtection="1">
      <alignment horizontal="center" vertical="center" wrapText="1"/>
      <protection locked="0"/>
    </xf>
    <xf numFmtId="169" fontId="44" fillId="14" borderId="1" xfId="1" applyNumberFormat="1" applyFont="1" applyFill="1" applyBorder="1" applyAlignment="1" applyProtection="1">
      <alignment horizontal="center" vertical="center"/>
    </xf>
    <xf numFmtId="1" fontId="44" fillId="14" borderId="1" xfId="3" applyNumberFormat="1" applyFont="1" applyFill="1" applyBorder="1" applyAlignment="1" applyProtection="1">
      <alignment horizontal="center" vertical="center"/>
    </xf>
    <xf numFmtId="164" fontId="41" fillId="14" borderId="2" xfId="3" applyNumberFormat="1" applyFont="1" applyFill="1" applyBorder="1" applyAlignment="1" applyProtection="1">
      <alignment horizontal="center" vertical="center"/>
      <protection locked="0"/>
    </xf>
    <xf numFmtId="168" fontId="2" fillId="14" borderId="2" xfId="3" applyNumberFormat="1" applyFont="1" applyFill="1" applyBorder="1" applyAlignment="1" applyProtection="1">
      <alignment horizontal="center" vertical="center"/>
    </xf>
    <xf numFmtId="2" fontId="41" fillId="14" borderId="2" xfId="3" applyNumberFormat="1" applyFont="1" applyFill="1" applyBorder="1" applyAlignment="1" applyProtection="1">
      <alignment horizontal="center" vertical="center"/>
      <protection locked="0"/>
    </xf>
    <xf numFmtId="2" fontId="2" fillId="14" borderId="1" xfId="3" applyNumberFormat="1" applyFont="1" applyFill="1" applyBorder="1" applyAlignment="1" applyProtection="1">
      <alignment horizontal="center" vertical="center"/>
      <protection locked="0"/>
    </xf>
    <xf numFmtId="166" fontId="41" fillId="14" borderId="1" xfId="3" applyNumberFormat="1" applyFont="1" applyFill="1" applyBorder="1" applyAlignment="1" applyProtection="1">
      <alignment horizontal="center" vertical="center"/>
      <protection locked="0"/>
    </xf>
    <xf numFmtId="2" fontId="2" fillId="14" borderId="1" xfId="3" applyNumberFormat="1" applyFont="1" applyFill="1" applyBorder="1" applyAlignment="1" applyProtection="1">
      <alignment horizontal="center" vertical="center"/>
    </xf>
    <xf numFmtId="1" fontId="41" fillId="14" borderId="2" xfId="3" applyNumberFormat="1" applyFont="1" applyFill="1" applyBorder="1" applyAlignment="1" applyProtection="1">
      <alignment horizontal="center" vertical="center"/>
      <protection locked="0"/>
    </xf>
    <xf numFmtId="10" fontId="2" fillId="14" borderId="1" xfId="3" applyNumberFormat="1" applyFont="1" applyFill="1" applyBorder="1" applyAlignment="1" applyProtection="1">
      <alignment horizontal="center" vertical="center"/>
      <protection locked="0"/>
    </xf>
    <xf numFmtId="169" fontId="42" fillId="14" borderId="2" xfId="3" applyNumberFormat="1" applyFont="1" applyFill="1" applyBorder="1" applyAlignment="1" applyProtection="1">
      <alignment horizontal="center" vertical="center"/>
    </xf>
    <xf numFmtId="169" fontId="47" fillId="14" borderId="2" xfId="3" applyNumberFormat="1" applyFont="1" applyFill="1" applyBorder="1" applyAlignment="1" applyProtection="1">
      <alignment horizontal="center" vertical="center"/>
    </xf>
    <xf numFmtId="9" fontId="42" fillId="14" borderId="2" xfId="3" applyNumberFormat="1" applyFont="1" applyFill="1" applyBorder="1" applyAlignment="1" applyProtection="1">
      <alignment horizontal="center" vertical="center"/>
    </xf>
    <xf numFmtId="0" fontId="2" fillId="14" borderId="2" xfId="3" applyFont="1" applyFill="1" applyBorder="1" applyAlignment="1" applyProtection="1">
      <alignment horizontal="center" vertical="center"/>
    </xf>
    <xf numFmtId="169" fontId="2" fillId="14" borderId="2" xfId="3" applyNumberFormat="1" applyFont="1" applyFill="1" applyBorder="1" applyAlignment="1" applyProtection="1">
      <alignment horizontal="center" vertical="center"/>
    </xf>
    <xf numFmtId="0" fontId="51" fillId="0" borderId="2" xfId="3" applyFont="1" applyFill="1" applyBorder="1" applyAlignment="1" applyProtection="1">
      <alignment horizontal="center" vertical="center"/>
      <protection locked="0"/>
    </xf>
    <xf numFmtId="0" fontId="42" fillId="2" borderId="1" xfId="3" applyFont="1" applyFill="1" applyBorder="1" applyAlignment="1" applyProtection="1">
      <alignment horizontal="center" vertical="center" wrapText="1"/>
      <protection locked="0"/>
    </xf>
    <xf numFmtId="0" fontId="41" fillId="2" borderId="2" xfId="3" applyFont="1" applyFill="1" applyBorder="1" applyAlignment="1" applyProtection="1">
      <alignment horizontal="center" vertical="center" wrapText="1"/>
      <protection locked="0"/>
    </xf>
    <xf numFmtId="0" fontId="52" fillId="2" borderId="2" xfId="6" applyFont="1" applyFill="1" applyBorder="1" applyAlignment="1" applyProtection="1">
      <alignment horizontal="center" vertical="center" wrapText="1"/>
      <protection locked="0"/>
    </xf>
    <xf numFmtId="10" fontId="2" fillId="15" borderId="1" xfId="3" applyNumberFormat="1" applyFont="1" applyFill="1" applyBorder="1" applyAlignment="1" applyProtection="1">
      <alignment horizontal="center" vertical="center"/>
      <protection locked="0"/>
    </xf>
    <xf numFmtId="49" fontId="4" fillId="3" borderId="7" xfId="3" applyNumberFormat="1" applyFont="1" applyFill="1" applyBorder="1" applyAlignment="1" applyProtection="1">
      <alignment horizontal="center" vertical="center" wrapText="1"/>
    </xf>
    <xf numFmtId="0" fontId="43" fillId="15" borderId="2" xfId="3" applyFont="1" applyFill="1" applyBorder="1" applyAlignment="1" applyProtection="1">
      <alignment horizontal="center" vertical="center" wrapText="1"/>
      <protection locked="0"/>
    </xf>
    <xf numFmtId="0" fontId="53" fillId="3" borderId="2" xfId="3" applyFont="1" applyFill="1" applyBorder="1" applyAlignment="1" applyProtection="1">
      <alignment horizontal="center" vertical="center"/>
      <protection locked="0"/>
    </xf>
    <xf numFmtId="0" fontId="53" fillId="14" borderId="1" xfId="3" applyFont="1" applyFill="1" applyBorder="1" applyAlignment="1" applyProtection="1">
      <alignment horizontal="center" vertical="center"/>
      <protection locked="0"/>
    </xf>
    <xf numFmtId="0" fontId="53" fillId="3" borderId="1" xfId="3" applyFont="1" applyFill="1" applyBorder="1" applyAlignment="1" applyProtection="1">
      <alignment horizontal="center" vertical="center"/>
      <protection locked="0"/>
    </xf>
    <xf numFmtId="0" fontId="54" fillId="3" borderId="0" xfId="3" applyFont="1" applyFill="1" applyBorder="1" applyAlignment="1" applyProtection="1">
      <alignment horizontal="left"/>
    </xf>
    <xf numFmtId="9" fontId="29" fillId="3" borderId="4" xfId="3" applyNumberFormat="1" applyFont="1" applyFill="1" applyBorder="1" applyAlignment="1" applyProtection="1">
      <alignment horizontal="center" vertical="center"/>
    </xf>
    <xf numFmtId="0" fontId="54" fillId="3" borderId="2" xfId="3" applyFont="1" applyFill="1" applyBorder="1" applyAlignment="1" applyProtection="1">
      <alignment horizontal="center" vertical="center"/>
    </xf>
    <xf numFmtId="0" fontId="54" fillId="14" borderId="2" xfId="3" applyFont="1" applyFill="1" applyBorder="1" applyAlignment="1" applyProtection="1">
      <alignment horizontal="center" vertical="center"/>
    </xf>
    <xf numFmtId="0" fontId="54" fillId="2" borderId="0" xfId="3" applyFont="1" applyFill="1" applyBorder="1" applyProtection="1"/>
    <xf numFmtId="0" fontId="55" fillId="2" borderId="2" xfId="6" applyFont="1" applyFill="1" applyBorder="1" applyAlignment="1" applyProtection="1">
      <alignment horizontal="center" vertical="center" wrapText="1"/>
      <protection locked="0"/>
    </xf>
    <xf numFmtId="0" fontId="4" fillId="5" borderId="20" xfId="3" applyFont="1" applyFill="1" applyBorder="1" applyAlignment="1" applyProtection="1">
      <alignment horizontal="center" vertical="center" wrapText="1"/>
    </xf>
    <xf numFmtId="0" fontId="4" fillId="5" borderId="21" xfId="3" applyFont="1" applyFill="1" applyBorder="1" applyAlignment="1" applyProtection="1">
      <alignment horizontal="center" vertical="center" wrapText="1"/>
    </xf>
    <xf numFmtId="164" fontId="4" fillId="5" borderId="20" xfId="3" applyNumberFormat="1" applyFont="1" applyFill="1" applyBorder="1" applyAlignment="1" applyProtection="1">
      <alignment horizontal="center" vertical="center" wrapText="1"/>
    </xf>
    <xf numFmtId="164" fontId="4" fillId="5" borderId="28" xfId="3" applyNumberFormat="1" applyFont="1" applyFill="1" applyBorder="1" applyAlignment="1" applyProtection="1">
      <alignment horizontal="center" vertical="center" wrapText="1"/>
    </xf>
    <xf numFmtId="0" fontId="2" fillId="5" borderId="28" xfId="3" applyFont="1" applyFill="1" applyBorder="1" applyAlignment="1" applyProtection="1">
      <alignment horizontal="center" vertical="center" wrapText="1"/>
    </xf>
    <xf numFmtId="0" fontId="2" fillId="5" borderId="21" xfId="3" applyFont="1" applyFill="1" applyBorder="1" applyAlignment="1" applyProtection="1">
      <alignment horizontal="center" vertical="center" wrapText="1"/>
    </xf>
    <xf numFmtId="0" fontId="9" fillId="5" borderId="19" xfId="3" applyFont="1" applyFill="1" applyBorder="1" applyAlignment="1" applyProtection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46" fillId="3" borderId="16" xfId="3" applyFont="1" applyFill="1" applyBorder="1" applyAlignment="1" applyProtection="1">
      <alignment horizontal="center" vertical="center"/>
    </xf>
    <xf numFmtId="0" fontId="46" fillId="3" borderId="40" xfId="3" applyFont="1" applyFill="1" applyBorder="1" applyAlignment="1" applyProtection="1">
      <alignment horizontal="center" vertical="center"/>
    </xf>
    <xf numFmtId="0" fontId="46" fillId="3" borderId="33" xfId="3" applyFont="1" applyFill="1" applyBorder="1" applyAlignment="1" applyProtection="1">
      <alignment horizontal="center" vertical="center"/>
    </xf>
    <xf numFmtId="0" fontId="46" fillId="3" borderId="34" xfId="3" applyFont="1" applyFill="1" applyBorder="1" applyAlignment="1" applyProtection="1">
      <alignment horizontal="center" vertical="center"/>
    </xf>
    <xf numFmtId="0" fontId="46" fillId="3" borderId="37" xfId="3" applyFont="1" applyFill="1" applyBorder="1" applyAlignment="1" applyProtection="1">
      <alignment horizontal="center" vertical="center"/>
    </xf>
    <xf numFmtId="0" fontId="46" fillId="3" borderId="38" xfId="3" applyFont="1" applyFill="1" applyBorder="1" applyAlignment="1" applyProtection="1">
      <alignment horizontal="center" vertical="center"/>
    </xf>
    <xf numFmtId="0" fontId="22" fillId="3" borderId="19" xfId="3" applyFont="1" applyFill="1" applyBorder="1" applyAlignment="1" applyProtection="1">
      <alignment horizontal="center" vertical="center" wrapText="1"/>
    </xf>
    <xf numFmtId="0" fontId="22" fillId="3" borderId="22" xfId="3" applyFont="1" applyFill="1" applyBorder="1" applyAlignment="1" applyProtection="1">
      <alignment horizontal="center" vertical="center" wrapText="1"/>
    </xf>
    <xf numFmtId="0" fontId="34" fillId="3" borderId="19" xfId="0" applyFont="1" applyFill="1" applyBorder="1" applyAlignment="1">
      <alignment horizontal="center" vertical="center"/>
    </xf>
    <xf numFmtId="0" fontId="34" fillId="3" borderId="22" xfId="0" applyFont="1" applyFill="1" applyBorder="1" applyAlignment="1">
      <alignment horizontal="center" vertical="center"/>
    </xf>
    <xf numFmtId="0" fontId="9" fillId="7" borderId="3" xfId="3" applyFont="1" applyFill="1" applyBorder="1" applyAlignment="1" applyProtection="1">
      <alignment horizontal="center" vertical="center" wrapText="1"/>
    </xf>
    <xf numFmtId="0" fontId="9" fillId="7" borderId="4" xfId="3" applyFont="1" applyFill="1" applyBorder="1" applyAlignment="1" applyProtection="1">
      <alignment horizontal="center" vertical="center" wrapText="1"/>
    </xf>
    <xf numFmtId="0" fontId="10" fillId="7" borderId="4" xfId="3" applyFont="1" applyFill="1" applyBorder="1" applyAlignment="1" applyProtection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4" fillId="7" borderId="26" xfId="3" applyFont="1" applyFill="1" applyBorder="1" applyAlignment="1" applyProtection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7" borderId="2" xfId="3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0" fillId="14" borderId="41" xfId="3" applyFont="1" applyFill="1" applyBorder="1" applyAlignment="1" applyProtection="1">
      <alignment horizontal="center" vertical="center"/>
      <protection locked="0"/>
    </xf>
    <xf numFmtId="0" fontId="50" fillId="14" borderId="43" xfId="3" applyFont="1" applyFill="1" applyBorder="1" applyAlignment="1" applyProtection="1">
      <alignment horizontal="center" vertical="center"/>
      <protection locked="0"/>
    </xf>
    <xf numFmtId="0" fontId="50" fillId="14" borderId="42" xfId="3" applyFont="1" applyFill="1" applyBorder="1" applyAlignment="1" applyProtection="1">
      <alignment horizontal="center" vertical="center"/>
      <protection locked="0"/>
    </xf>
    <xf numFmtId="0" fontId="9" fillId="4" borderId="16" xfId="3" applyFont="1" applyFill="1" applyBorder="1" applyAlignment="1" applyProtection="1">
      <alignment horizontal="center" vertical="center" wrapText="1"/>
    </xf>
    <xf numFmtId="0" fontId="9" fillId="4" borderId="6" xfId="3" applyFont="1" applyFill="1" applyBorder="1" applyAlignment="1" applyProtection="1">
      <alignment horizontal="center" vertical="center" wrapText="1"/>
    </xf>
    <xf numFmtId="0" fontId="27" fillId="4" borderId="6" xfId="3" applyFont="1" applyFill="1" applyBorder="1" applyAlignment="1" applyProtection="1">
      <alignment horizontal="center" vertical="center" wrapText="1"/>
    </xf>
    <xf numFmtId="164" fontId="4" fillId="6" borderId="27" xfId="1" applyNumberFormat="1" applyFont="1" applyFill="1" applyBorder="1" applyAlignment="1" applyProtection="1">
      <alignment horizontal="center" wrapText="1"/>
    </xf>
    <xf numFmtId="164" fontId="4" fillId="6" borderId="29" xfId="1" applyNumberFormat="1" applyFont="1" applyFill="1" applyBorder="1" applyAlignment="1" applyProtection="1">
      <alignment horizontal="center" wrapText="1"/>
    </xf>
    <xf numFmtId="0" fontId="9" fillId="8" borderId="19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8" borderId="22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5" borderId="19" xfId="3" applyFont="1" applyFill="1" applyBorder="1" applyAlignment="1" applyProtection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44" fontId="4" fillId="5" borderId="3" xfId="1" applyFont="1" applyFill="1" applyBorder="1" applyAlignment="1" applyProtection="1">
      <alignment horizontal="center" vertical="center" wrapText="1"/>
    </xf>
    <xf numFmtId="0" fontId="19" fillId="5" borderId="14" xfId="0" applyFont="1" applyFill="1" applyBorder="1" applyAlignment="1">
      <alignment horizontal="center" wrapText="1"/>
    </xf>
    <xf numFmtId="0" fontId="14" fillId="6" borderId="19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center" vertical="center"/>
    </xf>
    <xf numFmtId="0" fontId="9" fillId="5" borderId="35" xfId="3" applyFont="1" applyFill="1" applyBorder="1" applyAlignment="1" applyProtection="1">
      <alignment horizontal="center" vertical="center" wrapText="1"/>
    </xf>
    <xf numFmtId="0" fontId="9" fillId="5" borderId="36" xfId="3" applyFont="1" applyFill="1" applyBorder="1" applyAlignment="1" applyProtection="1">
      <alignment horizontal="center" vertical="center" wrapText="1"/>
    </xf>
    <xf numFmtId="0" fontId="20" fillId="7" borderId="19" xfId="3" applyFont="1" applyFill="1" applyBorder="1" applyAlignment="1" applyProtection="1">
      <alignment horizontal="center" vertical="center" wrapText="1"/>
    </xf>
    <xf numFmtId="0" fontId="0" fillId="0" borderId="6" xfId="0" applyFont="1" applyBorder="1" applyAlignment="1">
      <alignment horizontal="center"/>
    </xf>
    <xf numFmtId="0" fontId="19" fillId="9" borderId="23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25" fillId="9" borderId="19" xfId="3" applyFont="1" applyFill="1" applyBorder="1" applyAlignment="1" applyProtection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0" fontId="20" fillId="8" borderId="6" xfId="3" applyFont="1" applyFill="1" applyBorder="1" applyAlignment="1" applyProtection="1">
      <alignment horizontal="center" vertical="center"/>
    </xf>
    <xf numFmtId="0" fontId="0" fillId="0" borderId="22" xfId="0" applyFont="1" applyBorder="1" applyAlignment="1">
      <alignment horizontal="center"/>
    </xf>
    <xf numFmtId="0" fontId="21" fillId="8" borderId="23" xfId="0" applyFont="1" applyFill="1" applyBorder="1" applyAlignment="1">
      <alignment horizontal="center" vertical="center" wrapText="1"/>
    </xf>
    <xf numFmtId="0" fontId="21" fillId="8" borderId="24" xfId="0" applyFont="1" applyFill="1" applyBorder="1" applyAlignment="1">
      <alignment horizontal="center" vertical="center" wrapText="1"/>
    </xf>
    <xf numFmtId="0" fontId="21" fillId="8" borderId="25" xfId="0" applyFont="1" applyFill="1" applyBorder="1" applyAlignment="1">
      <alignment horizontal="center" vertical="center" wrapText="1"/>
    </xf>
    <xf numFmtId="49" fontId="36" fillId="3" borderId="34" xfId="3" applyNumberFormat="1" applyFont="1" applyFill="1" applyBorder="1" applyAlignment="1" applyProtection="1">
      <alignment horizontal="center" vertical="center"/>
    </xf>
    <xf numFmtId="49" fontId="36" fillId="3" borderId="37" xfId="3" applyNumberFormat="1" applyFont="1" applyFill="1" applyBorder="1" applyAlignment="1" applyProtection="1">
      <alignment horizontal="center" vertical="center"/>
    </xf>
    <xf numFmtId="49" fontId="36" fillId="3" borderId="38" xfId="3" applyNumberFormat="1" applyFont="1" applyFill="1" applyBorder="1" applyAlignment="1" applyProtection="1">
      <alignment horizontal="center" vertical="center"/>
    </xf>
    <xf numFmtId="0" fontId="35" fillId="3" borderId="19" xfId="3" applyFont="1" applyFill="1" applyBorder="1" applyAlignment="1" applyProtection="1">
      <alignment horizontal="center" vertical="center"/>
    </xf>
    <xf numFmtId="0" fontId="35" fillId="3" borderId="6" xfId="3" applyFont="1" applyFill="1" applyBorder="1" applyAlignment="1" applyProtection="1">
      <alignment horizontal="center" vertical="center"/>
    </xf>
    <xf numFmtId="0" fontId="35" fillId="3" borderId="22" xfId="3" applyFont="1" applyFill="1" applyBorder="1" applyAlignment="1" applyProtection="1">
      <alignment horizontal="center" vertical="center"/>
    </xf>
    <xf numFmtId="0" fontId="23" fillId="3" borderId="7" xfId="3" applyFont="1" applyFill="1" applyBorder="1" applyAlignment="1" applyProtection="1">
      <alignment vertical="top" wrapText="1"/>
    </xf>
    <xf numFmtId="0" fontId="25" fillId="3" borderId="7" xfId="3" applyFont="1" applyFill="1" applyBorder="1" applyAlignment="1" applyProtection="1">
      <alignment wrapText="1"/>
    </xf>
  </cellXfs>
  <cellStyles count="7">
    <cellStyle name="Currency 2" xfId="1"/>
    <cellStyle name="Currency 2 2" xfId="5"/>
    <cellStyle name="Normal" xfId="0" builtinId="0"/>
    <cellStyle name="Normal 2" xfId="2"/>
    <cellStyle name="Normal 3" xfId="3"/>
    <cellStyle name="Normal 3 2" xfId="6"/>
    <cellStyle name="Style 1" xfId="4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55336</xdr:colOff>
      <xdr:row>0</xdr:row>
      <xdr:rowOff>49894</xdr:rowOff>
    </xdr:from>
    <xdr:to>
      <xdr:col>0</xdr:col>
      <xdr:colOff>1741262</xdr:colOff>
      <xdr:row>0</xdr:row>
      <xdr:rowOff>1654766</xdr:rowOff>
    </xdr:to>
    <xdr:pic>
      <xdr:nvPicPr>
        <xdr:cNvPr id="1079" name="Picture 1" descr="Napa_logo reverse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95" t="15672" r="6322" b="19402"/>
        <a:stretch>
          <a:fillRect/>
        </a:stretch>
      </xdr:blipFill>
      <xdr:spPr bwMode="auto">
        <a:xfrm>
          <a:off x="55336" y="49894"/>
          <a:ext cx="1685926" cy="1604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107950</xdr:colOff>
      <xdr:row>5</xdr:row>
      <xdr:rowOff>60325</xdr:rowOff>
    </xdr:from>
    <xdr:to>
      <xdr:col>0</xdr:col>
      <xdr:colOff>2089150</xdr:colOff>
      <xdr:row>5</xdr:row>
      <xdr:rowOff>1584325</xdr:rowOff>
    </xdr:to>
    <xdr:pic>
      <xdr:nvPicPr>
        <xdr:cNvPr id="71" name="图片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" y="10982325"/>
          <a:ext cx="19812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9</xdr:row>
      <xdr:rowOff>58238</xdr:rowOff>
    </xdr:from>
    <xdr:to>
      <xdr:col>0</xdr:col>
      <xdr:colOff>1968500</xdr:colOff>
      <xdr:row>9</xdr:row>
      <xdr:rowOff>1600200</xdr:rowOff>
    </xdr:to>
    <xdr:pic>
      <xdr:nvPicPr>
        <xdr:cNvPr id="101" name="图片 1327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0322238"/>
          <a:ext cx="1749425" cy="1541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10</xdr:row>
      <xdr:rowOff>60325</xdr:rowOff>
    </xdr:from>
    <xdr:to>
      <xdr:col>0</xdr:col>
      <xdr:colOff>2095500</xdr:colOff>
      <xdr:row>10</xdr:row>
      <xdr:rowOff>1584325</xdr:rowOff>
    </xdr:to>
    <xdr:pic>
      <xdr:nvPicPr>
        <xdr:cNvPr id="102" name="图片 1327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81975325"/>
          <a:ext cx="19812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250825</xdr:colOff>
      <xdr:row>13</xdr:row>
      <xdr:rowOff>76174</xdr:rowOff>
    </xdr:from>
    <xdr:to>
      <xdr:col>0</xdr:col>
      <xdr:colOff>2000250</xdr:colOff>
      <xdr:row>13</xdr:row>
      <xdr:rowOff>1609725</xdr:rowOff>
    </xdr:to>
    <xdr:pic>
      <xdr:nvPicPr>
        <xdr:cNvPr id="105" name="图片 1318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825" y="86944174"/>
          <a:ext cx="1749425" cy="15335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171450</xdr:colOff>
      <xdr:row>14</xdr:row>
      <xdr:rowOff>79375</xdr:rowOff>
    </xdr:from>
    <xdr:to>
      <xdr:col>0</xdr:col>
      <xdr:colOff>2032378</xdr:colOff>
      <xdr:row>14</xdr:row>
      <xdr:rowOff>1597025</xdr:rowOff>
    </xdr:to>
    <xdr:pic>
      <xdr:nvPicPr>
        <xdr:cNvPr id="106" name="图片 1318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8598375"/>
          <a:ext cx="1860928" cy="151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631825</xdr:colOff>
      <xdr:row>15</xdr:row>
      <xdr:rowOff>88161</xdr:rowOff>
    </xdr:from>
    <xdr:to>
      <xdr:col>0</xdr:col>
      <xdr:colOff>1587500</xdr:colOff>
      <xdr:row>15</xdr:row>
      <xdr:rowOff>1571625</xdr:rowOff>
    </xdr:to>
    <xdr:pic>
      <xdr:nvPicPr>
        <xdr:cNvPr id="107" name="图片 1318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825" y="90258161"/>
          <a:ext cx="955675" cy="14834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95250</xdr:rowOff>
    </xdr:from>
    <xdr:to>
      <xdr:col>0</xdr:col>
      <xdr:colOff>1609921</xdr:colOff>
      <xdr:row>16</xdr:row>
      <xdr:rowOff>1593850</xdr:rowOff>
    </xdr:to>
    <xdr:pic>
      <xdr:nvPicPr>
        <xdr:cNvPr id="108" name="图片 1318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1916250"/>
          <a:ext cx="962221" cy="149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434976</xdr:colOff>
      <xdr:row>7</xdr:row>
      <xdr:rowOff>68036</xdr:rowOff>
    </xdr:from>
    <xdr:to>
      <xdr:col>0</xdr:col>
      <xdr:colOff>1863603</xdr:colOff>
      <xdr:row>7</xdr:row>
      <xdr:rowOff>1541235</xdr:rowOff>
    </xdr:to>
    <xdr:pic>
      <xdr:nvPicPr>
        <xdr:cNvPr id="111" name="图片 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976" y="57081965"/>
          <a:ext cx="1428627" cy="1473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266700</xdr:colOff>
      <xdr:row>8</xdr:row>
      <xdr:rowOff>75672</xdr:rowOff>
    </xdr:from>
    <xdr:to>
      <xdr:col>0</xdr:col>
      <xdr:colOff>1921102</xdr:colOff>
      <xdr:row>8</xdr:row>
      <xdr:rowOff>1587500</xdr:rowOff>
    </xdr:to>
    <xdr:pic>
      <xdr:nvPicPr>
        <xdr:cNvPr id="112" name="图片 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5668672"/>
          <a:ext cx="1654402" cy="15118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302760</xdr:colOff>
      <xdr:row>18</xdr:row>
      <xdr:rowOff>108856</xdr:rowOff>
    </xdr:from>
    <xdr:ext cx="1507092" cy="1469774"/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3" t="21533" r="14717" b="28988"/>
        <a:stretch/>
      </xdr:blipFill>
      <xdr:spPr>
        <a:xfrm>
          <a:off x="302760" y="9379856"/>
          <a:ext cx="1507092" cy="1469774"/>
        </a:xfrm>
        <a:prstGeom prst="rect">
          <a:avLst/>
        </a:prstGeom>
      </xdr:spPr>
    </xdr:pic>
    <xdr:clientData/>
  </xdr:oneCellAnchor>
  <xdr:twoCellAnchor editAs="oneCell">
    <xdr:from>
      <xdr:col>0</xdr:col>
      <xdr:colOff>777875</xdr:colOff>
      <xdr:row>6</xdr:row>
      <xdr:rowOff>95250</xdr:rowOff>
    </xdr:from>
    <xdr:to>
      <xdr:col>0</xdr:col>
      <xdr:colOff>1367041</xdr:colOff>
      <xdr:row>6</xdr:row>
      <xdr:rowOff>1563914</xdr:rowOff>
    </xdr:to>
    <xdr:pic>
      <xdr:nvPicPr>
        <xdr:cNvPr id="171" name="Picture 2" descr="\\192.168.0.146\gii\Napa Home &amp; Garden\样品资料\2016 Sample\Grand Source\2016-4-20\IMG_0895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/>
        <a:srcRect l="42984" r="16437"/>
        <a:stretch/>
      </xdr:blipFill>
      <xdr:spPr bwMode="auto">
        <a:xfrm>
          <a:off x="777875" y="53943250"/>
          <a:ext cx="589166" cy="14686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340178</xdr:colOff>
      <xdr:row>12</xdr:row>
      <xdr:rowOff>67082</xdr:rowOff>
    </xdr:from>
    <xdr:to>
      <xdr:col>0</xdr:col>
      <xdr:colOff>1850571</xdr:colOff>
      <xdr:row>12</xdr:row>
      <xdr:rowOff>1577475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0178" y="98324261"/>
          <a:ext cx="1510393" cy="1510393"/>
        </a:xfrm>
        <a:prstGeom prst="rect">
          <a:avLst/>
        </a:prstGeom>
      </xdr:spPr>
    </xdr:pic>
    <xdr:clientData/>
  </xdr:twoCellAnchor>
  <xdr:twoCellAnchor editAs="oneCell">
    <xdr:from>
      <xdr:col>0</xdr:col>
      <xdr:colOff>326571</xdr:colOff>
      <xdr:row>3</xdr:row>
      <xdr:rowOff>68035</xdr:rowOff>
    </xdr:from>
    <xdr:to>
      <xdr:col>0</xdr:col>
      <xdr:colOff>1864178</xdr:colOff>
      <xdr:row>3</xdr:row>
      <xdr:rowOff>1605642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6571" y="6041571"/>
          <a:ext cx="1537607" cy="1537607"/>
        </a:xfrm>
        <a:prstGeom prst="rect">
          <a:avLst/>
        </a:prstGeom>
      </xdr:spPr>
    </xdr:pic>
    <xdr:clientData/>
  </xdr:twoCellAnchor>
  <xdr:twoCellAnchor editAs="oneCell">
    <xdr:from>
      <xdr:col>0</xdr:col>
      <xdr:colOff>326570</xdr:colOff>
      <xdr:row>4</xdr:row>
      <xdr:rowOff>53476</xdr:rowOff>
    </xdr:from>
    <xdr:to>
      <xdr:col>0</xdr:col>
      <xdr:colOff>1864178</xdr:colOff>
      <xdr:row>4</xdr:row>
      <xdr:rowOff>1591084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26570" y="7673476"/>
          <a:ext cx="1537608" cy="1537608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11</xdr:row>
      <xdr:rowOff>244927</xdr:rowOff>
    </xdr:from>
    <xdr:to>
      <xdr:col>0</xdr:col>
      <xdr:colOff>2109106</xdr:colOff>
      <xdr:row>11</xdr:row>
      <xdr:rowOff>1378402</xdr:rowOff>
    </xdr:to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96855641"/>
          <a:ext cx="2013857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108858</xdr:colOff>
      <xdr:row>19</xdr:row>
      <xdr:rowOff>95251</xdr:rowOff>
    </xdr:from>
    <xdr:ext cx="2032591" cy="1449162"/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8" y="9361715"/>
          <a:ext cx="2032591" cy="1449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0"/>
  <sheetViews>
    <sheetView tabSelected="1" zoomScale="70" zoomScaleNormal="70" workbookViewId="0"/>
  </sheetViews>
  <sheetFormatPr defaultColWidth="28.5703125" defaultRowHeight="15" outlineLevelCol="1"/>
  <cols>
    <col min="1" max="1" width="33.140625" style="19" customWidth="1"/>
    <col min="2" max="2" width="30.7109375" style="19" hidden="1" customWidth="1"/>
    <col min="3" max="3" width="29.140625" style="19" hidden="1" customWidth="1" outlineLevel="1"/>
    <col min="4" max="4" width="28.85546875" style="21" hidden="1" customWidth="1" outlineLevel="1"/>
    <col min="5" max="5" width="26.5703125" style="22" hidden="1" customWidth="1" outlineLevel="1"/>
    <col min="6" max="6" width="13.140625" style="21" hidden="1" customWidth="1" outlineLevel="1"/>
    <col min="7" max="7" width="16.140625" style="21" hidden="1" customWidth="1" outlineLevel="1"/>
    <col min="8" max="8" width="22" style="93" hidden="1" customWidth="1" collapsed="1"/>
    <col min="9" max="9" width="14.85546875" style="30" hidden="1" customWidth="1" outlineLevel="1"/>
    <col min="10" max="10" width="22" style="30" hidden="1" customWidth="1" outlineLevel="1"/>
    <col min="11" max="11" width="21.42578125" style="30" hidden="1" customWidth="1" outlineLevel="1"/>
    <col min="12" max="12" width="23.42578125" style="30" hidden="1" customWidth="1" outlineLevel="1"/>
    <col min="13" max="13" width="23.5703125" style="30" hidden="1" customWidth="1" outlineLevel="1"/>
    <col min="14" max="14" width="21.42578125" style="30" hidden="1" customWidth="1" outlineLevel="1"/>
    <col min="15" max="15" width="21.85546875" style="86" hidden="1" customWidth="1" collapsed="1"/>
    <col min="16" max="16" width="13.140625" style="21" hidden="1" customWidth="1" outlineLevel="1" collapsed="1"/>
    <col min="17" max="17" width="13.140625" style="21" hidden="1" customWidth="1" outlineLevel="1"/>
    <col min="18" max="18" width="32.42578125" style="21" hidden="1" customWidth="1" outlineLevel="1"/>
    <col min="19" max="21" width="13.140625" style="21" hidden="1" customWidth="1" outlineLevel="1"/>
    <col min="22" max="22" width="21.85546875" style="93" hidden="1" customWidth="1" collapsed="1"/>
    <col min="23" max="23" width="14.7109375" style="21" hidden="1" customWidth="1" outlineLevel="1" collapsed="1"/>
    <col min="24" max="24" width="22" style="93" hidden="1" customWidth="1" collapsed="1"/>
    <col min="25" max="25" width="47.140625" style="21" hidden="1" customWidth="1" outlineLevel="1" collapsed="1"/>
    <col min="26" max="26" width="31.42578125" style="21" hidden="1" customWidth="1" outlineLevel="1"/>
    <col min="27" max="27" width="22" style="93" hidden="1" customWidth="1" collapsed="1"/>
    <col min="28" max="28" width="20.5703125" style="21" hidden="1" customWidth="1" outlineLevel="1" collapsed="1"/>
    <col min="29" max="29" width="33.42578125" style="21" hidden="1" customWidth="1" outlineLevel="1"/>
    <col min="30" max="30" width="46.42578125" style="21" hidden="1" customWidth="1" outlineLevel="1"/>
    <col min="31" max="31" width="22" style="93" hidden="1" customWidth="1" collapsed="1"/>
    <col min="32" max="33" width="13.140625" style="21" hidden="1" customWidth="1" outlineLevel="1"/>
    <col min="34" max="34" width="28" style="21" hidden="1" customWidth="1" outlineLevel="1"/>
    <col min="35" max="35" width="25" style="21" hidden="1" customWidth="1" outlineLevel="1"/>
    <col min="36" max="37" width="13.140625" style="21" hidden="1" customWidth="1" outlineLevel="1"/>
    <col min="38" max="38" width="21.85546875" style="93" hidden="1" customWidth="1" collapsed="1"/>
    <col min="39" max="39" width="29.28515625" style="77" hidden="1" customWidth="1" outlineLevel="1" collapsed="1"/>
    <col min="40" max="40" width="23" style="77" hidden="1" customWidth="1" outlineLevel="1"/>
    <col min="41" max="41" width="18.7109375" style="21" hidden="1" customWidth="1" outlineLevel="1"/>
    <col min="42" max="42" width="29.7109375" style="21" hidden="1" customWidth="1" outlineLevel="1"/>
    <col min="43" max="43" width="21.85546875" style="93" hidden="1" customWidth="1" collapsed="1"/>
    <col min="44" max="45" width="19.42578125" style="42" hidden="1" customWidth="1"/>
    <col min="46" max="46" width="22.7109375" style="207" customWidth="1"/>
    <col min="47" max="47" width="21.85546875" style="43" hidden="1" customWidth="1"/>
    <col min="48" max="48" width="17.140625" style="44" customWidth="1"/>
    <col min="49" max="49" width="18.7109375" style="44" customWidth="1"/>
    <col min="50" max="50" width="16" style="118" customWidth="1"/>
    <col min="51" max="51" width="12.7109375" style="119" customWidth="1"/>
    <col min="52" max="52" width="11.85546875" style="24" customWidth="1"/>
    <col min="53" max="53" width="10.5703125" style="24" customWidth="1"/>
    <col min="54" max="54" width="13.140625" style="24" customWidth="1"/>
    <col min="55" max="55" width="12.5703125" style="24" customWidth="1"/>
    <col min="56" max="56" width="11.140625" style="119" customWidth="1"/>
    <col min="57" max="57" width="15.5703125" style="23" customWidth="1"/>
    <col min="58" max="58" width="12.5703125" style="24" customWidth="1"/>
    <col min="59" max="59" width="12.85546875" style="24" customWidth="1"/>
    <col min="60" max="60" width="12.5703125" style="24" customWidth="1"/>
    <col min="61" max="61" width="10.85546875" style="24" customWidth="1"/>
    <col min="62" max="62" width="9.140625" style="24" customWidth="1"/>
    <col min="63" max="63" width="12.7109375" style="24" customWidth="1"/>
    <col min="64" max="64" width="19" style="24" customWidth="1"/>
    <col min="65" max="65" width="10.5703125" style="120" customWidth="1"/>
    <col min="66" max="66" width="15.5703125" style="23" customWidth="1"/>
    <col min="67" max="67" width="18" style="25" customWidth="1"/>
    <col min="68" max="68" width="13.42578125" style="26" customWidth="1"/>
    <col min="69" max="69" width="14.140625" style="26" customWidth="1"/>
    <col min="70" max="70" width="15" style="24" customWidth="1"/>
    <col min="71" max="71" width="12" style="24" customWidth="1"/>
    <col min="72" max="72" width="10.42578125" style="24" customWidth="1"/>
    <col min="73" max="74" width="12.140625" style="27" customWidth="1"/>
    <col min="75" max="75" width="15.42578125" style="27" customWidth="1"/>
    <col min="76" max="76" width="17" style="19" customWidth="1" outlineLevel="1"/>
    <col min="77" max="77" width="17.7109375" style="20" customWidth="1" outlineLevel="1"/>
    <col min="78" max="78" width="21.85546875" style="83" customWidth="1"/>
    <col min="79" max="81" width="28.5703125" style="19" customWidth="1"/>
    <col min="82" max="82" width="16.140625" style="19" customWidth="1"/>
    <col min="83" max="83" width="24.85546875" style="19" customWidth="1"/>
    <col min="84" max="84" width="21.7109375" style="19" hidden="1" customWidth="1"/>
    <col min="85" max="85" width="23.140625" style="211" hidden="1" customWidth="1"/>
    <col min="86" max="86" width="22.42578125" style="19" hidden="1" customWidth="1"/>
    <col min="87" max="87" width="23.140625" style="19" hidden="1" customWidth="1"/>
    <col min="88" max="16384" width="28.5703125" style="19"/>
  </cols>
  <sheetData>
    <row r="1" spans="1:87" s="58" customFormat="1" ht="151.5" customHeight="1" thickBot="1">
      <c r="A1" s="281"/>
      <c r="B1" s="129" t="s">
        <v>97</v>
      </c>
      <c r="C1" s="254" t="s">
        <v>27</v>
      </c>
      <c r="D1" s="255"/>
      <c r="E1" s="255"/>
      <c r="F1" s="255"/>
      <c r="G1" s="255"/>
      <c r="H1" s="107" t="s">
        <v>70</v>
      </c>
      <c r="I1" s="243" t="s">
        <v>109</v>
      </c>
      <c r="J1" s="244"/>
      <c r="K1" s="244"/>
      <c r="L1" s="245"/>
      <c r="M1" s="245"/>
      <c r="N1" s="245"/>
      <c r="O1" s="108" t="s">
        <v>98</v>
      </c>
      <c r="P1" s="248" t="s">
        <v>77</v>
      </c>
      <c r="Q1" s="249"/>
      <c r="R1" s="249"/>
      <c r="S1" s="249"/>
      <c r="T1" s="249"/>
      <c r="U1" s="250"/>
      <c r="V1" s="109" t="s">
        <v>75</v>
      </c>
      <c r="W1" s="123" t="s">
        <v>40</v>
      </c>
      <c r="X1" s="110" t="s">
        <v>71</v>
      </c>
      <c r="Y1" s="124" t="s">
        <v>81</v>
      </c>
      <c r="Z1" s="124" t="s">
        <v>32</v>
      </c>
      <c r="AA1" s="111" t="s">
        <v>72</v>
      </c>
      <c r="AB1" s="265" t="s">
        <v>87</v>
      </c>
      <c r="AC1" s="266"/>
      <c r="AD1" s="125" t="s">
        <v>88</v>
      </c>
      <c r="AE1" s="107" t="s">
        <v>89</v>
      </c>
      <c r="AF1" s="251" t="s">
        <v>76</v>
      </c>
      <c r="AG1" s="252"/>
      <c r="AH1" s="252"/>
      <c r="AI1" s="252"/>
      <c r="AJ1" s="252"/>
      <c r="AK1" s="253"/>
      <c r="AL1" s="107" t="s">
        <v>68</v>
      </c>
      <c r="AM1" s="271" t="s">
        <v>45</v>
      </c>
      <c r="AN1" s="272"/>
      <c r="AO1" s="272"/>
      <c r="AP1" s="273"/>
      <c r="AQ1" s="115" t="s">
        <v>73</v>
      </c>
      <c r="AR1" s="274" t="s">
        <v>17</v>
      </c>
      <c r="AS1" s="275"/>
      <c r="AT1" s="275"/>
      <c r="AU1" s="275"/>
      <c r="AV1" s="275"/>
      <c r="AW1" s="276"/>
      <c r="AX1" s="261" t="s">
        <v>74</v>
      </c>
      <c r="AY1" s="262"/>
      <c r="AZ1" s="258" t="s">
        <v>23</v>
      </c>
      <c r="BA1" s="259"/>
      <c r="BB1" s="259"/>
      <c r="BC1" s="260"/>
      <c r="BD1" s="219" t="s">
        <v>22</v>
      </c>
      <c r="BE1" s="220"/>
      <c r="BF1" s="220"/>
      <c r="BG1" s="220"/>
      <c r="BH1" s="220"/>
      <c r="BI1" s="220"/>
      <c r="BJ1" s="220"/>
      <c r="BK1" s="220"/>
      <c r="BL1" s="221"/>
      <c r="BM1" s="232" t="s">
        <v>26</v>
      </c>
      <c r="BN1" s="233"/>
      <c r="BO1" s="233"/>
      <c r="BP1" s="234"/>
      <c r="BQ1" s="234"/>
      <c r="BR1" s="234"/>
      <c r="BS1" s="234"/>
      <c r="BT1" s="234"/>
      <c r="BU1" s="234"/>
      <c r="BV1" s="234"/>
      <c r="BW1" s="235"/>
      <c r="BX1" s="228" t="s">
        <v>91</v>
      </c>
      <c r="BY1" s="229"/>
      <c r="BZ1" s="107" t="s">
        <v>69</v>
      </c>
      <c r="CA1" s="222" t="s">
        <v>131</v>
      </c>
      <c r="CB1" s="223"/>
      <c r="CC1" s="223"/>
      <c r="CD1" s="223"/>
      <c r="CE1" s="223"/>
      <c r="CF1" s="223"/>
      <c r="CG1" s="223"/>
      <c r="CH1" s="223"/>
      <c r="CI1" s="224"/>
    </row>
    <row r="2" spans="1:87" s="1" customFormat="1" ht="162.75" customHeight="1" thickBot="1">
      <c r="A2" s="280" t="s">
        <v>192</v>
      </c>
      <c r="B2" s="160" t="s">
        <v>130</v>
      </c>
      <c r="C2" s="87" t="s">
        <v>18</v>
      </c>
      <c r="D2" s="31"/>
      <c r="E2" s="32"/>
      <c r="F2" s="31"/>
      <c r="G2" s="62"/>
      <c r="H2" s="139"/>
      <c r="I2" s="138" t="s">
        <v>101</v>
      </c>
      <c r="J2" s="138" t="s">
        <v>102</v>
      </c>
      <c r="K2" s="135" t="s">
        <v>104</v>
      </c>
      <c r="L2" s="135" t="s">
        <v>103</v>
      </c>
      <c r="M2" s="135" t="s">
        <v>103</v>
      </c>
      <c r="N2" s="135" t="s">
        <v>103</v>
      </c>
      <c r="O2" s="136"/>
      <c r="P2" s="269" t="s">
        <v>43</v>
      </c>
      <c r="Q2" s="264"/>
      <c r="R2" s="264"/>
      <c r="S2" s="264"/>
      <c r="T2" s="264"/>
      <c r="U2" s="270"/>
      <c r="V2" s="96"/>
      <c r="W2" s="65"/>
      <c r="X2" s="98"/>
      <c r="Y2" s="121" t="s">
        <v>50</v>
      </c>
      <c r="Z2" s="121" t="s">
        <v>78</v>
      </c>
      <c r="AA2" s="102"/>
      <c r="AB2" s="267" t="s">
        <v>86</v>
      </c>
      <c r="AC2" s="268"/>
      <c r="AD2" s="126" t="s">
        <v>110</v>
      </c>
      <c r="AE2" s="104"/>
      <c r="AF2" s="263" t="s">
        <v>43</v>
      </c>
      <c r="AG2" s="264"/>
      <c r="AH2" s="264"/>
      <c r="AI2" s="264"/>
      <c r="AJ2" s="264"/>
      <c r="AK2" s="264"/>
      <c r="AL2" s="95"/>
      <c r="AM2" s="73"/>
      <c r="AN2" s="73"/>
      <c r="AO2" s="74"/>
      <c r="AP2" s="112" t="s">
        <v>52</v>
      </c>
      <c r="AQ2" s="113"/>
      <c r="AR2" s="277" t="s">
        <v>94</v>
      </c>
      <c r="AS2" s="278"/>
      <c r="AT2" s="278"/>
      <c r="AU2" s="278"/>
      <c r="AV2" s="278"/>
      <c r="AW2" s="279"/>
      <c r="AX2" s="256" t="s">
        <v>41</v>
      </c>
      <c r="AY2" s="257"/>
      <c r="AZ2" s="246" t="s">
        <v>54</v>
      </c>
      <c r="BA2" s="246"/>
      <c r="BB2" s="246"/>
      <c r="BC2" s="247"/>
      <c r="BD2" s="215" t="s">
        <v>13</v>
      </c>
      <c r="BE2" s="216"/>
      <c r="BF2" s="217"/>
      <c r="BG2" s="217"/>
      <c r="BH2" s="217"/>
      <c r="BI2" s="217"/>
      <c r="BJ2" s="218"/>
      <c r="BK2" s="213" t="s">
        <v>14</v>
      </c>
      <c r="BL2" s="214"/>
      <c r="BM2" s="236" t="s">
        <v>24</v>
      </c>
      <c r="BN2" s="237"/>
      <c r="BO2" s="237"/>
      <c r="BP2" s="237"/>
      <c r="BQ2" s="237"/>
      <c r="BR2" s="237"/>
      <c r="BS2" s="237"/>
      <c r="BT2" s="237"/>
      <c r="BU2" s="238" t="s">
        <v>25</v>
      </c>
      <c r="BV2" s="239"/>
      <c r="BW2" s="57"/>
      <c r="BX2" s="230" t="s">
        <v>17</v>
      </c>
      <c r="BY2" s="231"/>
      <c r="BZ2" s="89"/>
      <c r="CA2" s="225"/>
      <c r="CB2" s="226"/>
      <c r="CC2" s="226"/>
      <c r="CD2" s="226"/>
      <c r="CE2" s="226"/>
      <c r="CF2" s="226"/>
      <c r="CG2" s="226"/>
      <c r="CH2" s="226"/>
      <c r="CI2" s="227"/>
    </row>
    <row r="3" spans="1:87" s="2" customFormat="1" ht="156.75" customHeight="1" thickBot="1">
      <c r="A3" s="130" t="s">
        <v>19</v>
      </c>
      <c r="B3" s="116" t="s">
        <v>93</v>
      </c>
      <c r="C3" s="78" t="s">
        <v>51</v>
      </c>
      <c r="D3" s="33" t="s">
        <v>0</v>
      </c>
      <c r="E3" s="34" t="s">
        <v>1</v>
      </c>
      <c r="F3" s="33" t="s">
        <v>2</v>
      </c>
      <c r="G3" s="61" t="s">
        <v>33</v>
      </c>
      <c r="H3" s="94"/>
      <c r="I3" s="137" t="s">
        <v>99</v>
      </c>
      <c r="J3" s="137" t="s">
        <v>99</v>
      </c>
      <c r="K3" s="131" t="s">
        <v>105</v>
      </c>
      <c r="L3" s="132" t="s">
        <v>106</v>
      </c>
      <c r="M3" s="133" t="s">
        <v>107</v>
      </c>
      <c r="N3" s="133" t="s">
        <v>108</v>
      </c>
      <c r="O3" s="134"/>
      <c r="P3" s="80" t="s">
        <v>28</v>
      </c>
      <c r="Q3" s="59" t="s">
        <v>29</v>
      </c>
      <c r="R3" s="59" t="s">
        <v>42</v>
      </c>
      <c r="S3" s="59" t="s">
        <v>30</v>
      </c>
      <c r="T3" s="59" t="s">
        <v>31</v>
      </c>
      <c r="U3" s="64" t="s">
        <v>38</v>
      </c>
      <c r="V3" s="97"/>
      <c r="W3" s="66" t="s">
        <v>84</v>
      </c>
      <c r="X3" s="99"/>
      <c r="Y3" s="122" t="s">
        <v>79</v>
      </c>
      <c r="Z3" s="71" t="s">
        <v>80</v>
      </c>
      <c r="AA3" s="94"/>
      <c r="AB3" s="103" t="s">
        <v>82</v>
      </c>
      <c r="AC3" s="105" t="s">
        <v>83</v>
      </c>
      <c r="AD3" s="127" t="s">
        <v>90</v>
      </c>
      <c r="AE3" s="94"/>
      <c r="AF3" s="63" t="s">
        <v>34</v>
      </c>
      <c r="AG3" s="60" t="s">
        <v>35</v>
      </c>
      <c r="AH3" s="60" t="s">
        <v>36</v>
      </c>
      <c r="AI3" s="60" t="s">
        <v>47</v>
      </c>
      <c r="AJ3" s="60" t="s">
        <v>37</v>
      </c>
      <c r="AK3" s="79" t="s">
        <v>39</v>
      </c>
      <c r="AL3" s="94"/>
      <c r="AM3" s="106" t="s">
        <v>67</v>
      </c>
      <c r="AN3" s="72" t="s">
        <v>48</v>
      </c>
      <c r="AO3" s="75" t="s">
        <v>44</v>
      </c>
      <c r="AP3" s="114" t="s">
        <v>85</v>
      </c>
      <c r="AQ3" s="94"/>
      <c r="AR3" s="35" t="s">
        <v>10</v>
      </c>
      <c r="AS3" s="35" t="s">
        <v>95</v>
      </c>
      <c r="AT3" s="202" t="s">
        <v>3</v>
      </c>
      <c r="AU3" s="202" t="s">
        <v>9</v>
      </c>
      <c r="AV3" s="116" t="s">
        <v>12</v>
      </c>
      <c r="AW3" s="116" t="s">
        <v>96</v>
      </c>
      <c r="AX3" s="117" t="s">
        <v>4</v>
      </c>
      <c r="AY3" s="69" t="s">
        <v>53</v>
      </c>
      <c r="AZ3" s="68" t="s">
        <v>55</v>
      </c>
      <c r="BA3" s="45" t="s">
        <v>56</v>
      </c>
      <c r="BB3" s="45" t="s">
        <v>57</v>
      </c>
      <c r="BC3" s="45" t="s">
        <v>58</v>
      </c>
      <c r="BD3" s="46" t="s">
        <v>46</v>
      </c>
      <c r="BE3" s="69" t="s">
        <v>53</v>
      </c>
      <c r="BF3" s="47" t="s">
        <v>6</v>
      </c>
      <c r="BG3" s="48" t="s">
        <v>20</v>
      </c>
      <c r="BH3" s="48" t="s">
        <v>59</v>
      </c>
      <c r="BI3" s="49" t="s">
        <v>60</v>
      </c>
      <c r="BJ3" s="140" t="s">
        <v>100</v>
      </c>
      <c r="BK3" s="48" t="s">
        <v>61</v>
      </c>
      <c r="BL3" s="48" t="s">
        <v>62</v>
      </c>
      <c r="BM3" s="67" t="s">
        <v>21</v>
      </c>
      <c r="BN3" s="50" t="s">
        <v>63</v>
      </c>
      <c r="BO3" s="51" t="s">
        <v>15</v>
      </c>
      <c r="BP3" s="52" t="s">
        <v>64</v>
      </c>
      <c r="BQ3" s="52" t="s">
        <v>7</v>
      </c>
      <c r="BR3" s="53" t="s">
        <v>65</v>
      </c>
      <c r="BS3" s="54" t="s">
        <v>5</v>
      </c>
      <c r="BT3" s="55" t="s">
        <v>49</v>
      </c>
      <c r="BU3" s="52" t="s">
        <v>66</v>
      </c>
      <c r="BV3" s="52" t="s">
        <v>8</v>
      </c>
      <c r="BW3" s="56" t="s">
        <v>11</v>
      </c>
      <c r="BX3" s="128" t="s">
        <v>16</v>
      </c>
      <c r="BY3" s="88" t="s">
        <v>92</v>
      </c>
      <c r="BZ3" s="90"/>
      <c r="CA3" s="161" t="s">
        <v>132</v>
      </c>
      <c r="CB3" s="162" t="s">
        <v>133</v>
      </c>
      <c r="CC3" s="162" t="s">
        <v>134</v>
      </c>
      <c r="CD3" s="163" t="s">
        <v>135</v>
      </c>
      <c r="CE3" s="164" t="s">
        <v>136</v>
      </c>
      <c r="CF3" s="165" t="s">
        <v>137</v>
      </c>
      <c r="CG3" s="208" t="s">
        <v>138</v>
      </c>
      <c r="CH3" s="163" t="s">
        <v>139</v>
      </c>
      <c r="CI3" s="166" t="s">
        <v>140</v>
      </c>
    </row>
    <row r="4" spans="1:87" s="10" customFormat="1" ht="129.94999999999999" customHeight="1">
      <c r="A4" s="141"/>
      <c r="B4" s="212"/>
      <c r="C4" s="143" t="s">
        <v>111</v>
      </c>
      <c r="D4" s="143" t="s">
        <v>112</v>
      </c>
      <c r="E4" s="5"/>
      <c r="F4" s="6"/>
      <c r="G4" s="6"/>
      <c r="H4" s="91"/>
      <c r="I4" s="28">
        <v>1</v>
      </c>
      <c r="J4" s="28"/>
      <c r="K4" s="28">
        <f>I4+J4</f>
        <v>1</v>
      </c>
      <c r="L4" s="28">
        <v>6</v>
      </c>
      <c r="M4" s="28">
        <v>1</v>
      </c>
      <c r="N4" s="28">
        <v>1</v>
      </c>
      <c r="O4" s="84"/>
      <c r="P4" s="6"/>
      <c r="Q4" s="6"/>
      <c r="R4" s="70"/>
      <c r="S4" s="6"/>
      <c r="T4" s="6"/>
      <c r="U4" s="6"/>
      <c r="V4" s="91"/>
      <c r="W4" s="7"/>
      <c r="X4" s="100"/>
      <c r="Y4" s="7"/>
      <c r="Z4" s="7"/>
      <c r="AA4" s="100"/>
      <c r="AB4" s="7"/>
      <c r="AC4" s="7"/>
      <c r="AD4" s="7"/>
      <c r="AE4" s="100"/>
      <c r="AF4" s="6"/>
      <c r="AG4" s="6"/>
      <c r="AH4" s="6"/>
      <c r="AI4" s="6"/>
      <c r="AJ4" s="6"/>
      <c r="AK4" s="6"/>
      <c r="AL4" s="91"/>
      <c r="AM4" s="76"/>
      <c r="AN4" s="76"/>
      <c r="AO4" s="7"/>
      <c r="AP4" s="7"/>
      <c r="AQ4" s="100"/>
      <c r="AR4" s="36"/>
      <c r="AS4" s="36"/>
      <c r="AT4" s="204" t="s">
        <v>175</v>
      </c>
      <c r="AU4" s="37">
        <v>46654085000</v>
      </c>
      <c r="AV4" s="38" t="s">
        <v>155</v>
      </c>
      <c r="AW4" s="38" t="s">
        <v>154</v>
      </c>
      <c r="AX4" s="145">
        <v>1.32</v>
      </c>
      <c r="AY4" s="146" t="s">
        <v>124</v>
      </c>
      <c r="AZ4" s="147">
        <v>3.25</v>
      </c>
      <c r="BA4" s="147">
        <v>3.25</v>
      </c>
      <c r="BB4" s="147">
        <v>5.25</v>
      </c>
      <c r="BC4" s="148">
        <v>0.1</v>
      </c>
      <c r="BD4" s="146">
        <v>6</v>
      </c>
      <c r="BE4" s="159" t="s">
        <v>124</v>
      </c>
      <c r="BF4" s="151">
        <v>11.25</v>
      </c>
      <c r="BG4" s="151">
        <v>7.5</v>
      </c>
      <c r="BH4" s="151">
        <v>5.75</v>
      </c>
      <c r="BI4" s="8">
        <f>BJ4/35.3357</f>
        <v>7.9502868292548323E-3</v>
      </c>
      <c r="BJ4" s="8">
        <f>BF4*BG4*BH4*579.0484/1000000</f>
        <v>0.28092895031249998</v>
      </c>
      <c r="BK4" s="151">
        <v>1.1000000000000001</v>
      </c>
      <c r="BL4" s="16">
        <f>BK4/2.2</f>
        <v>0.5</v>
      </c>
      <c r="BM4" s="158">
        <v>36</v>
      </c>
      <c r="BN4" s="159" t="s">
        <v>124</v>
      </c>
      <c r="BO4" s="156"/>
      <c r="BP4" s="154">
        <v>15.625</v>
      </c>
      <c r="BQ4" s="154">
        <v>11.875</v>
      </c>
      <c r="BR4" s="154">
        <v>18.5</v>
      </c>
      <c r="BS4" s="8">
        <f>BT4/35.3357</f>
        <v>5.6250519735971685E-2</v>
      </c>
      <c r="BT4" s="8">
        <f>BP4*BQ4*BR4*579.0484/1000000</f>
        <v>1.9876514902343749</v>
      </c>
      <c r="BU4" s="9">
        <f>+BV4/2.2</f>
        <v>3.1818181818181817</v>
      </c>
      <c r="BV4" s="151">
        <v>7</v>
      </c>
      <c r="BW4" s="144">
        <v>576</v>
      </c>
      <c r="BX4" s="3"/>
      <c r="BY4" s="4">
        <v>0</v>
      </c>
      <c r="BZ4" s="81"/>
      <c r="CA4" s="167">
        <f>AX4*BY4</f>
        <v>0</v>
      </c>
      <c r="CB4" s="167">
        <f>AX4*0.03</f>
        <v>3.9600000000000003E-2</v>
      </c>
      <c r="CC4" s="167">
        <f>BS4*45/BM4</f>
        <v>7.0313149669964603E-2</v>
      </c>
      <c r="CD4" s="167">
        <f>CA4+CB4+CC4+AX4</f>
        <v>1.4299131496699646</v>
      </c>
      <c r="CE4" s="168">
        <v>3.5</v>
      </c>
      <c r="CF4" s="169">
        <f>CD4/CE4</f>
        <v>0.40854661419141847</v>
      </c>
      <c r="CG4" s="209">
        <v>6</v>
      </c>
      <c r="CH4" s="170" t="s">
        <v>141</v>
      </c>
      <c r="CI4" s="171" t="s">
        <v>142</v>
      </c>
    </row>
    <row r="5" spans="1:87" s="10" customFormat="1" ht="129.94999999999999" customHeight="1">
      <c r="A5" s="141"/>
      <c r="B5" s="212"/>
      <c r="C5" s="143" t="s">
        <v>111</v>
      </c>
      <c r="D5" s="143" t="s">
        <v>113</v>
      </c>
      <c r="E5" s="13"/>
      <c r="F5" s="14"/>
      <c r="G5" s="14"/>
      <c r="H5" s="92"/>
      <c r="I5" s="29">
        <v>1</v>
      </c>
      <c r="J5" s="29"/>
      <c r="K5" s="28">
        <f t="shared" ref="K5:K7" si="0">I5+J5</f>
        <v>1</v>
      </c>
      <c r="L5" s="29">
        <v>6</v>
      </c>
      <c r="M5" s="29">
        <v>1</v>
      </c>
      <c r="N5" s="29">
        <v>1</v>
      </c>
      <c r="O5" s="85"/>
      <c r="P5" s="14"/>
      <c r="Q5" s="14"/>
      <c r="R5" s="14"/>
      <c r="S5" s="14"/>
      <c r="T5" s="14"/>
      <c r="U5" s="14"/>
      <c r="V5" s="92"/>
      <c r="W5" s="15"/>
      <c r="X5" s="101"/>
      <c r="Y5" s="15"/>
      <c r="Z5" s="15"/>
      <c r="AA5" s="101"/>
      <c r="AB5" s="15"/>
      <c r="AC5" s="7"/>
      <c r="AD5" s="7"/>
      <c r="AE5" s="100"/>
      <c r="AF5" s="14"/>
      <c r="AG5" s="14"/>
      <c r="AH5" s="14"/>
      <c r="AI5" s="14"/>
      <c r="AJ5" s="14"/>
      <c r="AK5" s="14"/>
      <c r="AL5" s="92"/>
      <c r="AM5" s="76"/>
      <c r="AN5" s="76"/>
      <c r="AO5" s="7"/>
      <c r="AP5" s="15"/>
      <c r="AQ5" s="101"/>
      <c r="AR5" s="39"/>
      <c r="AS5" s="39"/>
      <c r="AT5" s="204" t="s">
        <v>176</v>
      </c>
      <c r="AU5" s="40">
        <v>46654085017</v>
      </c>
      <c r="AV5" s="41" t="s">
        <v>156</v>
      </c>
      <c r="AW5" s="38" t="s">
        <v>154</v>
      </c>
      <c r="AX5" s="145">
        <v>1.56</v>
      </c>
      <c r="AY5" s="146" t="s">
        <v>124</v>
      </c>
      <c r="AZ5" s="147">
        <v>4</v>
      </c>
      <c r="BA5" s="147">
        <v>4</v>
      </c>
      <c r="BB5" s="147">
        <v>6.75</v>
      </c>
      <c r="BC5" s="148">
        <v>0.1</v>
      </c>
      <c r="BD5" s="146">
        <v>4</v>
      </c>
      <c r="BE5" s="159" t="s">
        <v>124</v>
      </c>
      <c r="BF5" s="151">
        <v>9.25</v>
      </c>
      <c r="BG5" s="151">
        <v>9.25</v>
      </c>
      <c r="BH5" s="151">
        <v>7.25</v>
      </c>
      <c r="BI5" s="8">
        <f t="shared" ref="BI5:BI17" si="1">BJ5/35.3357</f>
        <v>1.0165357082391179E-2</v>
      </c>
      <c r="BJ5" s="8">
        <f t="shared" ref="BJ5:BJ17" si="2">BF5*BG5*BH5*579.0484/1000000</f>
        <v>0.35920000825624998</v>
      </c>
      <c r="BK5" s="151">
        <v>1.35</v>
      </c>
      <c r="BL5" s="16">
        <f t="shared" ref="BL5:BL17" si="3">BK5/2.2</f>
        <v>0.61363636363636365</v>
      </c>
      <c r="BM5" s="158">
        <v>24</v>
      </c>
      <c r="BN5" s="159" t="s">
        <v>124</v>
      </c>
      <c r="BO5" s="157"/>
      <c r="BP5" s="154">
        <v>19.125</v>
      </c>
      <c r="BQ5" s="154">
        <v>9.875</v>
      </c>
      <c r="BR5" s="154">
        <v>23</v>
      </c>
      <c r="BS5" s="8">
        <f t="shared" ref="BS5:BS6" si="4">BT5/35.3357</f>
        <v>7.1181568077928262E-2</v>
      </c>
      <c r="BT5" s="8">
        <f t="shared" ref="BT5:BT6" si="5">BP5*BQ5*BR5*579.0484/1000000</f>
        <v>2.51525053513125</v>
      </c>
      <c r="BU5" s="17">
        <f t="shared" ref="BU5:BU6" si="6">+BV5/2.2</f>
        <v>3.4090909090909087</v>
      </c>
      <c r="BV5" s="151">
        <v>7.5</v>
      </c>
      <c r="BW5" s="144">
        <v>576</v>
      </c>
      <c r="BX5" s="11"/>
      <c r="BY5" s="12">
        <v>0</v>
      </c>
      <c r="BZ5" s="82"/>
      <c r="CA5" s="167">
        <f t="shared" ref="CA5:CA17" si="7">AX5*BY5</f>
        <v>0</v>
      </c>
      <c r="CB5" s="167">
        <f t="shared" ref="CB5:CB17" si="8">AX5*0.03</f>
        <v>4.6800000000000001E-2</v>
      </c>
      <c r="CC5" s="167">
        <f t="shared" ref="CC5:CC17" si="9">BS5*45/BM5</f>
        <v>0.1334654401461155</v>
      </c>
      <c r="CD5" s="167">
        <f t="shared" ref="CD5:CD17" si="10">CA5+CB5+CC5+AX5</f>
        <v>1.7402654401461155</v>
      </c>
      <c r="CE5" s="168">
        <v>4.25</v>
      </c>
      <c r="CF5" s="169">
        <f t="shared" ref="CF5:CF17" si="11">CD5/CE5</f>
        <v>0.4094742212108507</v>
      </c>
      <c r="CG5" s="209">
        <v>4</v>
      </c>
      <c r="CH5" s="170" t="s">
        <v>141</v>
      </c>
      <c r="CI5" s="171" t="s">
        <v>142</v>
      </c>
    </row>
    <row r="6" spans="1:87" s="10" customFormat="1" ht="129.94999999999999" customHeight="1">
      <c r="A6" s="142"/>
      <c r="B6" s="11"/>
      <c r="C6" s="143" t="s">
        <v>111</v>
      </c>
      <c r="D6" s="143" t="s">
        <v>115</v>
      </c>
      <c r="E6" s="13"/>
      <c r="F6" s="14"/>
      <c r="G6" s="14"/>
      <c r="H6" s="92"/>
      <c r="I6" s="29">
        <v>1</v>
      </c>
      <c r="J6" s="29"/>
      <c r="K6" s="28">
        <f t="shared" si="0"/>
        <v>1</v>
      </c>
      <c r="L6" s="29">
        <v>6</v>
      </c>
      <c r="M6" s="29">
        <v>6</v>
      </c>
      <c r="N6" s="29">
        <v>6</v>
      </c>
      <c r="O6" s="85"/>
      <c r="P6" s="14"/>
      <c r="Q6" s="14"/>
      <c r="R6" s="14"/>
      <c r="S6" s="14"/>
      <c r="T6" s="14"/>
      <c r="U6" s="14"/>
      <c r="V6" s="92"/>
      <c r="W6" s="15"/>
      <c r="X6" s="101"/>
      <c r="Y6" s="15"/>
      <c r="Z6" s="15"/>
      <c r="AA6" s="101"/>
      <c r="AB6" s="15"/>
      <c r="AC6" s="7"/>
      <c r="AD6" s="7"/>
      <c r="AE6" s="100"/>
      <c r="AF6" s="14"/>
      <c r="AG6" s="14"/>
      <c r="AH6" s="14"/>
      <c r="AI6" s="14"/>
      <c r="AJ6" s="14"/>
      <c r="AK6" s="14"/>
      <c r="AL6" s="92"/>
      <c r="AM6" s="76"/>
      <c r="AN6" s="76"/>
      <c r="AO6" s="7"/>
      <c r="AP6" s="15"/>
      <c r="AQ6" s="101"/>
      <c r="AR6" s="39"/>
      <c r="AS6" s="39"/>
      <c r="AT6" s="204" t="s">
        <v>178</v>
      </c>
      <c r="AU6" s="40">
        <v>46654085031</v>
      </c>
      <c r="AV6" s="41" t="s">
        <v>158</v>
      </c>
      <c r="AW6" s="41" t="s">
        <v>147</v>
      </c>
      <c r="AX6" s="145">
        <v>4.59</v>
      </c>
      <c r="AY6" s="146" t="s">
        <v>125</v>
      </c>
      <c r="AZ6" s="147">
        <v>4</v>
      </c>
      <c r="BA6" s="147">
        <v>4</v>
      </c>
      <c r="BB6" s="147">
        <v>4.5</v>
      </c>
      <c r="BC6" s="148">
        <v>0.1</v>
      </c>
      <c r="BD6" s="146">
        <v>2</v>
      </c>
      <c r="BE6" s="159" t="s">
        <v>125</v>
      </c>
      <c r="BF6" s="151">
        <v>13.5</v>
      </c>
      <c r="BG6" s="151">
        <v>9</v>
      </c>
      <c r="BH6" s="151">
        <v>5</v>
      </c>
      <c r="BI6" s="8">
        <f t="shared" si="1"/>
        <v>9.9551417688060508E-3</v>
      </c>
      <c r="BJ6" s="8">
        <f t="shared" si="2"/>
        <v>0.351771903</v>
      </c>
      <c r="BK6" s="151">
        <v>1.54</v>
      </c>
      <c r="BL6" s="16">
        <f t="shared" si="3"/>
        <v>0.7</v>
      </c>
      <c r="BM6" s="158">
        <v>12</v>
      </c>
      <c r="BN6" s="159" t="s">
        <v>125</v>
      </c>
      <c r="BO6" s="156"/>
      <c r="BP6" s="154">
        <v>18.625</v>
      </c>
      <c r="BQ6" s="154">
        <v>16.25</v>
      </c>
      <c r="BR6" s="154">
        <v>14.125</v>
      </c>
      <c r="BS6" s="8">
        <f t="shared" si="4"/>
        <v>7.0055021395898837E-2</v>
      </c>
      <c r="BT6" s="8">
        <f t="shared" si="5"/>
        <v>2.4754432195390628</v>
      </c>
      <c r="BU6" s="17">
        <f t="shared" si="6"/>
        <v>3.7999999999999994</v>
      </c>
      <c r="BV6" s="151">
        <v>8.36</v>
      </c>
      <c r="BW6" s="144">
        <v>576</v>
      </c>
      <c r="BX6" s="11"/>
      <c r="BY6" s="12">
        <v>0</v>
      </c>
      <c r="BZ6" s="82"/>
      <c r="CA6" s="167">
        <f t="shared" si="7"/>
        <v>0</v>
      </c>
      <c r="CB6" s="167">
        <f t="shared" si="8"/>
        <v>0.13769999999999999</v>
      </c>
      <c r="CC6" s="167">
        <f t="shared" si="9"/>
        <v>0.26270633023462064</v>
      </c>
      <c r="CD6" s="167">
        <f t="shared" si="10"/>
        <v>4.9904063302346202</v>
      </c>
      <c r="CE6" s="168">
        <v>12.5</v>
      </c>
      <c r="CF6" s="169">
        <f t="shared" si="11"/>
        <v>0.39923250641876962</v>
      </c>
      <c r="CG6" s="209">
        <v>2</v>
      </c>
      <c r="CH6" s="170" t="s">
        <v>141</v>
      </c>
      <c r="CI6" s="171" t="s">
        <v>142</v>
      </c>
    </row>
    <row r="7" spans="1:87" s="18" customFormat="1" ht="129.94999999999999" customHeight="1">
      <c r="A7" s="142"/>
      <c r="B7" s="197"/>
      <c r="C7" s="143" t="s">
        <v>111</v>
      </c>
      <c r="D7" s="203"/>
      <c r="E7" s="13"/>
      <c r="F7" s="14"/>
      <c r="G7" s="14"/>
      <c r="H7" s="92"/>
      <c r="I7" s="29">
        <v>1</v>
      </c>
      <c r="J7" s="29"/>
      <c r="K7" s="28">
        <f t="shared" si="0"/>
        <v>1</v>
      </c>
      <c r="L7" s="28">
        <v>2</v>
      </c>
      <c r="M7" s="28">
        <v>1</v>
      </c>
      <c r="N7" s="28">
        <v>1</v>
      </c>
      <c r="O7" s="85"/>
      <c r="P7" s="14"/>
      <c r="Q7" s="14"/>
      <c r="R7" s="14"/>
      <c r="S7" s="14"/>
      <c r="T7" s="14"/>
      <c r="U7" s="14"/>
      <c r="V7" s="92"/>
      <c r="W7" s="15"/>
      <c r="X7" s="101"/>
      <c r="Y7" s="15"/>
      <c r="Z7" s="15"/>
      <c r="AA7" s="101"/>
      <c r="AB7" s="15"/>
      <c r="AC7" s="7"/>
      <c r="AD7" s="7"/>
      <c r="AE7" s="100"/>
      <c r="AF7" s="14"/>
      <c r="AG7" s="14"/>
      <c r="AH7" s="14"/>
      <c r="AI7" s="14"/>
      <c r="AJ7" s="14"/>
      <c r="AK7" s="14"/>
      <c r="AL7" s="92"/>
      <c r="AM7" s="76"/>
      <c r="AN7" s="76"/>
      <c r="AO7" s="7"/>
      <c r="AP7" s="15"/>
      <c r="AQ7" s="101"/>
      <c r="AR7" s="39"/>
      <c r="AS7" s="39"/>
      <c r="AT7" s="204" t="s">
        <v>179</v>
      </c>
      <c r="AU7" s="40">
        <v>46654085307</v>
      </c>
      <c r="AV7" s="41" t="s">
        <v>166</v>
      </c>
      <c r="AW7" s="41" t="s">
        <v>159</v>
      </c>
      <c r="AX7" s="145">
        <v>5.9</v>
      </c>
      <c r="AY7" s="146" t="s">
        <v>126</v>
      </c>
      <c r="AZ7" s="150" t="s">
        <v>162</v>
      </c>
      <c r="BA7" s="149" t="s">
        <v>162</v>
      </c>
      <c r="BB7" s="149" t="s">
        <v>163</v>
      </c>
      <c r="BC7" s="148">
        <v>0.1</v>
      </c>
      <c r="BD7" s="146">
        <v>2</v>
      </c>
      <c r="BE7" s="159" t="s">
        <v>126</v>
      </c>
      <c r="BF7" s="152">
        <v>19.375</v>
      </c>
      <c r="BG7" s="152">
        <v>10.5</v>
      </c>
      <c r="BH7" s="152">
        <v>5.5</v>
      </c>
      <c r="BI7" s="8">
        <f>BJ7/35.3357</f>
        <v>1.8335589044861145E-2</v>
      </c>
      <c r="BJ7" s="8">
        <f>BF7*BG7*BH7*579.0484/1000000</f>
        <v>0.64790087381250006</v>
      </c>
      <c r="BK7" s="152">
        <v>2.2999999999999998</v>
      </c>
      <c r="BL7" s="16">
        <f>BK7/2.2</f>
        <v>1.0454545454545452</v>
      </c>
      <c r="BM7" s="158">
        <v>6</v>
      </c>
      <c r="BN7" s="159" t="s">
        <v>126</v>
      </c>
      <c r="BO7" s="150"/>
      <c r="BP7" s="155">
        <v>20</v>
      </c>
      <c r="BQ7" s="155">
        <v>11.125</v>
      </c>
      <c r="BR7" s="155">
        <v>17.75</v>
      </c>
      <c r="BS7" s="8">
        <f>BT7/35.3357</f>
        <v>6.4718663412639335E-2</v>
      </c>
      <c r="BT7" s="8">
        <f>BP7*BQ7*BR7*579.0484/1000000</f>
        <v>2.28687927475</v>
      </c>
      <c r="BU7" s="17">
        <f>+BV7/2.2</f>
        <v>3.5</v>
      </c>
      <c r="BV7" s="151">
        <v>7.7</v>
      </c>
      <c r="BW7" s="144">
        <v>576</v>
      </c>
      <c r="BX7" s="11"/>
      <c r="BY7" s="201"/>
      <c r="BZ7" s="82"/>
      <c r="CA7" s="167">
        <f t="shared" ref="CA7" si="12">AX7*BY7</f>
        <v>0</v>
      </c>
      <c r="CB7" s="167">
        <f t="shared" ref="CB7" si="13">AX7*0.03</f>
        <v>0.17699999999999999</v>
      </c>
      <c r="CC7" s="167">
        <f t="shared" ref="CC7" si="14">BS7*45/BM7</f>
        <v>0.48538997559479502</v>
      </c>
      <c r="CD7" s="167">
        <f t="shared" ref="CD7" si="15">CA7+CB7+CC7+AX7</f>
        <v>6.5623899755947956</v>
      </c>
      <c r="CE7" s="168">
        <v>16.5</v>
      </c>
      <c r="CF7" s="169">
        <f t="shared" ref="CF7" si="16">CD7/CE7</f>
        <v>0.39772060458150277</v>
      </c>
      <c r="CG7" s="209">
        <v>2</v>
      </c>
      <c r="CH7" s="170" t="s">
        <v>141</v>
      </c>
      <c r="CI7" s="171" t="s">
        <v>142</v>
      </c>
    </row>
    <row r="8" spans="1:87" s="18" customFormat="1" ht="129.94999999999999" customHeight="1">
      <c r="A8" s="142"/>
      <c r="B8" s="172"/>
      <c r="C8" s="143" t="s">
        <v>111</v>
      </c>
      <c r="D8" s="143" t="s">
        <v>116</v>
      </c>
      <c r="E8" s="13"/>
      <c r="F8" s="14"/>
      <c r="G8" s="14"/>
      <c r="H8" s="92"/>
      <c r="I8" s="29">
        <v>1</v>
      </c>
      <c r="J8" s="29"/>
      <c r="K8" s="28">
        <f>I8+J8</f>
        <v>1</v>
      </c>
      <c r="L8" s="28">
        <v>3</v>
      </c>
      <c r="M8" s="28">
        <v>1</v>
      </c>
      <c r="N8" s="28">
        <v>1</v>
      </c>
      <c r="O8" s="85"/>
      <c r="P8" s="14"/>
      <c r="Q8" s="14"/>
      <c r="R8" s="14"/>
      <c r="S8" s="14"/>
      <c r="T8" s="14"/>
      <c r="U8" s="14"/>
      <c r="V8" s="92"/>
      <c r="W8" s="15"/>
      <c r="X8" s="101"/>
      <c r="Y8" s="15"/>
      <c r="Z8" s="15"/>
      <c r="AA8" s="101"/>
      <c r="AB8" s="15"/>
      <c r="AC8" s="7"/>
      <c r="AD8" s="7"/>
      <c r="AE8" s="100"/>
      <c r="AF8" s="14"/>
      <c r="AG8" s="14"/>
      <c r="AH8" s="14"/>
      <c r="AI8" s="14"/>
      <c r="AJ8" s="14"/>
      <c r="AK8" s="14"/>
      <c r="AL8" s="92"/>
      <c r="AM8" s="76"/>
      <c r="AN8" s="76"/>
      <c r="AO8" s="7"/>
      <c r="AP8" s="15"/>
      <c r="AQ8" s="101"/>
      <c r="AR8" s="39"/>
      <c r="AS8" s="39"/>
      <c r="AT8" s="204" t="s">
        <v>180</v>
      </c>
      <c r="AU8" s="40">
        <v>46654085314</v>
      </c>
      <c r="AV8" s="41" t="s">
        <v>143</v>
      </c>
      <c r="AW8" s="41" t="s">
        <v>144</v>
      </c>
      <c r="AX8" s="145">
        <v>1.46</v>
      </c>
      <c r="AY8" s="146" t="s">
        <v>164</v>
      </c>
      <c r="AZ8" s="150">
        <v>2</v>
      </c>
      <c r="BA8" s="149">
        <v>2</v>
      </c>
      <c r="BB8" s="149">
        <v>5.25</v>
      </c>
      <c r="BC8" s="148">
        <v>0.06</v>
      </c>
      <c r="BD8" s="146">
        <v>6</v>
      </c>
      <c r="BE8" s="159" t="s">
        <v>164</v>
      </c>
      <c r="BF8" s="152">
        <v>7.875</v>
      </c>
      <c r="BG8" s="152">
        <v>5.25</v>
      </c>
      <c r="BH8" s="152">
        <v>5.75</v>
      </c>
      <c r="BI8" s="8">
        <f t="shared" ref="BI8:BI9" si="17">BJ8/35.3357</f>
        <v>3.8956405463348672E-3</v>
      </c>
      <c r="BJ8" s="8">
        <f t="shared" ref="BJ8:BJ9" si="18">BF8*BG8*BH8*579.0484/1000000</f>
        <v>0.13765518565312498</v>
      </c>
      <c r="BK8" s="152">
        <v>1.5</v>
      </c>
      <c r="BL8" s="16">
        <f t="shared" ref="BL8:BL9" si="19">BK8/2.2</f>
        <v>0.68181818181818177</v>
      </c>
      <c r="BM8" s="158">
        <v>36</v>
      </c>
      <c r="BN8" s="159" t="s">
        <v>164</v>
      </c>
      <c r="BO8" s="150"/>
      <c r="BP8" s="155">
        <v>11.125</v>
      </c>
      <c r="BQ8" s="155">
        <v>8.5</v>
      </c>
      <c r="BR8" s="155">
        <v>18.5</v>
      </c>
      <c r="BS8" s="8">
        <f t="shared" ref="BS8:BS9" si="20">BT8/35.3357</f>
        <v>2.8667633300387425E-2</v>
      </c>
      <c r="BT8" s="8">
        <f t="shared" ref="BT8:BT9" si="21">BP8*BQ8*BR8*579.0484/1000000</f>
        <v>1.0129908900125</v>
      </c>
      <c r="BU8" s="17">
        <f t="shared" ref="BU8:BU9" si="22">+BV8/2.2</f>
        <v>2.3636363636363633</v>
      </c>
      <c r="BV8" s="151">
        <v>5.2</v>
      </c>
      <c r="BW8" s="144">
        <v>576</v>
      </c>
      <c r="BX8" s="11"/>
      <c r="BY8" s="12">
        <v>0</v>
      </c>
      <c r="BZ8" s="82"/>
      <c r="CA8" s="167">
        <f t="shared" si="7"/>
        <v>0</v>
      </c>
      <c r="CB8" s="167">
        <f t="shared" si="8"/>
        <v>4.3799999999999999E-2</v>
      </c>
      <c r="CC8" s="167">
        <f t="shared" si="9"/>
        <v>3.583454162548428E-2</v>
      </c>
      <c r="CD8" s="167">
        <f t="shared" si="10"/>
        <v>1.5396345416254842</v>
      </c>
      <c r="CE8" s="168">
        <v>4</v>
      </c>
      <c r="CF8" s="169">
        <f t="shared" si="11"/>
        <v>0.38490863540637105</v>
      </c>
      <c r="CG8" s="209">
        <v>6</v>
      </c>
      <c r="CH8" s="170" t="s">
        <v>141</v>
      </c>
      <c r="CI8" s="171" t="s">
        <v>142</v>
      </c>
    </row>
    <row r="9" spans="1:87" s="18" customFormat="1" ht="129.94999999999999" customHeight="1">
      <c r="A9" s="142"/>
      <c r="B9" s="172"/>
      <c r="C9" s="143" t="s">
        <v>111</v>
      </c>
      <c r="D9" s="143" t="s">
        <v>112</v>
      </c>
      <c r="E9" s="13"/>
      <c r="F9" s="14"/>
      <c r="G9" s="14"/>
      <c r="H9" s="92"/>
      <c r="I9" s="29">
        <v>1</v>
      </c>
      <c r="J9" s="29"/>
      <c r="K9" s="28">
        <f t="shared" ref="K9" si="23">I9+J9</f>
        <v>1</v>
      </c>
      <c r="L9" s="28">
        <v>3</v>
      </c>
      <c r="M9" s="28">
        <v>1</v>
      </c>
      <c r="N9" s="28">
        <v>1</v>
      </c>
      <c r="O9" s="85"/>
      <c r="P9" s="14"/>
      <c r="Q9" s="14"/>
      <c r="R9" s="14"/>
      <c r="S9" s="14"/>
      <c r="T9" s="14"/>
      <c r="U9" s="14"/>
      <c r="V9" s="92"/>
      <c r="W9" s="15"/>
      <c r="X9" s="101"/>
      <c r="Y9" s="15"/>
      <c r="Z9" s="15"/>
      <c r="AA9" s="101"/>
      <c r="AB9" s="15"/>
      <c r="AC9" s="7"/>
      <c r="AD9" s="7"/>
      <c r="AE9" s="100"/>
      <c r="AF9" s="14"/>
      <c r="AG9" s="14"/>
      <c r="AH9" s="14"/>
      <c r="AI9" s="14"/>
      <c r="AJ9" s="14"/>
      <c r="AK9" s="14"/>
      <c r="AL9" s="92"/>
      <c r="AM9" s="76"/>
      <c r="AN9" s="76"/>
      <c r="AO9" s="7"/>
      <c r="AP9" s="15"/>
      <c r="AQ9" s="101"/>
      <c r="AR9" s="39"/>
      <c r="AS9" s="39"/>
      <c r="AT9" s="204" t="s">
        <v>181</v>
      </c>
      <c r="AU9" s="40">
        <v>46654085321</v>
      </c>
      <c r="AV9" s="38" t="s">
        <v>145</v>
      </c>
      <c r="AW9" s="41" t="s">
        <v>144</v>
      </c>
      <c r="AX9" s="145">
        <v>7.6</v>
      </c>
      <c r="AY9" s="146" t="s">
        <v>164</v>
      </c>
      <c r="AZ9" s="150">
        <v>5.375</v>
      </c>
      <c r="BA9" s="149">
        <v>5.375</v>
      </c>
      <c r="BB9" s="149">
        <v>12.5</v>
      </c>
      <c r="BC9" s="148">
        <v>0.3</v>
      </c>
      <c r="BD9" s="146">
        <v>1</v>
      </c>
      <c r="BE9" s="159" t="s">
        <v>164</v>
      </c>
      <c r="BF9" s="152">
        <v>19.5</v>
      </c>
      <c r="BG9" s="152">
        <v>6.375</v>
      </c>
      <c r="BH9" s="152">
        <v>12.5</v>
      </c>
      <c r="BI9" s="8">
        <f t="shared" si="17"/>
        <v>2.5463962163265477E-2</v>
      </c>
      <c r="BJ9" s="8">
        <f t="shared" si="18"/>
        <v>0.89978692781250003</v>
      </c>
      <c r="BK9" s="152">
        <v>2</v>
      </c>
      <c r="BL9" s="16">
        <f t="shared" si="19"/>
        <v>0.90909090909090906</v>
      </c>
      <c r="BM9" s="158">
        <v>8</v>
      </c>
      <c r="BN9" s="159" t="s">
        <v>164</v>
      </c>
      <c r="BO9" s="150"/>
      <c r="BP9" s="155">
        <v>28.375</v>
      </c>
      <c r="BQ9" s="155">
        <v>14.125</v>
      </c>
      <c r="BR9" s="155">
        <v>14.75</v>
      </c>
      <c r="BS9" s="8">
        <f t="shared" si="20"/>
        <v>9.687629339755012E-2</v>
      </c>
      <c r="BT9" s="8">
        <f t="shared" si="21"/>
        <v>3.4231916406078122</v>
      </c>
      <c r="BU9" s="17">
        <f t="shared" si="22"/>
        <v>2.2727272727272725</v>
      </c>
      <c r="BV9" s="151">
        <v>5</v>
      </c>
      <c r="BW9" s="144">
        <v>576</v>
      </c>
      <c r="BX9" s="11"/>
      <c r="BY9" s="201"/>
      <c r="BZ9" s="82"/>
      <c r="CA9" s="167">
        <f t="shared" si="7"/>
        <v>0</v>
      </c>
      <c r="CB9" s="167">
        <f t="shared" si="8"/>
        <v>0.22799999999999998</v>
      </c>
      <c r="CC9" s="167">
        <f t="shared" si="9"/>
        <v>0.54492915036121947</v>
      </c>
      <c r="CD9" s="167">
        <f t="shared" si="10"/>
        <v>8.3729291503612195</v>
      </c>
      <c r="CE9" s="168">
        <v>21</v>
      </c>
      <c r="CF9" s="169">
        <f t="shared" si="11"/>
        <v>0.39871091192196284</v>
      </c>
      <c r="CG9" s="209">
        <v>1</v>
      </c>
      <c r="CH9" s="170" t="s">
        <v>141</v>
      </c>
      <c r="CI9" s="171" t="s">
        <v>142</v>
      </c>
    </row>
    <row r="10" spans="1:87" s="18" customFormat="1" ht="129.94999999999999" customHeight="1">
      <c r="A10" s="142"/>
      <c r="B10" s="173"/>
      <c r="C10" s="143" t="s">
        <v>111</v>
      </c>
      <c r="D10" s="143" t="s">
        <v>117</v>
      </c>
      <c r="E10" s="13"/>
      <c r="F10" s="14"/>
      <c r="G10" s="14"/>
      <c r="H10" s="92"/>
      <c r="I10" s="29">
        <v>1</v>
      </c>
      <c r="J10" s="29"/>
      <c r="K10" s="29">
        <f t="shared" ref="K10:K17" si="24">I10+J10</f>
        <v>1</v>
      </c>
      <c r="L10" s="29">
        <v>6</v>
      </c>
      <c r="M10" s="29">
        <v>6</v>
      </c>
      <c r="N10" s="29">
        <v>6</v>
      </c>
      <c r="O10" s="85"/>
      <c r="P10" s="14"/>
      <c r="Q10" s="14"/>
      <c r="R10" s="14"/>
      <c r="S10" s="14"/>
      <c r="T10" s="14"/>
      <c r="U10" s="14"/>
      <c r="V10" s="92"/>
      <c r="W10" s="15"/>
      <c r="X10" s="101"/>
      <c r="Y10" s="15"/>
      <c r="Z10" s="15"/>
      <c r="AA10" s="101"/>
      <c r="AB10" s="15"/>
      <c r="AC10" s="7"/>
      <c r="AD10" s="7"/>
      <c r="AE10" s="100"/>
      <c r="AF10" s="14"/>
      <c r="AG10" s="14"/>
      <c r="AH10" s="14"/>
      <c r="AI10" s="14"/>
      <c r="AJ10" s="14"/>
      <c r="AK10" s="14"/>
      <c r="AL10" s="92"/>
      <c r="AM10" s="76"/>
      <c r="AN10" s="76"/>
      <c r="AO10" s="7"/>
      <c r="AP10" s="15"/>
      <c r="AQ10" s="101"/>
      <c r="AR10" s="39"/>
      <c r="AS10" s="39"/>
      <c r="AT10" s="204" t="s">
        <v>182</v>
      </c>
      <c r="AU10" s="40">
        <v>46654085543</v>
      </c>
      <c r="AV10" s="41" t="s">
        <v>146</v>
      </c>
      <c r="AW10" s="41" t="s">
        <v>147</v>
      </c>
      <c r="AX10" s="145">
        <v>3.04</v>
      </c>
      <c r="AY10" s="146" t="s">
        <v>168</v>
      </c>
      <c r="AZ10" s="147">
        <v>4</v>
      </c>
      <c r="BA10" s="147">
        <v>1.5</v>
      </c>
      <c r="BB10" s="147">
        <v>4.5</v>
      </c>
      <c r="BC10" s="148">
        <v>0.1</v>
      </c>
      <c r="BD10" s="146">
        <v>3</v>
      </c>
      <c r="BE10" s="159" t="s">
        <v>168</v>
      </c>
      <c r="BF10" s="148">
        <v>9.25</v>
      </c>
      <c r="BG10" s="148">
        <v>6.375</v>
      </c>
      <c r="BH10" s="148">
        <v>5</v>
      </c>
      <c r="BI10" s="8">
        <f t="shared" si="1"/>
        <v>4.8316235899529374E-3</v>
      </c>
      <c r="BJ10" s="8">
        <f t="shared" si="2"/>
        <v>0.17072880168750001</v>
      </c>
      <c r="BK10" s="151">
        <v>2.1</v>
      </c>
      <c r="BL10" s="16">
        <f t="shared" si="3"/>
        <v>0.95454545454545447</v>
      </c>
      <c r="BM10" s="158">
        <v>36</v>
      </c>
      <c r="BN10" s="159" t="s">
        <v>168</v>
      </c>
      <c r="BO10" s="156"/>
      <c r="BP10" s="148">
        <v>19.125</v>
      </c>
      <c r="BQ10" s="148">
        <v>13.375</v>
      </c>
      <c r="BR10" s="148">
        <v>16.25</v>
      </c>
      <c r="BS10" s="8">
        <f t="shared" ref="BS10:BS17" si="25">BT10/35.3357</f>
        <v>6.8116098786735163E-2</v>
      </c>
      <c r="BT10" s="8">
        <f t="shared" ref="BT10:BT17" si="26">BP10*BQ10*BR10*579.0484/1000000</f>
        <v>2.4069300318984377</v>
      </c>
      <c r="BU10" s="17">
        <f t="shared" ref="BU10:BU17" si="27">+BV10/2.2</f>
        <v>3.7999999999999994</v>
      </c>
      <c r="BV10" s="151">
        <v>8.36</v>
      </c>
      <c r="BW10" s="144">
        <v>576</v>
      </c>
      <c r="BX10" s="11"/>
      <c r="BY10" s="12">
        <v>0</v>
      </c>
      <c r="BZ10" s="82"/>
      <c r="CA10" s="167">
        <f t="shared" si="7"/>
        <v>0</v>
      </c>
      <c r="CB10" s="167">
        <f t="shared" si="8"/>
        <v>9.1200000000000003E-2</v>
      </c>
      <c r="CC10" s="167">
        <f t="shared" si="9"/>
        <v>8.5145123483418947E-2</v>
      </c>
      <c r="CD10" s="167">
        <f t="shared" si="10"/>
        <v>3.2163451234834191</v>
      </c>
      <c r="CE10" s="168">
        <v>8</v>
      </c>
      <c r="CF10" s="169">
        <f t="shared" si="11"/>
        <v>0.40204314043542738</v>
      </c>
      <c r="CG10" s="209">
        <v>3</v>
      </c>
      <c r="CH10" s="170" t="s">
        <v>141</v>
      </c>
      <c r="CI10" s="171" t="s">
        <v>142</v>
      </c>
    </row>
    <row r="11" spans="1:87" s="18" customFormat="1" ht="129.94999999999999" customHeight="1">
      <c r="A11" s="142"/>
      <c r="B11" s="173"/>
      <c r="C11" s="143" t="s">
        <v>111</v>
      </c>
      <c r="D11" s="143" t="s">
        <v>118</v>
      </c>
      <c r="E11" s="13"/>
      <c r="F11" s="14"/>
      <c r="G11" s="14"/>
      <c r="H11" s="92"/>
      <c r="I11" s="29">
        <v>1</v>
      </c>
      <c r="J11" s="29"/>
      <c r="K11" s="29">
        <f t="shared" si="24"/>
        <v>1</v>
      </c>
      <c r="L11" s="29">
        <v>4</v>
      </c>
      <c r="M11" s="29">
        <v>4</v>
      </c>
      <c r="N11" s="29">
        <v>4</v>
      </c>
      <c r="O11" s="85"/>
      <c r="P11" s="14"/>
      <c r="Q11" s="14"/>
      <c r="R11" s="14"/>
      <c r="S11" s="14"/>
      <c r="T11" s="14"/>
      <c r="U11" s="14"/>
      <c r="V11" s="92"/>
      <c r="W11" s="15"/>
      <c r="X11" s="101"/>
      <c r="Y11" s="15"/>
      <c r="Z11" s="15"/>
      <c r="AA11" s="101"/>
      <c r="AB11" s="15"/>
      <c r="AC11" s="7"/>
      <c r="AD11" s="7"/>
      <c r="AE11" s="100"/>
      <c r="AF11" s="14"/>
      <c r="AG11" s="14"/>
      <c r="AH11" s="14"/>
      <c r="AI11" s="14"/>
      <c r="AJ11" s="14"/>
      <c r="AK11" s="14"/>
      <c r="AL11" s="92"/>
      <c r="AM11" s="76"/>
      <c r="AN11" s="76"/>
      <c r="AO11" s="7"/>
      <c r="AP11" s="15"/>
      <c r="AQ11" s="101"/>
      <c r="AR11" s="39"/>
      <c r="AS11" s="39"/>
      <c r="AT11" s="204" t="s">
        <v>183</v>
      </c>
      <c r="AU11" s="40">
        <v>46654085550</v>
      </c>
      <c r="AV11" s="41" t="s">
        <v>148</v>
      </c>
      <c r="AW11" s="41" t="s">
        <v>147</v>
      </c>
      <c r="AX11" s="145">
        <v>4.5599999999999996</v>
      </c>
      <c r="AY11" s="146" t="s">
        <v>125</v>
      </c>
      <c r="AZ11" s="147">
        <v>4</v>
      </c>
      <c r="BA11" s="147">
        <v>4</v>
      </c>
      <c r="BB11" s="147">
        <v>4.5</v>
      </c>
      <c r="BC11" s="148">
        <v>0.1</v>
      </c>
      <c r="BD11" s="146">
        <v>2</v>
      </c>
      <c r="BE11" s="159" t="s">
        <v>125</v>
      </c>
      <c r="BF11" s="148">
        <v>13.5</v>
      </c>
      <c r="BG11" s="148">
        <v>9</v>
      </c>
      <c r="BH11" s="148">
        <v>5</v>
      </c>
      <c r="BI11" s="8">
        <f t="shared" si="1"/>
        <v>9.9551417688060508E-3</v>
      </c>
      <c r="BJ11" s="8">
        <f t="shared" si="2"/>
        <v>0.351771903</v>
      </c>
      <c r="BK11" s="151">
        <v>3.08</v>
      </c>
      <c r="BL11" s="16">
        <f t="shared" si="3"/>
        <v>1.4</v>
      </c>
      <c r="BM11" s="158">
        <v>12</v>
      </c>
      <c r="BN11" s="159" t="s">
        <v>125</v>
      </c>
      <c r="BO11" s="156"/>
      <c r="BP11" s="148">
        <v>18.625</v>
      </c>
      <c r="BQ11" s="148">
        <v>16.25</v>
      </c>
      <c r="BR11" s="148">
        <v>14.125</v>
      </c>
      <c r="BS11" s="8">
        <f t="shared" si="25"/>
        <v>7.0055021395898837E-2</v>
      </c>
      <c r="BT11" s="8">
        <f t="shared" si="26"/>
        <v>2.4754432195390628</v>
      </c>
      <c r="BU11" s="17">
        <f t="shared" si="27"/>
        <v>3.7999999999999994</v>
      </c>
      <c r="BV11" s="151">
        <v>8.36</v>
      </c>
      <c r="BW11" s="144">
        <v>576</v>
      </c>
      <c r="BX11" s="11"/>
      <c r="BY11" s="12">
        <v>0</v>
      </c>
      <c r="BZ11" s="82"/>
      <c r="CA11" s="167">
        <f t="shared" si="7"/>
        <v>0</v>
      </c>
      <c r="CB11" s="167">
        <f t="shared" si="8"/>
        <v>0.13679999999999998</v>
      </c>
      <c r="CC11" s="167">
        <f t="shared" si="9"/>
        <v>0.26270633023462064</v>
      </c>
      <c r="CD11" s="167">
        <f t="shared" si="10"/>
        <v>4.9595063302346203</v>
      </c>
      <c r="CE11" s="168">
        <v>12</v>
      </c>
      <c r="CF11" s="169">
        <f t="shared" si="11"/>
        <v>0.41329219418621838</v>
      </c>
      <c r="CG11" s="209">
        <v>2</v>
      </c>
      <c r="CH11" s="170" t="s">
        <v>141</v>
      </c>
      <c r="CI11" s="171" t="s">
        <v>142</v>
      </c>
    </row>
    <row r="12" spans="1:87" s="18" customFormat="1" ht="129.94999999999999" customHeight="1">
      <c r="A12" s="142"/>
      <c r="B12" s="200"/>
      <c r="C12" s="143" t="s">
        <v>111</v>
      </c>
      <c r="D12" s="143" t="s">
        <v>119</v>
      </c>
      <c r="E12" s="13"/>
      <c r="F12" s="14"/>
      <c r="G12" s="14"/>
      <c r="H12" s="92"/>
      <c r="I12" s="29">
        <v>1</v>
      </c>
      <c r="J12" s="29"/>
      <c r="K12" s="29">
        <f t="shared" si="24"/>
        <v>1</v>
      </c>
      <c r="L12" s="29">
        <v>6</v>
      </c>
      <c r="M12" s="29">
        <v>6</v>
      </c>
      <c r="N12" s="29">
        <v>6</v>
      </c>
      <c r="O12" s="85"/>
      <c r="P12" s="14"/>
      <c r="Q12" s="14"/>
      <c r="R12" s="14"/>
      <c r="S12" s="14"/>
      <c r="T12" s="14"/>
      <c r="U12" s="14"/>
      <c r="V12" s="92"/>
      <c r="W12" s="15"/>
      <c r="X12" s="101"/>
      <c r="Y12" s="15"/>
      <c r="Z12" s="15"/>
      <c r="AA12" s="101"/>
      <c r="AB12" s="15"/>
      <c r="AC12" s="7"/>
      <c r="AD12" s="7"/>
      <c r="AE12" s="100"/>
      <c r="AF12" s="14"/>
      <c r="AG12" s="14"/>
      <c r="AH12" s="14"/>
      <c r="AI12" s="14"/>
      <c r="AJ12" s="14"/>
      <c r="AK12" s="14"/>
      <c r="AL12" s="92"/>
      <c r="AM12" s="76"/>
      <c r="AN12" s="76"/>
      <c r="AO12" s="7"/>
      <c r="AP12" s="15"/>
      <c r="AQ12" s="101"/>
      <c r="AR12" s="39"/>
      <c r="AS12" s="39"/>
      <c r="AT12" s="204" t="s">
        <v>184</v>
      </c>
      <c r="AU12" s="40">
        <v>46654085567</v>
      </c>
      <c r="AV12" s="41" t="s">
        <v>153</v>
      </c>
      <c r="AW12" s="41" t="s">
        <v>147</v>
      </c>
      <c r="AX12" s="145">
        <v>4.68</v>
      </c>
      <c r="AY12" s="146" t="s">
        <v>165</v>
      </c>
      <c r="AZ12" s="199" t="s">
        <v>171</v>
      </c>
      <c r="BA12" s="199" t="s">
        <v>171</v>
      </c>
      <c r="BB12" s="199" t="s">
        <v>172</v>
      </c>
      <c r="BC12" s="148">
        <v>0.2</v>
      </c>
      <c r="BD12" s="146">
        <v>2</v>
      </c>
      <c r="BE12" s="159" t="s">
        <v>165</v>
      </c>
      <c r="BF12" s="148">
        <v>8</v>
      </c>
      <c r="BG12" s="148">
        <v>8</v>
      </c>
      <c r="BH12" s="148">
        <v>10.5</v>
      </c>
      <c r="BI12" s="8">
        <f t="shared" si="1"/>
        <v>1.1012107438086694E-2</v>
      </c>
      <c r="BJ12" s="8">
        <f t="shared" si="2"/>
        <v>0.38912052480000003</v>
      </c>
      <c r="BK12" s="151">
        <v>3.2</v>
      </c>
      <c r="BL12" s="16">
        <f t="shared" si="3"/>
        <v>1.4545454545454546</v>
      </c>
      <c r="BM12" s="158">
        <v>24</v>
      </c>
      <c r="BN12" s="159" t="s">
        <v>165</v>
      </c>
      <c r="BO12" s="156"/>
      <c r="BP12" s="148">
        <v>24.75</v>
      </c>
      <c r="BQ12" s="148">
        <v>16.625</v>
      </c>
      <c r="BR12" s="148">
        <v>22</v>
      </c>
      <c r="BS12" s="8">
        <f t="shared" si="25"/>
        <v>0.14834083007907017</v>
      </c>
      <c r="BT12" s="8">
        <f t="shared" si="26"/>
        <v>5.241727069425</v>
      </c>
      <c r="BU12" s="17">
        <f t="shared" si="27"/>
        <v>3.8636363636363633</v>
      </c>
      <c r="BV12" s="151">
        <v>8.5</v>
      </c>
      <c r="BW12" s="144">
        <v>576</v>
      </c>
      <c r="BX12" s="11"/>
      <c r="BY12" s="12">
        <v>0</v>
      </c>
      <c r="BZ12" s="82"/>
      <c r="CA12" s="167">
        <f t="shared" si="7"/>
        <v>0</v>
      </c>
      <c r="CB12" s="167">
        <f t="shared" si="8"/>
        <v>0.1404</v>
      </c>
      <c r="CC12" s="167">
        <f t="shared" si="9"/>
        <v>0.27813905639825659</v>
      </c>
      <c r="CD12" s="167">
        <f t="shared" si="10"/>
        <v>5.0985390563982564</v>
      </c>
      <c r="CE12" s="168">
        <v>12.5</v>
      </c>
      <c r="CF12" s="169">
        <f t="shared" si="11"/>
        <v>0.40788312451186054</v>
      </c>
      <c r="CG12" s="209">
        <v>2</v>
      </c>
      <c r="CH12" s="170" t="s">
        <v>141</v>
      </c>
      <c r="CI12" s="171" t="s">
        <v>142</v>
      </c>
    </row>
    <row r="13" spans="1:87" s="18" customFormat="1" ht="129.94999999999999" customHeight="1">
      <c r="A13" s="142"/>
      <c r="B13" s="212"/>
      <c r="C13" s="143" t="s">
        <v>111</v>
      </c>
      <c r="D13" s="143" t="s">
        <v>120</v>
      </c>
      <c r="E13" s="13"/>
      <c r="F13" s="14"/>
      <c r="G13" s="14"/>
      <c r="H13" s="92"/>
      <c r="I13" s="29">
        <v>1</v>
      </c>
      <c r="J13" s="29"/>
      <c r="K13" s="29">
        <f t="shared" si="24"/>
        <v>1</v>
      </c>
      <c r="L13" s="29">
        <v>6</v>
      </c>
      <c r="M13" s="29">
        <v>6</v>
      </c>
      <c r="N13" s="29">
        <v>6</v>
      </c>
      <c r="O13" s="85"/>
      <c r="P13" s="14"/>
      <c r="Q13" s="14"/>
      <c r="R13" s="14"/>
      <c r="S13" s="14"/>
      <c r="T13" s="14"/>
      <c r="U13" s="14"/>
      <c r="V13" s="92"/>
      <c r="W13" s="15"/>
      <c r="X13" s="101"/>
      <c r="Y13" s="15"/>
      <c r="Z13" s="15"/>
      <c r="AA13" s="101"/>
      <c r="AB13" s="15"/>
      <c r="AC13" s="7"/>
      <c r="AD13" s="7"/>
      <c r="AE13" s="100"/>
      <c r="AF13" s="14"/>
      <c r="AG13" s="14"/>
      <c r="AH13" s="14"/>
      <c r="AI13" s="14"/>
      <c r="AJ13" s="14"/>
      <c r="AK13" s="14"/>
      <c r="AL13" s="92"/>
      <c r="AM13" s="76"/>
      <c r="AN13" s="76"/>
      <c r="AO13" s="7"/>
      <c r="AP13" s="15"/>
      <c r="AQ13" s="101"/>
      <c r="AR13" s="39"/>
      <c r="AS13" s="39"/>
      <c r="AT13" s="204" t="s">
        <v>185</v>
      </c>
      <c r="AU13" s="40">
        <v>46654085574</v>
      </c>
      <c r="AV13" s="41" t="s">
        <v>190</v>
      </c>
      <c r="AW13" s="41" t="s">
        <v>147</v>
      </c>
      <c r="AX13" s="145">
        <v>2.84</v>
      </c>
      <c r="AY13" s="146" t="s">
        <v>165</v>
      </c>
      <c r="AZ13" s="147">
        <v>2.375</v>
      </c>
      <c r="BA13" s="147">
        <v>2.375</v>
      </c>
      <c r="BB13" s="147">
        <v>4.5</v>
      </c>
      <c r="BC13" s="148">
        <v>0.1</v>
      </c>
      <c r="BD13" s="146">
        <v>4</v>
      </c>
      <c r="BE13" s="159" t="s">
        <v>165</v>
      </c>
      <c r="BF13" s="148">
        <v>11.5</v>
      </c>
      <c r="BG13" s="148">
        <v>5.75</v>
      </c>
      <c r="BH13" s="148">
        <v>5</v>
      </c>
      <c r="BI13" s="8">
        <f t="shared" si="1"/>
        <v>5.4179732466032929E-3</v>
      </c>
      <c r="BJ13" s="8">
        <f t="shared" si="2"/>
        <v>0.19144787724999998</v>
      </c>
      <c r="BK13" s="151">
        <v>2.4</v>
      </c>
      <c r="BL13" s="16">
        <f t="shared" si="3"/>
        <v>1.0909090909090908</v>
      </c>
      <c r="BM13" s="158">
        <v>24</v>
      </c>
      <c r="BN13" s="159" t="s">
        <v>165</v>
      </c>
      <c r="BO13" s="156"/>
      <c r="BP13" s="148">
        <v>12.125</v>
      </c>
      <c r="BQ13" s="148">
        <v>12.125</v>
      </c>
      <c r="BR13" s="148">
        <v>16.25</v>
      </c>
      <c r="BS13" s="8">
        <f t="shared" si="25"/>
        <v>3.9148761436955046E-2</v>
      </c>
      <c r="BT13" s="8">
        <f t="shared" si="26"/>
        <v>1.3833488895078125</v>
      </c>
      <c r="BU13" s="17">
        <f t="shared" si="27"/>
        <v>3.1818181818181817</v>
      </c>
      <c r="BV13" s="151">
        <v>7</v>
      </c>
      <c r="BW13" s="144">
        <v>576</v>
      </c>
      <c r="BX13" s="11"/>
      <c r="BY13" s="12">
        <v>0</v>
      </c>
      <c r="BZ13" s="82"/>
      <c r="CA13" s="167">
        <f t="shared" si="7"/>
        <v>0</v>
      </c>
      <c r="CB13" s="167">
        <f t="shared" si="8"/>
        <v>8.5199999999999998E-2</v>
      </c>
      <c r="CC13" s="167">
        <f t="shared" si="9"/>
        <v>7.3403927694290702E-2</v>
      </c>
      <c r="CD13" s="167">
        <f t="shared" si="10"/>
        <v>2.9986039276942904</v>
      </c>
      <c r="CE13" s="168">
        <f t="shared" ref="CE13" si="28">CD13*2.5</f>
        <v>7.496509819235726</v>
      </c>
      <c r="CF13" s="169">
        <f t="shared" si="11"/>
        <v>0.4</v>
      </c>
      <c r="CG13" s="209">
        <v>4</v>
      </c>
      <c r="CH13" s="170" t="s">
        <v>141</v>
      </c>
      <c r="CI13" s="171" t="s">
        <v>142</v>
      </c>
    </row>
    <row r="14" spans="1:87" s="18" customFormat="1" ht="129.94999999999999" customHeight="1">
      <c r="A14" s="142"/>
      <c r="B14" s="173"/>
      <c r="C14" s="143" t="s">
        <v>111</v>
      </c>
      <c r="D14" s="143" t="s">
        <v>121</v>
      </c>
      <c r="E14" s="13"/>
      <c r="F14" s="14"/>
      <c r="G14" s="14"/>
      <c r="H14" s="92"/>
      <c r="I14" s="29">
        <v>1</v>
      </c>
      <c r="J14" s="29"/>
      <c r="K14" s="29">
        <f t="shared" si="24"/>
        <v>1</v>
      </c>
      <c r="L14" s="29">
        <v>6</v>
      </c>
      <c r="M14" s="29">
        <v>6</v>
      </c>
      <c r="N14" s="29">
        <v>6</v>
      </c>
      <c r="O14" s="85"/>
      <c r="P14" s="14"/>
      <c r="Q14" s="14"/>
      <c r="R14" s="14"/>
      <c r="S14" s="14"/>
      <c r="T14" s="14"/>
      <c r="U14" s="14"/>
      <c r="V14" s="92"/>
      <c r="W14" s="15"/>
      <c r="X14" s="101"/>
      <c r="Y14" s="15"/>
      <c r="Z14" s="15"/>
      <c r="AA14" s="101"/>
      <c r="AB14" s="15"/>
      <c r="AC14" s="7"/>
      <c r="AD14" s="7"/>
      <c r="AE14" s="100"/>
      <c r="AF14" s="14"/>
      <c r="AG14" s="14"/>
      <c r="AH14" s="14"/>
      <c r="AI14" s="14"/>
      <c r="AJ14" s="14"/>
      <c r="AK14" s="14"/>
      <c r="AL14" s="92"/>
      <c r="AM14" s="76"/>
      <c r="AN14" s="76"/>
      <c r="AO14" s="7"/>
      <c r="AP14" s="15"/>
      <c r="AQ14" s="101"/>
      <c r="AR14" s="39"/>
      <c r="AS14" s="39"/>
      <c r="AT14" s="204" t="s">
        <v>186</v>
      </c>
      <c r="AU14" s="40">
        <v>46654085581</v>
      </c>
      <c r="AV14" s="41" t="s">
        <v>149</v>
      </c>
      <c r="AW14" s="41" t="s">
        <v>147</v>
      </c>
      <c r="AX14" s="145">
        <v>4.72</v>
      </c>
      <c r="AY14" s="146" t="s">
        <v>127</v>
      </c>
      <c r="AZ14" s="199" t="s">
        <v>173</v>
      </c>
      <c r="BA14" s="199" t="s">
        <v>173</v>
      </c>
      <c r="BB14" s="199" t="s">
        <v>174</v>
      </c>
      <c r="BC14" s="151">
        <v>0.2</v>
      </c>
      <c r="BD14" s="146">
        <v>2</v>
      </c>
      <c r="BE14" s="159" t="s">
        <v>127</v>
      </c>
      <c r="BF14" s="154">
        <v>11</v>
      </c>
      <c r="BG14" s="154">
        <v>11</v>
      </c>
      <c r="BH14" s="154">
        <v>6.25</v>
      </c>
      <c r="BI14" s="8">
        <f t="shared" si="1"/>
        <v>1.2392717634007533E-2</v>
      </c>
      <c r="BJ14" s="8">
        <f t="shared" si="2"/>
        <v>0.43790535250000001</v>
      </c>
      <c r="BK14" s="151">
        <v>2.2000000000000002</v>
      </c>
      <c r="BL14" s="16">
        <f t="shared" si="3"/>
        <v>1</v>
      </c>
      <c r="BM14" s="158">
        <v>12</v>
      </c>
      <c r="BN14" s="159" t="s">
        <v>127</v>
      </c>
      <c r="BO14" s="156"/>
      <c r="BP14" s="154">
        <v>22.625</v>
      </c>
      <c r="BQ14" s="154">
        <v>11.625</v>
      </c>
      <c r="BR14" s="154">
        <v>20</v>
      </c>
      <c r="BS14" s="8">
        <f t="shared" si="25"/>
        <v>8.620108096415241E-2</v>
      </c>
      <c r="BT14" s="8">
        <f t="shared" si="26"/>
        <v>3.0459755366250003</v>
      </c>
      <c r="BU14" s="17">
        <f t="shared" si="27"/>
        <v>2.8181818181818179</v>
      </c>
      <c r="BV14" s="151">
        <v>6.2</v>
      </c>
      <c r="BW14" s="144">
        <v>576</v>
      </c>
      <c r="BX14" s="11"/>
      <c r="BY14" s="12">
        <v>0</v>
      </c>
      <c r="BZ14" s="82"/>
      <c r="CA14" s="167">
        <f t="shared" si="7"/>
        <v>0</v>
      </c>
      <c r="CB14" s="167">
        <f t="shared" si="8"/>
        <v>0.14159999999999998</v>
      </c>
      <c r="CC14" s="167">
        <f t="shared" si="9"/>
        <v>0.32325405361557152</v>
      </c>
      <c r="CD14" s="167">
        <f t="shared" si="10"/>
        <v>5.1848540536155712</v>
      </c>
      <c r="CE14" s="168">
        <v>12.5</v>
      </c>
      <c r="CF14" s="169">
        <f t="shared" si="11"/>
        <v>0.41478832428924567</v>
      </c>
      <c r="CG14" s="209">
        <v>2</v>
      </c>
      <c r="CH14" s="170" t="s">
        <v>141</v>
      </c>
      <c r="CI14" s="171" t="s">
        <v>142</v>
      </c>
    </row>
    <row r="15" spans="1:87" s="18" customFormat="1" ht="129.94999999999999" customHeight="1">
      <c r="A15" s="142"/>
      <c r="B15" s="173"/>
      <c r="C15" s="143" t="s">
        <v>111</v>
      </c>
      <c r="D15" s="143" t="s">
        <v>122</v>
      </c>
      <c r="E15" s="13"/>
      <c r="F15" s="14"/>
      <c r="G15" s="14"/>
      <c r="H15" s="92"/>
      <c r="I15" s="29">
        <v>1</v>
      </c>
      <c r="J15" s="29"/>
      <c r="K15" s="29">
        <f t="shared" si="24"/>
        <v>1</v>
      </c>
      <c r="L15" s="29">
        <v>4</v>
      </c>
      <c r="M15" s="29">
        <v>4</v>
      </c>
      <c r="N15" s="29">
        <v>4</v>
      </c>
      <c r="O15" s="85"/>
      <c r="P15" s="14"/>
      <c r="Q15" s="14"/>
      <c r="R15" s="14"/>
      <c r="S15" s="14"/>
      <c r="T15" s="14"/>
      <c r="U15" s="14"/>
      <c r="V15" s="92"/>
      <c r="W15" s="15"/>
      <c r="X15" s="101"/>
      <c r="Y15" s="15"/>
      <c r="Z15" s="15"/>
      <c r="AA15" s="101"/>
      <c r="AB15" s="15"/>
      <c r="AC15" s="7"/>
      <c r="AD15" s="7"/>
      <c r="AE15" s="100"/>
      <c r="AF15" s="14"/>
      <c r="AG15" s="14"/>
      <c r="AH15" s="14"/>
      <c r="AI15" s="14"/>
      <c r="AJ15" s="14"/>
      <c r="AK15" s="14"/>
      <c r="AL15" s="92"/>
      <c r="AM15" s="76"/>
      <c r="AN15" s="76"/>
      <c r="AO15" s="7"/>
      <c r="AP15" s="15"/>
      <c r="AQ15" s="101"/>
      <c r="AR15" s="39"/>
      <c r="AS15" s="39"/>
      <c r="AT15" s="204" t="s">
        <v>187</v>
      </c>
      <c r="AU15" s="40">
        <v>46654085598</v>
      </c>
      <c r="AV15" s="41" t="s">
        <v>150</v>
      </c>
      <c r="AW15" s="41" t="s">
        <v>147</v>
      </c>
      <c r="AX15" s="145">
        <v>4.5599999999999996</v>
      </c>
      <c r="AY15" s="146" t="s">
        <v>125</v>
      </c>
      <c r="AZ15" s="199" t="s">
        <v>169</v>
      </c>
      <c r="BA15" s="199" t="s">
        <v>169</v>
      </c>
      <c r="BB15" s="199" t="s">
        <v>170</v>
      </c>
      <c r="BC15" s="148">
        <v>0.1</v>
      </c>
      <c r="BD15" s="146">
        <v>2</v>
      </c>
      <c r="BE15" s="159" t="s">
        <v>125</v>
      </c>
      <c r="BF15" s="148">
        <v>13.5</v>
      </c>
      <c r="BG15" s="148">
        <v>9</v>
      </c>
      <c r="BH15" s="148">
        <v>5</v>
      </c>
      <c r="BI15" s="8">
        <f t="shared" si="1"/>
        <v>9.9551417688060508E-3</v>
      </c>
      <c r="BJ15" s="8">
        <f t="shared" si="2"/>
        <v>0.351771903</v>
      </c>
      <c r="BK15" s="151">
        <v>3.08</v>
      </c>
      <c r="BL15" s="16">
        <f t="shared" si="3"/>
        <v>1.4</v>
      </c>
      <c r="BM15" s="158">
        <v>12</v>
      </c>
      <c r="BN15" s="159" t="s">
        <v>125</v>
      </c>
      <c r="BO15" s="156"/>
      <c r="BP15" s="148">
        <v>18.625</v>
      </c>
      <c r="BQ15" s="148">
        <v>16.25</v>
      </c>
      <c r="BR15" s="148">
        <v>14.125</v>
      </c>
      <c r="BS15" s="8">
        <f t="shared" si="25"/>
        <v>7.0055021395898837E-2</v>
      </c>
      <c r="BT15" s="8">
        <f t="shared" si="26"/>
        <v>2.4754432195390628</v>
      </c>
      <c r="BU15" s="17">
        <f t="shared" si="27"/>
        <v>3.7999999999999994</v>
      </c>
      <c r="BV15" s="151">
        <v>8.36</v>
      </c>
      <c r="BW15" s="144">
        <v>576</v>
      </c>
      <c r="BX15" s="11"/>
      <c r="BY15" s="12">
        <v>0</v>
      </c>
      <c r="BZ15" s="82"/>
      <c r="CA15" s="167">
        <f t="shared" si="7"/>
        <v>0</v>
      </c>
      <c r="CB15" s="167">
        <f t="shared" si="8"/>
        <v>0.13679999999999998</v>
      </c>
      <c r="CC15" s="167">
        <f t="shared" si="9"/>
        <v>0.26270633023462064</v>
      </c>
      <c r="CD15" s="167">
        <f t="shared" si="10"/>
        <v>4.9595063302346203</v>
      </c>
      <c r="CE15" s="168">
        <v>12</v>
      </c>
      <c r="CF15" s="169">
        <f t="shared" si="11"/>
        <v>0.41329219418621838</v>
      </c>
      <c r="CG15" s="209">
        <v>2</v>
      </c>
      <c r="CH15" s="170" t="s">
        <v>141</v>
      </c>
      <c r="CI15" s="171" t="s">
        <v>142</v>
      </c>
    </row>
    <row r="16" spans="1:87" s="18" customFormat="1" ht="129.94999999999999" customHeight="1">
      <c r="A16" s="142"/>
      <c r="B16" s="173"/>
      <c r="C16" s="143" t="s">
        <v>111</v>
      </c>
      <c r="D16" s="143" t="s">
        <v>123</v>
      </c>
      <c r="E16" s="13"/>
      <c r="F16" s="14"/>
      <c r="G16" s="14"/>
      <c r="H16" s="92"/>
      <c r="I16" s="29">
        <v>1</v>
      </c>
      <c r="J16" s="29"/>
      <c r="K16" s="29">
        <f t="shared" si="24"/>
        <v>1</v>
      </c>
      <c r="L16" s="29">
        <v>2</v>
      </c>
      <c r="M16" s="29">
        <v>1</v>
      </c>
      <c r="N16" s="29">
        <v>1</v>
      </c>
      <c r="O16" s="85"/>
      <c r="P16" s="14"/>
      <c r="Q16" s="14"/>
      <c r="R16" s="14"/>
      <c r="S16" s="14"/>
      <c r="T16" s="14"/>
      <c r="U16" s="14"/>
      <c r="V16" s="92"/>
      <c r="W16" s="15"/>
      <c r="X16" s="101"/>
      <c r="Y16" s="15"/>
      <c r="Z16" s="15"/>
      <c r="AA16" s="101"/>
      <c r="AB16" s="15"/>
      <c r="AC16" s="7"/>
      <c r="AD16" s="7"/>
      <c r="AE16" s="100"/>
      <c r="AF16" s="14"/>
      <c r="AG16" s="14"/>
      <c r="AH16" s="14"/>
      <c r="AI16" s="14"/>
      <c r="AJ16" s="14"/>
      <c r="AK16" s="14"/>
      <c r="AL16" s="92"/>
      <c r="AM16" s="76"/>
      <c r="AN16" s="76"/>
      <c r="AO16" s="7"/>
      <c r="AP16" s="15"/>
      <c r="AQ16" s="101"/>
      <c r="AR16" s="39"/>
      <c r="AS16" s="39"/>
      <c r="AT16" s="204" t="s">
        <v>188</v>
      </c>
      <c r="AU16" s="40">
        <v>46654085604</v>
      </c>
      <c r="AV16" s="41" t="s">
        <v>151</v>
      </c>
      <c r="AW16" s="41" t="s">
        <v>147</v>
      </c>
      <c r="AX16" s="145">
        <v>5.6</v>
      </c>
      <c r="AY16" s="146" t="s">
        <v>128</v>
      </c>
      <c r="AZ16" s="149">
        <v>4</v>
      </c>
      <c r="BA16" s="149">
        <v>4</v>
      </c>
      <c r="BB16" s="149">
        <v>18</v>
      </c>
      <c r="BC16" s="153">
        <v>0.4</v>
      </c>
      <c r="BD16" s="146">
        <v>2</v>
      </c>
      <c r="BE16" s="159" t="s">
        <v>129</v>
      </c>
      <c r="BF16" s="153">
        <v>19</v>
      </c>
      <c r="BG16" s="153">
        <v>10.25</v>
      </c>
      <c r="BH16" s="153">
        <v>5</v>
      </c>
      <c r="BI16" s="8">
        <f t="shared" si="1"/>
        <v>1.5956904193209699E-2</v>
      </c>
      <c r="BJ16" s="8">
        <f t="shared" si="2"/>
        <v>0.5638483795</v>
      </c>
      <c r="BK16" s="152">
        <v>2.4</v>
      </c>
      <c r="BL16" s="16">
        <f t="shared" si="3"/>
        <v>1.0909090909090908</v>
      </c>
      <c r="BM16" s="158">
        <v>8</v>
      </c>
      <c r="BN16" s="159" t="s">
        <v>129</v>
      </c>
      <c r="BO16" s="157"/>
      <c r="BP16" s="153">
        <v>21.125</v>
      </c>
      <c r="BQ16" s="153">
        <v>19.625</v>
      </c>
      <c r="BR16" s="153">
        <v>11</v>
      </c>
      <c r="BS16" s="8">
        <f t="shared" si="25"/>
        <v>7.4730903859800427E-2</v>
      </c>
      <c r="BT16" s="8">
        <f t="shared" si="26"/>
        <v>2.6406687995187501</v>
      </c>
      <c r="BU16" s="17">
        <f t="shared" si="27"/>
        <v>4.1818181818181808</v>
      </c>
      <c r="BV16" s="151">
        <v>9.1999999999999993</v>
      </c>
      <c r="BW16" s="144">
        <v>576</v>
      </c>
      <c r="BX16" s="11"/>
      <c r="BY16" s="201"/>
      <c r="BZ16" s="82"/>
      <c r="CA16" s="167">
        <f t="shared" si="7"/>
        <v>0</v>
      </c>
      <c r="CB16" s="167">
        <f t="shared" si="8"/>
        <v>0.16799999999999998</v>
      </c>
      <c r="CC16" s="167">
        <f t="shared" si="9"/>
        <v>0.42036133421137739</v>
      </c>
      <c r="CD16" s="167">
        <f t="shared" si="10"/>
        <v>6.1883613342113772</v>
      </c>
      <c r="CE16" s="168">
        <v>15.5</v>
      </c>
      <c r="CF16" s="169">
        <f t="shared" si="11"/>
        <v>0.3992491183362179</v>
      </c>
      <c r="CG16" s="209">
        <v>2</v>
      </c>
      <c r="CH16" s="170" t="s">
        <v>141</v>
      </c>
      <c r="CI16" s="171" t="s">
        <v>142</v>
      </c>
    </row>
    <row r="17" spans="1:87" s="18" customFormat="1" ht="129.94999999999999" customHeight="1">
      <c r="A17" s="142"/>
      <c r="B17" s="173"/>
      <c r="C17" s="143" t="s">
        <v>111</v>
      </c>
      <c r="D17" s="143" t="s">
        <v>191</v>
      </c>
      <c r="E17" s="13"/>
      <c r="F17" s="14"/>
      <c r="G17" s="14"/>
      <c r="H17" s="92"/>
      <c r="I17" s="29">
        <v>1</v>
      </c>
      <c r="J17" s="29"/>
      <c r="K17" s="29">
        <f t="shared" si="24"/>
        <v>1</v>
      </c>
      <c r="L17" s="29">
        <v>2</v>
      </c>
      <c r="M17" s="29">
        <v>1</v>
      </c>
      <c r="N17" s="29">
        <v>1</v>
      </c>
      <c r="O17" s="85"/>
      <c r="P17" s="14"/>
      <c r="Q17" s="14"/>
      <c r="R17" s="14"/>
      <c r="S17" s="14"/>
      <c r="T17" s="14"/>
      <c r="U17" s="14"/>
      <c r="V17" s="92"/>
      <c r="W17" s="15"/>
      <c r="X17" s="101"/>
      <c r="Y17" s="15"/>
      <c r="Z17" s="15"/>
      <c r="AA17" s="101"/>
      <c r="AB17" s="15"/>
      <c r="AC17" s="7"/>
      <c r="AD17" s="7"/>
      <c r="AE17" s="100"/>
      <c r="AF17" s="14"/>
      <c r="AG17" s="14"/>
      <c r="AH17" s="14"/>
      <c r="AI17" s="14"/>
      <c r="AJ17" s="14"/>
      <c r="AK17" s="14"/>
      <c r="AL17" s="92"/>
      <c r="AM17" s="76"/>
      <c r="AN17" s="76"/>
      <c r="AO17" s="7"/>
      <c r="AP17" s="15"/>
      <c r="AQ17" s="101"/>
      <c r="AR17" s="39"/>
      <c r="AS17" s="39"/>
      <c r="AT17" s="204" t="s">
        <v>189</v>
      </c>
      <c r="AU17" s="40">
        <v>46654085611</v>
      </c>
      <c r="AV17" s="41" t="s">
        <v>152</v>
      </c>
      <c r="AW17" s="41" t="s">
        <v>147</v>
      </c>
      <c r="AX17" s="145">
        <v>6</v>
      </c>
      <c r="AY17" s="146" t="s">
        <v>128</v>
      </c>
      <c r="AZ17" s="149">
        <v>4.5</v>
      </c>
      <c r="BA17" s="149">
        <v>4.5</v>
      </c>
      <c r="BB17" s="149">
        <v>20</v>
      </c>
      <c r="BC17" s="153">
        <v>0.5</v>
      </c>
      <c r="BD17" s="146">
        <v>2</v>
      </c>
      <c r="BE17" s="159" t="s">
        <v>129</v>
      </c>
      <c r="BF17" s="153">
        <v>21</v>
      </c>
      <c r="BG17" s="153">
        <v>12</v>
      </c>
      <c r="BH17" s="153">
        <v>5.5</v>
      </c>
      <c r="BI17" s="8">
        <f t="shared" si="1"/>
        <v>2.2712471591053808E-2</v>
      </c>
      <c r="BJ17" s="8">
        <f t="shared" si="2"/>
        <v>0.80256108240000013</v>
      </c>
      <c r="BK17" s="152">
        <v>3.1</v>
      </c>
      <c r="BL17" s="16">
        <f t="shared" si="3"/>
        <v>1.4090909090909089</v>
      </c>
      <c r="BM17" s="158">
        <v>8</v>
      </c>
      <c r="BN17" s="159" t="s">
        <v>129</v>
      </c>
      <c r="BO17" s="157"/>
      <c r="BP17" s="153">
        <v>23.25</v>
      </c>
      <c r="BQ17" s="153">
        <v>23.625</v>
      </c>
      <c r="BR17" s="153">
        <v>12</v>
      </c>
      <c r="BS17" s="8">
        <f t="shared" si="25"/>
        <v>0.10801328819154564</v>
      </c>
      <c r="BT17" s="8">
        <f t="shared" si="26"/>
        <v>3.8167251475499997</v>
      </c>
      <c r="BU17" s="17">
        <f t="shared" si="27"/>
        <v>4.4545454545454541</v>
      </c>
      <c r="BV17" s="151">
        <v>9.8000000000000007</v>
      </c>
      <c r="BW17" s="144">
        <v>576</v>
      </c>
      <c r="BX17" s="11"/>
      <c r="BY17" s="201"/>
      <c r="BZ17" s="82"/>
      <c r="CA17" s="167">
        <f t="shared" si="7"/>
        <v>0</v>
      </c>
      <c r="CB17" s="167">
        <f t="shared" si="8"/>
        <v>0.18</v>
      </c>
      <c r="CC17" s="167">
        <f t="shared" si="9"/>
        <v>0.60757474607744422</v>
      </c>
      <c r="CD17" s="167">
        <f t="shared" si="10"/>
        <v>6.7875747460774445</v>
      </c>
      <c r="CE17" s="168">
        <v>17</v>
      </c>
      <c r="CF17" s="169">
        <f t="shared" si="11"/>
        <v>0.39926910271043792</v>
      </c>
      <c r="CG17" s="209">
        <v>2</v>
      </c>
      <c r="CH17" s="170" t="s">
        <v>141</v>
      </c>
      <c r="CI17" s="171" t="s">
        <v>142</v>
      </c>
    </row>
    <row r="18" spans="1:87" s="18" customFormat="1" ht="41.25" customHeight="1">
      <c r="A18" s="240" t="s">
        <v>167</v>
      </c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2"/>
      <c r="P18" s="176"/>
      <c r="Q18" s="176"/>
      <c r="R18" s="176"/>
      <c r="S18" s="176"/>
      <c r="T18" s="176"/>
      <c r="U18" s="176"/>
      <c r="V18" s="176"/>
      <c r="W18" s="178"/>
      <c r="X18" s="178"/>
      <c r="Y18" s="178"/>
      <c r="Z18" s="178"/>
      <c r="AA18" s="178"/>
      <c r="AB18" s="178"/>
      <c r="AC18" s="179"/>
      <c r="AD18" s="179"/>
      <c r="AE18" s="179"/>
      <c r="AF18" s="176"/>
      <c r="AG18" s="176"/>
      <c r="AH18" s="176"/>
      <c r="AI18" s="176"/>
      <c r="AJ18" s="176"/>
      <c r="AK18" s="176"/>
      <c r="AL18" s="176"/>
      <c r="AM18" s="179"/>
      <c r="AN18" s="179"/>
      <c r="AO18" s="179"/>
      <c r="AP18" s="178"/>
      <c r="AQ18" s="178"/>
      <c r="AR18" s="178"/>
      <c r="AS18" s="178"/>
      <c r="AT18" s="205"/>
      <c r="AU18" s="180"/>
      <c r="AV18" s="175"/>
      <c r="AW18" s="181"/>
      <c r="AX18" s="182"/>
      <c r="AY18" s="183"/>
      <c r="AZ18" s="174"/>
      <c r="BA18" s="174"/>
      <c r="BB18" s="174"/>
      <c r="BC18" s="184"/>
      <c r="BD18" s="183"/>
      <c r="BE18" s="183"/>
      <c r="BF18" s="184"/>
      <c r="BG18" s="184"/>
      <c r="BH18" s="184"/>
      <c r="BI18" s="185"/>
      <c r="BJ18" s="185"/>
      <c r="BK18" s="186"/>
      <c r="BL18" s="187"/>
      <c r="BM18" s="183"/>
      <c r="BN18" s="183"/>
      <c r="BO18" s="188"/>
      <c r="BP18" s="184"/>
      <c r="BQ18" s="184"/>
      <c r="BR18" s="184"/>
      <c r="BS18" s="185"/>
      <c r="BT18" s="185"/>
      <c r="BU18" s="189"/>
      <c r="BV18" s="186"/>
      <c r="BW18" s="190"/>
      <c r="BX18" s="177"/>
      <c r="BY18" s="191"/>
      <c r="BZ18" s="191"/>
      <c r="CA18" s="192"/>
      <c r="CB18" s="192"/>
      <c r="CC18" s="192"/>
      <c r="CD18" s="192"/>
      <c r="CE18" s="193"/>
      <c r="CF18" s="194"/>
      <c r="CG18" s="210"/>
      <c r="CH18" s="195"/>
      <c r="CI18" s="196"/>
    </row>
    <row r="19" spans="1:87" s="10" customFormat="1" ht="129.94999999999999" customHeight="1">
      <c r="A19" s="141"/>
      <c r="B19" s="198" t="s">
        <v>161</v>
      </c>
      <c r="C19" s="143"/>
      <c r="D19" s="143"/>
      <c r="E19" s="13"/>
      <c r="F19" s="14"/>
      <c r="G19" s="14"/>
      <c r="H19" s="92"/>
      <c r="I19" s="29"/>
      <c r="J19" s="29"/>
      <c r="K19" s="28"/>
      <c r="L19" s="29"/>
      <c r="M19" s="29"/>
      <c r="N19" s="29"/>
      <c r="O19" s="85"/>
      <c r="P19" s="14"/>
      <c r="Q19" s="14"/>
      <c r="R19" s="14"/>
      <c r="S19" s="14"/>
      <c r="T19" s="14"/>
      <c r="U19" s="14"/>
      <c r="V19" s="92"/>
      <c r="W19" s="15"/>
      <c r="X19" s="101"/>
      <c r="Y19" s="15"/>
      <c r="Z19" s="15"/>
      <c r="AA19" s="101"/>
      <c r="AB19" s="15"/>
      <c r="AC19" s="7"/>
      <c r="AD19" s="7"/>
      <c r="AE19" s="100"/>
      <c r="AF19" s="14"/>
      <c r="AG19" s="14"/>
      <c r="AH19" s="14"/>
      <c r="AI19" s="14"/>
      <c r="AJ19" s="14"/>
      <c r="AK19" s="14"/>
      <c r="AL19" s="92"/>
      <c r="AM19" s="76"/>
      <c r="AN19" s="76"/>
      <c r="AO19" s="7"/>
      <c r="AP19" s="15"/>
      <c r="AQ19" s="101"/>
      <c r="AR19" s="39"/>
      <c r="AS19" s="39"/>
      <c r="AT19" s="206"/>
      <c r="AU19" s="40"/>
      <c r="AV19" s="41" t="s">
        <v>160</v>
      </c>
      <c r="AW19" s="38" t="s">
        <v>154</v>
      </c>
      <c r="AX19" s="145"/>
      <c r="AY19" s="146"/>
      <c r="AZ19" s="147"/>
      <c r="BA19" s="147"/>
      <c r="BB19" s="147"/>
      <c r="BC19" s="148"/>
      <c r="BD19" s="146"/>
      <c r="BE19" s="159"/>
      <c r="BF19" s="151"/>
      <c r="BG19" s="151"/>
      <c r="BH19" s="151"/>
      <c r="BI19" s="8"/>
      <c r="BJ19" s="8"/>
      <c r="BK19" s="151"/>
      <c r="BL19" s="16"/>
      <c r="BM19" s="158"/>
      <c r="BN19" s="159"/>
      <c r="BO19" s="157"/>
      <c r="BP19" s="154"/>
      <c r="BQ19" s="154"/>
      <c r="BR19" s="154"/>
      <c r="BS19" s="8"/>
      <c r="BT19" s="8"/>
      <c r="BU19" s="17"/>
      <c r="BV19" s="151"/>
      <c r="BW19" s="144"/>
      <c r="BX19" s="11"/>
      <c r="BY19" s="12"/>
      <c r="BZ19" s="82"/>
      <c r="CA19" s="167"/>
      <c r="CB19" s="167"/>
      <c r="CC19" s="167"/>
      <c r="CD19" s="167"/>
      <c r="CE19" s="168"/>
      <c r="CF19" s="169"/>
      <c r="CG19" s="209"/>
      <c r="CH19" s="170"/>
      <c r="CI19" s="171"/>
    </row>
    <row r="20" spans="1:87" s="10" customFormat="1" ht="129.94999999999999" customHeight="1">
      <c r="A20" s="141"/>
      <c r="B20" s="198" t="s">
        <v>161</v>
      </c>
      <c r="C20" s="143" t="s">
        <v>111</v>
      </c>
      <c r="D20" s="143" t="s">
        <v>114</v>
      </c>
      <c r="E20" s="13"/>
      <c r="F20" s="14"/>
      <c r="G20" s="14"/>
      <c r="H20" s="92"/>
      <c r="I20" s="29">
        <v>1</v>
      </c>
      <c r="J20" s="29"/>
      <c r="K20" s="28">
        <f t="shared" ref="K20" si="29">I20+J20</f>
        <v>1</v>
      </c>
      <c r="L20" s="29">
        <v>6</v>
      </c>
      <c r="M20" s="29">
        <v>1</v>
      </c>
      <c r="N20" s="29">
        <v>1</v>
      </c>
      <c r="O20" s="85"/>
      <c r="P20" s="14"/>
      <c r="Q20" s="14"/>
      <c r="R20" s="14"/>
      <c r="S20" s="14"/>
      <c r="T20" s="14"/>
      <c r="U20" s="14"/>
      <c r="V20" s="92"/>
      <c r="W20" s="15"/>
      <c r="X20" s="101"/>
      <c r="Y20" s="15"/>
      <c r="Z20" s="15"/>
      <c r="AA20" s="101"/>
      <c r="AB20" s="15"/>
      <c r="AC20" s="7"/>
      <c r="AD20" s="7"/>
      <c r="AE20" s="100"/>
      <c r="AF20" s="14"/>
      <c r="AG20" s="14"/>
      <c r="AH20" s="14"/>
      <c r="AI20" s="14"/>
      <c r="AJ20" s="14"/>
      <c r="AK20" s="14"/>
      <c r="AL20" s="92"/>
      <c r="AM20" s="76"/>
      <c r="AN20" s="76"/>
      <c r="AO20" s="7"/>
      <c r="AP20" s="15"/>
      <c r="AQ20" s="101"/>
      <c r="AR20" s="39"/>
      <c r="AS20" s="39"/>
      <c r="AT20" s="204" t="s">
        <v>177</v>
      </c>
      <c r="AU20" s="40">
        <v>46654085024</v>
      </c>
      <c r="AV20" s="41" t="s">
        <v>157</v>
      </c>
      <c r="AW20" s="38" t="s">
        <v>154</v>
      </c>
      <c r="AX20" s="145">
        <v>1.89</v>
      </c>
      <c r="AY20" s="146" t="s">
        <v>124</v>
      </c>
      <c r="AZ20" s="147">
        <v>5</v>
      </c>
      <c r="BA20" s="147">
        <v>5</v>
      </c>
      <c r="BB20" s="147">
        <v>6.875</v>
      </c>
      <c r="BC20" s="148">
        <v>0.1</v>
      </c>
      <c r="BD20" s="146">
        <v>4</v>
      </c>
      <c r="BE20" s="159" t="s">
        <v>124</v>
      </c>
      <c r="BF20" s="151">
        <v>11</v>
      </c>
      <c r="BG20" s="151">
        <v>11</v>
      </c>
      <c r="BH20" s="151">
        <v>7.375</v>
      </c>
      <c r="BI20" s="8">
        <f t="shared" ref="BI20" si="30">BJ20/35.3357</f>
        <v>1.4623406808128889E-2</v>
      </c>
      <c r="BJ20" s="8">
        <f t="shared" ref="BJ20" si="31">BF20*BG20*BH20*579.0484/1000000</f>
        <v>0.51672831595000002</v>
      </c>
      <c r="BK20" s="151">
        <v>1.65</v>
      </c>
      <c r="BL20" s="16">
        <f t="shared" ref="BL20" si="32">BK20/2.2</f>
        <v>0.74999999999999989</v>
      </c>
      <c r="BM20" s="158">
        <v>24</v>
      </c>
      <c r="BN20" s="159" t="s">
        <v>124</v>
      </c>
      <c r="BO20" s="157"/>
      <c r="BP20" s="154">
        <v>22.625</v>
      </c>
      <c r="BQ20" s="154">
        <v>11.625</v>
      </c>
      <c r="BR20" s="154">
        <v>23.375</v>
      </c>
      <c r="BS20" s="8">
        <f t="shared" ref="BS20" si="33">BT20/35.3357</f>
        <v>0.10074751337685312</v>
      </c>
      <c r="BT20" s="8">
        <f t="shared" ref="BT20" si="34">BP20*BQ20*BR20*579.0484/1000000</f>
        <v>3.559983908430469</v>
      </c>
      <c r="BU20" s="17">
        <f t="shared" ref="BU20" si="35">+BV20/2.2</f>
        <v>4</v>
      </c>
      <c r="BV20" s="151">
        <v>8.8000000000000007</v>
      </c>
      <c r="BW20" s="144">
        <v>576</v>
      </c>
      <c r="BX20" s="11"/>
      <c r="BY20" s="12">
        <v>0</v>
      </c>
      <c r="BZ20" s="82"/>
      <c r="CA20" s="167">
        <f t="shared" ref="CA20" si="36">AX20*BY20</f>
        <v>0</v>
      </c>
      <c r="CB20" s="167">
        <f t="shared" ref="CB20" si="37">AX20*0.03</f>
        <v>5.6699999999999993E-2</v>
      </c>
      <c r="CC20" s="167">
        <f t="shared" ref="CC20" si="38">BS20*45/BM20</f>
        <v>0.18890158758159958</v>
      </c>
      <c r="CD20" s="167">
        <f t="shared" ref="CD20" si="39">CA20+CB20+CC20+AX20</f>
        <v>2.1356015875815997</v>
      </c>
      <c r="CE20" s="168">
        <v>5.25</v>
      </c>
      <c r="CF20" s="169">
        <f t="shared" ref="CF20" si="40">CD20/CE20</f>
        <v>0.40678125477744753</v>
      </c>
      <c r="CG20" s="209">
        <v>4</v>
      </c>
      <c r="CH20" s="170" t="s">
        <v>141</v>
      </c>
      <c r="CI20" s="171" t="s">
        <v>142</v>
      </c>
    </row>
  </sheetData>
  <mergeCells count="25">
    <mergeCell ref="A18:O18"/>
    <mergeCell ref="I1:N1"/>
    <mergeCell ref="AZ2:BC2"/>
    <mergeCell ref="P1:U1"/>
    <mergeCell ref="AF1:AK1"/>
    <mergeCell ref="C1:G1"/>
    <mergeCell ref="AX2:AY2"/>
    <mergeCell ref="AZ1:BC1"/>
    <mergeCell ref="AX1:AY1"/>
    <mergeCell ref="AF2:AK2"/>
    <mergeCell ref="AB1:AC1"/>
    <mergeCell ref="AB2:AC2"/>
    <mergeCell ref="P2:U2"/>
    <mergeCell ref="AM1:AP1"/>
    <mergeCell ref="AR1:AW1"/>
    <mergeCell ref="AR2:AW2"/>
    <mergeCell ref="BK2:BL2"/>
    <mergeCell ref="BD2:BJ2"/>
    <mergeCell ref="BD1:BL1"/>
    <mergeCell ref="CA1:CI2"/>
    <mergeCell ref="BX1:BY1"/>
    <mergeCell ref="BX2:BY2"/>
    <mergeCell ref="BM1:BW1"/>
    <mergeCell ref="BM2:BT2"/>
    <mergeCell ref="BU2:BV2"/>
  </mergeCells>
  <phoneticPr fontId="0" type="noConversion"/>
  <pageMargins left="0.7" right="0.7" top="0.75" bottom="0.75" header="0.3" footer="0.3"/>
  <pageSetup paperSize="5" scale="27" orientation="landscape" horizontalDpi="4294967293" verticalDpi="4294967293" r:id="rId1"/>
  <headerFooter alignWithMargins="0">
    <oddHeader>&amp;C&amp;"Calibri,Bold"&amp;24&amp;K000000COST OF GOODS SPREADSHEET&amp;R&amp;"Calibri,Regular"&amp;K000000REV: MARCH 2011</oddHeader>
    <oddFooter>&amp;R&amp;"Calibri,Regular"&amp;16&amp;K000000VENDOR &amp; PRODUCT SET UP
SECTION 2.4
MARCH 2011</oddFooter>
  </headerFooter>
  <drawing r:id="rId2"/>
  <webPublishItems count="1">
    <webPublishItem id="7240" divId="2017 HOLIDAY MASTER COGS GRAND SOURCE_7240" sourceType="printArea" destinationFile="C:\Users\aluna\Desktop\2017 HOLIDAY MASTER COGS GRAND SOURCE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MASTER COGS DATA</vt:lpstr>
      <vt:lpstr>'MASTER COGS DATA'!Print_Area</vt:lpstr>
      <vt:lpstr>'MASTER COGS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Wilcox</dc:creator>
  <cp:lastModifiedBy>Allison Luna</cp:lastModifiedBy>
  <dcterms:created xsi:type="dcterms:W3CDTF">2011-04-13T19:52:12Z</dcterms:created>
  <dcterms:modified xsi:type="dcterms:W3CDTF">2016-06-07T14:51:56Z</dcterms:modified>
</cp:coreProperties>
</file>