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267043-1.oberon.1blu.de/Informatik Studium DHBW/3. Studienjahr/5. Semester/Wahlmodul/Machine Learning/"/>
    </mc:Choice>
  </mc:AlternateContent>
  <xr:revisionPtr revIDLastSave="0" documentId="13_ncr:1_{D2383FBB-3596-4D69-BD6B-1EC2A22BD959}" xr6:coauthVersionLast="45" xr6:coauthVersionMax="45" xr10:uidLastSave="{00000000-0000-0000-0000-000000000000}"/>
  <bookViews>
    <workbookView xWindow="40920" yWindow="-4800" windowWidth="29040" windowHeight="15840" xr2:uid="{AC4825AD-C2BE-44F6-AF41-4E29E0AE9785}"/>
  </bookViews>
  <sheets>
    <sheet name="Part a" sheetId="1" r:id="rId1"/>
    <sheet name="Part b" sheetId="4" r:id="rId2"/>
    <sheet name="Part A&amp;B Excel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5" i="4" l="1"/>
  <c r="T14" i="1"/>
  <c r="T33" i="1"/>
  <c r="S34" i="1"/>
  <c r="S33" i="1"/>
  <c r="S16" i="1"/>
  <c r="V16" i="1"/>
  <c r="S15" i="1"/>
  <c r="S14" i="1"/>
  <c r="S13" i="1"/>
  <c r="V30" i="1"/>
  <c r="U30" i="1"/>
  <c r="T30" i="1"/>
  <c r="V31" i="1"/>
  <c r="V32" i="1"/>
  <c r="V33" i="1"/>
  <c r="U31" i="1"/>
  <c r="U32" i="1"/>
  <c r="U33" i="1"/>
  <c r="F39" i="1"/>
  <c r="V14" i="1"/>
  <c r="V15" i="1"/>
  <c r="V13" i="1"/>
  <c r="U15" i="1"/>
  <c r="U14" i="1"/>
  <c r="U16" i="1"/>
  <c r="U13" i="1"/>
  <c r="F22" i="1"/>
  <c r="F17" i="1"/>
  <c r="E17" i="1"/>
  <c r="D17" i="1"/>
  <c r="Q15" i="4"/>
  <c r="F15" i="4"/>
  <c r="J15" i="4" s="1"/>
  <c r="G15" i="4"/>
  <c r="K15" i="4" s="1"/>
  <c r="H15" i="4"/>
  <c r="F16" i="4"/>
  <c r="I16" i="4" s="1"/>
  <c r="G16" i="4"/>
  <c r="K16" i="4" s="1"/>
  <c r="H16" i="4"/>
  <c r="J19" i="4"/>
  <c r="G19" i="4"/>
  <c r="K19" i="4"/>
  <c r="R15" i="4"/>
  <c r="R19" i="4" s="1"/>
  <c r="S15" i="4"/>
  <c r="P16" i="4"/>
  <c r="Q16" i="4" s="1"/>
  <c r="R16" i="4"/>
  <c r="F17" i="4"/>
  <c r="J17" i="4" s="1"/>
  <c r="G17" i="4"/>
  <c r="M17" i="4" s="1"/>
  <c r="H17" i="4"/>
  <c r="K17" i="4" s="1"/>
  <c r="I17" i="4"/>
  <c r="P17" i="4"/>
  <c r="Q17" i="4"/>
  <c r="R17" i="4"/>
  <c r="S17" i="4"/>
  <c r="F18" i="4"/>
  <c r="I18" i="4" s="1"/>
  <c r="G18" i="4"/>
  <c r="H18" i="4"/>
  <c r="J18" i="4"/>
  <c r="K18" i="4"/>
  <c r="L18" i="4"/>
  <c r="M18" i="4"/>
  <c r="P18" i="4"/>
  <c r="Q18" i="4" s="1"/>
  <c r="R18" i="4"/>
  <c r="C19" i="4"/>
  <c r="D19" i="4"/>
  <c r="E19" i="4"/>
  <c r="F19" i="4"/>
  <c r="P19" i="4"/>
  <c r="M16" i="4" l="1"/>
  <c r="M15" i="4"/>
  <c r="L16" i="4"/>
  <c r="L15" i="4"/>
  <c r="I15" i="4"/>
  <c r="J16" i="4"/>
  <c r="S19" i="4"/>
  <c r="Q19" i="4"/>
  <c r="S20" i="4" s="1"/>
  <c r="I19" i="4"/>
  <c r="S18" i="4"/>
  <c r="S16" i="4"/>
  <c r="M19" i="4"/>
  <c r="L17" i="4"/>
  <c r="L19" i="4"/>
  <c r="H19" i="4"/>
  <c r="E22" i="1"/>
  <c r="U17" i="1" l="1"/>
  <c r="J15" i="1"/>
  <c r="J14" i="1"/>
  <c r="J13" i="1"/>
  <c r="J17" i="1" l="1"/>
  <c r="E34" i="1" l="1"/>
  <c r="D39" i="1" s="1"/>
  <c r="F34" i="1"/>
  <c r="E39" i="1" s="1"/>
  <c r="D34" i="1"/>
  <c r="C39" i="1" s="1"/>
  <c r="D22" i="1"/>
  <c r="C22" i="1"/>
  <c r="I30" i="1" l="1"/>
  <c r="I31" i="1"/>
  <c r="I32" i="1"/>
  <c r="J32" i="1"/>
  <c r="J31" i="1"/>
  <c r="J30" i="1"/>
  <c r="H31" i="1"/>
  <c r="H32" i="1"/>
  <c r="H30" i="1"/>
  <c r="H13" i="1"/>
  <c r="H14" i="1"/>
  <c r="H15" i="1"/>
  <c r="I15" i="1"/>
  <c r="I14" i="1"/>
  <c r="I13" i="1"/>
  <c r="U34" i="1" l="1"/>
  <c r="M32" i="1"/>
  <c r="P32" i="1"/>
  <c r="L32" i="1"/>
  <c r="Q32" i="1"/>
  <c r="N32" i="1"/>
  <c r="L30" i="1"/>
  <c r="P30" i="1"/>
  <c r="M30" i="1"/>
  <c r="H34" i="1"/>
  <c r="P31" i="1"/>
  <c r="M31" i="1"/>
  <c r="L31" i="1"/>
  <c r="J34" i="1"/>
  <c r="N31" i="1"/>
  <c r="Q31" i="1"/>
  <c r="I34" i="1"/>
  <c r="N30" i="1"/>
  <c r="Q30" i="1"/>
  <c r="L13" i="1"/>
  <c r="M13" i="1"/>
  <c r="P13" i="1"/>
  <c r="H17" i="1"/>
  <c r="N13" i="1"/>
  <c r="Q13" i="1"/>
  <c r="I17" i="1"/>
  <c r="Q14" i="1"/>
  <c r="N14" i="1"/>
  <c r="Q15" i="1"/>
  <c r="N15" i="1"/>
  <c r="M15" i="1"/>
  <c r="P15" i="1"/>
  <c r="L15" i="1"/>
  <c r="M14" i="1"/>
  <c r="L14" i="1"/>
  <c r="P14" i="1"/>
  <c r="L34" i="1" l="1"/>
  <c r="M34" i="1"/>
  <c r="P34" i="1"/>
  <c r="Q34" i="1"/>
  <c r="N34" i="1"/>
  <c r="P17" i="1"/>
  <c r="Q17" i="1"/>
  <c r="N17" i="1"/>
  <c r="M17" i="1"/>
  <c r="L17" i="1"/>
  <c r="J39" i="1" l="1"/>
  <c r="Q39" i="1" s="1"/>
  <c r="J22" i="1"/>
  <c r="Q38" i="1" l="1"/>
  <c r="Q40" i="1" s="1"/>
  <c r="Q22" i="1"/>
  <c r="Q21" i="1"/>
  <c r="S31" i="1" l="1"/>
  <c r="S30" i="1"/>
  <c r="S32" i="1"/>
  <c r="Q23" i="1"/>
  <c r="T31" i="1" l="1"/>
  <c r="T32" i="1"/>
  <c r="S17" i="1"/>
  <c r="V34" i="1" l="1"/>
  <c r="T16" i="1"/>
  <c r="T34" i="1"/>
  <c r="T13" i="1"/>
  <c r="T15" i="1"/>
  <c r="T17" i="1" l="1"/>
  <c r="V17" i="1"/>
  <c r="V35" i="1"/>
  <c r="U38" i="1"/>
  <c r="U40" i="1" s="1"/>
  <c r="U21" i="1"/>
  <c r="U23" i="1" s="1"/>
  <c r="V18" i="1" l="1"/>
</calcChain>
</file>

<file path=xl/sharedStrings.xml><?xml version="1.0" encoding="utf-8"?>
<sst xmlns="http://schemas.openxmlformats.org/spreadsheetml/2006/main" count="241" uniqueCount="116">
  <si>
    <t>Homework H5.4</t>
  </si>
  <si>
    <t>mLR (k=2) manual calculations of Adj.R²</t>
  </si>
  <si>
    <t>P1= (1|2|3)</t>
  </si>
  <si>
    <t>P2=(3|3|4)</t>
  </si>
  <si>
    <t>P3=(2|2|4)</t>
  </si>
  <si>
    <t>P4=(4|3|6)</t>
  </si>
  <si>
    <t>Consider the 4 points</t>
  </si>
  <si>
    <t>in the 3 dimensional space</t>
  </si>
  <si>
    <t>Part a</t>
  </si>
  <si>
    <t xml:space="preserve">Calculate the sLR Measures Adj.R² for the two Hyperplanes </t>
  </si>
  <si>
    <t>H1:=plane defined by {P1,P2,P3}</t>
  </si>
  <si>
    <t>and H2:=Plane defined bx {P2,P3,P4}</t>
  </si>
  <si>
    <t>Which plane (red or green) is a better mLR estimation?</t>
  </si>
  <si>
    <t>xi</t>
  </si>
  <si>
    <t>yi</t>
  </si>
  <si>
    <t>zi</t>
  </si>
  <si>
    <t>M(x)</t>
  </si>
  <si>
    <t>M(y)</t>
  </si>
  <si>
    <t>M(z)</t>
  </si>
  <si>
    <t>H1</t>
  </si>
  <si>
    <t>H2</t>
  </si>
  <si>
    <t>SUM</t>
  </si>
  <si>
    <t>AUSGABE: ZUSAMMENFASSUNG</t>
  </si>
  <si>
    <t>Regressions-Statistik</t>
  </si>
  <si>
    <t>Multipler Korrelationskoeffizient</t>
  </si>
  <si>
    <t>Bestimmtheitsmaß</t>
  </si>
  <si>
    <t>Adjustiertes Bestimmtheitsmaß</t>
  </si>
  <si>
    <t>Standardfehler</t>
  </si>
  <si>
    <t>Beobachtungen</t>
  </si>
  <si>
    <t>ANOVA</t>
  </si>
  <si>
    <t>Regression</t>
  </si>
  <si>
    <t>Residue</t>
  </si>
  <si>
    <t>Gesamt</t>
  </si>
  <si>
    <t>Schnittpunkt</t>
  </si>
  <si>
    <t>Freiheitsgrade (df)</t>
  </si>
  <si>
    <t>Quadratsummen (SS)</t>
  </si>
  <si>
    <t>Mittlere Quadratsumme (MS)</t>
  </si>
  <si>
    <t>Prüfgröße (F)</t>
  </si>
  <si>
    <t>F krit</t>
  </si>
  <si>
    <t>Koeffizienten</t>
  </si>
  <si>
    <t>t-Statistik</t>
  </si>
  <si>
    <t>P-Wert</t>
  </si>
  <si>
    <t>Untere 95%</t>
  </si>
  <si>
    <t>Obere 95%</t>
  </si>
  <si>
    <t>Untere 95,0%</t>
  </si>
  <si>
    <t>Obere 95,0%</t>
  </si>
  <si>
    <t>Xi = xi-M(x)</t>
  </si>
  <si>
    <t>Yi = yi-M(y)</t>
  </si>
  <si>
    <t>Zi = zi-M(z)</t>
  </si>
  <si>
    <t>Calculation a, b, c</t>
  </si>
  <si>
    <t>z = a + bx + cy</t>
  </si>
  <si>
    <t>Xi * Yi</t>
  </si>
  <si>
    <t>Xi * Zi</t>
  </si>
  <si>
    <t>Xi²</t>
  </si>
  <si>
    <t>Yi²</t>
  </si>
  <si>
    <t>Yi * Zi</t>
  </si>
  <si>
    <t>det=sum(Xi²)*sum(Yi²)-(sum(Xi*Yi))²</t>
  </si>
  <si>
    <t>det</t>
  </si>
  <si>
    <t>det=2*0,66667-1</t>
  </si>
  <si>
    <t>z = 4 + x - y</t>
  </si>
  <si>
    <t>Calculation R²</t>
  </si>
  <si>
    <t>z(xi, yi)</t>
  </si>
  <si>
    <t>SSE=sum(zi-z(xi,yi))²</t>
  </si>
  <si>
    <t>SST=sum(zi-M(z))²</t>
  </si>
  <si>
    <t>SSR=sum(z(xi,yi)-M(z))²</t>
  </si>
  <si>
    <t>SST= SSE + SSR</t>
  </si>
  <si>
    <t>SSE+SSR=</t>
  </si>
  <si>
    <t>Adjusted R² = 1 - (1- R²) * (n-1 / n-k-1)</t>
  </si>
  <si>
    <t>z = 4 + 2x - 2y</t>
  </si>
  <si>
    <t>Part b</t>
  </si>
  <si>
    <t>What is the optimal Regression Plane z = a + b*x + c*y.</t>
  </si>
  <si>
    <t>By using the formulas developed with “Least Square Fit for mLR ” method for the coefficients a b and c.</t>
  </si>
  <si>
    <t>What is Adj.R² for this plane?</t>
  </si>
  <si>
    <t>Hint: a=17/4, b=3/2, c= 3/2; R²~0,9474 and Adj.R² ~0.8421</t>
  </si>
  <si>
    <t>Solution</t>
  </si>
  <si>
    <t>Number of Point n=4</t>
  </si>
  <si>
    <t>Mean-Values=:[M(x),M(y),M(z)] --&gt; [2,5; 2,5; 4,25]</t>
  </si>
  <si>
    <t>need for the calculation of a, b and c</t>
  </si>
  <si>
    <t>needed for calculation of R²</t>
  </si>
  <si>
    <t>i</t>
  </si>
  <si>
    <t>Xi*Yi</t>
  </si>
  <si>
    <t>Xi*Zi</t>
  </si>
  <si>
    <t>Yi*Zi</t>
  </si>
  <si>
    <t>sum</t>
  </si>
  <si>
    <t>det=5*1-(2)² = 5-4 = 1</t>
  </si>
  <si>
    <t>R² = 1 - 0,25/4,75 ≈ 0,94736 ≈ 0,9474</t>
  </si>
  <si>
    <t>a= M(z)-b*M(x)-c*M(y) = 4,25 - 1,5*2,5 - (-1,5)*2,5 = 4,25</t>
  </si>
  <si>
    <t>--&gt; Adj.R² = 1 - (1-0,94736) * ( 3 / 1) = 0,84208 ≈ 0,8421</t>
  </si>
  <si>
    <t>b= (1/det) * (sum(Yi²)*sum(Xi*Zi)-sum(Xi*Yi)*sum(Yi*Zi))= 1/1 * (1*4,5-2*1,5)= 1,5</t>
  </si>
  <si>
    <t>c= (1/det) * (sum(Xi²)*sum(Yi*Zi)-sum(Xi*Yi)*sum(Xi*Zi))=1/1 * (5*1,5-2*4,5)= -1,5</t>
  </si>
  <si>
    <t>So we get the optimal mLR line: z= 4,25 + 1,5x - 1,5y</t>
  </si>
  <si>
    <t xml:space="preserve">R²=1-SSE/SST </t>
  </si>
  <si>
    <t xml:space="preserve"> z(xi,yi)</t>
  </si>
  <si>
    <t xml:space="preserve"> Zi:=zi-M(z)</t>
  </si>
  <si>
    <t xml:space="preserve"> Yi:=yi-M(y)</t>
  </si>
  <si>
    <t xml:space="preserve"> Xi:=xi-M(x)</t>
  </si>
  <si>
    <t xml:space="preserve"> zi</t>
  </si>
  <si>
    <t xml:space="preserve"> yi</t>
  </si>
  <si>
    <t xml:space="preserve"> i</t>
  </si>
  <si>
    <t>Mean-Values</t>
  </si>
  <si>
    <t>Determinante</t>
  </si>
  <si>
    <t>b</t>
  </si>
  <si>
    <t>c</t>
  </si>
  <si>
    <t>a</t>
  </si>
  <si>
    <t>M(z)-b*M(x)-c*M(y)</t>
  </si>
  <si>
    <t>(1/det) * (sum(Yi²)*sum(Xi*Zi)-sum(Xi*Yi)*sum(Yi*Zi))</t>
  </si>
  <si>
    <t>(1/det) * (sum(Xi²)*sum(Yi*Zi)-sum(Xi*Yi)*sum(Xi*Zi))</t>
  </si>
  <si>
    <t>R² Calculation</t>
  </si>
  <si>
    <t>1-SSE/SST</t>
  </si>
  <si>
    <t>R²</t>
  </si>
  <si>
    <t>k</t>
  </si>
  <si>
    <t>Adjusted R²</t>
  </si>
  <si>
    <t>1 - (1- R²)*(n-1/n-k-1)</t>
  </si>
  <si>
    <t>SSE+SSR</t>
  </si>
  <si>
    <t>n</t>
  </si>
  <si>
    <t>M(Z)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</si>
</sst>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4" formatCode="0.00000E+0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9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name val="Calibri"/>
      <family val="2"/>
      <scheme val="minor"/>
    </font>
    <font>
      <b/>
      <i/>
      <sz val="12"/>
      <color rgb="FF000000"/>
      <name val="Calibri"/>
      <family val="2"/>
      <scheme val="minor"/>
    </font>
    <font>
      <b/>
      <sz val="11"/>
      <color theme="9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2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65">
    <xf numFmtId="0" fontId="0" fillId="0" borderId="0" xfId="0"/>
    <xf numFmtId="0" fontId="4" fillId="0" borderId="0" xfId="0" applyFont="1"/>
    <xf numFmtId="0" fontId="2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5" fillId="0" borderId="3" xfId="0" applyFont="1" applyFill="1" applyBorder="1" applyAlignment="1">
      <alignment horizontal="center"/>
    </xf>
    <xf numFmtId="0" fontId="5" fillId="0" borderId="3" xfId="0" applyFont="1" applyFill="1" applyBorder="1" applyAlignment="1">
      <alignment horizontal="centerContinuous"/>
    </xf>
    <xf numFmtId="0" fontId="0" fillId="0" borderId="0" xfId="0" quotePrefix="1"/>
    <xf numFmtId="0" fontId="6" fillId="0" borderId="0" xfId="0" applyFont="1" applyAlignment="1">
      <alignment horizontal="center" vertical="center" wrapText="1"/>
    </xf>
    <xf numFmtId="0" fontId="0" fillId="0" borderId="0" xfId="0" applyAlignment="1">
      <alignment horizontal="right"/>
    </xf>
    <xf numFmtId="0" fontId="7" fillId="3" borderId="4" xfId="0" applyFont="1" applyFill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8" fillId="4" borderId="4" xfId="0" applyFont="1" applyFill="1" applyBorder="1" applyAlignment="1">
      <alignment horizontal="center" vertical="center" wrapText="1"/>
    </xf>
    <xf numFmtId="0" fontId="8" fillId="4" borderId="5" xfId="0" applyFont="1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0" borderId="0" xfId="0" applyAlignment="1">
      <alignment horizontal="center"/>
    </xf>
    <xf numFmtId="0" fontId="9" fillId="0" borderId="0" xfId="0" applyFont="1"/>
    <xf numFmtId="0" fontId="10" fillId="0" borderId="0" xfId="0" applyFont="1"/>
    <xf numFmtId="0" fontId="3" fillId="0" borderId="0" xfId="0" applyFont="1"/>
    <xf numFmtId="0" fontId="11" fillId="3" borderId="4" xfId="0" applyFont="1" applyFill="1" applyBorder="1" applyAlignment="1">
      <alignment horizontal="center" vertical="center" wrapText="1"/>
    </xf>
    <xf numFmtId="0" fontId="1" fillId="2" borderId="7" xfId="1" applyBorder="1" applyAlignment="1">
      <alignment horizontal="center"/>
    </xf>
    <xf numFmtId="0" fontId="1" fillId="2" borderId="2" xfId="1" applyBorder="1" applyAlignment="1">
      <alignment horizontal="center"/>
    </xf>
    <xf numFmtId="0" fontId="1" fillId="2" borderId="6" xfId="1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9" xfId="0" applyBorder="1"/>
    <xf numFmtId="0" fontId="0" fillId="0" borderId="8" xfId="0" applyBorder="1"/>
    <xf numFmtId="0" fontId="0" fillId="0" borderId="13" xfId="0" applyFont="1" applyBorder="1"/>
    <xf numFmtId="0" fontId="1" fillId="2" borderId="4" xfId="1" applyBorder="1" applyAlignment="1">
      <alignment horizontal="center"/>
    </xf>
    <xf numFmtId="0" fontId="1" fillId="2" borderId="7" xfId="1" applyFont="1" applyBorder="1" applyAlignment="1">
      <alignment horizontal="center"/>
    </xf>
    <xf numFmtId="0" fontId="1" fillId="2" borderId="2" xfId="1" applyFont="1" applyBorder="1" applyAlignment="1">
      <alignment horizontal="center"/>
    </xf>
    <xf numFmtId="0" fontId="1" fillId="2" borderId="6" xfId="1" applyFont="1" applyBorder="1" applyAlignment="1">
      <alignment horizontal="center"/>
    </xf>
    <xf numFmtId="0" fontId="12" fillId="0" borderId="4" xfId="0" applyFont="1" applyBorder="1" applyAlignment="1">
      <alignment horizontal="center" vertical="center" wrapText="1"/>
    </xf>
    <xf numFmtId="0" fontId="3" fillId="0" borderId="12" xfId="0" applyFont="1" applyBorder="1"/>
    <xf numFmtId="0" fontId="3" fillId="0" borderId="15" xfId="0" applyFont="1" applyBorder="1"/>
    <xf numFmtId="0" fontId="3" fillId="0" borderId="13" xfId="0" applyFont="1" applyBorder="1"/>
    <xf numFmtId="0" fontId="13" fillId="2" borderId="7" xfId="1" applyFont="1" applyBorder="1" applyAlignment="1">
      <alignment horizontal="center"/>
    </xf>
    <xf numFmtId="0" fontId="13" fillId="2" borderId="2" xfId="1" applyFont="1" applyBorder="1" applyAlignment="1">
      <alignment horizontal="center"/>
    </xf>
    <xf numFmtId="0" fontId="13" fillId="2" borderId="6" xfId="1" applyFont="1" applyBorder="1" applyAlignment="1">
      <alignment horizontal="center"/>
    </xf>
    <xf numFmtId="0" fontId="13" fillId="0" borderId="10" xfId="0" applyFont="1" applyBorder="1"/>
    <xf numFmtId="0" fontId="13" fillId="0" borderId="12" xfId="0" applyFont="1" applyBorder="1"/>
    <xf numFmtId="0" fontId="13" fillId="0" borderId="14" xfId="0" applyFont="1" applyBorder="1"/>
    <xf numFmtId="0" fontId="13" fillId="0" borderId="15" xfId="0" applyFont="1" applyBorder="1"/>
    <xf numFmtId="0" fontId="13" fillId="0" borderId="9" xfId="0" applyFont="1" applyBorder="1"/>
    <xf numFmtId="0" fontId="13" fillId="0" borderId="13" xfId="0" applyFont="1" applyBorder="1"/>
    <xf numFmtId="0" fontId="0" fillId="0" borderId="11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13" fillId="5" borderId="7" xfId="0" applyFont="1" applyFill="1" applyBorder="1" applyAlignment="1">
      <alignment horizontal="center"/>
    </xf>
    <xf numFmtId="0" fontId="13" fillId="5" borderId="2" xfId="0" applyFont="1" applyFill="1" applyBorder="1" applyAlignment="1">
      <alignment horizontal="center"/>
    </xf>
    <xf numFmtId="0" fontId="13" fillId="5" borderId="6" xfId="0" applyFont="1" applyFill="1" applyBorder="1" applyAlignment="1">
      <alignment horizontal="center"/>
    </xf>
    <xf numFmtId="0" fontId="13" fillId="0" borderId="0" xfId="0" applyFont="1" applyBorder="1"/>
    <xf numFmtId="0" fontId="13" fillId="0" borderId="0" xfId="0" applyFont="1" applyBorder="1" applyAlignment="1">
      <alignment horizontal="left"/>
    </xf>
    <xf numFmtId="0" fontId="13" fillId="0" borderId="14" xfId="0" applyFont="1" applyBorder="1" applyAlignment="1">
      <alignment horizontal="right"/>
    </xf>
    <xf numFmtId="0" fontId="13" fillId="0" borderId="0" xfId="0" applyFont="1" applyBorder="1" applyAlignment="1">
      <alignment horizontal="right"/>
    </xf>
    <xf numFmtId="0" fontId="13" fillId="0" borderId="15" xfId="0" applyFont="1" applyBorder="1" applyAlignment="1">
      <alignment horizontal="left"/>
    </xf>
    <xf numFmtId="0" fontId="13" fillId="0" borderId="8" xfId="0" applyFont="1" applyBorder="1"/>
    <xf numFmtId="0" fontId="6" fillId="0" borderId="4" xfId="0" applyNumberFormat="1" applyFont="1" applyBorder="1" applyAlignment="1">
      <alignment horizontal="center" vertical="center" wrapText="1"/>
    </xf>
    <xf numFmtId="174" fontId="6" fillId="0" borderId="4" xfId="0" applyNumberFormat="1" applyFont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</cellXfs>
  <cellStyles count="2">
    <cellStyle name="20 % - Akzent5" xfId="1" builtinId="46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728DD-4E8E-496C-93F9-EB8185021066}">
  <dimension ref="A1:V41"/>
  <sheetViews>
    <sheetView tabSelected="1" zoomScale="80" zoomScaleNormal="80" workbookViewId="0">
      <selection activeCell="T16" sqref="T16"/>
    </sheetView>
  </sheetViews>
  <sheetFormatPr baseColWidth="10" defaultRowHeight="14.25" x14ac:dyDescent="0.45"/>
  <cols>
    <col min="3" max="3" width="10.73046875" bestFit="1" customWidth="1"/>
    <col min="4" max="5" width="11.19921875" bestFit="1" customWidth="1"/>
    <col min="8" max="8" width="14.59765625" customWidth="1"/>
    <col min="9" max="9" width="16.53125" customWidth="1"/>
    <col min="10" max="10" width="12.6640625" customWidth="1"/>
    <col min="11" max="11" width="8.3984375" customWidth="1"/>
    <col min="12" max="12" width="10.3984375" customWidth="1"/>
    <col min="13" max="13" width="14.53125" customWidth="1"/>
    <col min="14" max="14" width="14.3984375" customWidth="1"/>
    <col min="15" max="15" width="9.73046875" customWidth="1"/>
    <col min="19" max="19" width="11.86328125" customWidth="1"/>
    <col min="20" max="20" width="20.59765625" customWidth="1"/>
    <col min="21" max="21" width="19" customWidth="1"/>
    <col min="22" max="22" width="22.33203125" customWidth="1"/>
  </cols>
  <sheetData>
    <row r="1" spans="1:22" x14ac:dyDescent="0.45">
      <c r="A1" s="22" t="s">
        <v>0</v>
      </c>
      <c r="B1" s="22"/>
      <c r="C1" s="22" t="s">
        <v>1</v>
      </c>
      <c r="D1" s="22"/>
      <c r="E1" s="22"/>
    </row>
    <row r="3" spans="1:22" x14ac:dyDescent="0.45">
      <c r="A3" t="s">
        <v>6</v>
      </c>
      <c r="C3" t="s">
        <v>2</v>
      </c>
      <c r="D3" t="s">
        <v>3</v>
      </c>
      <c r="E3" t="s">
        <v>4</v>
      </c>
      <c r="F3" t="s">
        <v>5</v>
      </c>
      <c r="G3" t="s">
        <v>7</v>
      </c>
    </row>
    <row r="5" spans="1:22" x14ac:dyDescent="0.45">
      <c r="A5" s="22" t="s">
        <v>8</v>
      </c>
      <c r="B5" t="s">
        <v>9</v>
      </c>
    </row>
    <row r="6" spans="1:22" x14ac:dyDescent="0.45">
      <c r="C6" s="1" t="s">
        <v>10</v>
      </c>
      <c r="D6" s="1"/>
      <c r="E6" s="1"/>
    </row>
    <row r="7" spans="1:22" x14ac:dyDescent="0.45">
      <c r="C7" s="2" t="s">
        <v>11</v>
      </c>
      <c r="D7" s="2"/>
      <c r="E7" s="2"/>
    </row>
    <row r="8" spans="1:22" x14ac:dyDescent="0.45">
      <c r="B8" t="s">
        <v>12</v>
      </c>
    </row>
    <row r="10" spans="1:22" x14ac:dyDescent="0.45">
      <c r="C10" t="s">
        <v>50</v>
      </c>
    </row>
    <row r="11" spans="1:22" ht="15.75" x14ac:dyDescent="0.45">
      <c r="B11" s="20" t="s">
        <v>19</v>
      </c>
      <c r="H11" s="33" t="s">
        <v>49</v>
      </c>
      <c r="I11" s="33"/>
      <c r="J11" s="33"/>
      <c r="K11" s="33"/>
      <c r="L11" s="33"/>
      <c r="M11" s="33"/>
      <c r="N11" s="33"/>
      <c r="O11" s="33"/>
      <c r="P11" s="33"/>
      <c r="Q11" s="33"/>
      <c r="S11" s="17" t="s">
        <v>60</v>
      </c>
      <c r="T11" s="16"/>
      <c r="U11" s="15"/>
      <c r="V11" s="23" t="s">
        <v>65</v>
      </c>
    </row>
    <row r="12" spans="1:22" ht="15.75" x14ac:dyDescent="0.45">
      <c r="C12" s="12" t="s">
        <v>79</v>
      </c>
      <c r="D12" s="12" t="s">
        <v>13</v>
      </c>
      <c r="E12" s="12" t="s">
        <v>14</v>
      </c>
      <c r="F12" s="12" t="s">
        <v>15</v>
      </c>
      <c r="H12" s="12" t="s">
        <v>46</v>
      </c>
      <c r="I12" s="12" t="s">
        <v>47</v>
      </c>
      <c r="J12" s="12" t="s">
        <v>48</v>
      </c>
      <c r="L12" s="12" t="s">
        <v>51</v>
      </c>
      <c r="M12" s="12" t="s">
        <v>52</v>
      </c>
      <c r="N12" s="12" t="s">
        <v>55</v>
      </c>
      <c r="P12" s="12" t="s">
        <v>53</v>
      </c>
      <c r="Q12" s="12" t="s">
        <v>54</v>
      </c>
      <c r="S12" s="12" t="s">
        <v>61</v>
      </c>
      <c r="T12" s="12" t="s">
        <v>62</v>
      </c>
      <c r="U12" s="12" t="s">
        <v>63</v>
      </c>
      <c r="V12" s="12" t="s">
        <v>64</v>
      </c>
    </row>
    <row r="13" spans="1:22" ht="15.75" x14ac:dyDescent="0.45">
      <c r="C13" s="11">
        <v>1</v>
      </c>
      <c r="D13" s="11">
        <v>1</v>
      </c>
      <c r="E13" s="11">
        <v>2</v>
      </c>
      <c r="F13" s="11">
        <v>3</v>
      </c>
      <c r="H13" s="11">
        <f>D13-$C$22</f>
        <v>-1</v>
      </c>
      <c r="I13" s="11">
        <f>E13-$D$22</f>
        <v>-0.33333333333333348</v>
      </c>
      <c r="J13" s="11">
        <f>F13-$E$22</f>
        <v>-0.66666666666666652</v>
      </c>
      <c r="L13" s="11">
        <f>H13*I13</f>
        <v>0.33333333333333348</v>
      </c>
      <c r="M13" s="11">
        <f>H13*J13</f>
        <v>0.66666666666666652</v>
      </c>
      <c r="N13" s="11">
        <f>I13*J13</f>
        <v>0.22222222222222227</v>
      </c>
      <c r="P13" s="11">
        <f>H13^2</f>
        <v>1</v>
      </c>
      <c r="Q13" s="11">
        <f>I13^2</f>
        <v>0.11111111111111122</v>
      </c>
      <c r="S13" s="11">
        <f>$Q$23+$Q$21*D13+$Q$22*E13</f>
        <v>3</v>
      </c>
      <c r="T13" s="11">
        <f>(F13-S13)^2</f>
        <v>0</v>
      </c>
      <c r="U13" s="11">
        <f>(F13-$F$22)^2</f>
        <v>1.5625</v>
      </c>
      <c r="V13" s="11">
        <f>(S13-$F$22)^2</f>
        <v>1.5625</v>
      </c>
    </row>
    <row r="14" spans="1:22" ht="15.75" x14ac:dyDescent="0.45">
      <c r="C14" s="11">
        <v>2</v>
      </c>
      <c r="D14" s="11">
        <v>3</v>
      </c>
      <c r="E14" s="11">
        <v>3</v>
      </c>
      <c r="F14" s="11">
        <v>4</v>
      </c>
      <c r="H14" s="11">
        <f>D14-$C$22</f>
        <v>1</v>
      </c>
      <c r="I14" s="11">
        <f>E14-$D$22</f>
        <v>0.66666666666666652</v>
      </c>
      <c r="J14" s="11">
        <f>F14-$E$22</f>
        <v>0.33333333333333348</v>
      </c>
      <c r="L14" s="11">
        <f>H14*I14</f>
        <v>0.66666666666666652</v>
      </c>
      <c r="M14" s="11">
        <f t="shared" ref="M14:M15" si="0">H14*J14</f>
        <v>0.33333333333333348</v>
      </c>
      <c r="N14" s="11">
        <f t="shared" ref="N14:N15" si="1">I14*J14</f>
        <v>0.22222222222222227</v>
      </c>
      <c r="P14" s="11">
        <f>H14^2</f>
        <v>1</v>
      </c>
      <c r="Q14" s="11">
        <f>I14^2</f>
        <v>0.44444444444444425</v>
      </c>
      <c r="S14" s="62">
        <f>$Q$23+$Q$21*D14+$Q$22*E14</f>
        <v>3.9999999999999991</v>
      </c>
      <c r="T14" s="63">
        <f>(F14-S14)^2</f>
        <v>7.8886090522101181E-31</v>
      </c>
      <c r="U14" s="11">
        <f t="shared" ref="U14:U16" si="2">(F14-$F$22)^2</f>
        <v>6.25E-2</v>
      </c>
      <c r="V14" s="11">
        <f t="shared" ref="V14:V16" si="3">(S14-$F$22)^2</f>
        <v>6.2500000000000444E-2</v>
      </c>
    </row>
    <row r="15" spans="1:22" ht="15.75" x14ac:dyDescent="0.45">
      <c r="C15" s="11">
        <v>3</v>
      </c>
      <c r="D15" s="11">
        <v>2</v>
      </c>
      <c r="E15" s="11">
        <v>2</v>
      </c>
      <c r="F15" s="11">
        <v>4</v>
      </c>
      <c r="H15" s="11">
        <f>D15-$C$22</f>
        <v>0</v>
      </c>
      <c r="I15" s="11">
        <f>E15-$D$22</f>
        <v>-0.33333333333333348</v>
      </c>
      <c r="J15" s="11">
        <f>F15-$E$22</f>
        <v>0.33333333333333348</v>
      </c>
      <c r="L15" s="11">
        <f t="shared" ref="L15" si="4">H15*I15</f>
        <v>0</v>
      </c>
      <c r="M15" s="11">
        <f t="shared" si="0"/>
        <v>0</v>
      </c>
      <c r="N15" s="11">
        <f t="shared" si="1"/>
        <v>-0.11111111111111122</v>
      </c>
      <c r="P15" s="11">
        <f>H15^2</f>
        <v>0</v>
      </c>
      <c r="Q15" s="11">
        <f>I15^2</f>
        <v>0.11111111111111122</v>
      </c>
      <c r="S15" s="11">
        <f>$Q$23+$Q$21*D15+$Q$22*E15</f>
        <v>4</v>
      </c>
      <c r="T15" s="11">
        <f>(F15-S15)^2</f>
        <v>0</v>
      </c>
      <c r="U15" s="11">
        <f>(F15-$F$22)^2</f>
        <v>6.25E-2</v>
      </c>
      <c r="V15" s="11">
        <f t="shared" si="3"/>
        <v>6.25E-2</v>
      </c>
    </row>
    <row r="16" spans="1:22" ht="15.75" x14ac:dyDescent="0.45">
      <c r="C16" s="11">
        <v>4</v>
      </c>
      <c r="D16" s="11">
        <v>4</v>
      </c>
      <c r="E16" s="11">
        <v>3</v>
      </c>
      <c r="F16" s="11">
        <v>6</v>
      </c>
      <c r="H16" s="11"/>
      <c r="I16" s="11"/>
      <c r="J16" s="11"/>
      <c r="L16" s="11"/>
      <c r="M16" s="11"/>
      <c r="N16" s="11"/>
      <c r="P16" s="11"/>
      <c r="Q16" s="11"/>
      <c r="S16" s="11">
        <f>Q23+Q21*D16+Q22*E16</f>
        <v>4.9999999999999991</v>
      </c>
      <c r="T16" s="11">
        <f>(F16-S16)^2</f>
        <v>1.0000000000000018</v>
      </c>
      <c r="U16" s="11">
        <f t="shared" si="2"/>
        <v>3.0625</v>
      </c>
      <c r="V16" s="11">
        <f t="shared" si="3"/>
        <v>0.56249999999999867</v>
      </c>
    </row>
    <row r="17" spans="2:22" ht="15.75" x14ac:dyDescent="0.45">
      <c r="C17" s="10" t="s">
        <v>21</v>
      </c>
      <c r="D17" s="10">
        <f>SUM(D13:D15)</f>
        <v>6</v>
      </c>
      <c r="E17" s="10">
        <f>SUM(E13:E15)</f>
        <v>7</v>
      </c>
      <c r="F17" s="10">
        <f>SUM(F13:F15)</f>
        <v>11</v>
      </c>
      <c r="H17" s="10">
        <f>SUM(H13:H15)</f>
        <v>0</v>
      </c>
      <c r="I17" s="10">
        <f>SUM(I13:I15)</f>
        <v>-4.4408920985006262E-16</v>
      </c>
      <c r="J17" s="10">
        <f>SUM(J13:J15)</f>
        <v>4.4408920985006262E-16</v>
      </c>
      <c r="L17" s="10">
        <f>SUM(L13:L15)</f>
        <v>1</v>
      </c>
      <c r="M17" s="10">
        <f>SUM(M13:M15)</f>
        <v>1</v>
      </c>
      <c r="N17" s="10">
        <f>SUM(N13:N15)</f>
        <v>0.33333333333333331</v>
      </c>
      <c r="P17" s="10">
        <f>SUM(P13:P15)</f>
        <v>2</v>
      </c>
      <c r="Q17" s="10">
        <f>SUM(Q13:Q15)</f>
        <v>0.66666666666666674</v>
      </c>
      <c r="S17" s="10">
        <f>SUM(S13:S16)</f>
        <v>16</v>
      </c>
      <c r="T17" s="10">
        <f>SUM(T13:T16)</f>
        <v>1.0000000000000018</v>
      </c>
      <c r="U17" s="10">
        <f>SUM(U13:U16)</f>
        <v>4.75</v>
      </c>
      <c r="V17" s="10">
        <f>SUM(V13:V16)</f>
        <v>2.2499999999999991</v>
      </c>
    </row>
    <row r="18" spans="2:22" x14ac:dyDescent="0.45">
      <c r="U18" s="9" t="s">
        <v>113</v>
      </c>
      <c r="V18">
        <f>T17+V17</f>
        <v>3.2500000000000009</v>
      </c>
    </row>
    <row r="20" spans="2:22" ht="15.75" x14ac:dyDescent="0.5">
      <c r="C20" s="34" t="s">
        <v>99</v>
      </c>
      <c r="D20" s="35"/>
      <c r="E20" s="36"/>
      <c r="H20" s="24" t="s">
        <v>100</v>
      </c>
      <c r="I20" s="25"/>
      <c r="J20" s="26"/>
      <c r="L20" s="41" t="s">
        <v>39</v>
      </c>
      <c r="M20" s="42"/>
      <c r="N20" s="42"/>
      <c r="O20" s="42"/>
      <c r="P20" s="42"/>
      <c r="Q20" s="43"/>
      <c r="S20" s="53" t="s">
        <v>107</v>
      </c>
      <c r="T20" s="54"/>
      <c r="U20" s="54"/>
      <c r="V20" s="55"/>
    </row>
    <row r="21" spans="2:22" ht="15.75" x14ac:dyDescent="0.5">
      <c r="C21" s="37" t="s">
        <v>16</v>
      </c>
      <c r="D21" s="37" t="s">
        <v>17</v>
      </c>
      <c r="E21" s="37" t="s">
        <v>18</v>
      </c>
      <c r="F21" s="64" t="s">
        <v>115</v>
      </c>
      <c r="H21" s="27" t="s">
        <v>56</v>
      </c>
      <c r="I21" s="28"/>
      <c r="J21" s="29"/>
      <c r="L21" s="44" t="s">
        <v>101</v>
      </c>
      <c r="M21" s="50" t="s">
        <v>105</v>
      </c>
      <c r="N21" s="50"/>
      <c r="O21" s="50"/>
      <c r="P21" s="50"/>
      <c r="Q21" s="45">
        <f>1/J22*(Q17*M17-L17*N17)</f>
        <v>0.99999999999999978</v>
      </c>
      <c r="S21" s="46" t="s">
        <v>109</v>
      </c>
      <c r="T21" s="56" t="s">
        <v>108</v>
      </c>
      <c r="U21" s="57">
        <f>1-(T17/U17)</f>
        <v>0.78947368421052588</v>
      </c>
      <c r="V21" s="47"/>
    </row>
    <row r="22" spans="2:22" ht="15.75" x14ac:dyDescent="0.5">
      <c r="C22" s="37">
        <f>D17/3</f>
        <v>2</v>
      </c>
      <c r="D22" s="37">
        <f>E17/3</f>
        <v>2.3333333333333335</v>
      </c>
      <c r="E22" s="37">
        <f>F17/3</f>
        <v>3.6666666666666665</v>
      </c>
      <c r="F22">
        <f>AVERAGE(F13:F16)</f>
        <v>4.25</v>
      </c>
      <c r="H22" s="30" t="s">
        <v>58</v>
      </c>
      <c r="I22" s="31"/>
      <c r="J22" s="32">
        <f>P17*Q17-(L17)^2</f>
        <v>0.33333333333333348</v>
      </c>
      <c r="L22" s="46" t="s">
        <v>102</v>
      </c>
      <c r="M22" s="51" t="s">
        <v>106</v>
      </c>
      <c r="N22" s="51"/>
      <c r="O22" s="51"/>
      <c r="P22" s="51"/>
      <c r="Q22" s="47">
        <f>1/J22*(P17*N17-L17*M17)</f>
        <v>-0.99999999999999967</v>
      </c>
      <c r="S22" s="58" t="s">
        <v>110</v>
      </c>
      <c r="T22" s="57">
        <v>2</v>
      </c>
      <c r="U22" s="59" t="s">
        <v>114</v>
      </c>
      <c r="V22" s="60">
        <v>4</v>
      </c>
    </row>
    <row r="23" spans="2:22" ht="15.75" x14ac:dyDescent="0.5">
      <c r="L23" s="48" t="s">
        <v>103</v>
      </c>
      <c r="M23" s="52" t="s">
        <v>104</v>
      </c>
      <c r="N23" s="52"/>
      <c r="O23" s="52"/>
      <c r="P23" s="52"/>
      <c r="Q23" s="49">
        <f>E22-Q21*C22-Q22*D22</f>
        <v>3.9999999999999996</v>
      </c>
      <c r="S23" s="48" t="s">
        <v>111</v>
      </c>
      <c r="T23" s="61" t="s">
        <v>112</v>
      </c>
      <c r="U23" s="61">
        <f xml:space="preserve"> 1 - (1- U21) * ((V22-1) / (V22-T22-1))</f>
        <v>0.36842105263157765</v>
      </c>
      <c r="V23" s="49"/>
    </row>
    <row r="24" spans="2:22" x14ac:dyDescent="0.45">
      <c r="B24" s="20" t="s">
        <v>19</v>
      </c>
      <c r="C24" s="20" t="s">
        <v>59</v>
      </c>
    </row>
    <row r="27" spans="2:22" x14ac:dyDescent="0.45">
      <c r="C27" t="s">
        <v>50</v>
      </c>
    </row>
    <row r="28" spans="2:22" ht="15.75" x14ac:dyDescent="0.45">
      <c r="B28" s="21" t="s">
        <v>20</v>
      </c>
      <c r="H28" s="18" t="s">
        <v>49</v>
      </c>
      <c r="I28" s="18"/>
      <c r="J28" s="18"/>
      <c r="K28" s="18"/>
      <c r="L28" s="18"/>
      <c r="M28" s="18"/>
      <c r="N28" s="18"/>
      <c r="O28" s="18"/>
      <c r="P28" s="18"/>
      <c r="Q28" s="18"/>
      <c r="S28" s="17" t="s">
        <v>60</v>
      </c>
      <c r="T28" s="16"/>
      <c r="U28" s="15"/>
      <c r="V28" s="23" t="s">
        <v>65</v>
      </c>
    </row>
    <row r="29" spans="2:22" ht="15.75" x14ac:dyDescent="0.45">
      <c r="C29" s="12" t="s">
        <v>79</v>
      </c>
      <c r="D29" s="12" t="s">
        <v>13</v>
      </c>
      <c r="E29" s="12" t="s">
        <v>14</v>
      </c>
      <c r="F29" s="12" t="s">
        <v>15</v>
      </c>
      <c r="H29" s="12" t="s">
        <v>46</v>
      </c>
      <c r="I29" s="12" t="s">
        <v>47</v>
      </c>
      <c r="J29" s="12" t="s">
        <v>48</v>
      </c>
      <c r="L29" s="12" t="s">
        <v>51</v>
      </c>
      <c r="M29" s="12" t="s">
        <v>52</v>
      </c>
      <c r="N29" s="12" t="s">
        <v>55</v>
      </c>
      <c r="P29" s="12" t="s">
        <v>53</v>
      </c>
      <c r="Q29" s="12" t="s">
        <v>54</v>
      </c>
      <c r="S29" s="12" t="s">
        <v>61</v>
      </c>
      <c r="T29" s="12" t="s">
        <v>62</v>
      </c>
      <c r="U29" s="12" t="s">
        <v>63</v>
      </c>
      <c r="V29" s="12" t="s">
        <v>64</v>
      </c>
    </row>
    <row r="30" spans="2:22" ht="15.75" x14ac:dyDescent="0.45">
      <c r="C30" s="11">
        <v>1</v>
      </c>
      <c r="D30" s="11">
        <v>3</v>
      </c>
      <c r="E30" s="11">
        <v>3</v>
      </c>
      <c r="F30" s="11">
        <v>4</v>
      </c>
      <c r="H30" s="11">
        <f>D30-$C$39</f>
        <v>0</v>
      </c>
      <c r="I30" s="11">
        <f>E30-$D$39</f>
        <v>0.33333333333333348</v>
      </c>
      <c r="J30" s="11">
        <f>F30-$E$39</f>
        <v>-0.66666666666666696</v>
      </c>
      <c r="L30" s="11">
        <f>H30*I30</f>
        <v>0</v>
      </c>
      <c r="M30" s="11">
        <f>H30*J30</f>
        <v>0</v>
      </c>
      <c r="N30" s="11">
        <f>I30*J30</f>
        <v>-0.22222222222222243</v>
      </c>
      <c r="P30" s="11">
        <f>H30^2</f>
        <v>0</v>
      </c>
      <c r="Q30" s="11">
        <f>I30^2</f>
        <v>0.11111111111111122</v>
      </c>
      <c r="S30" s="11">
        <f>$Q$40+$Q$38*D30+$Q$39*E30</f>
        <v>4</v>
      </c>
      <c r="T30" s="11">
        <f>(F30-S30)^2</f>
        <v>0</v>
      </c>
      <c r="U30" s="11">
        <f>(F30-$F$39)^2</f>
        <v>6.25E-2</v>
      </c>
      <c r="V30" s="11">
        <f>(S30-$F$39)^2</f>
        <v>6.25E-2</v>
      </c>
    </row>
    <row r="31" spans="2:22" ht="15.75" x14ac:dyDescent="0.45">
      <c r="C31" s="11">
        <v>2</v>
      </c>
      <c r="D31" s="11">
        <v>2</v>
      </c>
      <c r="E31" s="11">
        <v>2</v>
      </c>
      <c r="F31" s="11">
        <v>4</v>
      </c>
      <c r="H31" s="11">
        <f>D31-$C$39</f>
        <v>-1</v>
      </c>
      <c r="I31" s="11">
        <f>E31-$D$39</f>
        <v>-0.66666666666666652</v>
      </c>
      <c r="J31" s="11">
        <f>F31-$E$39</f>
        <v>-0.66666666666666696</v>
      </c>
      <c r="L31" s="11">
        <f>H31*I31</f>
        <v>0.66666666666666652</v>
      </c>
      <c r="M31" s="11">
        <f>H31*J31</f>
        <v>0.66666666666666696</v>
      </c>
      <c r="N31" s="11">
        <f>I31*J31</f>
        <v>0.44444444444444453</v>
      </c>
      <c r="P31" s="11">
        <f>H31^2</f>
        <v>1</v>
      </c>
      <c r="Q31" s="11">
        <f>I31^2</f>
        <v>0.44444444444444425</v>
      </c>
      <c r="S31" s="11">
        <f>$Q$40+$Q$38*D31+$Q$39*E31</f>
        <v>4</v>
      </c>
      <c r="T31" s="11">
        <f>(F31-S31)^2</f>
        <v>0</v>
      </c>
      <c r="U31" s="11">
        <f t="shared" ref="U31:U33" si="5">(F31-$F$39)^2</f>
        <v>6.25E-2</v>
      </c>
      <c r="V31" s="11">
        <f t="shared" ref="V31:V33" si="6">(S31-$F$39)^2</f>
        <v>6.25E-2</v>
      </c>
    </row>
    <row r="32" spans="2:22" ht="15.75" x14ac:dyDescent="0.45">
      <c r="C32" s="11">
        <v>3</v>
      </c>
      <c r="D32" s="11">
        <v>4</v>
      </c>
      <c r="E32" s="11">
        <v>3</v>
      </c>
      <c r="F32" s="11">
        <v>6</v>
      </c>
      <c r="H32" s="11">
        <f>D32-$C$39</f>
        <v>1</v>
      </c>
      <c r="I32" s="11">
        <f>E32-$D$39</f>
        <v>0.33333333333333348</v>
      </c>
      <c r="J32" s="11">
        <f>F32-$E$39</f>
        <v>1.333333333333333</v>
      </c>
      <c r="L32" s="11">
        <f>H32*I32</f>
        <v>0.33333333333333348</v>
      </c>
      <c r="M32" s="11">
        <f>H32*J32</f>
        <v>1.333333333333333</v>
      </c>
      <c r="N32" s="11">
        <f>I32*J32</f>
        <v>0.44444444444444453</v>
      </c>
      <c r="P32" s="11">
        <f>H32^2</f>
        <v>1</v>
      </c>
      <c r="Q32" s="11">
        <f>I32^2</f>
        <v>0.11111111111111122</v>
      </c>
      <c r="S32" s="11">
        <f>$Q$40+$Q$38*D32+$Q$39*E32</f>
        <v>6</v>
      </c>
      <c r="T32" s="11">
        <f>(F32-S32)^2</f>
        <v>0</v>
      </c>
      <c r="U32" s="11">
        <f t="shared" si="5"/>
        <v>3.0625</v>
      </c>
      <c r="V32" s="11">
        <f t="shared" si="6"/>
        <v>3.0625</v>
      </c>
    </row>
    <row r="33" spans="2:22" ht="15.75" x14ac:dyDescent="0.45">
      <c r="C33" s="11">
        <v>4</v>
      </c>
      <c r="D33" s="11">
        <v>1</v>
      </c>
      <c r="E33" s="11">
        <v>2</v>
      </c>
      <c r="F33" s="11">
        <v>3</v>
      </c>
      <c r="H33" s="11"/>
      <c r="I33" s="11"/>
      <c r="J33" s="11"/>
      <c r="L33" s="11"/>
      <c r="M33" s="11"/>
      <c r="N33" s="11"/>
      <c r="P33" s="11"/>
      <c r="Q33" s="11"/>
      <c r="S33" s="11">
        <f>$Q$40+$Q$38*D33+$Q$39*E33</f>
        <v>2.0000000000000013</v>
      </c>
      <c r="T33" s="11">
        <f>(F33-S33)^2</f>
        <v>0.99999999999999734</v>
      </c>
      <c r="U33" s="11">
        <f t="shared" si="5"/>
        <v>1.5625</v>
      </c>
      <c r="V33" s="11">
        <f t="shared" si="6"/>
        <v>5.0624999999999938</v>
      </c>
    </row>
    <row r="34" spans="2:22" ht="15.75" x14ac:dyDescent="0.45">
      <c r="C34" s="10" t="s">
        <v>21</v>
      </c>
      <c r="D34" s="10">
        <f>SUM(D30:D32)</f>
        <v>9</v>
      </c>
      <c r="E34" s="10">
        <f>SUM(E30:E32)</f>
        <v>8</v>
      </c>
      <c r="F34" s="10">
        <f>SUM(F30:F32)</f>
        <v>14</v>
      </c>
      <c r="H34" s="10">
        <f>SUM(H30:H32)</f>
        <v>0</v>
      </c>
      <c r="I34" s="10">
        <f>SUM(I30:I32)</f>
        <v>4.4408920985006262E-16</v>
      </c>
      <c r="J34" s="10">
        <f>SUM(J30:J32)</f>
        <v>0</v>
      </c>
      <c r="L34" s="10">
        <f>SUM(L30:L32)</f>
        <v>1</v>
      </c>
      <c r="M34" s="10">
        <f>SUM(M30:M32)</f>
        <v>2</v>
      </c>
      <c r="N34" s="10">
        <f>SUM(N30:N32)</f>
        <v>0.66666666666666663</v>
      </c>
      <c r="P34" s="10">
        <f>SUM(P30:P32)</f>
        <v>2</v>
      </c>
      <c r="Q34" s="10">
        <f>SUM(Q30:Q32)</f>
        <v>0.66666666666666674</v>
      </c>
      <c r="S34" s="10">
        <f>SUM(S30:S33)</f>
        <v>16</v>
      </c>
      <c r="T34" s="10">
        <f>SUM(T30:T33)</f>
        <v>0.99999999999999734</v>
      </c>
      <c r="U34" s="10">
        <f>SUM(U30:U33)</f>
        <v>4.75</v>
      </c>
      <c r="V34" s="10">
        <f>SUM(V30:V33)</f>
        <v>8.2499999999999929</v>
      </c>
    </row>
    <row r="35" spans="2:22" x14ac:dyDescent="0.45">
      <c r="U35" t="s">
        <v>66</v>
      </c>
      <c r="V35">
        <f>T34+V34</f>
        <v>9.2499999999999893</v>
      </c>
    </row>
    <row r="37" spans="2:22" ht="15.75" x14ac:dyDescent="0.5">
      <c r="C37" s="34" t="s">
        <v>99</v>
      </c>
      <c r="D37" s="35"/>
      <c r="E37" s="36"/>
      <c r="H37" s="24" t="s">
        <v>100</v>
      </c>
      <c r="I37" s="25"/>
      <c r="J37" s="26"/>
      <c r="L37" s="41" t="s">
        <v>39</v>
      </c>
      <c r="M37" s="42"/>
      <c r="N37" s="42"/>
      <c r="O37" s="42"/>
      <c r="P37" s="42"/>
      <c r="Q37" s="43"/>
      <c r="S37" s="53" t="s">
        <v>107</v>
      </c>
      <c r="T37" s="54"/>
      <c r="U37" s="54"/>
      <c r="V37" s="55"/>
    </row>
    <row r="38" spans="2:22" ht="15.75" x14ac:dyDescent="0.5">
      <c r="C38" s="37" t="s">
        <v>16</v>
      </c>
      <c r="D38" s="37" t="s">
        <v>17</v>
      </c>
      <c r="E38" s="37" t="s">
        <v>18</v>
      </c>
      <c r="F38" s="64" t="s">
        <v>115</v>
      </c>
      <c r="H38" s="27" t="s">
        <v>56</v>
      </c>
      <c r="I38" s="28"/>
      <c r="J38" s="29"/>
      <c r="L38" s="44" t="s">
        <v>101</v>
      </c>
      <c r="M38" s="50" t="s">
        <v>105</v>
      </c>
      <c r="N38" s="50"/>
      <c r="O38" s="50"/>
      <c r="P38" s="50"/>
      <c r="Q38" s="38">
        <f>1/J39*(Q34*M34-L34*N34)</f>
        <v>1.9999999999999996</v>
      </c>
      <c r="S38" s="46" t="s">
        <v>109</v>
      </c>
      <c r="T38" s="56" t="s">
        <v>108</v>
      </c>
      <c r="U38" s="57">
        <f>1-(T34/U34)</f>
        <v>0.78947368421052688</v>
      </c>
      <c r="V38" s="47"/>
    </row>
    <row r="39" spans="2:22" ht="15.75" x14ac:dyDescent="0.5">
      <c r="C39" s="37">
        <f>D34/3</f>
        <v>3</v>
      </c>
      <c r="D39" s="37">
        <f>E34/3</f>
        <v>2.6666666666666665</v>
      </c>
      <c r="E39" s="37">
        <f>F34/3</f>
        <v>4.666666666666667</v>
      </c>
      <c r="F39">
        <f>AVERAGE(F30:F33)</f>
        <v>4.25</v>
      </c>
      <c r="H39" s="30" t="s">
        <v>57</v>
      </c>
      <c r="I39" s="31"/>
      <c r="J39" s="32">
        <f>P34*Q34-((L34)^2)</f>
        <v>0.33333333333333348</v>
      </c>
      <c r="L39" s="46" t="s">
        <v>102</v>
      </c>
      <c r="M39" s="51" t="s">
        <v>106</v>
      </c>
      <c r="N39" s="51"/>
      <c r="O39" s="51"/>
      <c r="P39" s="51"/>
      <c r="Q39" s="39">
        <f>1/J39*(P34*N34-L34*M34)</f>
        <v>-1.9999999999999993</v>
      </c>
      <c r="S39" s="58" t="s">
        <v>110</v>
      </c>
      <c r="T39" s="57">
        <v>2</v>
      </c>
      <c r="U39" s="59" t="s">
        <v>114</v>
      </c>
      <c r="V39" s="60">
        <v>4</v>
      </c>
    </row>
    <row r="40" spans="2:22" ht="15.75" x14ac:dyDescent="0.5">
      <c r="L40" s="48" t="s">
        <v>103</v>
      </c>
      <c r="M40" s="52" t="s">
        <v>104</v>
      </c>
      <c r="N40" s="52"/>
      <c r="O40" s="52"/>
      <c r="P40" s="52"/>
      <c r="Q40" s="40">
        <f>E39-Q38*C39-Q39*D39</f>
        <v>4</v>
      </c>
      <c r="S40" s="48" t="s">
        <v>111</v>
      </c>
      <c r="T40" s="61" t="s">
        <v>112</v>
      </c>
      <c r="U40" s="61">
        <f xml:space="preserve"> 1 - (1- U38) * ((V39-1) / (V39-T39-1))</f>
        <v>0.36842105263158065</v>
      </c>
      <c r="V40" s="49"/>
    </row>
    <row r="41" spans="2:22" x14ac:dyDescent="0.45">
      <c r="B41" s="21" t="s">
        <v>20</v>
      </c>
      <c r="C41" s="21" t="s">
        <v>68</v>
      </c>
    </row>
  </sheetData>
  <mergeCells count="18">
    <mergeCell ref="C37:E37"/>
    <mergeCell ref="S37:V37"/>
    <mergeCell ref="S20:V20"/>
    <mergeCell ref="H37:J37"/>
    <mergeCell ref="L37:Q37"/>
    <mergeCell ref="M21:P21"/>
    <mergeCell ref="M22:P22"/>
    <mergeCell ref="M23:P23"/>
    <mergeCell ref="L20:Q20"/>
    <mergeCell ref="M38:P38"/>
    <mergeCell ref="M39:P39"/>
    <mergeCell ref="M40:P40"/>
    <mergeCell ref="S11:U11"/>
    <mergeCell ref="H11:Q11"/>
    <mergeCell ref="S28:U28"/>
    <mergeCell ref="H28:Q28"/>
    <mergeCell ref="C20:E20"/>
    <mergeCell ref="H20:J20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C4442-6733-4931-A779-88754BEE4292}">
  <dimension ref="A1:S30"/>
  <sheetViews>
    <sheetView zoomScaleNormal="100" workbookViewId="0">
      <selection activeCell="N26" sqref="N26"/>
    </sheetView>
  </sheetViews>
  <sheetFormatPr baseColWidth="10" defaultColWidth="11.3984375" defaultRowHeight="14.25" x14ac:dyDescent="0.45"/>
  <cols>
    <col min="6" max="6" width="12.73046875" bestFit="1" customWidth="1"/>
    <col min="7" max="7" width="12.86328125" bestFit="1" customWidth="1"/>
    <col min="8" max="8" width="12.265625" bestFit="1" customWidth="1"/>
    <col min="17" max="17" width="20.3984375" customWidth="1"/>
    <col min="18" max="18" width="18.3984375" customWidth="1"/>
    <col min="19" max="19" width="22.86328125" customWidth="1"/>
  </cols>
  <sheetData>
    <row r="1" spans="1:19" ht="15" customHeight="1" x14ac:dyDescent="0.45">
      <c r="A1" s="22" t="s">
        <v>0</v>
      </c>
      <c r="C1" s="22" t="s">
        <v>1</v>
      </c>
    </row>
    <row r="2" spans="1:19" ht="15" customHeight="1" x14ac:dyDescent="0.45"/>
    <row r="3" spans="1:19" ht="15" customHeight="1" x14ac:dyDescent="0.45">
      <c r="A3" s="22" t="s">
        <v>69</v>
      </c>
      <c r="B3" t="s">
        <v>70</v>
      </c>
    </row>
    <row r="4" spans="1:19" ht="15" customHeight="1" x14ac:dyDescent="0.45"/>
    <row r="5" spans="1:19" ht="15" customHeight="1" x14ac:dyDescent="0.45">
      <c r="B5" t="s">
        <v>71</v>
      </c>
    </row>
    <row r="6" spans="1:19" ht="15" customHeight="1" x14ac:dyDescent="0.45">
      <c r="B6" t="s">
        <v>72</v>
      </c>
    </row>
    <row r="8" spans="1:19" x14ac:dyDescent="0.45">
      <c r="B8" t="s">
        <v>73</v>
      </c>
    </row>
    <row r="10" spans="1:19" x14ac:dyDescent="0.45">
      <c r="B10" s="2" t="s">
        <v>74</v>
      </c>
      <c r="J10" s="19" t="s">
        <v>16</v>
      </c>
      <c r="K10" s="19" t="s">
        <v>17</v>
      </c>
      <c r="L10" s="19" t="s">
        <v>18</v>
      </c>
    </row>
    <row r="11" spans="1:19" x14ac:dyDescent="0.45">
      <c r="B11" t="s">
        <v>75</v>
      </c>
      <c r="F11" t="s">
        <v>76</v>
      </c>
      <c r="J11" s="19">
        <v>2.5</v>
      </c>
      <c r="K11" s="19">
        <v>2.5</v>
      </c>
      <c r="L11" s="19">
        <v>4.25</v>
      </c>
    </row>
    <row r="13" spans="1:19" x14ac:dyDescent="0.45">
      <c r="C13" s="18" t="s">
        <v>77</v>
      </c>
      <c r="D13" s="18"/>
      <c r="E13" s="18"/>
      <c r="F13" s="18"/>
      <c r="G13" s="18"/>
      <c r="H13" s="18"/>
      <c r="I13" s="18"/>
      <c r="J13" s="18"/>
      <c r="K13" s="18"/>
      <c r="L13" s="18"/>
      <c r="M13" s="18"/>
      <c r="P13" s="17" t="s">
        <v>78</v>
      </c>
      <c r="Q13" s="16"/>
      <c r="R13" s="15"/>
      <c r="S13" s="14" t="s">
        <v>65</v>
      </c>
    </row>
    <row r="14" spans="1:19" ht="47.25" customHeight="1" x14ac:dyDescent="0.45">
      <c r="B14" s="12" t="s">
        <v>98</v>
      </c>
      <c r="C14" s="13" t="s">
        <v>13</v>
      </c>
      <c r="D14" s="13" t="s">
        <v>97</v>
      </c>
      <c r="E14" s="13" t="s">
        <v>96</v>
      </c>
      <c r="F14" s="13" t="s">
        <v>95</v>
      </c>
      <c r="G14" s="13" t="s">
        <v>94</v>
      </c>
      <c r="H14" s="13" t="s">
        <v>93</v>
      </c>
      <c r="I14" s="12" t="s">
        <v>80</v>
      </c>
      <c r="J14" s="13" t="s">
        <v>81</v>
      </c>
      <c r="K14" s="13" t="s">
        <v>82</v>
      </c>
      <c r="L14" s="13" t="s">
        <v>53</v>
      </c>
      <c r="M14" s="13" t="s">
        <v>54</v>
      </c>
      <c r="P14" s="12" t="s">
        <v>92</v>
      </c>
      <c r="Q14" s="12" t="s">
        <v>62</v>
      </c>
      <c r="R14" s="12" t="s">
        <v>63</v>
      </c>
      <c r="S14" s="12" t="s">
        <v>64</v>
      </c>
    </row>
    <row r="15" spans="1:19" ht="15.75" x14ac:dyDescent="0.45">
      <c r="B15" s="11">
        <v>1</v>
      </c>
      <c r="C15" s="11">
        <v>1</v>
      </c>
      <c r="D15" s="11">
        <v>2</v>
      </c>
      <c r="E15" s="11">
        <v>3</v>
      </c>
      <c r="F15" s="11">
        <f>C15-$J$11</f>
        <v>-1.5</v>
      </c>
      <c r="G15" s="11">
        <f>D15-$K$11</f>
        <v>-0.5</v>
      </c>
      <c r="H15" s="11">
        <f>E15-$L$11</f>
        <v>-1.25</v>
      </c>
      <c r="I15" s="11">
        <f>F15*G15</f>
        <v>0.75</v>
      </c>
      <c r="J15" s="11">
        <f>F15*H15</f>
        <v>1.875</v>
      </c>
      <c r="K15" s="11">
        <f>H15*G15</f>
        <v>0.625</v>
      </c>
      <c r="L15" s="11">
        <f>F15*F15</f>
        <v>2.25</v>
      </c>
      <c r="M15" s="11">
        <f>G15*G15</f>
        <v>0.25</v>
      </c>
      <c r="P15" s="11">
        <f>4.25+1.5*C15-1.5*D15</f>
        <v>2.75</v>
      </c>
      <c r="Q15" s="11">
        <f>(E15-P15)^2</f>
        <v>6.25E-2</v>
      </c>
      <c r="R15" s="11">
        <f>(E15-$L$11)^2</f>
        <v>1.5625</v>
      </c>
      <c r="S15" s="11">
        <f>(P15-$L$11)^2</f>
        <v>2.25</v>
      </c>
    </row>
    <row r="16" spans="1:19" ht="15.75" x14ac:dyDescent="0.45">
      <c r="B16" s="11">
        <v>2</v>
      </c>
      <c r="C16" s="11">
        <v>3</v>
      </c>
      <c r="D16" s="11">
        <v>3</v>
      </c>
      <c r="E16" s="11">
        <v>4</v>
      </c>
      <c r="F16" s="11">
        <f>C16-$J$11</f>
        <v>0.5</v>
      </c>
      <c r="G16" s="11">
        <f>D16-$K$11</f>
        <v>0.5</v>
      </c>
      <c r="H16" s="11">
        <f>E16-$L$11</f>
        <v>-0.25</v>
      </c>
      <c r="I16" s="11">
        <f>F16*G16</f>
        <v>0.25</v>
      </c>
      <c r="J16" s="11">
        <f>F16*H16</f>
        <v>-0.125</v>
      </c>
      <c r="K16" s="11">
        <f>H16*G16</f>
        <v>-0.125</v>
      </c>
      <c r="L16" s="11">
        <f>F16*F16</f>
        <v>0.25</v>
      </c>
      <c r="M16" s="11">
        <f>G16*G16</f>
        <v>0.25</v>
      </c>
      <c r="P16" s="11">
        <f>4.25+1.5*C16-1.5*D16</f>
        <v>4.25</v>
      </c>
      <c r="Q16" s="11">
        <f>(E16-P16)^2</f>
        <v>6.25E-2</v>
      </c>
      <c r="R16" s="11">
        <f>(E16-$L$11)^2</f>
        <v>6.25E-2</v>
      </c>
      <c r="S16" s="11">
        <f>(P16-$L$11)^2</f>
        <v>0</v>
      </c>
    </row>
    <row r="17" spans="2:19" ht="15.75" x14ac:dyDescent="0.45">
      <c r="B17" s="11">
        <v>3</v>
      </c>
      <c r="C17" s="11">
        <v>2</v>
      </c>
      <c r="D17" s="11">
        <v>2</v>
      </c>
      <c r="E17" s="11">
        <v>4</v>
      </c>
      <c r="F17" s="11">
        <f>C17-$J$11</f>
        <v>-0.5</v>
      </c>
      <c r="G17" s="11">
        <f>D17-$K$11</f>
        <v>-0.5</v>
      </c>
      <c r="H17" s="11">
        <f>E17-$L$11</f>
        <v>-0.25</v>
      </c>
      <c r="I17" s="11">
        <f>F17*G17</f>
        <v>0.25</v>
      </c>
      <c r="J17" s="11">
        <f>F17*H17</f>
        <v>0.125</v>
      </c>
      <c r="K17" s="11">
        <f>H17*G17</f>
        <v>0.125</v>
      </c>
      <c r="L17" s="11">
        <f>F17*F17</f>
        <v>0.25</v>
      </c>
      <c r="M17" s="11">
        <f>G17*G17</f>
        <v>0.25</v>
      </c>
      <c r="P17" s="11">
        <f>4.25+1.5*C17-1.5*D17</f>
        <v>4.25</v>
      </c>
      <c r="Q17" s="11">
        <f>(E17-P17)^2</f>
        <v>6.25E-2</v>
      </c>
      <c r="R17" s="11">
        <f>(E17-$L$11)^2</f>
        <v>6.25E-2</v>
      </c>
      <c r="S17" s="11">
        <f>(P17-$L$11)^2</f>
        <v>0</v>
      </c>
    </row>
    <row r="18" spans="2:19" ht="15.75" x14ac:dyDescent="0.45">
      <c r="B18" s="11">
        <v>4</v>
      </c>
      <c r="C18" s="11">
        <v>4</v>
      </c>
      <c r="D18" s="11">
        <v>3</v>
      </c>
      <c r="E18" s="11">
        <v>6</v>
      </c>
      <c r="F18" s="11">
        <f>C18-$J$11</f>
        <v>1.5</v>
      </c>
      <c r="G18" s="11">
        <f>D18-$K$11</f>
        <v>0.5</v>
      </c>
      <c r="H18" s="11">
        <f>E18-$L$11</f>
        <v>1.75</v>
      </c>
      <c r="I18" s="11">
        <f>F18*G18</f>
        <v>0.75</v>
      </c>
      <c r="J18" s="11">
        <f>F18*H18</f>
        <v>2.625</v>
      </c>
      <c r="K18" s="11">
        <f>H18*G18</f>
        <v>0.875</v>
      </c>
      <c r="L18" s="11">
        <f>F18*F18</f>
        <v>2.25</v>
      </c>
      <c r="M18" s="11">
        <f>G18*G18</f>
        <v>0.25</v>
      </c>
      <c r="P18" s="11">
        <f>4.25+1.5*C18-1.5*D18</f>
        <v>5.75</v>
      </c>
      <c r="Q18" s="11">
        <f>(E18-P18)^2</f>
        <v>6.25E-2</v>
      </c>
      <c r="R18" s="11">
        <f>(E18-$L$11)^2</f>
        <v>3.0625</v>
      </c>
      <c r="S18" s="11">
        <f>(P18-$L$11)^2</f>
        <v>2.25</v>
      </c>
    </row>
    <row r="19" spans="2:19" ht="15.75" x14ac:dyDescent="0.45">
      <c r="B19" s="10" t="s">
        <v>83</v>
      </c>
      <c r="C19" s="10">
        <f>SUM(C15:C18)</f>
        <v>10</v>
      </c>
      <c r="D19" s="10">
        <f>SUM(D15:D18)</f>
        <v>10</v>
      </c>
      <c r="E19" s="10">
        <f>SUM(E15:E18)</f>
        <v>17</v>
      </c>
      <c r="F19" s="10">
        <f>SUM(F15:F18)</f>
        <v>0</v>
      </c>
      <c r="G19" s="10">
        <f>SUM(G15:G18)</f>
        <v>0</v>
      </c>
      <c r="H19" s="10">
        <f>SUM(H15:H18)</f>
        <v>0</v>
      </c>
      <c r="I19" s="10">
        <f>SUM(I15:I18)</f>
        <v>2</v>
      </c>
      <c r="J19" s="10">
        <f>SUM(J15:J18)</f>
        <v>4.5</v>
      </c>
      <c r="K19" s="10">
        <f>SUM(K15:K18)</f>
        <v>1.5</v>
      </c>
      <c r="L19" s="10">
        <f>SUM(L15:L18)</f>
        <v>5</v>
      </c>
      <c r="M19" s="10">
        <f>SUM(M15:M18)</f>
        <v>1</v>
      </c>
      <c r="P19" s="10">
        <f>SUM(P15:P18)</f>
        <v>17</v>
      </c>
      <c r="Q19" s="10">
        <f>SUM(Q15:Q18)</f>
        <v>0.25</v>
      </c>
      <c r="R19" s="10">
        <f>SUM(R15:R18)</f>
        <v>4.75</v>
      </c>
      <c r="S19" s="10">
        <f>SUM(S15:S18)</f>
        <v>4.5</v>
      </c>
    </row>
    <row r="20" spans="2:19" ht="15.75" x14ac:dyDescent="0.45">
      <c r="R20" s="9" t="s">
        <v>66</v>
      </c>
      <c r="S20" s="8">
        <f>Q19+S19</f>
        <v>4.75</v>
      </c>
    </row>
    <row r="21" spans="2:19" x14ac:dyDescent="0.45">
      <c r="B21" t="s">
        <v>56</v>
      </c>
    </row>
    <row r="22" spans="2:19" x14ac:dyDescent="0.45">
      <c r="P22" t="s">
        <v>91</v>
      </c>
    </row>
    <row r="23" spans="2:19" x14ac:dyDescent="0.45">
      <c r="B23" t="s">
        <v>84</v>
      </c>
      <c r="P23" t="s">
        <v>85</v>
      </c>
    </row>
    <row r="25" spans="2:19" x14ac:dyDescent="0.45">
      <c r="B25" t="s">
        <v>86</v>
      </c>
      <c r="P25" t="s">
        <v>67</v>
      </c>
    </row>
    <row r="26" spans="2:19" x14ac:dyDescent="0.45">
      <c r="P26" s="7" t="s">
        <v>87</v>
      </c>
    </row>
    <row r="27" spans="2:19" x14ac:dyDescent="0.45">
      <c r="B27" t="s">
        <v>88</v>
      </c>
    </row>
    <row r="28" spans="2:19" x14ac:dyDescent="0.45">
      <c r="B28" t="s">
        <v>89</v>
      </c>
    </row>
    <row r="30" spans="2:19" x14ac:dyDescent="0.45">
      <c r="B30" t="s">
        <v>90</v>
      </c>
    </row>
  </sheetData>
  <mergeCells count="2">
    <mergeCell ref="C13:M13"/>
    <mergeCell ref="P13:R13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BACAB7-903C-481B-B5B8-6F68586413D3}">
  <dimension ref="B3:O65"/>
  <sheetViews>
    <sheetView workbookViewId="0">
      <selection activeCell="E71" sqref="E71"/>
    </sheetView>
  </sheetViews>
  <sheetFormatPr baseColWidth="10" defaultRowHeight="14.25" x14ac:dyDescent="0.45"/>
  <cols>
    <col min="7" max="7" width="28.59765625" bestFit="1" customWidth="1"/>
    <col min="8" max="8" width="16.59765625" bestFit="1" customWidth="1"/>
    <col min="9" max="9" width="19.1328125" bestFit="1" customWidth="1"/>
    <col min="10" max="10" width="25.9296875" bestFit="1" customWidth="1"/>
    <col min="11" max="11" width="12.33203125" customWidth="1"/>
    <col min="12" max="12" width="10.73046875" customWidth="1"/>
  </cols>
  <sheetData>
    <row r="3" spans="2:12" x14ac:dyDescent="0.45">
      <c r="B3" t="s">
        <v>13</v>
      </c>
      <c r="C3" t="s">
        <v>14</v>
      </c>
      <c r="D3" t="s">
        <v>15</v>
      </c>
      <c r="G3" t="s">
        <v>22</v>
      </c>
    </row>
    <row r="4" spans="2:12" ht="14.65" thickBot="1" x14ac:dyDescent="0.5">
      <c r="B4">
        <v>1</v>
      </c>
      <c r="C4">
        <v>2</v>
      </c>
      <c r="D4">
        <v>3</v>
      </c>
    </row>
    <row r="5" spans="2:12" x14ac:dyDescent="0.45">
      <c r="B5">
        <v>3</v>
      </c>
      <c r="C5">
        <v>3</v>
      </c>
      <c r="D5">
        <v>4</v>
      </c>
      <c r="G5" s="6" t="s">
        <v>23</v>
      </c>
      <c r="H5" s="6"/>
    </row>
    <row r="6" spans="2:12" x14ac:dyDescent="0.45">
      <c r="B6">
        <v>2</v>
      </c>
      <c r="C6">
        <v>2</v>
      </c>
      <c r="D6">
        <v>4</v>
      </c>
      <c r="G6" s="3" t="s">
        <v>24</v>
      </c>
      <c r="H6" s="3">
        <v>1</v>
      </c>
    </row>
    <row r="7" spans="2:12" x14ac:dyDescent="0.45">
      <c r="G7" s="3" t="s">
        <v>25</v>
      </c>
      <c r="H7" s="3">
        <v>1</v>
      </c>
    </row>
    <row r="8" spans="2:12" x14ac:dyDescent="0.45">
      <c r="G8" s="3" t="s">
        <v>26</v>
      </c>
      <c r="H8" s="3">
        <v>65535</v>
      </c>
    </row>
    <row r="9" spans="2:12" x14ac:dyDescent="0.45">
      <c r="G9" s="3" t="s">
        <v>27</v>
      </c>
      <c r="H9" s="3">
        <v>0</v>
      </c>
    </row>
    <row r="10" spans="2:12" ht="14.65" thickBot="1" x14ac:dyDescent="0.5">
      <c r="G10" s="4" t="s">
        <v>28</v>
      </c>
      <c r="H10" s="4">
        <v>3</v>
      </c>
    </row>
    <row r="12" spans="2:12" ht="14.65" thickBot="1" x14ac:dyDescent="0.5">
      <c r="G12" t="s">
        <v>29</v>
      </c>
    </row>
    <row r="13" spans="2:12" x14ac:dyDescent="0.45">
      <c r="G13" s="5"/>
      <c r="H13" s="5" t="s">
        <v>34</v>
      </c>
      <c r="I13" s="5" t="s">
        <v>35</v>
      </c>
      <c r="J13" s="5" t="s">
        <v>36</v>
      </c>
      <c r="K13" s="5" t="s">
        <v>37</v>
      </c>
      <c r="L13" s="5" t="s">
        <v>38</v>
      </c>
    </row>
    <row r="14" spans="2:12" x14ac:dyDescent="0.45">
      <c r="G14" s="3" t="s">
        <v>30</v>
      </c>
      <c r="H14" s="3">
        <v>2</v>
      </c>
      <c r="I14" s="3">
        <v>0.66666666666666674</v>
      </c>
      <c r="J14" s="3">
        <v>0.33333333333333337</v>
      </c>
      <c r="K14" s="3" t="e">
        <v>#NUM!</v>
      </c>
      <c r="L14" s="3" t="e">
        <v>#NUM!</v>
      </c>
    </row>
    <row r="15" spans="2:12" x14ac:dyDescent="0.45">
      <c r="G15" s="3" t="s">
        <v>31</v>
      </c>
      <c r="H15" s="3">
        <v>0</v>
      </c>
      <c r="I15" s="3">
        <v>0</v>
      </c>
      <c r="J15" s="3">
        <v>65535</v>
      </c>
      <c r="K15" s="3"/>
      <c r="L15" s="3"/>
    </row>
    <row r="16" spans="2:12" ht="14.65" thickBot="1" x14ac:dyDescent="0.5">
      <c r="G16" s="4" t="s">
        <v>32</v>
      </c>
      <c r="H16" s="4">
        <v>2</v>
      </c>
      <c r="I16" s="4">
        <v>0.66666666666666674</v>
      </c>
      <c r="J16" s="4"/>
      <c r="K16" s="4"/>
      <c r="L16" s="4"/>
    </row>
    <row r="17" spans="2:15" ht="14.65" thickBot="1" x14ac:dyDescent="0.5"/>
    <row r="18" spans="2:15" x14ac:dyDescent="0.45">
      <c r="G18" s="5"/>
      <c r="H18" s="5" t="s">
        <v>39</v>
      </c>
      <c r="I18" s="5" t="s">
        <v>27</v>
      </c>
      <c r="J18" s="5" t="s">
        <v>40</v>
      </c>
      <c r="K18" s="5" t="s">
        <v>41</v>
      </c>
      <c r="L18" s="5" t="s">
        <v>42</v>
      </c>
      <c r="M18" s="5" t="s">
        <v>43</v>
      </c>
      <c r="N18" s="5" t="s">
        <v>44</v>
      </c>
      <c r="O18" s="5" t="s">
        <v>45</v>
      </c>
    </row>
    <row r="19" spans="2:15" x14ac:dyDescent="0.45">
      <c r="G19" s="3" t="s">
        <v>33</v>
      </c>
      <c r="H19" s="3">
        <v>4</v>
      </c>
      <c r="I19" s="3">
        <v>0</v>
      </c>
      <c r="J19" s="3">
        <v>65535</v>
      </c>
      <c r="K19" s="3" t="e">
        <v>#NUM!</v>
      </c>
      <c r="L19" s="3">
        <v>4</v>
      </c>
      <c r="M19" s="3">
        <v>4</v>
      </c>
      <c r="N19" s="3">
        <v>4</v>
      </c>
      <c r="O19" s="3">
        <v>4</v>
      </c>
    </row>
    <row r="20" spans="2:15" x14ac:dyDescent="0.45">
      <c r="G20" s="3" t="s">
        <v>13</v>
      </c>
      <c r="H20" s="3">
        <v>0.99999999999999989</v>
      </c>
      <c r="I20" s="3">
        <v>0</v>
      </c>
      <c r="J20" s="3">
        <v>65535</v>
      </c>
      <c r="K20" s="3" t="e">
        <v>#NUM!</v>
      </c>
      <c r="L20" s="3">
        <v>0.99999999999999989</v>
      </c>
      <c r="M20" s="3">
        <v>0.99999999999999989</v>
      </c>
      <c r="N20" s="3">
        <v>0.99999999999999989</v>
      </c>
      <c r="O20" s="3">
        <v>0.99999999999999989</v>
      </c>
    </row>
    <row r="21" spans="2:15" ht="14.65" thickBot="1" x14ac:dyDescent="0.5">
      <c r="G21" s="4" t="s">
        <v>14</v>
      </c>
      <c r="H21" s="4">
        <v>-1</v>
      </c>
      <c r="I21" s="4">
        <v>0</v>
      </c>
      <c r="J21" s="4">
        <v>65535</v>
      </c>
      <c r="K21" s="4" t="e">
        <v>#NUM!</v>
      </c>
      <c r="L21" s="4">
        <v>-1</v>
      </c>
      <c r="M21" s="4">
        <v>-1</v>
      </c>
      <c r="N21" s="4">
        <v>-1</v>
      </c>
      <c r="O21" s="4">
        <v>-1</v>
      </c>
    </row>
    <row r="26" spans="2:15" x14ac:dyDescent="0.45">
      <c r="B26" t="s">
        <v>13</v>
      </c>
      <c r="C26" t="s">
        <v>14</v>
      </c>
      <c r="D26" t="s">
        <v>15</v>
      </c>
      <c r="G26" t="s">
        <v>22</v>
      </c>
    </row>
    <row r="27" spans="2:15" ht="14.65" thickBot="1" x14ac:dyDescent="0.5">
      <c r="B27">
        <v>3</v>
      </c>
      <c r="C27">
        <v>3</v>
      </c>
      <c r="D27">
        <v>4</v>
      </c>
    </row>
    <row r="28" spans="2:15" x14ac:dyDescent="0.45">
      <c r="B28">
        <v>2</v>
      </c>
      <c r="C28">
        <v>2</v>
      </c>
      <c r="D28">
        <v>4</v>
      </c>
      <c r="G28" s="6" t="s">
        <v>23</v>
      </c>
      <c r="H28" s="6"/>
    </row>
    <row r="29" spans="2:15" x14ac:dyDescent="0.45">
      <c r="B29">
        <v>4</v>
      </c>
      <c r="C29">
        <v>3</v>
      </c>
      <c r="D29">
        <v>6</v>
      </c>
      <c r="G29" s="3" t="s">
        <v>24</v>
      </c>
      <c r="H29" s="3">
        <v>1</v>
      </c>
    </row>
    <row r="30" spans="2:15" x14ac:dyDescent="0.45">
      <c r="G30" s="3" t="s">
        <v>25</v>
      </c>
      <c r="H30" s="3">
        <v>1</v>
      </c>
    </row>
    <row r="31" spans="2:15" x14ac:dyDescent="0.45">
      <c r="G31" s="3" t="s">
        <v>26</v>
      </c>
      <c r="H31" s="3">
        <v>65535</v>
      </c>
    </row>
    <row r="32" spans="2:15" x14ac:dyDescent="0.45">
      <c r="G32" s="3" t="s">
        <v>27</v>
      </c>
      <c r="H32" s="3">
        <v>0</v>
      </c>
    </row>
    <row r="33" spans="2:15" ht="14.65" thickBot="1" x14ac:dyDescent="0.5">
      <c r="G33" s="4" t="s">
        <v>28</v>
      </c>
      <c r="H33" s="4">
        <v>3</v>
      </c>
    </row>
    <row r="35" spans="2:15" ht="14.65" thickBot="1" x14ac:dyDescent="0.5">
      <c r="G35" t="s">
        <v>29</v>
      </c>
    </row>
    <row r="36" spans="2:15" x14ac:dyDescent="0.45">
      <c r="G36" s="5"/>
      <c r="H36" s="5" t="s">
        <v>34</v>
      </c>
      <c r="I36" s="5" t="s">
        <v>35</v>
      </c>
      <c r="J36" s="5" t="s">
        <v>36</v>
      </c>
      <c r="K36" s="5" t="s">
        <v>37</v>
      </c>
      <c r="L36" s="5" t="s">
        <v>38</v>
      </c>
    </row>
    <row r="37" spans="2:15" x14ac:dyDescent="0.45">
      <c r="G37" s="3" t="s">
        <v>30</v>
      </c>
      <c r="H37" s="3">
        <v>2</v>
      </c>
      <c r="I37" s="3">
        <v>2.666666666666667</v>
      </c>
      <c r="J37" s="3">
        <v>1.3333333333333335</v>
      </c>
      <c r="K37" s="3" t="e">
        <v>#NUM!</v>
      </c>
      <c r="L37" s="3" t="e">
        <v>#NUM!</v>
      </c>
    </row>
    <row r="38" spans="2:15" x14ac:dyDescent="0.45">
      <c r="G38" s="3" t="s">
        <v>31</v>
      </c>
      <c r="H38" s="3">
        <v>0</v>
      </c>
      <c r="I38" s="3">
        <v>0</v>
      </c>
      <c r="J38" s="3">
        <v>65535</v>
      </c>
      <c r="K38" s="3"/>
      <c r="L38" s="3"/>
    </row>
    <row r="39" spans="2:15" ht="14.65" thickBot="1" x14ac:dyDescent="0.5">
      <c r="G39" s="4" t="s">
        <v>32</v>
      </c>
      <c r="H39" s="4">
        <v>2</v>
      </c>
      <c r="I39" s="4">
        <v>2.666666666666667</v>
      </c>
      <c r="J39" s="4"/>
      <c r="K39" s="4"/>
      <c r="L39" s="4"/>
    </row>
    <row r="40" spans="2:15" ht="14.65" thickBot="1" x14ac:dyDescent="0.5"/>
    <row r="41" spans="2:15" x14ac:dyDescent="0.45">
      <c r="G41" s="5"/>
      <c r="H41" s="5" t="s">
        <v>39</v>
      </c>
      <c r="I41" s="5" t="s">
        <v>27</v>
      </c>
      <c r="J41" s="5" t="s">
        <v>40</v>
      </c>
      <c r="K41" s="5" t="s">
        <v>41</v>
      </c>
      <c r="L41" s="5" t="s">
        <v>42</v>
      </c>
      <c r="M41" s="5" t="s">
        <v>43</v>
      </c>
      <c r="N41" s="5" t="s">
        <v>44</v>
      </c>
      <c r="O41" s="5" t="s">
        <v>45</v>
      </c>
    </row>
    <row r="42" spans="2:15" x14ac:dyDescent="0.45">
      <c r="G42" s="3" t="s">
        <v>33</v>
      </c>
      <c r="H42" s="3">
        <v>4.0000000000000027</v>
      </c>
      <c r="I42" s="3">
        <v>0</v>
      </c>
      <c r="J42" s="3">
        <v>65535</v>
      </c>
      <c r="K42" s="3" t="e">
        <v>#NUM!</v>
      </c>
      <c r="L42" s="3">
        <v>4.0000000000000027</v>
      </c>
      <c r="M42" s="3">
        <v>4.0000000000000027</v>
      </c>
      <c r="N42" s="3">
        <v>4.0000000000000027</v>
      </c>
      <c r="O42" s="3">
        <v>4.0000000000000027</v>
      </c>
    </row>
    <row r="43" spans="2:15" x14ac:dyDescent="0.45">
      <c r="G43" s="3" t="s">
        <v>13</v>
      </c>
      <c r="H43" s="3">
        <v>2</v>
      </c>
      <c r="I43" s="3">
        <v>0</v>
      </c>
      <c r="J43" s="3">
        <v>65535</v>
      </c>
      <c r="K43" s="3" t="e">
        <v>#NUM!</v>
      </c>
      <c r="L43" s="3">
        <v>2</v>
      </c>
      <c r="M43" s="3">
        <v>2</v>
      </c>
      <c r="N43" s="3">
        <v>2</v>
      </c>
      <c r="O43" s="3">
        <v>2</v>
      </c>
    </row>
    <row r="44" spans="2:15" ht="14.65" thickBot="1" x14ac:dyDescent="0.5">
      <c r="G44" s="4" t="s">
        <v>14</v>
      </c>
      <c r="H44" s="4">
        <v>-2.0000000000000009</v>
      </c>
      <c r="I44" s="4">
        <v>0</v>
      </c>
      <c r="J44" s="4">
        <v>65535</v>
      </c>
      <c r="K44" s="4" t="e">
        <v>#NUM!</v>
      </c>
      <c r="L44" s="4">
        <v>-2.0000000000000009</v>
      </c>
      <c r="M44" s="4">
        <v>-2.0000000000000009</v>
      </c>
      <c r="N44" s="4">
        <v>-2.0000000000000009</v>
      </c>
      <c r="O44" s="4">
        <v>-2.0000000000000009</v>
      </c>
    </row>
    <row r="47" spans="2:15" x14ac:dyDescent="0.45">
      <c r="B47" t="s">
        <v>13</v>
      </c>
      <c r="C47" t="s">
        <v>97</v>
      </c>
      <c r="D47" t="s">
        <v>96</v>
      </c>
      <c r="G47" t="s">
        <v>22</v>
      </c>
    </row>
    <row r="48" spans="2:15" ht="14.65" thickBot="1" x14ac:dyDescent="0.5">
      <c r="B48">
        <v>1</v>
      </c>
      <c r="C48">
        <v>2</v>
      </c>
      <c r="D48">
        <v>3</v>
      </c>
    </row>
    <row r="49" spans="2:15" x14ac:dyDescent="0.45">
      <c r="B49">
        <v>3</v>
      </c>
      <c r="C49">
        <v>3</v>
      </c>
      <c r="D49">
        <v>4</v>
      </c>
      <c r="G49" s="6" t="s">
        <v>23</v>
      </c>
      <c r="H49" s="6"/>
    </row>
    <row r="50" spans="2:15" x14ac:dyDescent="0.45">
      <c r="B50">
        <v>2</v>
      </c>
      <c r="C50">
        <v>2</v>
      </c>
      <c r="D50">
        <v>4</v>
      </c>
      <c r="G50" s="3" t="s">
        <v>24</v>
      </c>
      <c r="H50" s="3">
        <v>0.97332852678457515</v>
      </c>
    </row>
    <row r="51" spans="2:15" x14ac:dyDescent="0.45">
      <c r="B51">
        <v>4</v>
      </c>
      <c r="C51">
        <v>3</v>
      </c>
      <c r="D51">
        <v>6</v>
      </c>
      <c r="G51" s="3" t="s">
        <v>25</v>
      </c>
      <c r="H51" s="3">
        <v>0.94736842105263153</v>
      </c>
    </row>
    <row r="52" spans="2:15" x14ac:dyDescent="0.45">
      <c r="G52" s="3" t="s">
        <v>26</v>
      </c>
      <c r="H52" s="3">
        <v>0.84210526315789469</v>
      </c>
    </row>
    <row r="53" spans="2:15" x14ac:dyDescent="0.45">
      <c r="G53" s="3" t="s">
        <v>27</v>
      </c>
      <c r="H53" s="3">
        <v>0.5</v>
      </c>
    </row>
    <row r="54" spans="2:15" ht="14.65" thickBot="1" x14ac:dyDescent="0.5">
      <c r="G54" s="4" t="s">
        <v>28</v>
      </c>
      <c r="H54" s="4">
        <v>4</v>
      </c>
    </row>
    <row r="56" spans="2:15" ht="14.65" thickBot="1" x14ac:dyDescent="0.5">
      <c r="G56" t="s">
        <v>29</v>
      </c>
    </row>
    <row r="57" spans="2:15" x14ac:dyDescent="0.45">
      <c r="G57" s="5"/>
      <c r="H57" s="5" t="s">
        <v>34</v>
      </c>
      <c r="I57" s="5" t="s">
        <v>35</v>
      </c>
      <c r="J57" s="5" t="s">
        <v>36</v>
      </c>
      <c r="K57" s="5" t="s">
        <v>37</v>
      </c>
      <c r="L57" s="5" t="s">
        <v>38</v>
      </c>
    </row>
    <row r="58" spans="2:15" x14ac:dyDescent="0.45">
      <c r="G58" s="3" t="s">
        <v>30</v>
      </c>
      <c r="H58" s="3">
        <v>2</v>
      </c>
      <c r="I58" s="3">
        <v>4.5</v>
      </c>
      <c r="J58" s="3">
        <v>2.25</v>
      </c>
      <c r="K58" s="3">
        <v>9</v>
      </c>
      <c r="L58" s="3">
        <v>0.22941573387056174</v>
      </c>
    </row>
    <row r="59" spans="2:15" x14ac:dyDescent="0.45">
      <c r="G59" s="3" t="s">
        <v>31</v>
      </c>
      <c r="H59" s="3">
        <v>1</v>
      </c>
      <c r="I59" s="3">
        <v>0.25</v>
      </c>
      <c r="J59" s="3">
        <v>0.25</v>
      </c>
      <c r="K59" s="3"/>
      <c r="L59" s="3"/>
    </row>
    <row r="60" spans="2:15" ht="14.65" thickBot="1" x14ac:dyDescent="0.5">
      <c r="G60" s="4" t="s">
        <v>32</v>
      </c>
      <c r="H60" s="4">
        <v>3</v>
      </c>
      <c r="I60" s="4">
        <v>4.75</v>
      </c>
      <c r="J60" s="4"/>
      <c r="K60" s="4"/>
      <c r="L60" s="4"/>
    </row>
    <row r="61" spans="2:15" ht="14.65" thickBot="1" x14ac:dyDescent="0.5"/>
    <row r="62" spans="2:15" x14ac:dyDescent="0.45">
      <c r="G62" s="5"/>
      <c r="H62" s="5" t="s">
        <v>39</v>
      </c>
      <c r="I62" s="5" t="s">
        <v>27</v>
      </c>
      <c r="J62" s="5" t="s">
        <v>40</v>
      </c>
      <c r="K62" s="5" t="s">
        <v>41</v>
      </c>
      <c r="L62" s="5" t="s">
        <v>42</v>
      </c>
      <c r="M62" s="5" t="s">
        <v>43</v>
      </c>
      <c r="N62" s="5" t="s">
        <v>44</v>
      </c>
      <c r="O62" s="5" t="s">
        <v>45</v>
      </c>
    </row>
    <row r="63" spans="2:15" x14ac:dyDescent="0.45">
      <c r="G63" s="3" t="s">
        <v>33</v>
      </c>
      <c r="H63" s="3">
        <v>4.25</v>
      </c>
      <c r="I63" s="3">
        <v>1.7853571071357131</v>
      </c>
      <c r="J63" s="3">
        <v>2.3804761428476158</v>
      </c>
      <c r="K63" s="3">
        <v>0.25318331110663506</v>
      </c>
      <c r="L63" s="3">
        <v>-18.43511293045097</v>
      </c>
      <c r="M63" s="3">
        <v>26.93511293045097</v>
      </c>
      <c r="N63" s="3">
        <v>-18.43511293045097</v>
      </c>
      <c r="O63" s="3">
        <v>26.93511293045097</v>
      </c>
    </row>
    <row r="64" spans="2:15" x14ac:dyDescent="0.45">
      <c r="G64" s="3" t="s">
        <v>13</v>
      </c>
      <c r="H64" s="3">
        <v>1.5</v>
      </c>
      <c r="I64" s="3">
        <v>0.5</v>
      </c>
      <c r="J64" s="3">
        <v>3</v>
      </c>
      <c r="K64" s="3">
        <v>0.2048327646991335</v>
      </c>
      <c r="L64" s="3">
        <v>-4.8531023680873533</v>
      </c>
      <c r="M64" s="3">
        <v>7.8531023680873533</v>
      </c>
      <c r="N64" s="3">
        <v>-4.8531023680873533</v>
      </c>
      <c r="O64" s="3">
        <v>7.8531023680873533</v>
      </c>
    </row>
    <row r="65" spans="7:15" ht="14.65" thickBot="1" x14ac:dyDescent="0.5">
      <c r="G65" s="4" t="s">
        <v>97</v>
      </c>
      <c r="H65" s="4">
        <v>-1.4999999999999998</v>
      </c>
      <c r="I65" s="4">
        <v>1.1180339887498949</v>
      </c>
      <c r="J65" s="4">
        <v>-1.3416407864998736</v>
      </c>
      <c r="K65" s="4">
        <v>0.40776916889433207</v>
      </c>
      <c r="L65" s="4">
        <v>-15.705968763058213</v>
      </c>
      <c r="M65" s="4">
        <v>12.705968763058213</v>
      </c>
      <c r="N65" s="4">
        <v>-15.705968763058213</v>
      </c>
      <c r="O65" s="4">
        <v>12.705968763058213</v>
      </c>
    </row>
  </sheetData>
  <pageMargins left="0.7" right="0.7" top="0.78740157499999996" bottom="0.78740157499999996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Part a</vt:lpstr>
      <vt:lpstr>Part b</vt:lpstr>
      <vt:lpstr>Part A&amp;B Excel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Nora</dc:creator>
  <cp:lastModifiedBy>Nora Baitinger</cp:lastModifiedBy>
  <dcterms:created xsi:type="dcterms:W3CDTF">2020-10-28T13:49:44Z</dcterms:created>
  <dcterms:modified xsi:type="dcterms:W3CDTF">2020-10-29T19:59:35Z</dcterms:modified>
</cp:coreProperties>
</file>