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7AAF2C3-BD79-433F-AFA2-843C2F7FE893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5.1_a " sheetId="9" r:id="rId7"/>
    <sheet name="Homework-5.1_b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9" l="1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H22" i="9" l="1"/>
  <c r="K14" i="9"/>
  <c r="H21" i="9"/>
  <c r="K13" i="9"/>
  <c r="K19" i="9"/>
  <c r="K22" i="9" s="1"/>
  <c r="I22" i="9"/>
  <c r="I15" i="9"/>
  <c r="E15" i="9"/>
  <c r="F15" i="9"/>
  <c r="H15" i="9"/>
  <c r="J13" i="4"/>
  <c r="J14" i="4"/>
  <c r="J15" i="4"/>
  <c r="J16" i="4"/>
  <c r="J17" i="4"/>
  <c r="J18" i="4"/>
  <c r="J19" i="4"/>
  <c r="J20" i="4"/>
  <c r="J21" i="4"/>
  <c r="J12" i="4"/>
  <c r="I13" i="4"/>
  <c r="I14" i="4"/>
  <c r="I15" i="4"/>
  <c r="I16" i="4"/>
  <c r="I17" i="4"/>
  <c r="I18" i="4"/>
  <c r="I19" i="4"/>
  <c r="I20" i="4"/>
  <c r="I21" i="4"/>
  <c r="I12" i="4"/>
  <c r="H13" i="4"/>
  <c r="H14" i="4"/>
  <c r="H15" i="4"/>
  <c r="H16" i="4"/>
  <c r="H17" i="4"/>
  <c r="H18" i="4"/>
  <c r="H19" i="4"/>
  <c r="H20" i="4"/>
  <c r="H21" i="4"/>
  <c r="H12" i="4"/>
  <c r="G13" i="4"/>
  <c r="G14" i="4"/>
  <c r="G15" i="4"/>
  <c r="G16" i="4"/>
  <c r="G17" i="4"/>
  <c r="G18" i="4"/>
  <c r="G19" i="4"/>
  <c r="G20" i="4"/>
  <c r="G21" i="4"/>
  <c r="G12" i="4"/>
  <c r="M15" i="8"/>
  <c r="J22" i="9" l="1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L15" i="9" l="1"/>
  <c r="K16" i="9"/>
  <c r="P19" i="3"/>
  <c r="D15" i="8"/>
  <c r="F14" i="8"/>
  <c r="E14" i="8"/>
  <c r="F13" i="8"/>
  <c r="E13" i="8"/>
  <c r="F13" i="4" l="1"/>
  <c r="F14" i="4"/>
  <c r="F15" i="4"/>
  <c r="F16" i="4"/>
  <c r="F17" i="4"/>
  <c r="F18" i="4"/>
  <c r="F19" i="4"/>
  <c r="F20" i="4"/>
  <c r="F21" i="4"/>
  <c r="F22" i="4" s="1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L19" i="6"/>
  <c r="F19" i="6"/>
  <c r="E19" i="6"/>
  <c r="D19" i="6"/>
  <c r="L18" i="6"/>
  <c r="H18" i="6"/>
  <c r="J18" i="6" s="1"/>
  <c r="G18" i="6"/>
  <c r="M18" i="6" s="1"/>
  <c r="F18" i="6"/>
  <c r="L17" i="6"/>
  <c r="H17" i="6"/>
  <c r="J17" i="6" s="1"/>
  <c r="G17" i="6"/>
  <c r="M17" i="6" s="1"/>
  <c r="F17" i="6"/>
  <c r="L16" i="6"/>
  <c r="H16" i="6"/>
  <c r="J16" i="6" s="1"/>
  <c r="G16" i="6"/>
  <c r="M16" i="6" s="1"/>
  <c r="F16" i="6"/>
  <c r="L15" i="6"/>
  <c r="H15" i="6"/>
  <c r="J15" i="6" s="1"/>
  <c r="G15" i="6"/>
  <c r="M15" i="6" s="1"/>
  <c r="F15" i="6"/>
  <c r="L14" i="6"/>
  <c r="H14" i="6"/>
  <c r="J14" i="6" s="1"/>
  <c r="G14" i="6"/>
  <c r="M14" i="6" s="1"/>
  <c r="F14" i="6"/>
  <c r="L13" i="6"/>
  <c r="H13" i="6"/>
  <c r="J13" i="6" s="1"/>
  <c r="G13" i="6"/>
  <c r="M13" i="6" s="1"/>
  <c r="F13" i="6"/>
  <c r="L12" i="6"/>
  <c r="H12" i="6"/>
  <c r="J12" i="6" s="1"/>
  <c r="G12" i="6"/>
  <c r="M12" i="6" s="1"/>
  <c r="F12" i="6"/>
  <c r="L11" i="6"/>
  <c r="H11" i="6"/>
  <c r="H19" i="6" s="1"/>
  <c r="G11" i="6"/>
  <c r="M11" i="6" s="1"/>
  <c r="J19" i="5"/>
  <c r="I19" i="5"/>
  <c r="H19" i="5"/>
  <c r="F19" i="5"/>
  <c r="E19" i="5"/>
  <c r="D19" i="5"/>
  <c r="C19" i="5"/>
  <c r="J22" i="4"/>
  <c r="I22" i="4"/>
  <c r="H22" i="4"/>
  <c r="D22" i="4"/>
  <c r="E22" i="4" l="1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M19" i="6"/>
  <c r="I14" i="6"/>
  <c r="I11" i="6"/>
  <c r="I13" i="6"/>
  <c r="I15" i="6"/>
  <c r="I16" i="6"/>
  <c r="I17" i="6"/>
  <c r="I18" i="6"/>
  <c r="J11" i="6"/>
  <c r="J19" i="6" s="1"/>
  <c r="G19" i="6"/>
  <c r="K11" i="6"/>
  <c r="K12" i="6"/>
  <c r="K13" i="6"/>
  <c r="K14" i="6"/>
  <c r="K15" i="6"/>
  <c r="K16" i="6"/>
  <c r="K17" i="6"/>
  <c r="K18" i="6"/>
  <c r="I12" i="6"/>
  <c r="H12" i="1"/>
  <c r="K12" i="1" s="1"/>
  <c r="H13" i="1"/>
  <c r="K13" i="1" s="1"/>
  <c r="H14" i="1"/>
  <c r="H15" i="1"/>
  <c r="H16" i="1"/>
  <c r="H17" i="1"/>
  <c r="H18" i="1"/>
  <c r="K18" i="1" s="1"/>
  <c r="G12" i="1"/>
  <c r="G13" i="1"/>
  <c r="G14" i="1"/>
  <c r="G15" i="1"/>
  <c r="G16" i="1"/>
  <c r="G17" i="1"/>
  <c r="G18" i="1"/>
  <c r="G11" i="1"/>
  <c r="F12" i="1"/>
  <c r="F13" i="1"/>
  <c r="F14" i="1"/>
  <c r="J14" i="1" s="1"/>
  <c r="F15" i="1"/>
  <c r="F16" i="1"/>
  <c r="J16" i="1" s="1"/>
  <c r="F17" i="1"/>
  <c r="F18" i="1"/>
  <c r="K14" i="1"/>
  <c r="J15" i="1"/>
  <c r="K19" i="7" l="1"/>
  <c r="I19" i="7"/>
  <c r="K19" i="6"/>
  <c r="I19" i="6"/>
  <c r="J12" i="1"/>
  <c r="K16" i="1"/>
  <c r="K15" i="1"/>
  <c r="K17" i="1"/>
  <c r="J18" i="1"/>
  <c r="J17" i="1"/>
  <c r="J13" i="1"/>
  <c r="M12" i="1"/>
  <c r="M13" i="1"/>
  <c r="M14" i="1"/>
  <c r="M15" i="1"/>
  <c r="M16" i="1"/>
  <c r="M17" i="1"/>
  <c r="M18" i="1"/>
  <c r="M11" i="1"/>
  <c r="L12" i="1"/>
  <c r="L13" i="1"/>
  <c r="L14" i="1"/>
  <c r="L15" i="1"/>
  <c r="L16" i="1"/>
  <c r="L17" i="1"/>
  <c r="L18" i="1"/>
  <c r="I12" i="1"/>
  <c r="I13" i="1"/>
  <c r="I14" i="1"/>
  <c r="I15" i="1"/>
  <c r="I16" i="1"/>
  <c r="I17" i="1"/>
  <c r="I18" i="1"/>
  <c r="H11" i="1"/>
  <c r="K11" i="1" s="1"/>
  <c r="G19" i="1"/>
  <c r="J19" i="3"/>
  <c r="D19" i="1"/>
  <c r="H19" i="1" l="1"/>
  <c r="K19" i="1"/>
  <c r="M19" i="1"/>
  <c r="I19" i="3"/>
  <c r="H19" i="3" l="1"/>
  <c r="F19" i="3"/>
  <c r="E19" i="3"/>
  <c r="D19" i="3"/>
  <c r="C19" i="3"/>
  <c r="E19" i="1" l="1"/>
  <c r="F19" i="1"/>
  <c r="J11" i="1"/>
  <c r="J19" i="1" s="1"/>
  <c r="L11" i="1"/>
  <c r="L19" i="1"/>
  <c r="I11" i="1"/>
  <c r="I19" i="1" s="1"/>
  <c r="C19" i="7"/>
  <c r="O15" i="8"/>
  <c r="C15" i="8"/>
  <c r="F12" i="8"/>
  <c r="F15" i="8" s="1"/>
  <c r="P15" i="8"/>
  <c r="E12" i="8"/>
  <c r="E15" i="8" s="1"/>
  <c r="N15" i="8" l="1"/>
  <c r="C19" i="1"/>
  <c r="C19" i="6"/>
  <c r="C11" i="6"/>
</calcChain>
</file>

<file path=xl/sharedStrings.xml><?xml version="1.0" encoding="utf-8"?>
<sst xmlns="http://schemas.openxmlformats.org/spreadsheetml/2006/main" count="345" uniqueCount="141">
  <si>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</si>
  <si>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</si>
  <si>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</si>
  <si>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</si>
  <si>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</si>
  <si>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</si>
  <si>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</si>
  <si>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</si>
  <si>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</si>
  <si>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</si>
  <si>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</si>
  <si>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</si>
  <si>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</si>
  <si>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</si>
  <si>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</si>
  <si>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</si>
  <si>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</si>
  <si>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</si>
  <si>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</si>
  <si>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</si>
  <si>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</si>
  <si>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</si>
  <si>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</si>
  <si>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</si>
  <si>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</si>
  <si>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</si>
  <si>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</si>
  <si>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</si>
  <si>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</si>
  <si>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</si>
  <si>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</si>
  <si>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</si>
  <si>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</si>
  <si>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</si>
  <si>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</si>
  <si>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</si>
  <si>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</si>
  <si>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 xml:space="preserve">--&gt; Adj.R²=  1 -(1-R²)*(7/5) ~ 0,nnnn  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</si>
  <si>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</si>
  <si>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</si>
  <si>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</si>
  <si>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</si>
  <si>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</si>
  <si>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</si>
  <si>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</si>
  <si>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</si>
  <si>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</si>
  <si>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</si>
  <si>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</si>
  <si>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--&gt; Adj.R²=  1 -(1-R²)*(7/5) ~ 0,nnnn  (details see notepage)</t>
  </si>
  <si>
    <t>R² = 1-SSE/SST = 1 - Sum((zi-z(xi,yi))²)/Sum((zi-M(z))²) = 1 -(nn,nnnn/nnn,nnnnnn)~ 0,mmmm</t>
  </si>
  <si>
    <t>Set up a table with the quantities included in the above LSF formulas (I) and (II) for simple LR:</t>
  </si>
  <si>
    <t>R² = 1 - SSE/SST ~ 0,nnnn     (details see notes-page)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</si>
  <si>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</si>
  <si>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</si>
  <si>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</si>
  <si>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</si>
  <si>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</si>
  <si>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</si>
  <si>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</si>
  <si>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f(Mean(x))=-1/7+(61/28)*4=-1/7+61/7=60/7= Mean(y) q.e.d.</t>
  </si>
  <si>
    <t>a=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</si>
  <si>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</si>
  <si>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</si>
  <si>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</si>
  <si>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</si>
  <si>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</si>
  <si>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 "Student examination"</t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</si>
  <si>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</si>
  <si>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</si>
  <si>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</si>
  <si>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</si>
  <si>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</si>
  <si>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</si>
  <si>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(2063 -10*5,4*34,3)/28 = (1054/5)/(282/5)=527/141~3,7376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</si>
  <si>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</si>
  <si>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t>----&gt; Regression-Line:  y =  14,117 + 3,736*x</t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</si>
  <si>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</si>
  <si>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</si>
  <si>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</si>
  <si>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</si>
  <si>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</si>
  <si>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</si>
  <si>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</si>
  <si>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</si>
  <si>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</si>
  <si>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</si>
  <si>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</si>
  <si>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</si>
  <si>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</si>
  <si>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</si>
  <si>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</si>
  <si>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</si>
  <si>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</si>
  <si>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</si>
  <si>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</si>
  <si>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</si>
  <si>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</si>
  <si>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</si>
  <si>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</si>
  <si>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</si>
  <si>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</si>
  <si>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</si>
  <si>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</si>
  <si>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</si>
  <si>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</si>
  <si>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sum((xi - M(x))*(yi - M(y))) = sum(xi*yi) – n*M(x)*M(y)</t>
  </si>
  <si>
    <t>2070 = 5190-8*30*13=5190-3120</t>
  </si>
  <si>
    <t>q.e.d.</t>
  </si>
  <si>
    <r>
      <t xml:space="preserve">f(Mean(x))=-1/7+(61/28)*4=-1/7+61/7=60/7= Mean(y)    </t>
    </r>
    <r>
      <rPr>
        <u/>
        <sz val="12"/>
        <color theme="1"/>
        <rFont val="Calibri"/>
        <family val="2"/>
        <scheme val="minor"/>
      </rPr>
      <t>q.e.d.</t>
    </r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</si>
  <si>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</si>
  <si>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Check Proposition (P5.1):</t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</si>
  <si>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</si>
  <si>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</si>
  <si>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</si>
  <si>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</si>
  <si>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</si>
  <si>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</si>
  <si>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intercept:
xxxxxxxxxxxxxxxxxxxx</t>
  </si>
  <si>
    <t>slope: [xxxxxxx]</t>
  </si>
  <si>
    <t>coeff.  determination: 0.xxxxxxxxxx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</si>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</sst>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8" borderId="0" applyNumberFormat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9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65" fontId="0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2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9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5" fillId="2" borderId="7" xfId="1" applyNumberFormat="1" applyFont="1" applyFill="1" applyBorder="1" applyAlignment="1">
      <alignment horizontal="center" vertical="center" wrapText="1"/>
    </xf>
    <xf numFmtId="0" fontId="35" fillId="2" borderId="7" xfId="1" applyFont="1" applyFill="1" applyBorder="1" applyAlignment="1">
      <alignment horizontal="center" vertical="center" wrapText="1"/>
    </xf>
    <xf numFmtId="0" fontId="35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5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6" fillId="0" borderId="0" xfId="0" applyFont="1" applyAlignment="1"/>
    <xf numFmtId="0" fontId="5" fillId="0" borderId="0" xfId="0" applyFont="1"/>
    <xf numFmtId="0" fontId="2" fillId="0" borderId="0" xfId="0" applyFont="1"/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0" fontId="21" fillId="0" borderId="0" xfId="0" applyFont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166" fontId="37" fillId="6" borderId="1" xfId="0" applyNumberFormat="1" applyFont="1" applyFill="1" applyBorder="1" applyAlignment="1">
      <alignment horizontal="center" vertical="center" wrapText="1"/>
    </xf>
    <xf numFmtId="166" fontId="37" fillId="9" borderId="1" xfId="0" applyNumberFormat="1" applyFont="1" applyFill="1" applyBorder="1" applyAlignment="1">
      <alignment horizontal="center" vertical="center" wrapText="1"/>
    </xf>
    <xf numFmtId="0" fontId="37" fillId="2" borderId="1" xfId="1" applyFont="1" applyFill="1" applyBorder="1" applyAlignment="1">
      <alignment horizontal="center" vertical="center" wrapText="1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210292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B8077-1AAB-4BAC-AFF3-9DE1FBAD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6821" y="4325055"/>
          <a:ext cx="3253838" cy="27051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N11" sqref="N11:P19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16" customWidth="1"/>
    <col min="15" max="15" width="20.7109375" style="14" customWidth="1"/>
    <col min="16" max="16" width="23.85546875" style="14" customWidth="1"/>
    <col min="17" max="17" width="18.140625" customWidth="1"/>
  </cols>
  <sheetData>
    <row r="2" spans="1:16" ht="31.5" customHeight="1" x14ac:dyDescent="0.3">
      <c r="A2" s="17"/>
      <c r="B2" s="179" t="s">
        <v>15</v>
      </c>
      <c r="C2" s="179"/>
      <c r="D2" s="179"/>
      <c r="E2" s="179"/>
      <c r="F2" s="180"/>
      <c r="G2" s="180"/>
      <c r="H2" s="180"/>
      <c r="I2" s="180"/>
      <c r="J2" s="181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184" t="s">
        <v>34</v>
      </c>
      <c r="C4" s="185"/>
      <c r="D4" s="185"/>
      <c r="E4" s="185"/>
      <c r="F4" s="185"/>
      <c r="G4" s="185"/>
      <c r="H4" s="185"/>
      <c r="I4" s="181"/>
      <c r="J4" s="181"/>
    </row>
    <row r="5" spans="1:16" ht="9.75" customHeight="1" x14ac:dyDescent="0.3">
      <c r="B5" s="24"/>
      <c r="C5" s="25"/>
      <c r="D5" s="25"/>
      <c r="E5" s="25"/>
      <c r="F5" s="25"/>
      <c r="G5" s="25"/>
      <c r="H5" s="25"/>
      <c r="I5" s="26"/>
    </row>
    <row r="6" spans="1:16" x14ac:dyDescent="0.3">
      <c r="B6" s="194" t="s">
        <v>1</v>
      </c>
      <c r="C6" s="195"/>
      <c r="D6" s="195"/>
      <c r="E6" s="195"/>
      <c r="F6" s="195"/>
      <c r="G6" s="195"/>
      <c r="H6" s="23"/>
      <c r="M6" s="38"/>
    </row>
    <row r="7" spans="1:16" ht="17.25" customHeight="1" x14ac:dyDescent="0.3">
      <c r="B7" s="196" t="s">
        <v>2</v>
      </c>
      <c r="C7" s="196"/>
      <c r="D7" s="196"/>
      <c r="E7" s="186" t="s">
        <v>35</v>
      </c>
      <c r="F7" s="187"/>
      <c r="G7" s="187"/>
      <c r="H7" s="187"/>
      <c r="I7" s="181"/>
      <c r="J7" s="181"/>
      <c r="N7" s="116">
        <v>4</v>
      </c>
      <c r="O7" s="14">
        <f>60/7</f>
        <v>8.5714285714285712</v>
      </c>
    </row>
    <row r="8" spans="1:16" s="7" customFormat="1" ht="18.75" customHeight="1" x14ac:dyDescent="0.25">
      <c r="B8" s="182" t="s">
        <v>33</v>
      </c>
      <c r="C8" s="183"/>
      <c r="D8" s="183"/>
      <c r="E8" s="183"/>
      <c r="F8" s="183"/>
      <c r="G8" s="183"/>
      <c r="H8" s="183"/>
      <c r="I8" s="183"/>
      <c r="J8" s="181"/>
      <c r="N8" s="117"/>
      <c r="O8" s="119"/>
      <c r="P8" s="119"/>
    </row>
    <row r="9" spans="1:16" s="7" customFormat="1" ht="9" customHeight="1" x14ac:dyDescent="0.25">
      <c r="B9" s="28"/>
      <c r="C9" s="29"/>
      <c r="D9" s="29"/>
      <c r="E9" s="29"/>
      <c r="F9" s="29"/>
      <c r="G9" s="29"/>
      <c r="H9" s="29"/>
      <c r="I9" s="29"/>
      <c r="N9" s="117"/>
      <c r="O9" s="119"/>
      <c r="P9" s="119"/>
    </row>
    <row r="10" spans="1:16" ht="17.25" customHeight="1" x14ac:dyDescent="0.3">
      <c r="B10" s="2"/>
      <c r="C10" s="191" t="s">
        <v>21</v>
      </c>
      <c r="D10" s="192"/>
      <c r="E10" s="192"/>
      <c r="F10" s="193"/>
      <c r="G10" s="188" t="s">
        <v>18</v>
      </c>
      <c r="H10" s="189"/>
      <c r="I10" s="190"/>
      <c r="J10" s="42" t="s">
        <v>22</v>
      </c>
      <c r="L10" s="7"/>
      <c r="M10" s="7"/>
      <c r="N10" s="117"/>
    </row>
    <row r="11" spans="1:16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115" t="s">
        <v>112</v>
      </c>
      <c r="O11" s="115" t="s">
        <v>113</v>
      </c>
      <c r="P11" s="115" t="s">
        <v>114</v>
      </c>
    </row>
    <row r="12" spans="1:16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118">
        <f>C12-4</f>
        <v>-3</v>
      </c>
      <c r="O12" s="120">
        <f>D12-60/7</f>
        <v>-6.5714285714285712</v>
      </c>
      <c r="P12" s="112">
        <f>N12*O12</f>
        <v>19.714285714285715</v>
      </c>
    </row>
    <row r="13" spans="1:16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118">
        <f t="shared" ref="N13:N18" si="0">C13-4</f>
        <v>-1</v>
      </c>
      <c r="O13" s="120">
        <f t="shared" ref="O13:O18" si="1">D13-60/7</f>
        <v>-4.5714285714285712</v>
      </c>
      <c r="P13" s="112">
        <f t="shared" ref="P13:P18" si="2">N13*O13</f>
        <v>4.5714285714285712</v>
      </c>
    </row>
    <row r="14" spans="1:16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118">
        <f t="shared" si="0"/>
        <v>-2</v>
      </c>
      <c r="O14" s="120">
        <f t="shared" si="1"/>
        <v>-2.5714285714285712</v>
      </c>
      <c r="P14" s="112">
        <f t="shared" si="2"/>
        <v>5.1428571428571423</v>
      </c>
    </row>
    <row r="15" spans="1:16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118">
        <f t="shared" si="0"/>
        <v>0</v>
      </c>
      <c r="O15" s="120">
        <f t="shared" si="1"/>
        <v>-0.57142857142857117</v>
      </c>
      <c r="P15" s="112">
        <f t="shared" si="2"/>
        <v>0</v>
      </c>
    </row>
    <row r="16" spans="1:16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118">
        <f t="shared" si="0"/>
        <v>1</v>
      </c>
      <c r="O16" s="120">
        <f t="shared" si="1"/>
        <v>3.4285714285714288</v>
      </c>
      <c r="P16" s="112">
        <f t="shared" si="2"/>
        <v>3.4285714285714288</v>
      </c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118">
        <f t="shared" si="0"/>
        <v>2</v>
      </c>
      <c r="O17" s="120">
        <f t="shared" si="1"/>
        <v>4.4285714285714288</v>
      </c>
      <c r="P17" s="112">
        <f t="shared" si="2"/>
        <v>8.8571428571428577</v>
      </c>
    </row>
    <row r="18" spans="2:17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118">
        <f t="shared" si="0"/>
        <v>3</v>
      </c>
      <c r="O18" s="120">
        <f t="shared" si="1"/>
        <v>6.4285714285714288</v>
      </c>
      <c r="P18" s="112">
        <f t="shared" si="2"/>
        <v>19.285714285714285</v>
      </c>
    </row>
    <row r="19" spans="2:17" x14ac:dyDescent="0.25">
      <c r="B19" s="20" t="s">
        <v>0</v>
      </c>
      <c r="C19" s="20">
        <f>SUM(C12:C18)</f>
        <v>28</v>
      </c>
      <c r="D19" s="20">
        <f t="shared" ref="D19:F19" si="3">SUM(D12:D18)</f>
        <v>60</v>
      </c>
      <c r="E19" s="20">
        <f t="shared" si="3"/>
        <v>301</v>
      </c>
      <c r="F19" s="20">
        <f t="shared" si="3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54">
        <f>SUM(N12:N18)</f>
        <v>0</v>
      </c>
      <c r="O19" s="54">
        <f>SUM(O12:O18)</f>
        <v>0</v>
      </c>
      <c r="P19" s="54">
        <f>SUM(P12:P18)</f>
        <v>60.999999999999993</v>
      </c>
    </row>
    <row r="20" spans="2:17" ht="20.25" customHeight="1" x14ac:dyDescent="0.25">
      <c r="C20" s="17"/>
      <c r="L20" s="7"/>
      <c r="M20" s="7"/>
      <c r="N20" s="117"/>
    </row>
    <row r="21" spans="2:17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11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117"/>
      <c r="O22" s="121"/>
    </row>
    <row r="23" spans="2:17" ht="36.75" customHeight="1" x14ac:dyDescent="0.35">
      <c r="B23" s="184" t="s">
        <v>10</v>
      </c>
      <c r="C23" s="181"/>
      <c r="D23" s="181"/>
      <c r="E23" s="181"/>
      <c r="F23" s="181"/>
      <c r="G23" s="12"/>
      <c r="H23" s="92" t="s">
        <v>63</v>
      </c>
      <c r="I23" s="12"/>
      <c r="J23" s="3"/>
      <c r="L23" s="7"/>
      <c r="M23" s="7"/>
      <c r="N23" s="117"/>
      <c r="O23" s="121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117"/>
      <c r="O24" s="121"/>
    </row>
    <row r="25" spans="2:17" ht="21.75" thickBot="1" x14ac:dyDescent="0.4">
      <c r="B25" s="12"/>
      <c r="C25" s="13"/>
      <c r="D25" s="12"/>
      <c r="E25" s="12"/>
      <c r="L25" s="7"/>
      <c r="M25" s="7"/>
      <c r="N25" s="117"/>
      <c r="O25" s="121"/>
    </row>
    <row r="26" spans="2:17" ht="19.5" thickBot="1" x14ac:dyDescent="0.35">
      <c r="B26" s="176" t="s">
        <v>12</v>
      </c>
      <c r="C26" s="177"/>
      <c r="D26" s="177"/>
      <c r="E26" s="177"/>
      <c r="F26" s="178"/>
      <c r="M26" s="171" t="s">
        <v>66</v>
      </c>
      <c r="N26" s="172"/>
      <c r="O26" s="172"/>
      <c r="P26" s="172"/>
      <c r="Q26" s="172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3" t="s">
        <v>16</v>
      </c>
      <c r="C28" s="174"/>
      <c r="D28" s="174"/>
      <c r="E28" s="174"/>
      <c r="F28" s="175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T35" sqref="T35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6.8554687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9.85546875" style="14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79" t="s">
        <v>44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6" t="s">
        <v>36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4" t="s">
        <v>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90"/>
      <c r="O6" s="90"/>
      <c r="P6" s="90"/>
      <c r="Q6" s="90"/>
      <c r="R6" s="90"/>
      <c r="S6" s="90"/>
    </row>
    <row r="7" spans="1:27" ht="17.25" customHeight="1" x14ac:dyDescent="0.3">
      <c r="B7" s="196" t="s">
        <v>13</v>
      </c>
      <c r="C7" s="196"/>
      <c r="D7" s="196"/>
      <c r="E7" s="196"/>
      <c r="F7" s="186" t="s">
        <v>32</v>
      </c>
      <c r="G7" s="181"/>
      <c r="H7" s="181"/>
      <c r="I7" s="181"/>
      <c r="J7" s="181"/>
      <c r="K7" s="181"/>
      <c r="L7" s="181"/>
      <c r="M7" s="181"/>
      <c r="N7" s="85"/>
      <c r="O7" s="85"/>
      <c r="P7" s="216" t="s">
        <v>59</v>
      </c>
      <c r="Q7" s="216"/>
      <c r="R7" s="216"/>
      <c r="S7" s="216"/>
      <c r="T7" s="216"/>
      <c r="U7" s="216"/>
      <c r="V7" s="85"/>
    </row>
    <row r="8" spans="1:27" s="7" customFormat="1" ht="20.25" customHeight="1" x14ac:dyDescent="0.25">
      <c r="B8" s="204" t="s">
        <v>51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53"/>
      <c r="O8" s="53"/>
      <c r="P8" s="53"/>
      <c r="Q8" s="53"/>
      <c r="R8" s="53"/>
      <c r="S8" s="53"/>
      <c r="T8" s="53"/>
      <c r="U8" s="87"/>
      <c r="V8" s="85"/>
      <c r="W8" s="32"/>
      <c r="X8" s="14"/>
      <c r="Y8"/>
      <c r="Z8"/>
      <c r="AA8"/>
    </row>
    <row r="9" spans="1:27" ht="19.5" customHeight="1" x14ac:dyDescent="0.3">
      <c r="B9" s="64"/>
      <c r="C9" s="206" t="s">
        <v>24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74"/>
      <c r="O9" s="50"/>
      <c r="P9" s="50"/>
      <c r="Q9" s="208" t="s">
        <v>18</v>
      </c>
      <c r="R9" s="208"/>
      <c r="S9" s="209"/>
      <c r="T9" s="43" t="s">
        <v>40</v>
      </c>
      <c r="X9"/>
    </row>
    <row r="10" spans="1:27" ht="51.75" customHeight="1" x14ac:dyDescent="0.3">
      <c r="B10" s="65" t="s">
        <v>8</v>
      </c>
      <c r="C10" s="41" t="s">
        <v>105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  <c r="X10" s="111" t="s">
        <v>104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  <c r="X11" s="39">
        <f>C11*D11</f>
        <v>0</v>
      </c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  <c r="X12" s="39">
        <f t="shared" ref="X12:X18" si="7">C12*D12</f>
        <v>5</v>
      </c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  <c r="X13" s="39">
        <f t="shared" si="7"/>
        <v>30</v>
      </c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  <c r="X14" s="39">
        <f t="shared" si="7"/>
        <v>125</v>
      </c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  <c r="X15" s="39">
        <f t="shared" si="7"/>
        <v>385</v>
      </c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  <c r="X16" s="39">
        <f t="shared" si="7"/>
        <v>675</v>
      </c>
    </row>
    <row r="17" spans="2:28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  <c r="X17" s="39">
        <f t="shared" si="7"/>
        <v>1870</v>
      </c>
    </row>
    <row r="18" spans="2:28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  <c r="X18" s="39">
        <f t="shared" si="7"/>
        <v>2100</v>
      </c>
    </row>
    <row r="19" spans="2:28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  <c r="X19" s="20">
        <f>SUM(X11:X18)</f>
        <v>5190</v>
      </c>
    </row>
    <row r="20" spans="2:28" ht="20.25" customHeight="1" x14ac:dyDescent="0.3">
      <c r="C20" s="15"/>
      <c r="D20" s="17"/>
      <c r="N20" s="50"/>
      <c r="O20" s="50"/>
      <c r="P20" s="50"/>
    </row>
    <row r="21" spans="2:28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8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0" t="s">
        <v>50</v>
      </c>
      <c r="Q22" s="177"/>
      <c r="R22" s="177"/>
      <c r="S22" s="177"/>
      <c r="T22" s="177"/>
      <c r="U22" s="178"/>
      <c r="V22" s="17"/>
    </row>
    <row r="23" spans="2:28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8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1" t="s">
        <v>37</v>
      </c>
      <c r="Q24" s="212"/>
      <c r="R24" s="213"/>
      <c r="S24" s="177"/>
      <c r="T24" s="177"/>
      <c r="U24" s="178"/>
      <c r="V24" s="3"/>
      <c r="Y24" s="14"/>
    </row>
    <row r="25" spans="2:28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8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8" ht="18" customHeight="1" thickBot="1" x14ac:dyDescent="0.35">
      <c r="B27" s="210" t="s">
        <v>58</v>
      </c>
      <c r="C27" s="177"/>
      <c r="D27" s="177"/>
      <c r="E27" s="177"/>
      <c r="F27" s="177"/>
      <c r="G27" s="177"/>
      <c r="H27" s="177"/>
      <c r="I27" s="178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8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8" ht="21" customHeight="1" thickBot="1" x14ac:dyDescent="0.35">
      <c r="B29" s="197" t="s">
        <v>52</v>
      </c>
      <c r="C29" s="198"/>
      <c r="D29" s="198"/>
      <c r="E29" s="198"/>
      <c r="F29" s="198"/>
      <c r="G29" s="198"/>
      <c r="H29" s="198"/>
      <c r="I29" s="198"/>
      <c r="J29" s="12"/>
      <c r="K29" s="12"/>
      <c r="L29" s="12"/>
      <c r="M29" s="12"/>
      <c r="N29" s="50"/>
      <c r="O29" s="50"/>
      <c r="P29" s="17"/>
      <c r="Q29" s="215" t="s">
        <v>110</v>
      </c>
      <c r="R29" s="215"/>
      <c r="S29" s="17"/>
      <c r="T29" s="17"/>
      <c r="U29" s="17"/>
      <c r="V29" s="17"/>
      <c r="X29" s="215" t="s">
        <v>111</v>
      </c>
      <c r="Y29" s="215"/>
    </row>
    <row r="30" spans="2:28" ht="21" customHeight="1" thickBot="1" x14ac:dyDescent="0.35">
      <c r="B30" s="199" t="s">
        <v>49</v>
      </c>
      <c r="C30" s="200"/>
      <c r="D30" s="201"/>
      <c r="E30" s="202"/>
      <c r="F30" s="202"/>
      <c r="G30" s="202"/>
      <c r="H30" s="202"/>
      <c r="I30" s="203"/>
      <c r="J30" s="73" t="s">
        <v>46</v>
      </c>
      <c r="K30" s="72"/>
      <c r="L30" s="71"/>
      <c r="M30" s="71"/>
      <c r="N30" s="50"/>
      <c r="O30" s="50"/>
      <c r="P30" s="17"/>
      <c r="Q30" s="171" t="s">
        <v>109</v>
      </c>
      <c r="R30" s="172"/>
      <c r="S30" s="172"/>
      <c r="T30" s="172"/>
      <c r="U30" s="172"/>
      <c r="V30" s="17"/>
      <c r="W30" s="113"/>
      <c r="X30" s="214" t="s">
        <v>106</v>
      </c>
      <c r="Y30" s="181"/>
      <c r="Z30" s="181"/>
      <c r="AA30" s="181"/>
      <c r="AB30" s="181"/>
    </row>
    <row r="31" spans="2:28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  <c r="X31" s="172" t="s">
        <v>107</v>
      </c>
      <c r="Y31" s="172"/>
      <c r="Z31" s="114" t="s">
        <v>108</v>
      </c>
    </row>
    <row r="32" spans="2:28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9">
    <mergeCell ref="X30:AB30"/>
    <mergeCell ref="X29:Y29"/>
    <mergeCell ref="X31:Y31"/>
    <mergeCell ref="Q29:R29"/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36"/>
  <sheetViews>
    <sheetView zoomScale="77" zoomScaleNormal="77" workbookViewId="0">
      <selection activeCell="M29" sqref="M29:Q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3.5703125" customWidth="1"/>
    <col min="7" max="7" width="13.28515625" customWidth="1"/>
    <col min="8" max="8" width="24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42578125" style="14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customWidth="1"/>
    <col min="21" max="21" width="24.85546875" customWidth="1"/>
  </cols>
  <sheetData>
    <row r="2" spans="1:21" ht="31.5" customHeight="1" x14ac:dyDescent="0.3">
      <c r="A2" s="17"/>
      <c r="B2" s="179" t="s">
        <v>68</v>
      </c>
      <c r="C2" s="179"/>
      <c r="D2" s="179"/>
      <c r="E2" s="179"/>
      <c r="F2" s="180"/>
      <c r="G2" s="180"/>
      <c r="H2" s="180"/>
      <c r="I2" s="180"/>
      <c r="J2" s="181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184" t="s">
        <v>78</v>
      </c>
      <c r="C4" s="185"/>
      <c r="D4" s="185"/>
      <c r="E4" s="185"/>
      <c r="F4" s="185"/>
      <c r="G4" s="185"/>
      <c r="H4" s="185"/>
      <c r="I4" s="181"/>
      <c r="J4" s="181"/>
      <c r="M4" s="184" t="s">
        <v>77</v>
      </c>
      <c r="N4" s="185"/>
      <c r="O4" s="185"/>
      <c r="P4" s="185"/>
      <c r="Q4" s="185"/>
      <c r="R4" s="185"/>
      <c r="S4" s="185"/>
      <c r="T4" s="181"/>
      <c r="U4" s="181"/>
    </row>
    <row r="5" spans="1:21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21" ht="17.25" x14ac:dyDescent="0.3">
      <c r="B6" s="194" t="s">
        <v>1</v>
      </c>
      <c r="C6" s="195"/>
      <c r="D6" s="195"/>
      <c r="E6" s="195"/>
      <c r="F6" s="195"/>
      <c r="G6" s="195"/>
      <c r="H6" s="90"/>
      <c r="M6" s="194" t="s">
        <v>1</v>
      </c>
      <c r="N6" s="195"/>
      <c r="O6" s="195"/>
      <c r="P6" s="195"/>
      <c r="Q6" s="195"/>
      <c r="R6" s="195"/>
      <c r="S6" s="90"/>
    </row>
    <row r="7" spans="1:21" ht="17.25" customHeight="1" x14ac:dyDescent="0.3">
      <c r="B7" s="196" t="s">
        <v>72</v>
      </c>
      <c r="C7" s="196"/>
      <c r="D7" s="196"/>
      <c r="E7" s="186" t="s">
        <v>73</v>
      </c>
      <c r="F7" s="187"/>
      <c r="G7" s="187"/>
      <c r="H7" s="187"/>
      <c r="I7" s="181"/>
      <c r="J7" s="181"/>
      <c r="M7" s="196" t="s">
        <v>72</v>
      </c>
      <c r="N7" s="196"/>
      <c r="O7" s="196"/>
      <c r="P7" s="186" t="s">
        <v>35</v>
      </c>
      <c r="Q7" s="187"/>
      <c r="R7" s="187"/>
      <c r="S7" s="187"/>
      <c r="T7" s="181"/>
      <c r="U7" s="181"/>
    </row>
    <row r="8" spans="1:21" s="7" customFormat="1" ht="18.75" customHeight="1" x14ac:dyDescent="0.25">
      <c r="B8" s="182" t="s">
        <v>33</v>
      </c>
      <c r="C8" s="183"/>
      <c r="D8" s="183"/>
      <c r="E8" s="183"/>
      <c r="F8" s="183"/>
      <c r="G8" s="183"/>
      <c r="H8" s="183"/>
      <c r="I8" s="183"/>
      <c r="J8" s="181"/>
      <c r="M8" s="182" t="s">
        <v>33</v>
      </c>
      <c r="N8" s="183"/>
      <c r="O8" s="183"/>
      <c r="P8" s="183"/>
      <c r="Q8" s="183"/>
      <c r="R8" s="183"/>
      <c r="S8" s="183"/>
      <c r="T8" s="183"/>
      <c r="U8" s="181"/>
    </row>
    <row r="9" spans="1:21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21" ht="17.25" customHeight="1" x14ac:dyDescent="0.3">
      <c r="B10" s="2"/>
      <c r="C10" s="191" t="s">
        <v>21</v>
      </c>
      <c r="D10" s="192"/>
      <c r="E10" s="192"/>
      <c r="F10" s="193"/>
      <c r="G10" s="188" t="s">
        <v>18</v>
      </c>
      <c r="H10" s="189"/>
      <c r="I10" s="190"/>
      <c r="J10" s="42" t="s">
        <v>22</v>
      </c>
      <c r="L10" s="7"/>
      <c r="M10" s="7"/>
      <c r="N10" s="7"/>
    </row>
    <row r="11" spans="1:21" ht="37.5" x14ac:dyDescent="0.25">
      <c r="B11" s="18" t="s">
        <v>69</v>
      </c>
      <c r="C11" s="40" t="s">
        <v>70</v>
      </c>
      <c r="D11" s="41" t="s">
        <v>71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21" ht="15" customHeight="1" x14ac:dyDescent="0.25">
      <c r="B12" s="19">
        <v>1</v>
      </c>
      <c r="C12" s="19">
        <v>7</v>
      </c>
      <c r="D12" s="19">
        <v>41</v>
      </c>
      <c r="E12" s="19">
        <f>C12*D12</f>
        <v>287</v>
      </c>
      <c r="F12" s="19">
        <f>C12*C12</f>
        <v>49</v>
      </c>
      <c r="G12" s="19">
        <f>14.117+3.736*C12</f>
        <v>40.269000000000005</v>
      </c>
      <c r="H12" s="19">
        <f xml:space="preserve"> (D12-G12)*(D12-G12)</f>
        <v>0.53436099999999198</v>
      </c>
      <c r="I12" s="19">
        <f>(D12-34.3)*(D12-34.3)</f>
        <v>44.890000000000036</v>
      </c>
      <c r="J12" s="19">
        <f>(G12-34.3)*(G12-34.3)</f>
        <v>35.628961000000096</v>
      </c>
      <c r="K12" s="10"/>
      <c r="L12" s="7"/>
      <c r="M12" s="7"/>
      <c r="N12" s="7"/>
    </row>
    <row r="13" spans="1:21" ht="18" x14ac:dyDescent="0.25">
      <c r="B13" s="19">
        <v>2</v>
      </c>
      <c r="C13" s="19">
        <v>3</v>
      </c>
      <c r="D13" s="19">
        <v>27</v>
      </c>
      <c r="E13" s="19">
        <f t="shared" ref="E13:E21" si="0">C13*D13</f>
        <v>81</v>
      </c>
      <c r="F13" s="19">
        <f t="shared" ref="F13:F21" si="1">C13*C13</f>
        <v>9</v>
      </c>
      <c r="G13" s="19">
        <f t="shared" ref="G13:G21" si="2">14.117+3.736*C13</f>
        <v>25.325000000000003</v>
      </c>
      <c r="H13" s="19">
        <f t="shared" ref="H13:H21" si="3" xml:space="preserve"> (D13-G13)*(D13-G13)</f>
        <v>2.8056249999999903</v>
      </c>
      <c r="I13" s="19">
        <f t="shared" ref="I13:I21" si="4">(D13-34.3)*(D13-34.3)</f>
        <v>53.289999999999957</v>
      </c>
      <c r="J13" s="19">
        <f t="shared" ref="J13:J21" si="5">(G13-34.3)*(G13-34.3)</f>
        <v>80.550624999999897</v>
      </c>
      <c r="K13" s="10"/>
      <c r="L13" s="7"/>
      <c r="M13" s="7"/>
      <c r="N13" s="7"/>
    </row>
    <row r="14" spans="1:21" ht="15" customHeight="1" x14ac:dyDescent="0.25">
      <c r="B14" s="19">
        <v>3</v>
      </c>
      <c r="C14" s="19">
        <v>5</v>
      </c>
      <c r="D14" s="19">
        <v>35</v>
      </c>
      <c r="E14" s="19">
        <f t="shared" si="0"/>
        <v>175</v>
      </c>
      <c r="F14" s="19">
        <f t="shared" si="1"/>
        <v>25</v>
      </c>
      <c r="G14" s="19">
        <f t="shared" si="2"/>
        <v>32.796999999999997</v>
      </c>
      <c r="H14" s="19">
        <f t="shared" si="3"/>
        <v>4.853209000000013</v>
      </c>
      <c r="I14" s="19">
        <f t="shared" si="4"/>
        <v>0.49000000000000399</v>
      </c>
      <c r="J14" s="19">
        <f t="shared" si="5"/>
        <v>2.2590090000000003</v>
      </c>
      <c r="L14" s="7"/>
      <c r="M14" s="7"/>
      <c r="N14" s="7"/>
    </row>
    <row r="15" spans="1:21" ht="15" customHeight="1" x14ac:dyDescent="0.25">
      <c r="B15" s="19">
        <v>4</v>
      </c>
      <c r="C15" s="19">
        <v>3</v>
      </c>
      <c r="D15" s="19">
        <v>26</v>
      </c>
      <c r="E15" s="19">
        <f t="shared" si="0"/>
        <v>78</v>
      </c>
      <c r="F15" s="19">
        <f t="shared" si="1"/>
        <v>9</v>
      </c>
      <c r="G15" s="19">
        <f t="shared" si="2"/>
        <v>25.325000000000003</v>
      </c>
      <c r="H15" s="19">
        <f t="shared" si="3"/>
        <v>0.45562499999999617</v>
      </c>
      <c r="I15" s="19">
        <f t="shared" si="4"/>
        <v>68.889999999999958</v>
      </c>
      <c r="J15" s="19">
        <f t="shared" si="5"/>
        <v>80.550624999999897</v>
      </c>
      <c r="K15" s="10"/>
      <c r="L15" s="7"/>
      <c r="M15" s="7"/>
      <c r="N15" s="7"/>
    </row>
    <row r="16" spans="1:21" ht="15" customHeight="1" x14ac:dyDescent="0.25">
      <c r="B16" s="19">
        <v>5</v>
      </c>
      <c r="C16" s="19">
        <v>8</v>
      </c>
      <c r="D16" s="19">
        <v>48</v>
      </c>
      <c r="E16" s="19">
        <f t="shared" si="0"/>
        <v>384</v>
      </c>
      <c r="F16" s="19">
        <f t="shared" si="1"/>
        <v>64</v>
      </c>
      <c r="G16" s="19">
        <f t="shared" si="2"/>
        <v>44.005000000000003</v>
      </c>
      <c r="H16" s="19">
        <f t="shared" si="3"/>
        <v>15.96002499999998</v>
      </c>
      <c r="I16" s="19">
        <f t="shared" si="4"/>
        <v>187.69000000000008</v>
      </c>
      <c r="J16" s="19">
        <f t="shared" si="5"/>
        <v>94.187025000000105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7</v>
      </c>
      <c r="D17" s="19">
        <v>45</v>
      </c>
      <c r="E17" s="19">
        <f t="shared" si="0"/>
        <v>315</v>
      </c>
      <c r="F17" s="19">
        <f t="shared" si="1"/>
        <v>49</v>
      </c>
      <c r="G17" s="19">
        <f t="shared" si="2"/>
        <v>40.269000000000005</v>
      </c>
      <c r="H17" s="19">
        <f t="shared" si="3"/>
        <v>22.38236099999995</v>
      </c>
      <c r="I17" s="19">
        <f t="shared" si="4"/>
        <v>114.49000000000007</v>
      </c>
      <c r="J17" s="19">
        <f t="shared" si="5"/>
        <v>35.628961000000096</v>
      </c>
      <c r="K17" s="10"/>
      <c r="L17" s="7"/>
      <c r="M17" s="7"/>
      <c r="N17" s="7"/>
    </row>
    <row r="18" spans="2:17" ht="15" customHeight="1" x14ac:dyDescent="0.25">
      <c r="B18" s="19">
        <v>7</v>
      </c>
      <c r="C18" s="19">
        <v>10</v>
      </c>
      <c r="D18" s="19">
        <v>46</v>
      </c>
      <c r="E18" s="19">
        <f t="shared" si="0"/>
        <v>460</v>
      </c>
      <c r="F18" s="19">
        <f t="shared" si="1"/>
        <v>100</v>
      </c>
      <c r="G18" s="19">
        <f t="shared" si="2"/>
        <v>51.477000000000004</v>
      </c>
      <c r="H18" s="19">
        <f t="shared" si="3"/>
        <v>29.997529000000043</v>
      </c>
      <c r="I18" s="19">
        <f t="shared" si="4"/>
        <v>136.89000000000007</v>
      </c>
      <c r="J18" s="19">
        <f t="shared" si="5"/>
        <v>295.04932900000023</v>
      </c>
      <c r="K18" s="10"/>
      <c r="L18" s="7"/>
      <c r="M18" s="7"/>
      <c r="N18" s="7"/>
    </row>
    <row r="19" spans="2:17" ht="18.75" customHeight="1" x14ac:dyDescent="0.25">
      <c r="B19" s="19">
        <v>8</v>
      </c>
      <c r="C19" s="19">
        <v>3</v>
      </c>
      <c r="D19" s="19">
        <v>27</v>
      </c>
      <c r="E19" s="19">
        <f t="shared" si="0"/>
        <v>81</v>
      </c>
      <c r="F19" s="19">
        <f t="shared" si="1"/>
        <v>9</v>
      </c>
      <c r="G19" s="19">
        <f t="shared" si="2"/>
        <v>25.325000000000003</v>
      </c>
      <c r="H19" s="19">
        <f t="shared" si="3"/>
        <v>2.8056249999999903</v>
      </c>
      <c r="I19" s="19">
        <f t="shared" si="4"/>
        <v>53.289999999999957</v>
      </c>
      <c r="J19" s="19">
        <f t="shared" si="5"/>
        <v>80.550624999999897</v>
      </c>
      <c r="K19" s="10"/>
      <c r="L19" s="7"/>
      <c r="M19" s="7"/>
      <c r="N19" s="7"/>
    </row>
    <row r="20" spans="2:17" ht="15" customHeight="1" x14ac:dyDescent="0.25">
      <c r="B20" s="19">
        <v>9</v>
      </c>
      <c r="C20" s="19">
        <v>5</v>
      </c>
      <c r="D20" s="19">
        <v>29</v>
      </c>
      <c r="E20" s="19">
        <f t="shared" si="0"/>
        <v>145</v>
      </c>
      <c r="F20" s="19">
        <f t="shared" si="1"/>
        <v>25</v>
      </c>
      <c r="G20" s="19">
        <f t="shared" si="2"/>
        <v>32.796999999999997</v>
      </c>
      <c r="H20" s="19">
        <f t="shared" si="3"/>
        <v>14.417208999999978</v>
      </c>
      <c r="I20" s="19">
        <f t="shared" si="4"/>
        <v>28.089999999999971</v>
      </c>
      <c r="J20" s="19">
        <f t="shared" si="5"/>
        <v>2.2590090000000003</v>
      </c>
      <c r="K20" s="10"/>
      <c r="L20" s="7"/>
      <c r="M20" s="7"/>
      <c r="N20" s="7"/>
    </row>
    <row r="21" spans="2:17" ht="18" x14ac:dyDescent="0.25">
      <c r="B21" s="19">
        <v>10</v>
      </c>
      <c r="C21" s="19">
        <v>3</v>
      </c>
      <c r="D21" s="19">
        <v>19</v>
      </c>
      <c r="E21" s="19">
        <f t="shared" si="0"/>
        <v>57</v>
      </c>
      <c r="F21" s="19">
        <f t="shared" si="1"/>
        <v>9</v>
      </c>
      <c r="G21" s="19">
        <f t="shared" si="2"/>
        <v>25.325000000000003</v>
      </c>
      <c r="H21" s="19">
        <f t="shared" si="3"/>
        <v>40.005625000000038</v>
      </c>
      <c r="I21" s="19">
        <f t="shared" si="4"/>
        <v>234.08999999999992</v>
      </c>
      <c r="J21" s="19">
        <f t="shared" si="5"/>
        <v>80.550624999999897</v>
      </c>
      <c r="K21" s="10"/>
      <c r="L21" s="7"/>
      <c r="M21" s="7"/>
      <c r="N21" s="7"/>
      <c r="O21" s="9"/>
    </row>
    <row r="22" spans="2:17" ht="15.75" x14ac:dyDescent="0.25">
      <c r="B22" s="20" t="s">
        <v>0</v>
      </c>
      <c r="C22" s="20">
        <f>SUM(C12:C21)</f>
        <v>54</v>
      </c>
      <c r="D22" s="20">
        <f t="shared" ref="D22:F22" si="6">SUM(D12:D21)</f>
        <v>343</v>
      </c>
      <c r="E22" s="20">
        <f t="shared" si="6"/>
        <v>2063</v>
      </c>
      <c r="F22" s="20">
        <f t="shared" si="6"/>
        <v>348</v>
      </c>
      <c r="G22" s="20"/>
      <c r="H22" s="20">
        <f>SUM(H12:H21)</f>
        <v>134.21719399999998</v>
      </c>
      <c r="I22" s="20">
        <f>SUM(I12:I21)</f>
        <v>922.09999999999991</v>
      </c>
      <c r="J22" s="20">
        <f>SUM(J12:J21)</f>
        <v>787.2147940000001</v>
      </c>
      <c r="K22" s="9"/>
      <c r="L22" s="7"/>
      <c r="M22" s="7"/>
      <c r="N22" s="7"/>
    </row>
    <row r="23" spans="2:17" ht="20.25" customHeight="1" x14ac:dyDescent="0.25">
      <c r="C23" s="17"/>
      <c r="L23" s="7"/>
      <c r="M23" s="7"/>
      <c r="N23" s="7"/>
    </row>
    <row r="24" spans="2:17" ht="17.25" x14ac:dyDescent="0.3">
      <c r="B24" s="5" t="s">
        <v>11</v>
      </c>
      <c r="C24" s="12"/>
      <c r="D24" s="12"/>
      <c r="E24" s="12"/>
      <c r="F24" s="12"/>
      <c r="G24" s="12"/>
      <c r="H24" s="91" t="s">
        <v>64</v>
      </c>
      <c r="I24" s="12"/>
      <c r="L24" s="7"/>
      <c r="M24" s="7"/>
      <c r="N24" s="7"/>
    </row>
    <row r="25" spans="2:17" ht="8.25" customHeight="1" x14ac:dyDescent="0.35">
      <c r="B25" s="5"/>
      <c r="C25" s="12"/>
      <c r="D25" s="12"/>
      <c r="E25" s="12"/>
      <c r="F25" s="12"/>
      <c r="G25" s="12"/>
      <c r="H25" s="12"/>
      <c r="I25" s="12"/>
      <c r="J25" s="17"/>
      <c r="L25" s="7"/>
      <c r="M25" s="7"/>
      <c r="N25" s="7"/>
      <c r="O25" s="33"/>
    </row>
    <row r="26" spans="2:17" ht="36.75" customHeight="1" x14ac:dyDescent="0.35">
      <c r="B26" s="184" t="s">
        <v>75</v>
      </c>
      <c r="C26" s="181"/>
      <c r="D26" s="181"/>
      <c r="E26" s="181"/>
      <c r="F26" s="181"/>
      <c r="G26" s="12"/>
      <c r="H26" s="92" t="s">
        <v>118</v>
      </c>
      <c r="I26" s="12"/>
      <c r="J26" s="3"/>
      <c r="L26" s="7"/>
      <c r="M26" s="7"/>
      <c r="N26" s="7"/>
      <c r="O26" s="33"/>
    </row>
    <row r="27" spans="2:17" ht="21" x14ac:dyDescent="0.35">
      <c r="B27" s="5" t="s">
        <v>74</v>
      </c>
      <c r="C27" s="12"/>
      <c r="D27" s="12"/>
      <c r="E27" s="12"/>
      <c r="F27" s="12"/>
      <c r="G27" s="12"/>
      <c r="H27" s="91" t="s">
        <v>119</v>
      </c>
      <c r="I27" s="12"/>
      <c r="J27" s="3"/>
      <c r="L27" s="7"/>
      <c r="M27" s="7"/>
      <c r="N27" s="7"/>
      <c r="O27" s="33"/>
    </row>
    <row r="28" spans="2:17" ht="21.75" thickBot="1" x14ac:dyDescent="0.4">
      <c r="B28" s="12"/>
      <c r="C28" s="13"/>
      <c r="D28" s="12"/>
      <c r="E28" s="12"/>
      <c r="L28" s="7"/>
      <c r="M28" s="7"/>
      <c r="N28" s="7"/>
      <c r="O28" s="33"/>
    </row>
    <row r="29" spans="2:17" ht="19.5" thickBot="1" x14ac:dyDescent="0.35">
      <c r="B29" s="176" t="s">
        <v>76</v>
      </c>
      <c r="C29" s="177"/>
      <c r="D29" s="177"/>
      <c r="E29" s="177"/>
      <c r="F29" s="178"/>
      <c r="M29" s="171"/>
      <c r="N29" s="172"/>
      <c r="O29" s="172"/>
      <c r="P29" s="172"/>
      <c r="Q29" s="172"/>
    </row>
    <row r="30" spans="2:17" ht="22.5" customHeight="1" thickBot="1" x14ac:dyDescent="0.35">
      <c r="B30" s="21"/>
      <c r="C30" s="22"/>
      <c r="D30" s="52"/>
      <c r="E30" s="22"/>
    </row>
    <row r="31" spans="2:17" ht="36" customHeight="1" thickBot="1" x14ac:dyDescent="0.35">
      <c r="B31" s="173" t="s">
        <v>16</v>
      </c>
      <c r="C31" s="174"/>
      <c r="D31" s="174"/>
      <c r="E31" s="174"/>
      <c r="F31" s="175"/>
      <c r="H31" s="92" t="s">
        <v>120</v>
      </c>
    </row>
    <row r="32" spans="2:17" ht="18" customHeight="1" x14ac:dyDescent="0.25">
      <c r="D32" s="17"/>
      <c r="E32" s="17"/>
      <c r="F32" s="17"/>
    </row>
    <row r="34" spans="8:17" ht="17.25" customHeight="1" x14ac:dyDescent="0.25">
      <c r="H34" s="17"/>
    </row>
    <row r="36" spans="8:17" ht="17.25" customHeight="1" x14ac:dyDescent="0.25">
      <c r="M36" s="171" t="s">
        <v>66</v>
      </c>
      <c r="N36" s="172"/>
      <c r="O36" s="172"/>
      <c r="P36" s="172"/>
      <c r="Q36" s="172"/>
    </row>
  </sheetData>
  <mergeCells count="18"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36:Q36"/>
    <mergeCell ref="M4:U4"/>
    <mergeCell ref="M6:R6"/>
    <mergeCell ref="M7:O7"/>
    <mergeCell ref="P7:U7"/>
    <mergeCell ref="M8:U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7"/>
  <sheetViews>
    <sheetView zoomScale="78" zoomScaleNormal="78" workbookViewId="0">
      <selection activeCell="H21" sqref="H21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79" t="s">
        <v>44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34"/>
      <c r="O2" s="35"/>
      <c r="P2" s="35"/>
      <c r="Q2" s="35"/>
      <c r="R2" s="35"/>
      <c r="S2" s="35"/>
      <c r="T2" s="35"/>
      <c r="U2" s="35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6" t="s">
        <v>36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36"/>
      <c r="O4" s="36"/>
      <c r="P4" s="36"/>
      <c r="Q4" s="36"/>
      <c r="R4" s="36"/>
      <c r="S4" s="36"/>
      <c r="T4" s="34"/>
      <c r="U4" s="34"/>
    </row>
    <row r="5" spans="1:27" ht="9.75" customHeight="1" x14ac:dyDescent="0.3">
      <c r="B5" s="63"/>
      <c r="C5" s="6"/>
      <c r="D5" s="30"/>
      <c r="E5" s="6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6"/>
      <c r="R5" s="30"/>
      <c r="S5" s="6"/>
      <c r="T5" s="8"/>
      <c r="U5" s="8"/>
    </row>
    <row r="6" spans="1:27" ht="17.25" x14ac:dyDescent="0.3">
      <c r="B6" s="194" t="s">
        <v>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7"/>
      <c r="O6" s="37"/>
      <c r="P6" s="37"/>
      <c r="Q6" s="37"/>
      <c r="R6" s="27"/>
      <c r="S6" s="4"/>
    </row>
    <row r="7" spans="1:27" ht="17.25" customHeight="1" x14ac:dyDescent="0.3">
      <c r="B7" s="196" t="s">
        <v>13</v>
      </c>
      <c r="C7" s="196"/>
      <c r="D7" s="196"/>
      <c r="E7" s="196"/>
      <c r="F7" s="186" t="s">
        <v>32</v>
      </c>
      <c r="G7" s="181"/>
      <c r="H7" s="181"/>
      <c r="I7" s="181"/>
      <c r="J7" s="181"/>
      <c r="K7" s="181"/>
      <c r="L7" s="181"/>
      <c r="M7" s="181"/>
      <c r="N7" s="34"/>
      <c r="O7" s="34"/>
      <c r="P7" s="216" t="s">
        <v>59</v>
      </c>
      <c r="Q7" s="216"/>
      <c r="R7" s="216"/>
      <c r="S7" s="216"/>
      <c r="T7" s="216"/>
      <c r="U7" s="216"/>
      <c r="V7" s="31"/>
    </row>
    <row r="8" spans="1:27" s="7" customFormat="1" ht="20.25" customHeight="1" x14ac:dyDescent="0.25">
      <c r="B8" s="204" t="s">
        <v>51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53"/>
      <c r="O8" s="53"/>
      <c r="P8" s="53"/>
      <c r="Q8" s="53"/>
      <c r="R8" s="53"/>
      <c r="S8" s="53"/>
      <c r="T8" s="53"/>
      <c r="U8" s="29"/>
      <c r="V8" s="31"/>
      <c r="W8" s="32"/>
      <c r="X8"/>
      <c r="Y8"/>
      <c r="Z8"/>
      <c r="AA8"/>
    </row>
    <row r="9" spans="1:27" ht="19.5" customHeight="1" x14ac:dyDescent="0.3">
      <c r="B9" s="64"/>
      <c r="C9" s="206" t="s">
        <v>24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74"/>
      <c r="O9" s="50"/>
      <c r="P9" s="50"/>
      <c r="Q9" s="208" t="s">
        <v>18</v>
      </c>
      <c r="R9" s="208"/>
      <c r="S9" s="209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L18" si="6">F12*F12</f>
        <v>625</v>
      </c>
      <c r="M12" s="48">
        <f t="shared" ref="M12:M18" si="7">G12*G12</f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7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7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7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7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7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7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0" t="s">
        <v>50</v>
      </c>
      <c r="Q22" s="177"/>
      <c r="R22" s="177"/>
      <c r="S22" s="177"/>
      <c r="T22" s="177"/>
      <c r="U22" s="178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1" t="s">
        <v>37</v>
      </c>
      <c r="Q24" s="212"/>
      <c r="R24" s="213"/>
      <c r="S24" s="177"/>
      <c r="T24" s="177"/>
      <c r="U24" s="178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0" t="s">
        <v>58</v>
      </c>
      <c r="C27" s="177"/>
      <c r="D27" s="177"/>
      <c r="E27" s="177"/>
      <c r="F27" s="177"/>
      <c r="G27" s="177"/>
      <c r="H27" s="177"/>
      <c r="I27" s="178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197" t="s">
        <v>52</v>
      </c>
      <c r="C29" s="198"/>
      <c r="D29" s="198"/>
      <c r="E29" s="198"/>
      <c r="F29" s="198"/>
      <c r="G29" s="198"/>
      <c r="H29" s="198"/>
      <c r="I29" s="198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199" t="s">
        <v>49</v>
      </c>
      <c r="C30" s="200"/>
      <c r="D30" s="201"/>
      <c r="E30" s="202"/>
      <c r="F30" s="202"/>
      <c r="G30" s="202"/>
      <c r="H30" s="202"/>
      <c r="I30" s="203"/>
      <c r="J30" s="73" t="s">
        <v>46</v>
      </c>
      <c r="K30" s="72"/>
      <c r="L30" s="71"/>
      <c r="M30" s="71"/>
      <c r="N30" s="50"/>
      <c r="O30" s="50"/>
      <c r="P30" s="17"/>
      <c r="Q30" s="217" t="s">
        <v>60</v>
      </c>
      <c r="R30" s="181"/>
      <c r="S30" s="181"/>
      <c r="T30" s="181"/>
      <c r="U30" s="181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Q30:U30"/>
    <mergeCell ref="B30:I30"/>
    <mergeCell ref="B27:I27"/>
    <mergeCell ref="B7:E7"/>
    <mergeCell ref="B2:M2"/>
    <mergeCell ref="F7:M7"/>
    <mergeCell ref="B29:I29"/>
    <mergeCell ref="P22:U22"/>
    <mergeCell ref="P24:U24"/>
    <mergeCell ref="B8:M8"/>
    <mergeCell ref="P7:U7"/>
    <mergeCell ref="B4:M4"/>
    <mergeCell ref="B6:M6"/>
    <mergeCell ref="C9:M9"/>
    <mergeCell ref="Q9:S9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Q33"/>
  <sheetViews>
    <sheetView zoomScale="77" zoomScaleNormal="77" workbookViewId="0">
      <selection activeCell="M26" sqref="M26:Q26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4" customWidth="1"/>
    <col min="15" max="15" width="20.7109375" customWidth="1"/>
    <col min="16" max="16" width="16" customWidth="1"/>
    <col min="17" max="17" width="18.140625" customWidth="1"/>
  </cols>
  <sheetData>
    <row r="2" spans="1:14" ht="31.5" customHeight="1" x14ac:dyDescent="0.3">
      <c r="A2" s="17"/>
      <c r="B2" s="179" t="s">
        <v>67</v>
      </c>
      <c r="C2" s="179"/>
      <c r="D2" s="179"/>
      <c r="E2" s="179"/>
      <c r="F2" s="180"/>
      <c r="G2" s="180"/>
      <c r="H2" s="180"/>
      <c r="I2" s="180"/>
      <c r="J2" s="181"/>
    </row>
    <row r="3" spans="1:14" ht="11.25" customHeight="1" x14ac:dyDescent="0.3">
      <c r="B3" s="1"/>
      <c r="C3" s="1"/>
      <c r="D3" s="1"/>
      <c r="E3" s="1"/>
    </row>
    <row r="4" spans="1:14" ht="18.75" customHeight="1" x14ac:dyDescent="0.3">
      <c r="B4" s="184" t="s">
        <v>34</v>
      </c>
      <c r="C4" s="185"/>
      <c r="D4" s="185"/>
      <c r="E4" s="185"/>
      <c r="F4" s="185"/>
      <c r="G4" s="185"/>
      <c r="H4" s="185"/>
      <c r="I4" s="181"/>
      <c r="J4" s="181"/>
    </row>
    <row r="5" spans="1:14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14" ht="17.25" x14ac:dyDescent="0.3">
      <c r="B6" s="194" t="s">
        <v>1</v>
      </c>
      <c r="C6" s="195"/>
      <c r="D6" s="195"/>
      <c r="E6" s="195"/>
      <c r="F6" s="195"/>
      <c r="G6" s="195"/>
      <c r="H6" s="90"/>
      <c r="M6" s="38"/>
    </row>
    <row r="7" spans="1:14" ht="17.25" customHeight="1" x14ac:dyDescent="0.3">
      <c r="B7" s="196" t="s">
        <v>2</v>
      </c>
      <c r="C7" s="196"/>
      <c r="D7" s="196"/>
      <c r="E7" s="186" t="s">
        <v>35</v>
      </c>
      <c r="F7" s="187"/>
      <c r="G7" s="187"/>
      <c r="H7" s="187"/>
      <c r="I7" s="181"/>
      <c r="J7" s="181"/>
    </row>
    <row r="8" spans="1:14" s="7" customFormat="1" ht="18.75" customHeight="1" x14ac:dyDescent="0.25">
      <c r="B8" s="182" t="s">
        <v>33</v>
      </c>
      <c r="C8" s="183"/>
      <c r="D8" s="183"/>
      <c r="E8" s="183"/>
      <c r="F8" s="183"/>
      <c r="G8" s="183"/>
      <c r="H8" s="183"/>
      <c r="I8" s="183"/>
      <c r="J8" s="181"/>
    </row>
    <row r="9" spans="1:14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14" ht="17.25" customHeight="1" x14ac:dyDescent="0.3">
      <c r="B10" s="2"/>
      <c r="C10" s="191" t="s">
        <v>21</v>
      </c>
      <c r="D10" s="192"/>
      <c r="E10" s="192"/>
      <c r="F10" s="193"/>
      <c r="G10" s="188" t="s">
        <v>18</v>
      </c>
      <c r="H10" s="189"/>
      <c r="I10" s="190"/>
      <c r="J10" s="42" t="s">
        <v>22</v>
      </c>
      <c r="L10" s="7"/>
      <c r="M10" s="7"/>
      <c r="N10" s="7"/>
    </row>
    <row r="11" spans="1:14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14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7"/>
    </row>
    <row r="13" spans="1:14" ht="18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7"/>
    </row>
    <row r="14" spans="1:14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7"/>
    </row>
    <row r="15" spans="1:14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7"/>
    </row>
    <row r="16" spans="1:14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7"/>
    </row>
    <row r="18" spans="2:17" ht="18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7"/>
      <c r="O18" s="9"/>
    </row>
    <row r="19" spans="2:17" ht="15.75" x14ac:dyDescent="0.25">
      <c r="B19" s="20" t="s">
        <v>0</v>
      </c>
      <c r="C19" s="20">
        <f>SUM(C12:C18)</f>
        <v>28</v>
      </c>
      <c r="D19" s="20">
        <f t="shared" ref="D19:F19" si="0">SUM(D12:D18)</f>
        <v>60</v>
      </c>
      <c r="E19" s="20">
        <f t="shared" si="0"/>
        <v>301</v>
      </c>
      <c r="F19" s="20">
        <f t="shared" si="0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7"/>
    </row>
    <row r="20" spans="2:17" ht="20.25" customHeight="1" x14ac:dyDescent="0.25">
      <c r="C20" s="17"/>
      <c r="L20" s="7"/>
      <c r="M20" s="7"/>
      <c r="N20" s="7"/>
    </row>
    <row r="21" spans="2:17" ht="17.25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7"/>
      <c r="O22" s="33"/>
    </row>
    <row r="23" spans="2:17" ht="36.75" customHeight="1" x14ac:dyDescent="0.35">
      <c r="B23" s="184" t="s">
        <v>10</v>
      </c>
      <c r="C23" s="181"/>
      <c r="D23" s="181"/>
      <c r="E23" s="181"/>
      <c r="F23" s="181"/>
      <c r="G23" s="12"/>
      <c r="H23" s="92" t="s">
        <v>63</v>
      </c>
      <c r="I23" s="12"/>
      <c r="J23" s="3"/>
      <c r="L23" s="7"/>
      <c r="M23" s="7"/>
      <c r="N23" s="7"/>
      <c r="O23" s="33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7"/>
      <c r="O24" s="33"/>
    </row>
    <row r="25" spans="2:17" ht="21.75" thickBot="1" x14ac:dyDescent="0.4">
      <c r="B25" s="12"/>
      <c r="C25" s="13"/>
      <c r="D25" s="12"/>
      <c r="E25" s="12"/>
      <c r="L25" s="7"/>
      <c r="M25" s="7"/>
      <c r="N25" s="7"/>
      <c r="O25" s="33"/>
    </row>
    <row r="26" spans="2:17" ht="19.5" thickBot="1" x14ac:dyDescent="0.35">
      <c r="B26" s="176" t="s">
        <v>12</v>
      </c>
      <c r="C26" s="177"/>
      <c r="D26" s="177"/>
      <c r="E26" s="177"/>
      <c r="F26" s="178"/>
      <c r="M26" s="171" t="s">
        <v>66</v>
      </c>
      <c r="N26" s="172"/>
      <c r="O26" s="172"/>
      <c r="P26" s="172"/>
      <c r="Q26" s="172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3" t="s">
        <v>16</v>
      </c>
      <c r="C28" s="174"/>
      <c r="D28" s="174"/>
      <c r="E28" s="174"/>
      <c r="F28" s="175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:J2"/>
    <mergeCell ref="B4:J4"/>
    <mergeCell ref="B6:G6"/>
    <mergeCell ref="B7:D7"/>
    <mergeCell ref="E7:J7"/>
    <mergeCell ref="B8:J8"/>
    <mergeCell ref="C10:F10"/>
    <mergeCell ref="G10:I10"/>
    <mergeCell ref="B23:F23"/>
    <mergeCell ref="B26:F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P33" sqref="P33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79" t="s">
        <v>44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6" t="s">
        <v>36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4" t="s">
        <v>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90"/>
      <c r="O6" s="90"/>
      <c r="P6" s="90"/>
      <c r="Q6" s="90"/>
      <c r="R6" s="90"/>
      <c r="S6" s="90"/>
    </row>
    <row r="7" spans="1:27" ht="17.25" customHeight="1" x14ac:dyDescent="0.3">
      <c r="B7" s="196" t="s">
        <v>13</v>
      </c>
      <c r="C7" s="196"/>
      <c r="D7" s="196"/>
      <c r="E7" s="196"/>
      <c r="F7" s="186" t="s">
        <v>32</v>
      </c>
      <c r="G7" s="181"/>
      <c r="H7" s="181"/>
      <c r="I7" s="181"/>
      <c r="J7" s="181"/>
      <c r="K7" s="181"/>
      <c r="L7" s="181"/>
      <c r="M7" s="181"/>
      <c r="N7" s="85"/>
      <c r="O7" s="85"/>
      <c r="P7" s="216" t="s">
        <v>59</v>
      </c>
      <c r="Q7" s="216"/>
      <c r="R7" s="216"/>
      <c r="S7" s="216"/>
      <c r="T7" s="216"/>
      <c r="U7" s="216"/>
      <c r="V7" s="85"/>
    </row>
    <row r="8" spans="1:27" s="7" customFormat="1" ht="20.25" customHeight="1" x14ac:dyDescent="0.25">
      <c r="B8" s="204" t="s">
        <v>51</v>
      </c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53"/>
      <c r="O8" s="53"/>
      <c r="P8" s="53"/>
      <c r="Q8" s="53"/>
      <c r="R8" s="53"/>
      <c r="S8" s="53"/>
      <c r="T8" s="53"/>
      <c r="U8" s="87"/>
      <c r="V8" s="85"/>
      <c r="W8" s="32"/>
      <c r="X8"/>
      <c r="Y8"/>
      <c r="Z8"/>
      <c r="AA8"/>
    </row>
    <row r="9" spans="1:27" ht="19.5" customHeight="1" x14ac:dyDescent="0.3">
      <c r="B9" s="64"/>
      <c r="C9" s="206" t="s">
        <v>24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74"/>
      <c r="O9" s="50"/>
      <c r="P9" s="50"/>
      <c r="Q9" s="208" t="s">
        <v>18</v>
      </c>
      <c r="R9" s="208"/>
      <c r="S9" s="209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f ca="1">C11-30</f>
        <v>-30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 ca="1">SUM(C11:C18)</f>
        <v>240</v>
      </c>
      <c r="D19" s="54">
        <f>SUM(D11:D18)</f>
        <v>104</v>
      </c>
      <c r="E19" s="54">
        <f t="shared" ref="E19:M19" si="7">SUM(E11:E18)</f>
        <v>178</v>
      </c>
      <c r="F19" s="55">
        <f t="shared" si="7"/>
        <v>0</v>
      </c>
      <c r="G19" s="55">
        <f t="shared" si="7"/>
        <v>0</v>
      </c>
      <c r="H19" s="60">
        <f t="shared" si="7"/>
        <v>0</v>
      </c>
      <c r="I19" s="55">
        <f t="shared" si="7"/>
        <v>2070</v>
      </c>
      <c r="J19" s="60">
        <f t="shared" si="7"/>
        <v>2115</v>
      </c>
      <c r="K19" s="60">
        <f t="shared" si="7"/>
        <v>1284</v>
      </c>
      <c r="L19" s="55">
        <f t="shared" si="7"/>
        <v>3550</v>
      </c>
      <c r="M19" s="55">
        <f t="shared" si="7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0" t="s">
        <v>50</v>
      </c>
      <c r="Q22" s="177"/>
      <c r="R22" s="177"/>
      <c r="S22" s="177"/>
      <c r="T22" s="177"/>
      <c r="U22" s="178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1" t="s">
        <v>37</v>
      </c>
      <c r="Q24" s="212"/>
      <c r="R24" s="213"/>
      <c r="S24" s="177"/>
      <c r="T24" s="177"/>
      <c r="U24" s="178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0" t="s">
        <v>58</v>
      </c>
      <c r="C27" s="177"/>
      <c r="D27" s="177"/>
      <c r="E27" s="177"/>
      <c r="F27" s="177"/>
      <c r="G27" s="177"/>
      <c r="H27" s="177"/>
      <c r="I27" s="178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197" t="s">
        <v>52</v>
      </c>
      <c r="C29" s="198"/>
      <c r="D29" s="198"/>
      <c r="E29" s="198"/>
      <c r="F29" s="198"/>
      <c r="G29" s="198"/>
      <c r="H29" s="198"/>
      <c r="I29" s="198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199" t="s">
        <v>49</v>
      </c>
      <c r="C30" s="200"/>
      <c r="D30" s="201"/>
      <c r="E30" s="202"/>
      <c r="F30" s="202"/>
      <c r="G30" s="202"/>
      <c r="H30" s="202"/>
      <c r="I30" s="203"/>
      <c r="J30" s="73" t="s">
        <v>46</v>
      </c>
      <c r="K30" s="72"/>
      <c r="L30" s="71"/>
      <c r="M30" s="71"/>
      <c r="N30" s="50"/>
      <c r="O30" s="50"/>
      <c r="P30" s="17"/>
      <c r="Q30" s="217" t="s">
        <v>60</v>
      </c>
      <c r="R30" s="181"/>
      <c r="S30" s="181"/>
      <c r="T30" s="181"/>
      <c r="U30" s="181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P7:U7"/>
    <mergeCell ref="B2:M2"/>
    <mergeCell ref="B4:M4"/>
    <mergeCell ref="B6:M6"/>
    <mergeCell ref="B7:E7"/>
    <mergeCell ref="F7:M7"/>
    <mergeCell ref="B29:I29"/>
    <mergeCell ref="B30:I30"/>
    <mergeCell ref="Q30:U30"/>
    <mergeCell ref="B8:M8"/>
    <mergeCell ref="C9:M9"/>
    <mergeCell ref="Q9:S9"/>
    <mergeCell ref="P22:U22"/>
    <mergeCell ref="P24:U24"/>
    <mergeCell ref="B27:I2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tabSelected="1" zoomScale="75" zoomScaleNormal="75" workbookViewId="0">
      <selection activeCell="K34" sqref="K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56" customWidth="1"/>
    <col min="8" max="8" width="25.140625" style="137" customWidth="1"/>
    <col min="9" max="9" width="24.7109375" style="137" customWidth="1"/>
    <col min="10" max="10" width="12" style="137" customWidth="1"/>
    <col min="11" max="11" width="29.5703125" style="137" customWidth="1"/>
    <col min="12" max="12" width="13.42578125" style="137" customWidth="1"/>
    <col min="13" max="13" width="4.140625" style="137" customWidth="1"/>
    <col min="14" max="14" width="23.140625" style="137" customWidth="1"/>
    <col min="15" max="15" width="25" style="145" customWidth="1"/>
    <col min="16" max="16" width="26.42578125" style="145" customWidth="1"/>
    <col min="17" max="17" width="9.42578125" style="145" customWidth="1"/>
    <col min="18" max="18" width="28.85546875" style="145" customWidth="1"/>
    <col min="19" max="19" width="14.42578125" style="145" customWidth="1"/>
    <col min="20" max="20" width="18.5703125" style="145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7"/>
      <c r="B2" s="179" t="s">
        <v>138</v>
      </c>
      <c r="C2" s="179"/>
      <c r="D2" s="179"/>
      <c r="E2" s="179"/>
      <c r="F2" s="222"/>
      <c r="G2" s="222"/>
      <c r="H2" s="222"/>
      <c r="I2" s="222"/>
      <c r="J2" s="222"/>
      <c r="K2" s="223"/>
      <c r="L2" s="181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196" t="s">
        <v>124</v>
      </c>
      <c r="C4" s="181"/>
      <c r="D4" s="181"/>
      <c r="E4" s="181"/>
      <c r="F4" s="181"/>
      <c r="G4" s="181"/>
      <c r="H4" s="181"/>
      <c r="I4" s="126"/>
      <c r="J4" s="126"/>
      <c r="K4" s="227" t="s">
        <v>139</v>
      </c>
      <c r="L4" s="228"/>
      <c r="O4" s="137"/>
      <c r="P4" s="137"/>
      <c r="Q4" s="137"/>
      <c r="R4" s="137"/>
      <c r="S4" s="137"/>
      <c r="T4" s="137"/>
      <c r="U4" s="130"/>
      <c r="V4" s="130"/>
      <c r="W4" s="130"/>
      <c r="X4" s="130"/>
      <c r="Y4" s="130"/>
      <c r="Z4" s="126"/>
      <c r="AA4" s="126"/>
    </row>
    <row r="5" spans="1:27" ht="9.75" customHeight="1" x14ac:dyDescent="0.3">
      <c r="B5" s="129"/>
      <c r="C5" s="130"/>
      <c r="D5" s="130"/>
      <c r="E5" s="130"/>
      <c r="F5" s="130"/>
      <c r="G5" s="58"/>
      <c r="H5" s="138"/>
      <c r="I5" s="144"/>
      <c r="J5" s="144"/>
      <c r="K5" s="228"/>
      <c r="L5" s="228"/>
      <c r="O5" s="137"/>
      <c r="P5" s="137"/>
      <c r="Q5" s="137"/>
      <c r="R5" s="137"/>
      <c r="S5" s="137"/>
      <c r="T5" s="137"/>
    </row>
    <row r="6" spans="1:27" ht="17.25" customHeight="1" x14ac:dyDescent="0.3">
      <c r="B6" s="194" t="s">
        <v>1</v>
      </c>
      <c r="C6" s="195"/>
      <c r="D6" s="195"/>
      <c r="E6" s="195"/>
      <c r="F6" s="195"/>
      <c r="G6" s="195"/>
      <c r="H6" s="139"/>
      <c r="K6" s="228"/>
      <c r="L6" s="228"/>
      <c r="O6" s="137"/>
      <c r="P6" s="137"/>
      <c r="Q6" s="137"/>
      <c r="R6" s="137"/>
      <c r="S6" s="137"/>
      <c r="T6" s="137"/>
      <c r="U6" s="133"/>
      <c r="V6" s="133"/>
      <c r="W6" s="133"/>
      <c r="X6" s="133"/>
      <c r="Y6" s="133"/>
      <c r="Z6" s="126"/>
      <c r="AA6" s="126"/>
    </row>
    <row r="7" spans="1:27" ht="17.25" customHeight="1" x14ac:dyDescent="0.3">
      <c r="B7" s="134" t="s">
        <v>80</v>
      </c>
      <c r="C7" s="134"/>
      <c r="D7" s="134"/>
      <c r="E7" s="131" t="s">
        <v>84</v>
      </c>
      <c r="F7" s="132"/>
      <c r="G7" s="132"/>
      <c r="H7" s="132"/>
      <c r="I7" s="126"/>
      <c r="J7" s="126"/>
      <c r="K7" s="228"/>
      <c r="L7" s="228"/>
      <c r="O7" s="137"/>
      <c r="P7" s="137"/>
      <c r="Q7" s="137"/>
      <c r="R7" s="137"/>
      <c r="S7" s="137"/>
      <c r="T7" s="137"/>
      <c r="U7" s="134"/>
      <c r="V7" s="131"/>
      <c r="W7" s="132"/>
      <c r="X7" s="132"/>
      <c r="Y7" s="132"/>
      <c r="Z7" s="126"/>
      <c r="AA7" s="126"/>
    </row>
    <row r="8" spans="1:27" s="7" customFormat="1" ht="18.75" customHeight="1" x14ac:dyDescent="0.25">
      <c r="B8" s="182" t="s">
        <v>121</v>
      </c>
      <c r="C8" s="226"/>
      <c r="D8" s="226"/>
      <c r="E8" s="226"/>
      <c r="F8" s="226"/>
      <c r="G8" s="226"/>
      <c r="H8" s="226"/>
      <c r="I8" s="226"/>
      <c r="J8" s="128"/>
      <c r="K8" s="228"/>
      <c r="L8" s="228"/>
      <c r="M8" s="137"/>
      <c r="N8" s="137"/>
      <c r="O8" s="137"/>
      <c r="P8" s="137"/>
      <c r="Q8" s="137"/>
      <c r="R8" s="137"/>
      <c r="S8" s="137"/>
      <c r="T8" s="137"/>
      <c r="U8" s="128"/>
      <c r="V8" s="123"/>
      <c r="W8" s="128"/>
      <c r="X8" s="128"/>
      <c r="Y8" s="128"/>
      <c r="Z8" s="128"/>
      <c r="AA8" s="126"/>
    </row>
    <row r="9" spans="1:27" s="7" customFormat="1" ht="9" customHeight="1" x14ac:dyDescent="0.25">
      <c r="B9" s="127"/>
      <c r="C9" s="128"/>
      <c r="D9" s="128"/>
      <c r="E9" s="128"/>
      <c r="F9" s="128"/>
      <c r="G9" s="100"/>
      <c r="H9" s="140"/>
      <c r="I9" s="140"/>
      <c r="J9" s="140"/>
      <c r="K9" s="146"/>
      <c r="L9" s="146"/>
      <c r="M9" s="137"/>
      <c r="N9" s="137"/>
      <c r="O9" s="137"/>
      <c r="P9" s="137"/>
      <c r="Q9" s="137"/>
      <c r="R9" s="137"/>
      <c r="S9" s="137"/>
      <c r="T9" s="137"/>
    </row>
    <row r="10" spans="1:27" ht="26.25" customHeight="1" x14ac:dyDescent="0.3">
      <c r="B10" s="2"/>
      <c r="C10" s="191" t="s">
        <v>123</v>
      </c>
      <c r="D10" s="192"/>
      <c r="E10" s="192"/>
      <c r="F10" s="193"/>
      <c r="G10" s="218" t="s">
        <v>122</v>
      </c>
      <c r="H10" s="219"/>
      <c r="I10" s="219"/>
      <c r="J10" s="189"/>
      <c r="K10" s="220" t="s">
        <v>22</v>
      </c>
      <c r="L10" s="221"/>
      <c r="O10" s="137"/>
      <c r="P10" s="137"/>
      <c r="Q10" s="137"/>
      <c r="R10" s="137"/>
      <c r="S10" s="137"/>
      <c r="T10" s="137"/>
      <c r="U10" s="7"/>
      <c r="V10" s="7"/>
      <c r="W10" s="7"/>
      <c r="X10" s="7"/>
    </row>
    <row r="11" spans="1:27" ht="33.75" customHeight="1" x14ac:dyDescent="0.25">
      <c r="B11" s="18" t="s">
        <v>8</v>
      </c>
      <c r="C11" s="40" t="s">
        <v>105</v>
      </c>
      <c r="D11" s="40" t="s">
        <v>115</v>
      </c>
      <c r="E11" s="41" t="s">
        <v>5</v>
      </c>
      <c r="F11" s="41" t="s">
        <v>6</v>
      </c>
      <c r="G11" s="136" t="s">
        <v>7</v>
      </c>
      <c r="H11" s="141" t="s">
        <v>20</v>
      </c>
      <c r="I11" s="141" t="s">
        <v>19</v>
      </c>
      <c r="J11" s="152" t="s">
        <v>125</v>
      </c>
      <c r="K11" s="155" t="s">
        <v>23</v>
      </c>
      <c r="L11" s="233" t="s">
        <v>125</v>
      </c>
      <c r="O11" s="137"/>
      <c r="P11" s="137"/>
      <c r="Q11" s="137"/>
      <c r="R11" s="137"/>
      <c r="S11" s="137"/>
      <c r="T11" s="137"/>
    </row>
    <row r="12" spans="1:27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>
        <f>1.5+0.5*C12</f>
        <v>2</v>
      </c>
      <c r="H12" s="142">
        <f>(D12-G12)*(D12-G12)</f>
        <v>0</v>
      </c>
      <c r="I12" s="142">
        <f>(D12-7/3)*(D12-7/3)</f>
        <v>0.11111111111111122</v>
      </c>
      <c r="J12" s="150">
        <f xml:space="preserve"> 1-H12/G12</f>
        <v>1</v>
      </c>
      <c r="K12" s="142">
        <f>POWER(G12-7/3, 2)</f>
        <v>0.11111111111111122</v>
      </c>
      <c r="L12" s="142"/>
      <c r="O12" s="137"/>
      <c r="P12" s="137"/>
      <c r="Q12" s="137"/>
      <c r="R12" s="137"/>
      <c r="S12" s="137"/>
      <c r="T12" s="137"/>
    </row>
    <row r="13" spans="1:27" ht="15.75" x14ac:dyDescent="0.25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>
        <f t="shared" ref="G13:G14" si="2">1.5+0.5*C13</f>
        <v>3</v>
      </c>
      <c r="H13" s="142">
        <f t="shared" ref="H13:H14" si="3">(D13-G13)*(D13-G13)</f>
        <v>0</v>
      </c>
      <c r="I13" s="142">
        <f t="shared" ref="I13:I14" si="4">(D13-7/3)*(D13-7/3)</f>
        <v>0.44444444444444425</v>
      </c>
      <c r="J13" s="150">
        <f t="shared" ref="J13:J14" si="5" xml:space="preserve"> 1-H13/G13</f>
        <v>1</v>
      </c>
      <c r="K13" s="142">
        <f t="shared" ref="K13:K14" si="6">POWER(G13-7/3, 2)</f>
        <v>0.44444444444444425</v>
      </c>
      <c r="L13" s="142"/>
      <c r="O13" s="137"/>
      <c r="P13" s="137"/>
      <c r="Q13" s="137"/>
      <c r="R13" s="137"/>
      <c r="S13" s="137"/>
      <c r="T13" s="137"/>
    </row>
    <row r="14" spans="1:27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>
        <f t="shared" si="2"/>
        <v>2.5</v>
      </c>
      <c r="H14" s="142">
        <f t="shared" si="3"/>
        <v>0.25</v>
      </c>
      <c r="I14" s="142">
        <f t="shared" si="4"/>
        <v>0.11111111111111122</v>
      </c>
      <c r="J14" s="150">
        <f t="shared" si="5"/>
        <v>0.9</v>
      </c>
      <c r="K14" s="142">
        <f t="shared" si="6"/>
        <v>2.7777777777777728E-2</v>
      </c>
      <c r="L14" s="142"/>
      <c r="O14" s="137"/>
      <c r="P14" s="137"/>
      <c r="Q14" s="137"/>
      <c r="R14" s="137"/>
      <c r="S14" s="137"/>
      <c r="T14" s="137"/>
    </row>
    <row r="15" spans="1:27" ht="15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/>
      <c r="H15" s="143">
        <f>SUM(H12:H14)</f>
        <v>0.25</v>
      </c>
      <c r="I15" s="143">
        <f t="shared" ref="I15:K15" si="7">SUM(I12:I14)</f>
        <v>0.66666666666666674</v>
      </c>
      <c r="J15" s="153">
        <f xml:space="preserve"> 1-H15/I15</f>
        <v>0.625</v>
      </c>
      <c r="K15" s="143">
        <f t="shared" si="7"/>
        <v>0.58333333333333315</v>
      </c>
      <c r="L15" s="148">
        <f xml:space="preserve"> K15/I15</f>
        <v>0.87499999999999967</v>
      </c>
      <c r="O15" s="137"/>
      <c r="P15" s="137"/>
      <c r="Q15" s="137"/>
      <c r="R15" s="137"/>
      <c r="S15" s="137"/>
      <c r="T15" s="137"/>
    </row>
    <row r="16" spans="1:27" ht="20.25" customHeight="1" x14ac:dyDescent="0.25">
      <c r="C16" s="17"/>
      <c r="K16" s="156">
        <f>K15+H15</f>
        <v>0.83333333333333315</v>
      </c>
      <c r="L16" s="158" t="s">
        <v>126</v>
      </c>
      <c r="O16" s="137"/>
      <c r="P16" s="137"/>
      <c r="Q16" s="137"/>
      <c r="R16" s="137"/>
      <c r="S16" s="137"/>
      <c r="T16" s="137"/>
    </row>
    <row r="17" spans="2:24" ht="21" x14ac:dyDescent="0.35">
      <c r="B17" s="5"/>
      <c r="C17" s="12"/>
      <c r="D17" s="12"/>
      <c r="E17" s="12"/>
      <c r="F17" s="12"/>
      <c r="G17" s="229" t="s">
        <v>122</v>
      </c>
      <c r="H17" s="230"/>
      <c r="I17" s="230"/>
      <c r="J17" s="231"/>
      <c r="K17" s="232" t="s">
        <v>22</v>
      </c>
      <c r="L17" s="221"/>
      <c r="O17" s="137"/>
      <c r="P17" s="137"/>
      <c r="Q17" s="137"/>
      <c r="R17" s="137"/>
      <c r="S17" s="137"/>
      <c r="T17" s="137"/>
      <c r="X17" s="33"/>
    </row>
    <row r="18" spans="2:24" ht="27.75" customHeight="1" x14ac:dyDescent="0.35">
      <c r="B18" s="134"/>
      <c r="C18" s="130"/>
      <c r="D18" s="130"/>
      <c r="E18" s="130"/>
      <c r="F18" s="130"/>
      <c r="G18" s="151" t="s">
        <v>7</v>
      </c>
      <c r="H18" s="151" t="s">
        <v>20</v>
      </c>
      <c r="I18" s="151" t="s">
        <v>19</v>
      </c>
      <c r="J18" s="154" t="s">
        <v>125</v>
      </c>
      <c r="K18" s="151" t="s">
        <v>23</v>
      </c>
      <c r="L18" s="234" t="s">
        <v>125</v>
      </c>
      <c r="O18" s="137"/>
      <c r="P18" s="137"/>
      <c r="Q18" s="137"/>
      <c r="R18" s="137"/>
      <c r="S18" s="137"/>
      <c r="T18" s="137"/>
      <c r="X18" s="33"/>
    </row>
    <row r="19" spans="2:24" ht="21.75" customHeight="1" x14ac:dyDescent="0.35">
      <c r="B19" s="149"/>
      <c r="C19" s="149"/>
      <c r="D19" s="149"/>
      <c r="E19" s="149"/>
      <c r="F19" s="149"/>
      <c r="G19" s="101">
        <f>1.25+0.5*C12</f>
        <v>1.75</v>
      </c>
      <c r="H19" s="142">
        <f>(D12-G19)*(D12-G19)</f>
        <v>6.25E-2</v>
      </c>
      <c r="I19" s="142">
        <f>(D12-7/3)*(D12-7/3)</f>
        <v>0.11111111111111122</v>
      </c>
      <c r="J19" s="150"/>
      <c r="K19" s="142">
        <f>POWER(G19-7/3, 2)</f>
        <v>0.34027777777777796</v>
      </c>
      <c r="L19" s="142"/>
      <c r="O19" s="137"/>
      <c r="P19" s="137"/>
      <c r="Q19" s="137"/>
      <c r="R19" s="137"/>
      <c r="S19" s="137"/>
      <c r="T19" s="137"/>
      <c r="X19" s="33"/>
    </row>
    <row r="20" spans="2:24" ht="21" x14ac:dyDescent="0.35">
      <c r="B20" s="149"/>
      <c r="C20" s="149"/>
      <c r="D20" s="149"/>
      <c r="E20" s="149"/>
      <c r="F20" s="149"/>
      <c r="G20" s="101">
        <f t="shared" ref="G20:G21" si="8">1.25+0.5*C13</f>
        <v>2.75</v>
      </c>
      <c r="H20" s="142">
        <f t="shared" ref="H20:H21" si="9">(D13-G20)*(D13-G20)</f>
        <v>6.25E-2</v>
      </c>
      <c r="I20" s="142">
        <f t="shared" ref="I20:I21" si="10">(D13-7/3)*(D13-7/3)</f>
        <v>0.44444444444444425</v>
      </c>
      <c r="J20" s="150"/>
      <c r="K20" s="142">
        <f t="shared" ref="K20:K21" si="11">POWER(G20-7/3, 2)</f>
        <v>0.17361111111111099</v>
      </c>
      <c r="L20" s="142"/>
      <c r="O20" s="137"/>
      <c r="P20" s="137"/>
      <c r="Q20" s="137"/>
      <c r="R20" s="137"/>
      <c r="S20" s="137"/>
      <c r="T20" s="137"/>
      <c r="X20" s="33"/>
    </row>
    <row r="21" spans="2:24" ht="15.75" x14ac:dyDescent="0.25">
      <c r="B21" s="149"/>
      <c r="C21" s="149"/>
      <c r="D21" s="149"/>
      <c r="E21" s="149"/>
      <c r="F21" s="149"/>
      <c r="G21" s="101">
        <f t="shared" si="8"/>
        <v>2.25</v>
      </c>
      <c r="H21" s="142">
        <f t="shared" si="9"/>
        <v>6.25E-2</v>
      </c>
      <c r="I21" s="142">
        <f t="shared" si="10"/>
        <v>0.11111111111111122</v>
      </c>
      <c r="J21" s="150"/>
      <c r="K21" s="142">
        <f t="shared" si="11"/>
        <v>6.9444444444444692E-3</v>
      </c>
      <c r="L21" s="147"/>
      <c r="O21" s="137"/>
      <c r="P21" s="137"/>
      <c r="Q21" s="137"/>
      <c r="R21" s="137"/>
      <c r="S21" s="137"/>
      <c r="T21" s="137"/>
    </row>
    <row r="22" spans="2:24" ht="15.75" x14ac:dyDescent="0.25">
      <c r="B22" s="149"/>
      <c r="C22" s="149"/>
      <c r="D22" s="149"/>
      <c r="E22" s="149"/>
      <c r="F22" s="149"/>
      <c r="G22" s="143"/>
      <c r="H22" s="143">
        <f>SUM(H19:H21)</f>
        <v>0.1875</v>
      </c>
      <c r="I22" s="143">
        <f t="shared" ref="I22:K22" si="12">SUM(I19:I21)</f>
        <v>0.66666666666666674</v>
      </c>
      <c r="J22" s="157">
        <f xml:space="preserve"> 1-H22/I22</f>
        <v>0.71875</v>
      </c>
      <c r="K22" s="143">
        <f t="shared" si="12"/>
        <v>0.52083333333333337</v>
      </c>
      <c r="L22" s="148">
        <f xml:space="preserve"> K22/I22</f>
        <v>0.78125</v>
      </c>
      <c r="O22" s="137"/>
      <c r="P22" s="137"/>
      <c r="Q22" s="137"/>
      <c r="R22" s="137"/>
      <c r="S22" s="137"/>
      <c r="T22" s="137"/>
    </row>
    <row r="23" spans="2:24" ht="22.5" customHeight="1" x14ac:dyDescent="0.3">
      <c r="B23" s="149"/>
      <c r="C23" s="149"/>
      <c r="D23" s="149"/>
      <c r="E23" s="149"/>
      <c r="F23" s="149"/>
      <c r="G23" s="149"/>
      <c r="H23" s="58"/>
      <c r="K23" s="137">
        <f>H22+K22</f>
        <v>0.70833333333333337</v>
      </c>
      <c r="L23" s="158" t="s">
        <v>126</v>
      </c>
      <c r="O23" s="137"/>
      <c r="P23" s="137"/>
      <c r="Q23" s="137"/>
      <c r="R23" s="137"/>
      <c r="S23" s="137"/>
      <c r="T23" s="137"/>
    </row>
    <row r="24" spans="2:24" ht="18.75" customHeight="1" x14ac:dyDescent="0.3">
      <c r="B24" s="149"/>
      <c r="C24" s="149"/>
      <c r="D24" s="149"/>
      <c r="E24" s="149"/>
      <c r="F24" s="149"/>
      <c r="G24" s="165" t="s">
        <v>129</v>
      </c>
      <c r="H24" s="165"/>
      <c r="I24" s="166"/>
      <c r="O24" s="137"/>
      <c r="P24" s="137"/>
      <c r="Q24" s="137"/>
      <c r="R24" s="137"/>
      <c r="S24" s="137"/>
      <c r="T24" s="137"/>
    </row>
    <row r="25" spans="2:24" ht="18" customHeight="1" x14ac:dyDescent="0.3">
      <c r="B25" s="149"/>
      <c r="C25" s="149"/>
      <c r="D25" s="149"/>
      <c r="E25" s="149"/>
      <c r="F25" s="149"/>
      <c r="G25" s="224" t="s">
        <v>18</v>
      </c>
      <c r="H25" s="225"/>
      <c r="I25" s="225"/>
      <c r="J25" s="189"/>
      <c r="K25" s="163" t="s">
        <v>22</v>
      </c>
      <c r="L25" s="163"/>
      <c r="O25" s="137"/>
      <c r="P25" s="137"/>
      <c r="Q25" s="137"/>
      <c r="R25" s="137"/>
      <c r="S25" s="137"/>
      <c r="T25" s="137"/>
    </row>
    <row r="26" spans="2:24" ht="18.75" x14ac:dyDescent="0.25">
      <c r="B26" s="149"/>
      <c r="C26" s="149"/>
      <c r="D26" s="149"/>
      <c r="E26" s="149"/>
      <c r="F26" s="149"/>
      <c r="G26" s="159" t="s">
        <v>127</v>
      </c>
      <c r="H26" s="160" t="s">
        <v>128</v>
      </c>
      <c r="I26" s="160" t="s">
        <v>19</v>
      </c>
      <c r="J26" s="161" t="s">
        <v>125</v>
      </c>
      <c r="K26" s="164" t="s">
        <v>23</v>
      </c>
      <c r="L26" s="235" t="s">
        <v>125</v>
      </c>
      <c r="O26" s="137"/>
      <c r="P26" s="137"/>
      <c r="Q26" s="137"/>
      <c r="R26" s="137"/>
      <c r="S26" s="137"/>
      <c r="T26" s="137"/>
    </row>
    <row r="27" spans="2:24" ht="17.25" customHeight="1" x14ac:dyDescent="0.25">
      <c r="B27" s="149"/>
      <c r="C27" s="149"/>
      <c r="D27" s="149"/>
      <c r="E27" s="149"/>
      <c r="F27" s="149"/>
      <c r="G27" s="101" t="s">
        <v>89</v>
      </c>
      <c r="H27" s="99" t="s">
        <v>92</v>
      </c>
      <c r="I27" s="99" t="s">
        <v>95</v>
      </c>
      <c r="J27" s="162"/>
      <c r="K27" s="101" t="s">
        <v>101</v>
      </c>
      <c r="L27" s="101"/>
      <c r="O27" s="137"/>
      <c r="P27" s="137"/>
      <c r="Q27" s="137"/>
      <c r="R27" s="137"/>
      <c r="S27" s="137"/>
      <c r="T27" s="137"/>
    </row>
    <row r="28" spans="2:24" ht="15.75" x14ac:dyDescent="0.25">
      <c r="B28" s="149"/>
      <c r="C28" s="149"/>
      <c r="D28" s="149"/>
      <c r="E28" s="149"/>
      <c r="F28" s="149"/>
      <c r="G28" s="101" t="s">
        <v>88</v>
      </c>
      <c r="H28" s="99" t="s">
        <v>92</v>
      </c>
      <c r="I28" s="99" t="s">
        <v>94</v>
      </c>
      <c r="J28" s="162"/>
      <c r="K28" s="101" t="s">
        <v>101</v>
      </c>
      <c r="L28" s="101"/>
      <c r="O28" s="137"/>
      <c r="P28" s="137"/>
      <c r="Q28" s="137"/>
      <c r="R28" s="137"/>
      <c r="S28" s="137"/>
      <c r="T28" s="137"/>
    </row>
    <row r="29" spans="2:24" ht="17.25" customHeight="1" x14ac:dyDescent="0.25">
      <c r="B29" s="126"/>
      <c r="C29" s="126"/>
      <c r="D29" s="126"/>
      <c r="E29" s="126"/>
      <c r="F29" s="126"/>
      <c r="G29" s="101" t="s">
        <v>90</v>
      </c>
      <c r="H29" s="99" t="s">
        <v>98</v>
      </c>
      <c r="I29" s="99" t="s">
        <v>96</v>
      </c>
      <c r="J29" s="162"/>
      <c r="K29" s="104" t="s">
        <v>102</v>
      </c>
      <c r="L29" s="104"/>
      <c r="O29" s="171"/>
      <c r="P29" s="171"/>
      <c r="Q29" s="171"/>
      <c r="R29" s="172"/>
      <c r="S29" s="172"/>
      <c r="T29" s="172"/>
      <c r="U29" s="172"/>
      <c r="V29" s="172"/>
      <c r="W29" s="172"/>
    </row>
    <row r="30" spans="2:24" ht="15.75" x14ac:dyDescent="0.25">
      <c r="B30" s="126"/>
      <c r="C30" s="126"/>
      <c r="D30" s="126"/>
      <c r="E30" s="126"/>
      <c r="F30" s="126"/>
      <c r="G30" s="103" t="s">
        <v>93</v>
      </c>
      <c r="H30" s="102" t="s">
        <v>99</v>
      </c>
      <c r="I30" s="102" t="s">
        <v>97</v>
      </c>
      <c r="J30" s="167">
        <f xml:space="preserve"> 1-(1/6)/(2/3)</f>
        <v>0.75</v>
      </c>
      <c r="K30" s="103" t="s">
        <v>103</v>
      </c>
      <c r="L30" s="167">
        <f xml:space="preserve"> (1/2)/(2/3)</f>
        <v>0.75</v>
      </c>
    </row>
    <row r="31" spans="2:24" ht="15.75" x14ac:dyDescent="0.25">
      <c r="G31" s="137"/>
      <c r="K31" s="137">
        <f>1/6+1/2</f>
        <v>0.66666666666666663</v>
      </c>
      <c r="L31" s="158" t="s">
        <v>126</v>
      </c>
    </row>
  </sheetData>
  <mergeCells count="12">
    <mergeCell ref="O29:W29"/>
    <mergeCell ref="G10:J10"/>
    <mergeCell ref="K10:L10"/>
    <mergeCell ref="C10:F10"/>
    <mergeCell ref="B6:G6"/>
    <mergeCell ref="G25:J25"/>
    <mergeCell ref="B4:H4"/>
    <mergeCell ref="B8:I8"/>
    <mergeCell ref="K4:L8"/>
    <mergeCell ref="G17:J17"/>
    <mergeCell ref="K17:L17"/>
    <mergeCell ref="B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56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7"/>
      <c r="B2" s="179" t="s">
        <v>79</v>
      </c>
      <c r="C2" s="179"/>
      <c r="D2" s="179"/>
      <c r="E2" s="179"/>
      <c r="F2" s="180"/>
      <c r="G2" s="180"/>
      <c r="H2" s="180"/>
      <c r="I2" s="180"/>
      <c r="J2" s="181"/>
      <c r="N2" s="170" t="s">
        <v>130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184" t="s">
        <v>137</v>
      </c>
      <c r="C4" s="185"/>
      <c r="D4" s="185"/>
      <c r="E4" s="185"/>
      <c r="F4" s="185"/>
      <c r="G4" s="185"/>
      <c r="H4" s="185"/>
      <c r="I4" s="181"/>
      <c r="J4" s="181"/>
      <c r="M4" s="184"/>
      <c r="N4" s="185"/>
      <c r="O4" s="185"/>
      <c r="P4" s="185"/>
      <c r="Q4" s="185"/>
      <c r="R4" s="185"/>
      <c r="S4" s="181"/>
      <c r="T4" s="181"/>
    </row>
    <row r="5" spans="1:20" ht="9.75" customHeight="1" x14ac:dyDescent="0.3">
      <c r="B5" s="96"/>
      <c r="C5" s="97"/>
      <c r="D5" s="97"/>
      <c r="E5" s="97"/>
      <c r="F5" s="97"/>
      <c r="G5" s="58"/>
      <c r="H5" s="97"/>
      <c r="I5" s="93"/>
    </row>
    <row r="6" spans="1:20" ht="18.75" x14ac:dyDescent="0.3">
      <c r="B6" s="194" t="s">
        <v>1</v>
      </c>
      <c r="C6" s="195"/>
      <c r="D6" s="195"/>
      <c r="E6" s="195"/>
      <c r="F6" s="195"/>
      <c r="G6" s="195"/>
      <c r="H6" s="98"/>
      <c r="M6" s="109"/>
      <c r="N6" s="170"/>
      <c r="O6" s="168"/>
      <c r="P6" s="168"/>
      <c r="Q6" s="168"/>
      <c r="R6" s="133"/>
      <c r="S6" s="105"/>
      <c r="T6" s="105"/>
    </row>
    <row r="7" spans="1:20" ht="17.25" customHeight="1" x14ac:dyDescent="0.3">
      <c r="B7" s="196" t="s">
        <v>80</v>
      </c>
      <c r="C7" s="196"/>
      <c r="D7" s="196"/>
      <c r="E7" s="186" t="s">
        <v>84</v>
      </c>
      <c r="F7" s="187"/>
      <c r="G7" s="187"/>
      <c r="H7" s="187"/>
      <c r="I7" s="181"/>
      <c r="J7" s="181"/>
      <c r="M7" s="110"/>
      <c r="N7" s="110"/>
      <c r="O7" s="107"/>
      <c r="P7" s="108"/>
      <c r="Q7" s="108"/>
      <c r="R7" s="108"/>
      <c r="S7" s="105"/>
      <c r="T7" s="105"/>
    </row>
    <row r="8" spans="1:20" s="7" customFormat="1" ht="18.75" customHeight="1" x14ac:dyDescent="0.25">
      <c r="B8" s="182" t="s">
        <v>33</v>
      </c>
      <c r="C8" s="183"/>
      <c r="D8" s="183"/>
      <c r="E8" s="183"/>
      <c r="F8" s="183"/>
      <c r="G8" s="183"/>
      <c r="H8" s="183"/>
      <c r="I8" s="183"/>
      <c r="J8" s="181"/>
      <c r="M8" s="122"/>
      <c r="N8" s="106">
        <v>2</v>
      </c>
      <c r="O8" s="123" t="s">
        <v>116</v>
      </c>
      <c r="P8" s="106"/>
      <c r="Q8" s="106"/>
      <c r="R8" s="106"/>
      <c r="S8" s="106"/>
      <c r="T8" s="105"/>
    </row>
    <row r="9" spans="1:20" s="7" customFormat="1" ht="9" customHeight="1" x14ac:dyDescent="0.25">
      <c r="B9" s="94"/>
      <c r="C9" s="95"/>
      <c r="D9" s="95"/>
      <c r="E9" s="95"/>
      <c r="F9" s="95"/>
      <c r="G9" s="100"/>
      <c r="H9" s="95"/>
      <c r="I9" s="95"/>
    </row>
    <row r="10" spans="1:20" ht="26.25" customHeight="1" x14ac:dyDescent="0.3">
      <c r="B10" s="2"/>
      <c r="C10" s="191" t="s">
        <v>21</v>
      </c>
      <c r="D10" s="192"/>
      <c r="E10" s="192"/>
      <c r="F10" s="193"/>
      <c r="G10" s="188" t="s">
        <v>18</v>
      </c>
      <c r="H10" s="189"/>
      <c r="I10" s="190"/>
      <c r="J10" s="42" t="s">
        <v>22</v>
      </c>
      <c r="L10" s="7"/>
      <c r="M10" s="7"/>
      <c r="N10" s="7"/>
      <c r="O10" s="7"/>
      <c r="P10" s="7"/>
      <c r="Q10" s="7"/>
    </row>
    <row r="11" spans="1:20" ht="28.5" customHeight="1" x14ac:dyDescent="0.25">
      <c r="B11" s="18" t="s">
        <v>132</v>
      </c>
      <c r="C11" s="40" t="s">
        <v>105</v>
      </c>
      <c r="D11" s="40" t="s">
        <v>115</v>
      </c>
      <c r="E11" s="41" t="s">
        <v>5</v>
      </c>
      <c r="F11" s="41" t="s">
        <v>6</v>
      </c>
      <c r="G11" s="59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01">
        <v>0.25</v>
      </c>
      <c r="N11" s="115" t="s">
        <v>112</v>
      </c>
      <c r="O11" s="115" t="s">
        <v>113</v>
      </c>
      <c r="P11" s="115" t="s">
        <v>114</v>
      </c>
    </row>
    <row r="12" spans="1:20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 t="s">
        <v>89</v>
      </c>
      <c r="H12" s="99" t="s">
        <v>92</v>
      </c>
      <c r="I12" s="99" t="s">
        <v>95</v>
      </c>
      <c r="J12" s="101" t="s">
        <v>101</v>
      </c>
      <c r="K12" s="10"/>
      <c r="L12" s="7"/>
      <c r="M12" s="101">
        <v>0.25</v>
      </c>
      <c r="N12" s="118">
        <f>C12-2</f>
        <v>-1</v>
      </c>
      <c r="O12" s="118">
        <f>D12-7/3</f>
        <v>-0.33333333333333348</v>
      </c>
      <c r="P12" s="112">
        <f>N12*O12</f>
        <v>0.33333333333333348</v>
      </c>
    </row>
    <row r="13" spans="1:20" ht="18.75" x14ac:dyDescent="0.3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 t="s">
        <v>88</v>
      </c>
      <c r="H13" s="99" t="s">
        <v>92</v>
      </c>
      <c r="I13" s="99" t="s">
        <v>94</v>
      </c>
      <c r="J13" s="101" t="s">
        <v>101</v>
      </c>
      <c r="K13" s="10"/>
      <c r="L13" s="7"/>
      <c r="M13" s="7"/>
      <c r="N13" s="118">
        <f>C13-2</f>
        <v>1</v>
      </c>
      <c r="O13" s="118">
        <f>D13-7/3</f>
        <v>0.66666666666666652</v>
      </c>
      <c r="P13" s="112">
        <f t="shared" ref="P13:P14" si="2">N13*O13</f>
        <v>0.66666666666666652</v>
      </c>
      <c r="R13" s="169"/>
    </row>
    <row r="14" spans="1:20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 t="s">
        <v>90</v>
      </c>
      <c r="H14" s="99" t="s">
        <v>98</v>
      </c>
      <c r="I14" s="99" t="s">
        <v>96</v>
      </c>
      <c r="J14" s="104" t="s">
        <v>102</v>
      </c>
      <c r="L14" s="7"/>
      <c r="M14" s="7"/>
      <c r="N14" s="118">
        <f>C14-2</f>
        <v>0</v>
      </c>
      <c r="O14" s="118">
        <f>D14-7/3</f>
        <v>-0.33333333333333348</v>
      </c>
      <c r="P14" s="112">
        <f t="shared" si="2"/>
        <v>0</v>
      </c>
    </row>
    <row r="15" spans="1:20" ht="18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 t="s">
        <v>93</v>
      </c>
      <c r="H15" s="102" t="s">
        <v>99</v>
      </c>
      <c r="I15" s="102" t="s">
        <v>97</v>
      </c>
      <c r="J15" s="103" t="s">
        <v>103</v>
      </c>
      <c r="K15" s="9"/>
      <c r="L15" s="7"/>
      <c r="M15" s="135">
        <f>SUM(M11:M14)</f>
        <v>0.5</v>
      </c>
      <c r="N15" s="54">
        <f>SUM(N12:N14)</f>
        <v>0</v>
      </c>
      <c r="O15" s="54">
        <f>SUM(O8:O14)</f>
        <v>-4.4408920985006262E-16</v>
      </c>
      <c r="P15" s="54">
        <f>SUM(P8:P14)</f>
        <v>1</v>
      </c>
    </row>
    <row r="16" spans="1:20" ht="20.25" customHeight="1" x14ac:dyDescent="0.25">
      <c r="C16" s="17"/>
      <c r="L16" s="7"/>
      <c r="M16"/>
    </row>
    <row r="17" spans="2:18" ht="21" x14ac:dyDescent="0.35">
      <c r="B17" s="5" t="s">
        <v>11</v>
      </c>
      <c r="C17" s="12"/>
      <c r="D17" s="12"/>
      <c r="E17" s="12"/>
      <c r="F17" s="12"/>
      <c r="G17" s="61"/>
      <c r="H17" s="91" t="s">
        <v>64</v>
      </c>
      <c r="I17" s="12"/>
      <c r="L17" s="7"/>
      <c r="M17"/>
      <c r="Q17" s="33"/>
    </row>
    <row r="18" spans="2:18" ht="27.75" customHeight="1" x14ac:dyDescent="0.35">
      <c r="B18" s="5"/>
      <c r="C18" s="12"/>
      <c r="D18" s="12"/>
      <c r="E18" s="12"/>
      <c r="F18" s="12"/>
      <c r="G18" s="61"/>
      <c r="H18" s="12"/>
      <c r="I18" s="12"/>
      <c r="J18" s="17"/>
      <c r="L18" s="7"/>
      <c r="M18"/>
      <c r="N18" t="s">
        <v>131</v>
      </c>
      <c r="Q18" s="33"/>
    </row>
    <row r="19" spans="2:18" ht="21.75" customHeight="1" x14ac:dyDescent="0.35">
      <c r="B19" s="184" t="s">
        <v>85</v>
      </c>
      <c r="C19" s="181"/>
      <c r="D19" s="181"/>
      <c r="E19" s="181"/>
      <c r="F19" s="181"/>
      <c r="G19" s="61"/>
      <c r="H19" s="91" t="s">
        <v>81</v>
      </c>
      <c r="I19" s="12"/>
      <c r="J19" s="3"/>
      <c r="L19" s="7"/>
      <c r="M19"/>
      <c r="N19" s="181" t="s">
        <v>133</v>
      </c>
      <c r="O19" s="181"/>
      <c r="P19" s="181"/>
      <c r="Q19" s="33"/>
    </row>
    <row r="20" spans="2:18" ht="21" x14ac:dyDescent="0.35">
      <c r="B20" s="5" t="s">
        <v>86</v>
      </c>
      <c r="C20" s="12"/>
      <c r="D20" s="12"/>
      <c r="E20" s="12"/>
      <c r="F20" s="12"/>
      <c r="G20" s="61"/>
      <c r="H20" s="91" t="s">
        <v>82</v>
      </c>
      <c r="I20" s="12"/>
      <c r="J20" s="3"/>
      <c r="L20" s="7"/>
      <c r="M20"/>
      <c r="N20" t="s">
        <v>117</v>
      </c>
      <c r="P20" s="124" t="s">
        <v>140</v>
      </c>
      <c r="Q20" s="33"/>
    </row>
    <row r="21" spans="2:18" ht="18" thickBot="1" x14ac:dyDescent="0.35">
      <c r="B21" s="12"/>
      <c r="C21" s="13"/>
      <c r="D21" s="12"/>
      <c r="E21" s="12"/>
      <c r="L21" s="7"/>
      <c r="M21"/>
      <c r="O21" s="181" t="s">
        <v>134</v>
      </c>
      <c r="P21" s="181"/>
      <c r="Q21" s="181"/>
      <c r="R21" s="181"/>
    </row>
    <row r="22" spans="2:18" ht="19.5" thickBot="1" x14ac:dyDescent="0.35">
      <c r="B22" s="176" t="s">
        <v>87</v>
      </c>
      <c r="C22" s="177"/>
      <c r="D22" s="177"/>
      <c r="E22" s="177"/>
      <c r="F22" s="178"/>
      <c r="M22"/>
      <c r="O22" s="181" t="s">
        <v>136</v>
      </c>
      <c r="P22" s="181"/>
      <c r="Q22" s="181"/>
      <c r="R22" s="181"/>
    </row>
    <row r="23" spans="2:18" ht="22.5" customHeight="1" thickBot="1" x14ac:dyDescent="0.35">
      <c r="B23" s="21"/>
      <c r="C23" s="22"/>
      <c r="D23" s="52"/>
      <c r="E23" s="22"/>
      <c r="M23"/>
      <c r="O23" s="181" t="s">
        <v>135</v>
      </c>
      <c r="P23" s="181"/>
      <c r="Q23" s="181"/>
      <c r="R23" s="181"/>
    </row>
    <row r="24" spans="2:18" ht="36" customHeight="1" thickBot="1" x14ac:dyDescent="0.35">
      <c r="B24" s="173" t="s">
        <v>100</v>
      </c>
      <c r="C24" s="174"/>
      <c r="D24" s="174"/>
      <c r="E24" s="174"/>
      <c r="F24" s="175"/>
      <c r="H24" s="92" t="s">
        <v>83</v>
      </c>
      <c r="P24" s="125"/>
    </row>
    <row r="25" spans="2:18" ht="18" customHeight="1" x14ac:dyDescent="0.25">
      <c r="D25" s="17"/>
      <c r="E25" s="17"/>
      <c r="F25" s="17"/>
    </row>
    <row r="27" spans="2:18" ht="17.25" customHeight="1" x14ac:dyDescent="0.25">
      <c r="B27" s="171" t="s">
        <v>91</v>
      </c>
      <c r="C27" s="172"/>
      <c r="D27" s="172"/>
      <c r="E27" s="172"/>
      <c r="F27" s="172"/>
      <c r="G27" s="181"/>
      <c r="H27" s="181"/>
    </row>
    <row r="29" spans="2:18" ht="17.25" customHeight="1" x14ac:dyDescent="0.25">
      <c r="M29" s="171"/>
      <c r="N29" s="172"/>
      <c r="O29" s="172"/>
      <c r="P29" s="172"/>
    </row>
  </sheetData>
  <mergeCells count="18">
    <mergeCell ref="B7:D7"/>
    <mergeCell ref="E7:J7"/>
    <mergeCell ref="B2:J2"/>
    <mergeCell ref="B4:J4"/>
    <mergeCell ref="M4:T4"/>
    <mergeCell ref="B6:G6"/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Homework-5.1_a </vt:lpstr>
      <vt:lpstr>Homework-5.1_b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2020-08-13T20:37:04Z</dcterms:modified>
</cp:coreProperties>
</file>