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145A5D71-3BD7-4F53-B822-CC3D5646AB2A}" xr6:coauthVersionLast="36" xr6:coauthVersionMax="36" xr10:uidLastSave="{00000000-0000-0000-0000-000000000000}"/>
  <bookViews>
    <workbookView xWindow="0" yWindow="0" windowWidth="22260" windowHeight="12645" activeTab="7" xr2:uid="{00000000-000D-0000-FFFF-FFFF00000000}"/>
  </bookViews>
  <sheets>
    <sheet name="ML5-sLR Coeff." sheetId="3" r:id="rId1"/>
    <sheet name="ML5-mLR Coeff." sheetId="7" r:id="rId2"/>
    <sheet name="Example-E5.1" sheetId="4" r:id="rId3"/>
    <sheet name="Example-E5.2" sheetId="1" r:id="rId4"/>
    <sheet name="Example-E5.3" sheetId="5" r:id="rId5"/>
    <sheet name="Example-E5.4" sheetId="6" r:id="rId6"/>
    <sheet name="Homework-5.1_a " sheetId="9" r:id="rId7"/>
    <sheet name="Homework-5.1_b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9" l="1"/>
  <c r="L30" i="9"/>
  <c r="J30" i="9"/>
  <c r="K20" i="9"/>
  <c r="K12" i="9"/>
  <c r="I20" i="9"/>
  <c r="I21" i="9"/>
  <c r="I19" i="9"/>
  <c r="G20" i="9"/>
  <c r="H20" i="9" s="1"/>
  <c r="G21" i="9"/>
  <c r="K21" i="9" s="1"/>
  <c r="G19" i="9"/>
  <c r="H19" i="9" s="1"/>
  <c r="G13" i="9"/>
  <c r="H13" i="9" s="1"/>
  <c r="J13" i="9" s="1"/>
  <c r="G14" i="9"/>
  <c r="H14" i="9" s="1"/>
  <c r="J14" i="9" s="1"/>
  <c r="G12" i="9"/>
  <c r="H12" i="9" s="1"/>
  <c r="J12" i="9" s="1"/>
  <c r="I13" i="9"/>
  <c r="I14" i="9"/>
  <c r="I12" i="9"/>
  <c r="D15" i="9"/>
  <c r="C15" i="9"/>
  <c r="F14" i="9"/>
  <c r="E14" i="9"/>
  <c r="F13" i="9"/>
  <c r="E13" i="9"/>
  <c r="F12" i="9"/>
  <c r="E12" i="9"/>
  <c r="H22" i="9" l="1"/>
  <c r="K14" i="9"/>
  <c r="H21" i="9"/>
  <c r="K13" i="9"/>
  <c r="K19" i="9"/>
  <c r="K22" i="9" s="1"/>
  <c r="I22" i="9"/>
  <c r="I15" i="9"/>
  <c r="E15" i="9"/>
  <c r="F15" i="9"/>
  <c r="H15" i="9"/>
  <c r="J13" i="4"/>
  <c r="J14" i="4"/>
  <c r="J15" i="4"/>
  <c r="J16" i="4"/>
  <c r="J17" i="4"/>
  <c r="J18" i="4"/>
  <c r="J19" i="4"/>
  <c r="J20" i="4"/>
  <c r="J21" i="4"/>
  <c r="J12" i="4"/>
  <c r="I13" i="4"/>
  <c r="I14" i="4"/>
  <c r="I15" i="4"/>
  <c r="I16" i="4"/>
  <c r="I17" i="4"/>
  <c r="I18" i="4"/>
  <c r="I19" i="4"/>
  <c r="I20" i="4"/>
  <c r="I21" i="4"/>
  <c r="I12" i="4"/>
  <c r="H13" i="4"/>
  <c r="H14" i="4"/>
  <c r="H15" i="4"/>
  <c r="H16" i="4"/>
  <c r="H17" i="4"/>
  <c r="H18" i="4"/>
  <c r="H19" i="4"/>
  <c r="H20" i="4"/>
  <c r="H21" i="4"/>
  <c r="H12" i="4"/>
  <c r="G13" i="4"/>
  <c r="G14" i="4"/>
  <c r="G15" i="4"/>
  <c r="G16" i="4"/>
  <c r="G17" i="4"/>
  <c r="G18" i="4"/>
  <c r="G19" i="4"/>
  <c r="G20" i="4"/>
  <c r="G21" i="4"/>
  <c r="G12" i="4"/>
  <c r="M15" i="8"/>
  <c r="J22" i="9" l="1"/>
  <c r="K23" i="9"/>
  <c r="L22" i="9"/>
  <c r="J15" i="9"/>
  <c r="K15" i="9"/>
  <c r="P13" i="8"/>
  <c r="P14" i="8"/>
  <c r="P12" i="8"/>
  <c r="O13" i="8"/>
  <c r="O14" i="8"/>
  <c r="O12" i="8"/>
  <c r="N12" i="8"/>
  <c r="N13" i="8"/>
  <c r="N14" i="8"/>
  <c r="P13" i="3"/>
  <c r="P14" i="3"/>
  <c r="P15" i="3"/>
  <c r="P16" i="3"/>
  <c r="P17" i="3"/>
  <c r="P18" i="3"/>
  <c r="P12" i="3"/>
  <c r="O7" i="3"/>
  <c r="O19" i="3"/>
  <c r="O13" i="3"/>
  <c r="O14" i="3"/>
  <c r="O15" i="3"/>
  <c r="O16" i="3"/>
  <c r="O17" i="3"/>
  <c r="O18" i="3"/>
  <c r="O12" i="3"/>
  <c r="N19" i="3"/>
  <c r="N13" i="3"/>
  <c r="N14" i="3"/>
  <c r="N15" i="3"/>
  <c r="N16" i="3"/>
  <c r="N17" i="3"/>
  <c r="N18" i="3"/>
  <c r="N12" i="3"/>
  <c r="X19" i="7"/>
  <c r="X12" i="7"/>
  <c r="X13" i="7"/>
  <c r="X14" i="7"/>
  <c r="X15" i="7"/>
  <c r="X16" i="7"/>
  <c r="X17" i="7"/>
  <c r="X18" i="7"/>
  <c r="X11" i="7"/>
  <c r="L15" i="9" l="1"/>
  <c r="K16" i="9"/>
  <c r="P19" i="3"/>
  <c r="D15" i="8"/>
  <c r="F14" i="8"/>
  <c r="E14" i="8"/>
  <c r="F13" i="8"/>
  <c r="E13" i="8"/>
  <c r="F13" i="4" l="1"/>
  <c r="F14" i="4"/>
  <c r="F15" i="4"/>
  <c r="F16" i="4"/>
  <c r="F17" i="4"/>
  <c r="F18" i="4"/>
  <c r="F19" i="4"/>
  <c r="F20" i="4"/>
  <c r="F21" i="4"/>
  <c r="F22" i="4" s="1"/>
  <c r="F12" i="4"/>
  <c r="L19" i="7"/>
  <c r="F19" i="7"/>
  <c r="E19" i="7"/>
  <c r="D19" i="7"/>
  <c r="L18" i="7"/>
  <c r="H18" i="7"/>
  <c r="J18" i="7" s="1"/>
  <c r="G18" i="7"/>
  <c r="M18" i="7" s="1"/>
  <c r="F18" i="7"/>
  <c r="L17" i="7"/>
  <c r="H17" i="7"/>
  <c r="J17" i="7" s="1"/>
  <c r="G17" i="7"/>
  <c r="M17" i="7" s="1"/>
  <c r="F17" i="7"/>
  <c r="L16" i="7"/>
  <c r="H16" i="7"/>
  <c r="J16" i="7" s="1"/>
  <c r="G16" i="7"/>
  <c r="M16" i="7" s="1"/>
  <c r="F16" i="7"/>
  <c r="L15" i="7"/>
  <c r="H15" i="7"/>
  <c r="J15" i="7" s="1"/>
  <c r="G15" i="7"/>
  <c r="M15" i="7" s="1"/>
  <c r="F15" i="7"/>
  <c r="L14" i="7"/>
  <c r="H14" i="7"/>
  <c r="J14" i="7" s="1"/>
  <c r="G14" i="7"/>
  <c r="M14" i="7" s="1"/>
  <c r="F14" i="7"/>
  <c r="L13" i="7"/>
  <c r="H13" i="7"/>
  <c r="J13" i="7" s="1"/>
  <c r="G13" i="7"/>
  <c r="M13" i="7" s="1"/>
  <c r="F13" i="7"/>
  <c r="L12" i="7"/>
  <c r="H12" i="7"/>
  <c r="J12" i="7" s="1"/>
  <c r="G12" i="7"/>
  <c r="M12" i="7" s="1"/>
  <c r="F12" i="7"/>
  <c r="L11" i="7"/>
  <c r="H11" i="7"/>
  <c r="H19" i="7" s="1"/>
  <c r="G11" i="7"/>
  <c r="M11" i="7" s="1"/>
  <c r="E12" i="4"/>
  <c r="E13" i="4"/>
  <c r="E14" i="4"/>
  <c r="E15" i="4"/>
  <c r="E16" i="4"/>
  <c r="E17" i="4"/>
  <c r="E18" i="4"/>
  <c r="E19" i="4"/>
  <c r="E20" i="4"/>
  <c r="E21" i="4"/>
  <c r="L19" i="6"/>
  <c r="F19" i="6"/>
  <c r="E19" i="6"/>
  <c r="D19" i="6"/>
  <c r="L18" i="6"/>
  <c r="H18" i="6"/>
  <c r="J18" i="6" s="1"/>
  <c r="G18" i="6"/>
  <c r="M18" i="6" s="1"/>
  <c r="F18" i="6"/>
  <c r="L17" i="6"/>
  <c r="H17" i="6"/>
  <c r="J17" i="6" s="1"/>
  <c r="G17" i="6"/>
  <c r="M17" i="6" s="1"/>
  <c r="F17" i="6"/>
  <c r="L16" i="6"/>
  <c r="H16" i="6"/>
  <c r="J16" i="6" s="1"/>
  <c r="G16" i="6"/>
  <c r="M16" i="6" s="1"/>
  <c r="F16" i="6"/>
  <c r="L15" i="6"/>
  <c r="H15" i="6"/>
  <c r="J15" i="6" s="1"/>
  <c r="G15" i="6"/>
  <c r="M15" i="6" s="1"/>
  <c r="F15" i="6"/>
  <c r="L14" i="6"/>
  <c r="H14" i="6"/>
  <c r="J14" i="6" s="1"/>
  <c r="G14" i="6"/>
  <c r="M14" i="6" s="1"/>
  <c r="F14" i="6"/>
  <c r="L13" i="6"/>
  <c r="H13" i="6"/>
  <c r="J13" i="6" s="1"/>
  <c r="G13" i="6"/>
  <c r="M13" i="6" s="1"/>
  <c r="F13" i="6"/>
  <c r="L12" i="6"/>
  <c r="H12" i="6"/>
  <c r="J12" i="6" s="1"/>
  <c r="G12" i="6"/>
  <c r="M12" i="6" s="1"/>
  <c r="F12" i="6"/>
  <c r="L11" i="6"/>
  <c r="H11" i="6"/>
  <c r="H19" i="6" s="1"/>
  <c r="G11" i="6"/>
  <c r="M11" i="6" s="1"/>
  <c r="J19" i="5"/>
  <c r="I19" i="5"/>
  <c r="H19" i="5"/>
  <c r="F19" i="5"/>
  <c r="E19" i="5"/>
  <c r="D19" i="5"/>
  <c r="C19" i="5"/>
  <c r="J22" i="4"/>
  <c r="I22" i="4"/>
  <c r="H22" i="4"/>
  <c r="D22" i="4"/>
  <c r="E22" i="4" l="1"/>
  <c r="M19" i="7"/>
  <c r="I11" i="7"/>
  <c r="I14" i="7"/>
  <c r="J11" i="7"/>
  <c r="J19" i="7" s="1"/>
  <c r="G19" i="7"/>
  <c r="K11" i="7"/>
  <c r="K12" i="7"/>
  <c r="K13" i="7"/>
  <c r="K14" i="7"/>
  <c r="K15" i="7"/>
  <c r="K16" i="7"/>
  <c r="K17" i="7"/>
  <c r="K18" i="7"/>
  <c r="I17" i="7"/>
  <c r="I12" i="7"/>
  <c r="I13" i="7"/>
  <c r="I15" i="7"/>
  <c r="I16" i="7"/>
  <c r="I18" i="7"/>
  <c r="C22" i="4"/>
  <c r="M19" i="6"/>
  <c r="I14" i="6"/>
  <c r="I11" i="6"/>
  <c r="I13" i="6"/>
  <c r="I15" i="6"/>
  <c r="I16" i="6"/>
  <c r="I17" i="6"/>
  <c r="I18" i="6"/>
  <c r="J11" i="6"/>
  <c r="J19" i="6" s="1"/>
  <c r="G19" i="6"/>
  <c r="K11" i="6"/>
  <c r="K12" i="6"/>
  <c r="K13" i="6"/>
  <c r="K14" i="6"/>
  <c r="K15" i="6"/>
  <c r="K16" i="6"/>
  <c r="K17" i="6"/>
  <c r="K18" i="6"/>
  <c r="I12" i="6"/>
  <c r="H12" i="1"/>
  <c r="K12" i="1" s="1"/>
  <c r="H13" i="1"/>
  <c r="K13" i="1" s="1"/>
  <c r="H14" i="1"/>
  <c r="H15" i="1"/>
  <c r="H16" i="1"/>
  <c r="H17" i="1"/>
  <c r="H18" i="1"/>
  <c r="K18" i="1" s="1"/>
  <c r="G12" i="1"/>
  <c r="G13" i="1"/>
  <c r="G14" i="1"/>
  <c r="G15" i="1"/>
  <c r="G16" i="1"/>
  <c r="G17" i="1"/>
  <c r="G18" i="1"/>
  <c r="G11" i="1"/>
  <c r="F12" i="1"/>
  <c r="F13" i="1"/>
  <c r="F14" i="1"/>
  <c r="J14" i="1" s="1"/>
  <c r="F15" i="1"/>
  <c r="F16" i="1"/>
  <c r="J16" i="1" s="1"/>
  <c r="F17" i="1"/>
  <c r="F18" i="1"/>
  <c r="K14" i="1"/>
  <c r="J15" i="1"/>
  <c r="K19" i="7" l="1"/>
  <c r="I19" i="7"/>
  <c r="K19" i="6"/>
  <c r="I19" i="6"/>
  <c r="J12" i="1"/>
  <c r="K16" i="1"/>
  <c r="K15" i="1"/>
  <c r="K17" i="1"/>
  <c r="J18" i="1"/>
  <c r="J17" i="1"/>
  <c r="J13" i="1"/>
  <c r="M12" i="1"/>
  <c r="M13" i="1"/>
  <c r="M14" i="1"/>
  <c r="M15" i="1"/>
  <c r="M16" i="1"/>
  <c r="M17" i="1"/>
  <c r="M18" i="1"/>
  <c r="M11" i="1"/>
  <c r="L12" i="1"/>
  <c r="L13" i="1"/>
  <c r="L14" i="1"/>
  <c r="L15" i="1"/>
  <c r="L16" i="1"/>
  <c r="L17" i="1"/>
  <c r="L18" i="1"/>
  <c r="I12" i="1"/>
  <c r="I13" i="1"/>
  <c r="I14" i="1"/>
  <c r="I15" i="1"/>
  <c r="I16" i="1"/>
  <c r="I17" i="1"/>
  <c r="I18" i="1"/>
  <c r="H11" i="1"/>
  <c r="K11" i="1" s="1"/>
  <c r="G19" i="1"/>
  <c r="J19" i="3"/>
  <c r="D19" i="1"/>
  <c r="H19" i="1" l="1"/>
  <c r="K19" i="1"/>
  <c r="M19" i="1"/>
  <c r="I19" i="3"/>
  <c r="H19" i="3" l="1"/>
  <c r="F19" i="3"/>
  <c r="E19" i="3"/>
  <c r="D19" i="3"/>
  <c r="C19" i="3"/>
  <c r="E19" i="1" l="1"/>
  <c r="F19" i="1"/>
  <c r="J11" i="1"/>
  <c r="J19" i="1" s="1"/>
  <c r="L11" i="1"/>
  <c r="L19" i="1"/>
  <c r="I11" i="1"/>
  <c r="I19" i="1" s="1"/>
  <c r="C19" i="7"/>
  <c r="O15" i="8"/>
  <c r="C15" i="8"/>
  <c r="F12" i="8"/>
  <c r="F15" i="8" s="1"/>
  <c r="P15" i="8"/>
  <c r="E12" i="8"/>
  <c r="E15" i="8" s="1"/>
  <c r="N15" i="8" l="1"/>
  <c r="C19" i="1"/>
  <c r="C11" i="6"/>
  <c r="C19" i="6"/>
</calcChain>
</file>

<file path=xl/sharedStrings.xml><?xml version="1.0" encoding="utf-8"?>
<sst xmlns="http://schemas.openxmlformats.org/spreadsheetml/2006/main" count="345" uniqueCount="141">
  <si>
    <t>sum</t>
  </si>
  <si>
    <t>Solution:</t>
  </si>
  <si>
    <t>Number of Point N=7</t>
  </si>
  <si>
    <r>
      <rPr>
        <b/>
        <i/>
        <sz val="14"/>
        <color rgb="FF000000"/>
        <rFont val="Calibri"/>
        <family val="2"/>
        <scheme val="minor"/>
      </rPr>
      <t>x</t>
    </r>
    <r>
      <rPr>
        <b/>
        <i/>
        <sz val="8"/>
        <color rgb="FF000000"/>
        <rFont val="Calibri"/>
        <family val="2"/>
        <scheme val="minor"/>
      </rPr>
      <t>i</t>
    </r>
  </si>
  <si>
    <r>
      <t>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</si>
  <si>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*y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</si>
  <si>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²</t>
    </r>
  </si>
  <si>
    <r>
      <t>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</t>
    </r>
  </si>
  <si>
    <t>i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</si>
  <si>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 = (301 -7*4*(60/7))/28  = 61/28 ~ 2,1786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</si>
  <si>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(140*60/7 -4*301)/(140 -7*16) = -28/196 
= -1/7  ~ -0,14286 </t>
    </r>
  </si>
  <si>
    <t>Substitute these values into Formula I and II:</t>
  </si>
  <si>
    <t>----&gt; Regression-Line:  y =  -1/7 + (61/28)*x</t>
  </si>
  <si>
    <t>Number of Point N=8</t>
  </si>
  <si>
    <t>Sum</t>
  </si>
  <si>
    <t>Example of a "Least Squares Fitting" calculation for simple LR</t>
  </si>
  <si>
    <t>R² = 1 - Sum((yi-y(xi))²)/Sum((yi-M(y))²) = 1 -(10,822994 / 143,7143) ~ 0,9247</t>
  </si>
  <si>
    <r>
      <t>z</t>
    </r>
    <r>
      <rPr>
        <b/>
        <i/>
        <sz val="8"/>
        <color rgb="FF000000"/>
        <rFont val="Calibri"/>
        <family val="2"/>
        <scheme val="minor"/>
      </rPr>
      <t>i</t>
    </r>
  </si>
  <si>
    <t>needed for calculation of R²</t>
  </si>
  <si>
    <t>SST=sum(yi-M(y))²</t>
  </si>
  <si>
    <r>
      <t>SSE=sum(yi-y(x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))²</t>
    </r>
  </si>
  <si>
    <t>needed for calculation of b0 and b1</t>
  </si>
  <si>
    <t>SST =  SSE + SSR ?</t>
  </si>
  <si>
    <t>SSR=sum(y(xi) - M(y))²</t>
  </si>
  <si>
    <t>nedded for the calculation of a, b and c</t>
  </si>
  <si>
    <t>Xi:=xi-M(x)</t>
  </si>
  <si>
    <t>Yi:=yi-M(y)</t>
  </si>
  <si>
    <t>Zi:=zi-M(z)</t>
  </si>
  <si>
    <t>Xi*Zi</t>
  </si>
  <si>
    <t>Xi*Yi</t>
  </si>
  <si>
    <t>Xi²</t>
  </si>
  <si>
    <t>Yi²</t>
  </si>
  <si>
    <t>Mean-Values ("Mittelwerte") = : [M(x),M(y),M(z)] ~ [240/8, 104/8, 178/8] = [30; 13; 22,25]</t>
  </si>
  <si>
    <t>Set up a table with the quantities included in the above formulas for b0 and b1  and also the quantities for the calculation of R²:</t>
  </si>
  <si>
    <r>
      <t>Find the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for the experimental data points:  {(1 , 2) , (3 , 4) , (2 , 6) , (4 , 8) , (5 , 12) , (6 , 13) , (7 , 15)}</t>
    </r>
  </si>
  <si>
    <t>Mean-Values ("Mittelwerte"): [M(x),M(y)] = [28/7; 60/7] ~ [4; 8,5714]</t>
  </si>
  <si>
    <t># Find the "least square fit" for  z = a + b*x + c*y for the following training-set:
[x,y] = [[0, 1], [5, 1], [15, 2], [25, 5], [35, 11], [45, 15], [55, 34], [60, 35]]; z = [4, 5, 20, 14, 32, 22, 38, 43]</t>
  </si>
  <si>
    <t xml:space="preserve">--&gt; Adj.R²=  1 -(1-R²)*(7/5) ~ 0,nnnn  </t>
  </si>
  <si>
    <t>SSE=sum(zi-z(xi,yi))²</t>
  </si>
  <si>
    <t>SST=sum(zi-M(z))²</t>
  </si>
  <si>
    <t>SST = SSE + SSR ?</t>
  </si>
  <si>
    <t>SSR=sum(z(xi,yi)-M(z))²</t>
  </si>
  <si>
    <t xml:space="preserve"> Yi*Zi</t>
  </si>
  <si>
    <t>z(xi,yi)</t>
  </si>
  <si>
    <t>Example of a "Least Squares Fitting (LSF)" calculation for multiple LR (mLR)</t>
  </si>
  <si>
    <t>Substitute the values to the formulas (I) and (II) of LSF for mLR:</t>
  </si>
  <si>
    <t>coefficient of determination: 0.8615939258756776</t>
  </si>
  <si>
    <t>intercept: 5.52257927519819</t>
  </si>
  <si>
    <t>coefficients: [0.44706965 0.25502548]</t>
  </si>
  <si>
    <t>--&gt; Adj.R²=  1 -(1-R²)*(7/5) ~ 0,nnnn  (details see notepage)</t>
  </si>
  <si>
    <t>R² = 1-SSE/SST = 1 - Sum((zi-z(xi,yi))²)/Sum((zi-M(z))²) = 1 -(nn,nnnn/nnn,nnnnnn)~ 0,mmmm</t>
  </si>
  <si>
    <t>Set up a table with the quantities included in the above LSF formulas (I) and (II) for simple LR:</t>
  </si>
  <si>
    <t>R² = 1 - SSE/SST ~ 0,nnnn     (details see notes-page)</t>
  </si>
  <si>
    <t>Compare with Python-Pgm (next slides):</t>
  </si>
  <si>
    <t>a = Mean(z)-b*Mean(x)-c*Mean(y) ~ 22,25-0,4471*30 + 0.25500 *13* ~ 5, 522</t>
  </si>
  <si>
    <t>det = sum(Xi²)*sum(Yi²)-(sum(Xi*Yi))²=3550*1406-(2070) 2=706400</t>
  </si>
  <si>
    <t>b = (1/det)*( sum(Yi²)*sum(XiZi)  sum(XiYi)*sum(YiZi))=(1/det)*(1406*2115-2070*1284) ~ 0,4471</t>
  </si>
  <si>
    <t>c = (1/det)*( sum(Xi²)*sum(YiZi)- sum(XiYi)*sum(XiZi))=(1/det)*(3550*1284-2070*2115) ~ 0,2550</t>
  </si>
  <si>
    <t>So we get the optimal mLR line:  z = 5,522 +  0,4471*x +  0,255*y</t>
  </si>
  <si>
    <t>Set up a table with the quantities included in the formulas for  R² and Adj.R²:</t>
  </si>
  <si>
    <t>f(Mean(x))=-1/7+(61/28)*4=-1/7+61/7=60/7= Mean(y) q.e.d.</t>
  </si>
  <si>
    <t>a=</t>
  </si>
  <si>
    <t>slope: [2.17857143]</t>
  </si>
  <si>
    <t>intercept:
 - 0.14285714285714057</t>
  </si>
  <si>
    <t>Compare with Python</t>
  </si>
  <si>
    <t>coeff.  determination: 0.9247017892644135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</si>
  <si>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-1/7 + (61/28)*4 = -1/7 + 61/7 = 60/7 = Mean(y)  q.e.d.</t>
    </r>
  </si>
  <si>
    <t>Example of a "Least Squares Fitting" calculation for simple LR "Student examination"</t>
  </si>
  <si>
    <t>Example of a "Least Squares Fitting" calculation for simple LR: "Student Examination"</t>
  </si>
  <si>
    <t>student i</t>
  </si>
  <si>
    <r>
      <rPr>
        <b/>
        <i/>
        <sz val="14"/>
        <color rgb="FF000000"/>
        <rFont val="Calibri"/>
        <family val="2"/>
        <scheme val="minor"/>
      </rPr>
      <t>exam prep. x</t>
    </r>
    <r>
      <rPr>
        <b/>
        <i/>
        <sz val="8"/>
        <color rgb="FF000000"/>
        <rFont val="Calibri"/>
        <family val="2"/>
        <scheme val="minor"/>
      </rPr>
      <t>i</t>
    </r>
  </si>
  <si>
    <r>
      <t>points y</t>
    </r>
    <r>
      <rPr>
        <b/>
        <i/>
        <sz val="8"/>
        <color rgb="FF000000"/>
        <rFont val="Calibri"/>
        <family val="2"/>
        <scheme val="minor"/>
      </rPr>
      <t>i</t>
    </r>
  </si>
  <si>
    <t>Number of Point N=10</t>
  </si>
  <si>
    <t>Mean-Values ("Mittelwerte"): [M(x),M(y)] = [54/10; 343/10] =  [5,4; 34,3]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</si>
  <si>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(2063 -10*5,4*34,3)/28 = (1054/5)/(282/5)=527/141~3,7376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</si>
  <si>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(348*34,3 -5,4*2063)/(348-10*5,4²) = (3981/5)/(282/5) = 1327/94 ~14,117  </t>
    </r>
  </si>
  <si>
    <t>----&gt; Regression-Line:  y =  14,117 + 3,736*x</t>
  </si>
  <si>
    <r>
      <t>Find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with {(homework[h], score[pt.])}= {(5, 41), (4, 27), (5, 35), (3, 26), (9, 48), (8, 45), (10, 46), (5, 27), (3, 29), (3, 19)}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</si>
  <si>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</si>
  <si>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t>Example of a "Least Squares Fitting" calculation for simple LR: Homework 5.1_b"</t>
  </si>
  <si>
    <t>Number of Point N=3</t>
  </si>
  <si>
    <t>intercept: 1.333333333333334</t>
  </si>
  <si>
    <t>slope: [0.5]</t>
  </si>
  <si>
    <t>coefficient of determination:
 0.7499999999999999</t>
  </si>
  <si>
    <t xml:space="preserve">Mean-Values ("Mittelwerte"): [M(x),M(y)] = [2; (7/3)] 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</si>
  <si>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((7/3)*14 -2*15)/(14-12) = (8/3)/2= 4/3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</si>
  <si>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(15 -3*2*(7/3))/2 = 1/2 = 0.5</t>
    </r>
  </si>
  <si>
    <t>----&gt; Regression-Line:  y =  4/3 + 1/2*x</t>
  </si>
  <si>
    <t>17/6</t>
  </si>
  <si>
    <t>11/6</t>
  </si>
  <si>
    <t>14/6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</si>
  <si>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(4/3) + (1/2)*2 = 7/3 = Mean(y)  q.e.d.</t>
    </r>
  </si>
  <si>
    <t>(1/6)²=1/36</t>
  </si>
  <si>
    <t>42/6=7</t>
  </si>
  <si>
    <t>(2/3)²=4/9</t>
  </si>
  <si>
    <t>(-1/3)²=1/9</t>
  </si>
  <si>
    <t>(1/3)²=1/9</t>
  </si>
  <si>
    <t>2/3</t>
  </si>
  <si>
    <t>(-2/6)²=4/36</t>
  </si>
  <si>
    <t>6/36=1/6</t>
  </si>
  <si>
    <t>R² = 1 - Sum((yi-y(xi))²)/Sum((yi-M(y))²) = 1 -(1/6)/(2/3) = 1 -(1*3)/(6*2)=1-3/12= 1-1/4=3/4</t>
  </si>
  <si>
    <t>1/4</t>
  </si>
  <si>
    <t>0</t>
  </si>
  <si>
    <t>1/2</t>
  </si>
  <si>
    <t>xi*yi</t>
  </si>
  <si>
    <t>xi</t>
  </si>
  <si>
    <t>sum((xi - M(x))*(yi - M(y))) = sum(xi*yi) – n*M(x)*M(y)</t>
  </si>
  <si>
    <t>2070 = 5190-8*30*13=5190-3120</t>
  </si>
  <si>
    <t>q.e.d.</t>
  </si>
  <si>
    <r>
      <t xml:space="preserve">f(Mean(x))=-1/7+(61/28)*4=-1/7+61/7=60/7= Mean(y)    </t>
    </r>
    <r>
      <rPr>
        <u/>
        <sz val="12"/>
        <color theme="1"/>
        <rFont val="Calibri"/>
        <family val="2"/>
        <scheme val="minor"/>
      </rPr>
      <t>q.e.d.</t>
    </r>
  </si>
  <si>
    <r>
      <t>Check Corollary (C5.2) -</t>
    </r>
    <r>
      <rPr>
        <b/>
        <i/>
        <sz val="12"/>
        <color theme="1"/>
        <rFont val="Calibri"/>
        <family val="2"/>
        <scheme val="minor"/>
      </rPr>
      <t>"center of mass"</t>
    </r>
  </si>
  <si>
    <t>Check Proposition (P5.1):</t>
  </si>
  <si>
    <t>xi - M(x)</t>
  </si>
  <si>
    <t>yi - M(y)</t>
  </si>
  <si>
    <t>[xi - M(x)]*[yi-M(y)]</t>
  </si>
  <si>
    <t xml:space="preserve"> yi</t>
  </si>
  <si>
    <t>7/3</t>
  </si>
  <si>
    <t>b=[(7/3)*6 - 3*2*(7/3)]/2 = [14-14]/2=0</t>
  </si>
  <si>
    <t>intercept:
xxxxxxxxxxxxxxxxxxxx</t>
  </si>
  <si>
    <t>slope: [xxxxxxx]</t>
  </si>
  <si>
    <t>coeff.  determination: 0.xxxxxxxxxx</t>
  </si>
  <si>
    <t>Set up a table with the quantities included in the above formulas for a and b and also the quantities for the calculation of R²:</t>
  </si>
  <si>
    <t>Needed for calculation of R²</t>
  </si>
  <si>
    <t>needed for calculation of a and b</t>
  </si>
  <si>
    <r>
      <t>Decide what is the "better" sLR-Line:  </t>
    </r>
    <r>
      <rPr>
        <i/>
        <sz val="13"/>
        <color rgb="FF00B050"/>
        <rFont val="Calibri"/>
        <family val="2"/>
        <scheme val="minor"/>
      </rPr>
      <t>y = 1,5 + 0,5*x</t>
    </r>
    <r>
      <rPr>
        <i/>
        <sz val="13"/>
        <color rgb="FF000000"/>
        <rFont val="Calibri"/>
        <family val="2"/>
        <scheme val="minor"/>
      </rPr>
      <t xml:space="preserve">  or </t>
    </r>
    <r>
      <rPr>
        <i/>
        <sz val="13"/>
        <color rgb="FFFF0000"/>
        <rFont val="Calibri"/>
        <family val="2"/>
        <scheme val="minor"/>
      </rPr>
      <t xml:space="preserve">y = 1,25+0,5*x  </t>
    </r>
    <r>
      <rPr>
        <i/>
        <sz val="13"/>
        <color rgb="FF000000"/>
        <rFont val="Calibri"/>
        <family val="2"/>
        <scheme val="minor"/>
      </rPr>
      <t>?</t>
    </r>
  </si>
  <si>
    <t>R²</t>
  </si>
  <si>
    <t>&lt;--SSR + SSE</t>
  </si>
  <si>
    <t>y(xi)</t>
  </si>
  <si>
    <t>SSE=sum(yi-y(xi))²</t>
  </si>
  <si>
    <r>
      <t>From Homework (H5.1_b) we get the data for the "</t>
    </r>
    <r>
      <rPr>
        <b/>
        <sz val="14"/>
        <color theme="1"/>
        <rFont val="Calibri"/>
        <family val="2"/>
        <scheme val="minor"/>
      </rPr>
      <t>optimal" sLR-line:</t>
    </r>
  </si>
  <si>
    <r>
      <t xml:space="preserve">Coefficients a, b calculated with formulas of Theorem: </t>
    </r>
    <r>
      <rPr>
        <b/>
        <sz val="14"/>
        <color rgb="FFFF0000"/>
        <rFont val="Calibri"/>
        <family val="2"/>
        <scheme val="minor"/>
      </rPr>
      <t>"(sst=sse+ssr)=??=&gt; optimal"</t>
    </r>
  </si>
  <si>
    <t>Coefficients a, b calculated with formulas of Theorem: "(sst=sse+ssr)=??=&gt; optimal"</t>
  </si>
  <si>
    <t xml:space="preserve"> i</t>
  </si>
  <si>
    <t>a= [(7/3)*14-(14/3)*6]/(14-3*4)= 14/(3*2) = 14/6=7/3 = M(y)</t>
  </si>
  <si>
    <t>SSR=0</t>
  </si>
  <si>
    <r>
      <t xml:space="preserve">SST = 2/3 =&gt; </t>
    </r>
    <r>
      <rPr>
        <sz val="11"/>
        <color rgb="FFFF0000"/>
        <rFont val="Calibri"/>
        <family val="2"/>
        <scheme val="minor"/>
      </rPr>
      <t>R²=1-(5/9)/(2/3)= 1-15/18=3/18=1/6 not max. ! ( SST&lt;&gt;sse+sst --&gt; not counter-example !!!</t>
    </r>
  </si>
  <si>
    <t>SSE = (2-7/3)²+ (3-7/3)²+0=1/9+4/9=5/9 ; SST =6/9 &gt; 5/9 =  SSR + SSE</t>
  </si>
  <si>
    <r>
      <t>Find "least square fit" </t>
    </r>
    <r>
      <rPr>
        <i/>
        <sz val="13"/>
        <color rgb="FF000000"/>
        <rFont val="Calibri"/>
        <family val="2"/>
        <scheme val="minor"/>
      </rPr>
      <t>y = a + b*x  </t>
    </r>
    <r>
      <rPr>
        <sz val="13"/>
        <color rgb="FF000000"/>
        <rFont val="Calibri"/>
        <family val="2"/>
        <scheme val="minor"/>
      </rPr>
      <t>with Trainingset</t>
    </r>
    <r>
      <rPr>
        <i/>
        <sz val="13"/>
        <color rgb="FF000000"/>
        <rFont val="Calibri"/>
        <family val="2"/>
        <scheme val="minor"/>
      </rPr>
      <t xml:space="preserve"> TS</t>
    </r>
    <r>
      <rPr>
        <sz val="13"/>
        <color rgb="FF000000"/>
        <rFont val="Calibri"/>
        <family val="2"/>
        <scheme val="minor"/>
      </rPr>
      <t xml:space="preserve"> :={(x, y))}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{(1,2), (3, 3), (2, 2)}</t>
    </r>
  </si>
  <si>
    <r>
      <t xml:space="preserve">Manuel calculation of  two sLR-lines </t>
    </r>
    <r>
      <rPr>
        <b/>
        <sz val="14"/>
        <rFont val="Calibri"/>
        <family val="2"/>
        <scheme val="minor"/>
      </rPr>
      <t>(</t>
    </r>
    <r>
      <rPr>
        <b/>
        <sz val="14"/>
        <color rgb="FF00B050"/>
        <rFont val="Calibri"/>
        <family val="2"/>
        <scheme val="minor"/>
      </rPr>
      <t>green</t>
    </r>
    <r>
      <rPr>
        <b/>
        <sz val="14"/>
        <color theme="1"/>
        <rFont val="Calibri"/>
        <family val="2"/>
        <scheme val="minor"/>
      </rPr>
      <t xml:space="preserve"> ,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1"/>
        <rFont val="Calibri"/>
        <family val="2"/>
        <scheme val="minor"/>
      </rPr>
      <t xml:space="preserve">) (Homework (H5.1_a)  +  Compare with optimal sLR-line (homewrk (H5.1_b)  +  Check Results with the new metric </t>
    </r>
    <r>
      <rPr>
        <b/>
        <sz val="14"/>
        <color rgb="FFFF0000"/>
        <rFont val="Calibri"/>
        <family val="2"/>
        <scheme val="minor"/>
      </rPr>
      <t xml:space="preserve">R²=SSR/SST </t>
    </r>
  </si>
  <si>
    <r>
      <rPr>
        <b/>
        <sz val="14"/>
        <rFont val="Calibri"/>
        <family val="2"/>
        <scheme val="minor"/>
      </rPr>
      <t xml:space="preserve">With the defintion </t>
    </r>
    <r>
      <rPr>
        <b/>
        <sz val="14"/>
        <color rgb="FFFF0000"/>
        <rFont val="Calibri"/>
        <family val="2"/>
        <scheme val="minor"/>
      </rPr>
      <t xml:space="preserve">R²:=SSR/SST </t>
    </r>
    <r>
      <rPr>
        <b/>
        <sz val="14"/>
        <rFont val="Calibri"/>
        <family val="2"/>
        <scheme val="minor"/>
      </rPr>
      <t xml:space="preserve">we get as an result that the </t>
    </r>
    <r>
      <rPr>
        <b/>
        <sz val="14"/>
        <color rgb="FF00B050"/>
        <rFont val="Calibri"/>
        <family val="2"/>
        <scheme val="minor"/>
      </rPr>
      <t>green line</t>
    </r>
    <r>
      <rPr>
        <b/>
        <sz val="14"/>
        <rFont val="Calibri"/>
        <family val="2"/>
        <scheme val="minor"/>
      </rPr>
      <t xml:space="preserve"> is the best sLR-line of the three --&gt; With R²=1-SSE/SST it was the </t>
    </r>
    <r>
      <rPr>
        <b/>
        <sz val="14"/>
        <color theme="7"/>
        <rFont val="Calibri"/>
        <family val="2"/>
        <scheme val="minor"/>
      </rPr>
      <t>yellow line</t>
    </r>
  </si>
  <si>
    <r>
      <rPr>
        <sz val="11"/>
        <rFont val="Calibri"/>
        <family val="2"/>
        <scheme val="minor"/>
      </rPr>
      <t>===&gt; y(x) = 7/3 + 0*x ===&gt;y(xi)=M(y) =&gt; SSR= 0 ---&gt;</t>
    </r>
    <r>
      <rPr>
        <sz val="11"/>
        <color rgb="FFFF0000"/>
        <rFont val="Calibri"/>
        <family val="2"/>
        <scheme val="minor"/>
      </rPr>
      <t xml:space="preserve"> unclear ??!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</si>
</sst>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"/>
    <numFmt numFmtId="166" formatCode="0.0000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rgb="FFFF0000"/>
      <name val="Calibri"/>
      <family val="2"/>
      <scheme val="minor"/>
    </font>
    <font>
      <sz val="14"/>
      <color rgb="FF000000"/>
      <name val="Arial"/>
      <family val="2"/>
    </font>
    <font>
      <b/>
      <i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3"/>
      <color rgb="FF00B050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theme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EA885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0" fillId="8" borderId="0" applyNumberFormat="0" applyBorder="0" applyAlignment="0" applyProtection="0"/>
  </cellStyleXfs>
  <cellXfs count="23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9" fillId="0" borderId="0" xfId="0" applyFont="1" applyAlignment="1"/>
    <xf numFmtId="0" fontId="6" fillId="0" borderId="0" xfId="0" applyFont="1"/>
    <xf numFmtId="0" fontId="8" fillId="0" borderId="0" xfId="0" applyFont="1" applyAlignment="1"/>
    <xf numFmtId="0" fontId="1" fillId="0" borderId="0" xfId="0" applyFo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Border="1"/>
    <xf numFmtId="0" fontId="14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0" fontId="9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8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18" fillId="2" borderId="7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8" fillId="0" borderId="0" xfId="0" applyNumberFormat="1" applyFont="1"/>
    <xf numFmtId="1" fontId="5" fillId="0" borderId="0" xfId="0" applyNumberFormat="1" applyFont="1" applyBorder="1"/>
    <xf numFmtId="0" fontId="5" fillId="0" borderId="8" xfId="0" applyFont="1" applyBorder="1"/>
    <xf numFmtId="0" fontId="0" fillId="0" borderId="0" xfId="0" applyAlignment="1">
      <alignment vertical="top"/>
    </xf>
    <xf numFmtId="0" fontId="23" fillId="3" borderId="1" xfId="0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2" fontId="18" fillId="2" borderId="7" xfId="0" applyNumberFormat="1" applyFont="1" applyFill="1" applyBorder="1" applyAlignment="1">
      <alignment horizontal="center" vertical="center" wrapText="1"/>
    </xf>
    <xf numFmtId="2" fontId="23" fillId="3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/>
    <xf numFmtId="2" fontId="5" fillId="0" borderId="0" xfId="0" applyNumberFormat="1" applyFont="1" applyBorder="1"/>
    <xf numFmtId="1" fontId="6" fillId="0" borderId="0" xfId="0" applyNumberFormat="1" applyFont="1" applyAlignment="1">
      <alignment wrapText="1"/>
    </xf>
    <xf numFmtId="1" fontId="3" fillId="0" borderId="0" xfId="0" applyNumberFormat="1" applyFont="1"/>
    <xf numFmtId="1" fontId="14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Border="1"/>
    <xf numFmtId="1" fontId="2" fillId="3" borderId="1" xfId="0" applyNumberFormat="1" applyFont="1" applyFill="1" applyBorder="1" applyAlignment="1">
      <alignment horizontal="center" vertical="center"/>
    </xf>
    <xf numFmtId="0" fontId="21" fillId="0" borderId="0" xfId="0" applyFont="1"/>
    <xf numFmtId="2" fontId="8" fillId="6" borderId="0" xfId="0" applyNumberFormat="1" applyFont="1" applyFill="1"/>
    <xf numFmtId="165" fontId="8" fillId="6" borderId="0" xfId="0" applyNumberFormat="1" applyFont="1" applyFill="1"/>
    <xf numFmtId="1" fontId="0" fillId="6" borderId="0" xfId="0" applyNumberFormat="1" applyFill="1"/>
    <xf numFmtId="2" fontId="0" fillId="6" borderId="0" xfId="0" applyNumberFormat="1" applyFill="1"/>
    <xf numFmtId="165" fontId="0" fillId="6" borderId="0" xfId="0" applyNumberFormat="1" applyFont="1" applyFill="1"/>
    <xf numFmtId="0" fontId="0" fillId="0" borderId="0" xfId="0" applyBorder="1" applyAlignment="1">
      <alignment horizontal="center"/>
    </xf>
    <xf numFmtId="1" fontId="12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/>
    <xf numFmtId="1" fontId="4" fillId="0" borderId="0" xfId="0" applyNumberFormat="1" applyFont="1"/>
    <xf numFmtId="165" fontId="21" fillId="6" borderId="0" xfId="0" applyNumberFormat="1" applyFont="1" applyFill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7" borderId="0" xfId="0" applyFont="1" applyFill="1"/>
    <xf numFmtId="0" fontId="21" fillId="7" borderId="0" xfId="0" applyFont="1" applyFill="1" applyAlignment="1">
      <alignment wrapText="1"/>
    </xf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16" fontId="12" fillId="0" borderId="1" xfId="0" quotePrefix="1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vertical="top"/>
    </xf>
    <xf numFmtId="2" fontId="12" fillId="0" borderId="1" xfId="0" quotePrefix="1" applyNumberFormat="1" applyFont="1" applyBorder="1" applyAlignment="1">
      <alignment horizontal="center" vertical="center" wrapText="1"/>
    </xf>
    <xf numFmtId="0" fontId="19" fillId="3" borderId="1" xfId="0" quotePrefix="1" applyFont="1" applyFill="1" applyBorder="1" applyAlignment="1">
      <alignment horizontal="center" vertical="center" wrapText="1"/>
    </xf>
    <xf numFmtId="2" fontId="19" fillId="3" borderId="1" xfId="0" quotePrefix="1" applyNumberFormat="1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28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left" vertical="center" indent="8" readingOrder="1"/>
    </xf>
    <xf numFmtId="0" fontId="29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16" fontId="6" fillId="0" borderId="0" xfId="0" quotePrefix="1" applyNumberFormat="1" applyFont="1" applyAlignment="1">
      <alignment horizontal="center" vertical="top"/>
    </xf>
    <xf numFmtId="0" fontId="0" fillId="0" borderId="0" xfId="0" quotePrefix="1"/>
    <xf numFmtId="0" fontId="25" fillId="0" borderId="0" xfId="0" applyFo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2" fontId="1" fillId="0" borderId="0" xfId="0" applyNumberFormat="1" applyFont="1"/>
    <xf numFmtId="2" fontId="18" fillId="6" borderId="7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8" fillId="0" borderId="0" xfId="0" applyNumberFormat="1" applyFont="1" applyAlignment="1"/>
    <xf numFmtId="166" fontId="9" fillId="0" borderId="0" xfId="0" applyNumberFormat="1" applyFont="1" applyAlignment="1"/>
    <xf numFmtId="166" fontId="6" fillId="0" borderId="0" xfId="0" applyNumberFormat="1" applyFont="1" applyAlignment="1">
      <alignment vertical="top"/>
    </xf>
    <xf numFmtId="166" fontId="18" fillId="6" borderId="7" xfId="0" applyNumberFormat="1" applyFont="1" applyFill="1" applyBorder="1" applyAlignment="1">
      <alignment horizontal="center" vertical="center" wrapText="1"/>
    </xf>
    <xf numFmtId="166" fontId="12" fillId="0" borderId="1" xfId="0" quotePrefix="1" applyNumberFormat="1" applyFont="1" applyBorder="1" applyAlignment="1">
      <alignment horizontal="center" vertical="center" wrapText="1"/>
    </xf>
    <xf numFmtId="166" fontId="19" fillId="3" borderId="1" xfId="0" quotePrefix="1" applyNumberFormat="1" applyFont="1" applyFill="1" applyBorder="1" applyAlignment="1">
      <alignment horizontal="center" vertical="center" wrapText="1"/>
    </xf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6" fontId="1" fillId="0" borderId="0" xfId="0" applyNumberFormat="1" applyFont="1"/>
    <xf numFmtId="166" fontId="21" fillId="0" borderId="1" xfId="0" quotePrefix="1" applyNumberFormat="1" applyFont="1" applyBorder="1" applyAlignment="1">
      <alignment horizontal="center"/>
    </xf>
    <xf numFmtId="166" fontId="12" fillId="6" borderId="1" xfId="0" quotePrefix="1" applyNumberFormat="1" applyFont="1" applyFill="1" applyBorder="1" applyAlignment="1">
      <alignment horizontal="center" vertical="center" wrapText="1"/>
    </xf>
    <xf numFmtId="2" fontId="0" fillId="0" borderId="0" xfId="0" applyNumberFormat="1" applyAlignment="1"/>
    <xf numFmtId="166" fontId="12" fillId="0" borderId="13" xfId="0" quotePrefix="1" applyNumberFormat="1" applyFont="1" applyBorder="1" applyAlignment="1">
      <alignment horizontal="center" vertical="center" wrapText="1"/>
    </xf>
    <xf numFmtId="166" fontId="18" fillId="9" borderId="1" xfId="0" applyNumberFormat="1" applyFont="1" applyFill="1" applyBorder="1" applyAlignment="1">
      <alignment horizontal="center" vertical="center" wrapText="1"/>
    </xf>
    <xf numFmtId="166" fontId="18" fillId="6" borderId="12" xfId="0" applyNumberFormat="1" applyFont="1" applyFill="1" applyBorder="1" applyAlignment="1">
      <alignment horizontal="center" vertical="center" wrapText="1"/>
    </xf>
    <xf numFmtId="166" fontId="12" fillId="6" borderId="13" xfId="0" quotePrefix="1" applyNumberFormat="1" applyFont="1" applyFill="1" applyBorder="1" applyAlignment="1">
      <alignment horizontal="center" vertical="center" wrapText="1"/>
    </xf>
    <xf numFmtId="166" fontId="18" fillId="9" borderId="13" xfId="0" applyNumberFormat="1" applyFont="1" applyFill="1" applyBorder="1" applyAlignment="1">
      <alignment horizontal="center" vertical="center" wrapText="1"/>
    </xf>
    <xf numFmtId="166" fontId="18" fillId="6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6" fontId="12" fillId="9" borderId="13" xfId="0" quotePrefix="1" applyNumberFormat="1" applyFont="1" applyFill="1" applyBorder="1" applyAlignment="1">
      <alignment horizontal="center" vertical="center" wrapText="1"/>
    </xf>
    <xf numFmtId="166" fontId="21" fillId="0" borderId="1" xfId="0" applyNumberFormat="1" applyFont="1" applyBorder="1"/>
    <xf numFmtId="2" fontId="35" fillId="2" borderId="7" xfId="1" applyNumberFormat="1" applyFont="1" applyFill="1" applyBorder="1" applyAlignment="1">
      <alignment horizontal="center" vertical="center" wrapText="1"/>
    </xf>
    <xf numFmtId="0" fontId="35" fillId="2" borderId="7" xfId="1" applyFont="1" applyFill="1" applyBorder="1" applyAlignment="1">
      <alignment horizontal="center" vertical="center" wrapText="1"/>
    </xf>
    <xf numFmtId="0" fontId="35" fillId="2" borderId="12" xfId="1" applyFont="1" applyFill="1" applyBorder="1" applyAlignment="1">
      <alignment horizontal="center" vertical="center" wrapText="1"/>
    </xf>
    <xf numFmtId="16" fontId="12" fillId="0" borderId="13" xfId="0" quotePrefix="1" applyNumberFormat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/>
    </xf>
    <xf numFmtId="0" fontId="35" fillId="2" borderId="1" xfId="1" applyFont="1" applyFill="1" applyBorder="1" applyAlignment="1">
      <alignment horizontal="center" vertical="center" wrapText="1"/>
    </xf>
    <xf numFmtId="2" fontId="5" fillId="0" borderId="0" xfId="0" applyNumberFormat="1" applyFont="1" applyAlignment="1"/>
    <xf numFmtId="166" fontId="5" fillId="0" borderId="0" xfId="0" applyNumberFormat="1" applyFont="1"/>
    <xf numFmtId="166" fontId="12" fillId="2" borderId="13" xfId="0" quotePrefix="1" applyNumberFormat="1" applyFont="1" applyFill="1" applyBorder="1" applyAlignment="1">
      <alignment horizontal="center" vertical="center" wrapText="1"/>
    </xf>
    <xf numFmtId="0" fontId="36" fillId="0" borderId="0" xfId="0" applyFont="1" applyAlignment="1"/>
    <xf numFmtId="0" fontId="5" fillId="0" borderId="0" xfId="0" applyFont="1"/>
    <xf numFmtId="0" fontId="2" fillId="0" borderId="0" xfId="0" applyFont="1"/>
    <xf numFmtId="166" fontId="37" fillId="6" borderId="1" xfId="0" applyNumberFormat="1" applyFont="1" applyFill="1" applyBorder="1" applyAlignment="1">
      <alignment horizontal="center" vertical="center" wrapText="1"/>
    </xf>
    <xf numFmtId="166" fontId="37" fillId="9" borderId="1" xfId="0" applyNumberFormat="1" applyFont="1" applyFill="1" applyBorder="1" applyAlignment="1">
      <alignment horizontal="center" vertical="center" wrapText="1"/>
    </xf>
    <xf numFmtId="0" fontId="37" fillId="2" borderId="1" xfId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4" xfId="0" applyFont="1" applyBorder="1" applyAlignment="1"/>
    <xf numFmtId="0" fontId="4" fillId="0" borderId="3" xfId="0" quotePrefix="1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8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6" fillId="0" borderId="0" xfId="0" applyFont="1" applyAlignment="1"/>
    <xf numFmtId="0" fontId="21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left"/>
    </xf>
    <xf numFmtId="0" fontId="5" fillId="0" borderId="0" xfId="0" applyFont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2" fontId="5" fillId="0" borderId="3" xfId="0" quotePrefix="1" applyNumberFormat="1" applyFont="1" applyBorder="1" applyAlignment="1"/>
    <xf numFmtId="2" fontId="5" fillId="0" borderId="5" xfId="0" quotePrefix="1" applyNumberFormat="1" applyFont="1" applyBorder="1" applyAlignment="1"/>
    <xf numFmtId="2" fontId="5" fillId="0" borderId="5" xfId="0" applyNumberFormat="1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0" borderId="6" xfId="0" applyFont="1" applyBorder="1" applyAlignment="1"/>
    <xf numFmtId="1" fontId="4" fillId="0" borderId="3" xfId="0" applyNumberFormat="1" applyFont="1" applyBorder="1" applyAlignment="1"/>
    <xf numFmtId="2" fontId="8" fillId="0" borderId="3" xfId="0" quotePrefix="1" applyNumberFormat="1" applyFont="1" applyBorder="1" applyAlignment="1"/>
    <xf numFmtId="2" fontId="8" fillId="0" borderId="5" xfId="0" quotePrefix="1" applyNumberFormat="1" applyFont="1" applyBorder="1" applyAlignment="1"/>
    <xf numFmtId="2" fontId="0" fillId="0" borderId="5" xfId="0" applyNumberFormat="1" applyBorder="1" applyAlignment="1"/>
    <xf numFmtId="0" fontId="21" fillId="0" borderId="0" xfId="0" applyFont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8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2" borderId="9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8" fillId="9" borderId="13" xfId="0" applyNumberFormat="1" applyFon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8" fillId="9" borderId="1" xfId="0" applyNumberFormat="1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/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colors>
    <mruColors>
      <color rgb="FFEA8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197921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E1E3B8-D2E2-4CEF-AC85-88D1436B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5584" y="4292274"/>
          <a:ext cx="3253343" cy="27092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210292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1EB8077-1AAB-4BAC-AFF3-9DE1FBADE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6821" y="4325055"/>
          <a:ext cx="3253838" cy="270513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61668</xdr:colOff>
      <xdr:row>15</xdr:row>
      <xdr:rowOff>246589</xdr:rowOff>
    </xdr:from>
    <xdr:to>
      <xdr:col>5</xdr:col>
      <xdr:colOff>1066800</xdr:colOff>
      <xdr:row>30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118069-5530-4F5D-9ED6-CFFECBD77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968" y="3612089"/>
          <a:ext cx="4980232" cy="36142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235291</xdr:colOff>
      <xdr:row>16</xdr:row>
      <xdr:rowOff>10582</xdr:rowOff>
    </xdr:from>
    <xdr:to>
      <xdr:col>9</xdr:col>
      <xdr:colOff>2137833</xdr:colOff>
      <xdr:row>27</xdr:row>
      <xdr:rowOff>158750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C22A1D-D0CF-4A60-8A3E-5D27DBDC5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291" y="3630082"/>
          <a:ext cx="3553542" cy="3164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2BCE-B160-47E5-83E3-19EF3F0F68FC}">
  <dimension ref="A2:Q33"/>
  <sheetViews>
    <sheetView zoomScale="77" zoomScaleNormal="77" workbookViewId="0">
      <selection activeCell="N11" sqref="N11:P19"/>
    </sheetView>
  </sheetViews>
  <sheetFormatPr baseColWidth="10" defaultColWidth="9.140625" defaultRowHeight="18.7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4" customWidth="1"/>
    <col min="14" max="14" width="18.42578125" style="116" customWidth="1"/>
    <col min="15" max="15" width="20.7109375" style="14" customWidth="1"/>
    <col min="16" max="16" width="23.85546875" style="14" customWidth="1"/>
    <col min="17" max="17" width="18.140625" customWidth="1"/>
  </cols>
  <sheetData>
    <row r="2" spans="1:16" ht="31.5" customHeight="1" x14ac:dyDescent="0.3">
      <c r="A2" s="17"/>
      <c r="B2" s="182" t="s">
        <v>15</v>
      </c>
      <c r="C2" s="182"/>
      <c r="D2" s="182"/>
      <c r="E2" s="182"/>
      <c r="F2" s="183"/>
      <c r="G2" s="183"/>
      <c r="H2" s="183"/>
      <c r="I2" s="183"/>
      <c r="J2" s="184"/>
    </row>
    <row r="3" spans="1:16" ht="11.25" customHeight="1" x14ac:dyDescent="0.3">
      <c r="B3" s="1"/>
      <c r="C3" s="1"/>
      <c r="D3" s="1"/>
      <c r="E3" s="1"/>
    </row>
    <row r="4" spans="1:16" ht="18.75" customHeight="1" x14ac:dyDescent="0.3">
      <c r="B4" s="187" t="s">
        <v>34</v>
      </c>
      <c r="C4" s="188"/>
      <c r="D4" s="188"/>
      <c r="E4" s="188"/>
      <c r="F4" s="188"/>
      <c r="G4" s="188"/>
      <c r="H4" s="188"/>
      <c r="I4" s="184"/>
      <c r="J4" s="184"/>
    </row>
    <row r="5" spans="1:16" ht="9.75" customHeight="1" x14ac:dyDescent="0.3">
      <c r="B5" s="24"/>
      <c r="C5" s="25"/>
      <c r="D5" s="25"/>
      <c r="E5" s="25"/>
      <c r="F5" s="25"/>
      <c r="G5" s="25"/>
      <c r="H5" s="25"/>
      <c r="I5" s="26"/>
    </row>
    <row r="6" spans="1:16" x14ac:dyDescent="0.3">
      <c r="B6" s="197" t="s">
        <v>1</v>
      </c>
      <c r="C6" s="198"/>
      <c r="D6" s="198"/>
      <c r="E6" s="198"/>
      <c r="F6" s="198"/>
      <c r="G6" s="198"/>
      <c r="H6" s="23"/>
      <c r="M6" s="38"/>
    </row>
    <row r="7" spans="1:16" ht="17.25" customHeight="1" x14ac:dyDescent="0.3">
      <c r="B7" s="199" t="s">
        <v>2</v>
      </c>
      <c r="C7" s="199"/>
      <c r="D7" s="199"/>
      <c r="E7" s="189" t="s">
        <v>35</v>
      </c>
      <c r="F7" s="190"/>
      <c r="G7" s="190"/>
      <c r="H7" s="190"/>
      <c r="I7" s="184"/>
      <c r="J7" s="184"/>
      <c r="N7" s="116">
        <v>4</v>
      </c>
      <c r="O7" s="14">
        <f>60/7</f>
        <v>8.5714285714285712</v>
      </c>
    </row>
    <row r="8" spans="1:16" s="7" customFormat="1" ht="18.75" customHeight="1" x14ac:dyDescent="0.25">
      <c r="B8" s="185" t="s">
        <v>33</v>
      </c>
      <c r="C8" s="186"/>
      <c r="D8" s="186"/>
      <c r="E8" s="186"/>
      <c r="F8" s="186"/>
      <c r="G8" s="186"/>
      <c r="H8" s="186"/>
      <c r="I8" s="186"/>
      <c r="J8" s="184"/>
      <c r="N8" s="117"/>
      <c r="O8" s="119"/>
      <c r="P8" s="119"/>
    </row>
    <row r="9" spans="1:16" s="7" customFormat="1" ht="9" customHeight="1" x14ac:dyDescent="0.25">
      <c r="B9" s="28"/>
      <c r="C9" s="29"/>
      <c r="D9" s="29"/>
      <c r="E9" s="29"/>
      <c r="F9" s="29"/>
      <c r="G9" s="29"/>
      <c r="H9" s="29"/>
      <c r="I9" s="29"/>
      <c r="N9" s="117"/>
      <c r="O9" s="119"/>
      <c r="P9" s="119"/>
    </row>
    <row r="10" spans="1:16" ht="17.25" customHeight="1" x14ac:dyDescent="0.3">
      <c r="B10" s="2"/>
      <c r="C10" s="194" t="s">
        <v>21</v>
      </c>
      <c r="D10" s="195"/>
      <c r="E10" s="195"/>
      <c r="F10" s="196"/>
      <c r="G10" s="191" t="s">
        <v>18</v>
      </c>
      <c r="H10" s="192"/>
      <c r="I10" s="193"/>
      <c r="J10" s="42" t="s">
        <v>22</v>
      </c>
      <c r="L10" s="7"/>
      <c r="M10" s="7"/>
      <c r="N10" s="117"/>
    </row>
    <row r="11" spans="1:16" ht="37.5" x14ac:dyDescent="0.25">
      <c r="B11" s="18" t="s">
        <v>8</v>
      </c>
      <c r="C11" s="40" t="s">
        <v>3</v>
      </c>
      <c r="D11" s="41" t="s">
        <v>4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115" t="s">
        <v>112</v>
      </c>
      <c r="O11" s="115" t="s">
        <v>113</v>
      </c>
      <c r="P11" s="115" t="s">
        <v>114</v>
      </c>
    </row>
    <row r="12" spans="1:16" ht="15" customHeight="1" x14ac:dyDescent="0.25">
      <c r="B12" s="19">
        <v>1</v>
      </c>
      <c r="C12" s="19">
        <v>1</v>
      </c>
      <c r="D12" s="19">
        <v>2</v>
      </c>
      <c r="E12" s="19">
        <v>2</v>
      </c>
      <c r="F12" s="19">
        <v>1</v>
      </c>
      <c r="G12" s="19">
        <v>2.0356999999999998</v>
      </c>
      <c r="H12" s="19">
        <v>1.274E-3</v>
      </c>
      <c r="I12" s="19">
        <v>43.183300000000003</v>
      </c>
      <c r="J12" s="19">
        <v>42.710099999999997</v>
      </c>
      <c r="K12" s="10"/>
      <c r="L12" s="7"/>
      <c r="M12" s="7"/>
      <c r="N12" s="118">
        <f>C12-4</f>
        <v>-3</v>
      </c>
      <c r="O12" s="120">
        <f>D12-60/7</f>
        <v>-6.5714285714285712</v>
      </c>
      <c r="P12" s="112">
        <f>N12*O12</f>
        <v>19.714285714285715</v>
      </c>
    </row>
    <row r="13" spans="1:16" x14ac:dyDescent="0.25">
      <c r="B13" s="19">
        <v>2</v>
      </c>
      <c r="C13" s="19">
        <v>3</v>
      </c>
      <c r="D13" s="19">
        <v>4</v>
      </c>
      <c r="E13" s="19">
        <v>12</v>
      </c>
      <c r="F13" s="19">
        <v>9</v>
      </c>
      <c r="G13" s="19">
        <v>6.3929</v>
      </c>
      <c r="H13" s="19">
        <v>5.726</v>
      </c>
      <c r="I13" s="19">
        <v>20.8977</v>
      </c>
      <c r="J13" s="19">
        <v>4.7458999999999998</v>
      </c>
      <c r="K13" s="10"/>
      <c r="L13" s="7"/>
      <c r="M13" s="7"/>
      <c r="N13" s="118">
        <f t="shared" ref="N13:N18" si="0">C13-4</f>
        <v>-1</v>
      </c>
      <c r="O13" s="120">
        <f t="shared" ref="O13:O18" si="1">D13-60/7</f>
        <v>-4.5714285714285712</v>
      </c>
      <c r="P13" s="112">
        <f t="shared" ref="P13:P18" si="2">N13*O13</f>
        <v>4.5714285714285712</v>
      </c>
    </row>
    <row r="14" spans="1:16" ht="15" customHeight="1" x14ac:dyDescent="0.25">
      <c r="B14" s="19">
        <v>3</v>
      </c>
      <c r="C14" s="19">
        <v>2</v>
      </c>
      <c r="D14" s="19">
        <v>6</v>
      </c>
      <c r="E14" s="19">
        <v>12</v>
      </c>
      <c r="F14" s="19">
        <v>4</v>
      </c>
      <c r="G14" s="19">
        <v>4.2142999999999997</v>
      </c>
      <c r="H14" s="19">
        <v>3.1886999999999999</v>
      </c>
      <c r="I14" s="19">
        <v>6.6120999999999999</v>
      </c>
      <c r="J14" s="39">
        <v>18.984300000000001</v>
      </c>
      <c r="L14" s="7"/>
      <c r="M14" s="7"/>
      <c r="N14" s="118">
        <f t="shared" si="0"/>
        <v>-2</v>
      </c>
      <c r="O14" s="120">
        <f t="shared" si="1"/>
        <v>-2.5714285714285712</v>
      </c>
      <c r="P14" s="112">
        <f t="shared" si="2"/>
        <v>5.1428571428571423</v>
      </c>
    </row>
    <row r="15" spans="1:16" ht="15" customHeight="1" x14ac:dyDescent="0.25">
      <c r="B15" s="19">
        <v>4</v>
      </c>
      <c r="C15" s="19">
        <v>4</v>
      </c>
      <c r="D15" s="19">
        <v>8</v>
      </c>
      <c r="E15" s="19">
        <v>32</v>
      </c>
      <c r="F15" s="19">
        <v>16</v>
      </c>
      <c r="G15" s="19">
        <v>8.5715000000000003</v>
      </c>
      <c r="H15" s="19">
        <v>0.3266</v>
      </c>
      <c r="I15" s="19">
        <v>0.32650000000000001</v>
      </c>
      <c r="J15" s="19">
        <v>0</v>
      </c>
      <c r="K15" s="10"/>
      <c r="L15" s="7"/>
      <c r="M15" s="7"/>
      <c r="N15" s="118">
        <f t="shared" si="0"/>
        <v>0</v>
      </c>
      <c r="O15" s="120">
        <f t="shared" si="1"/>
        <v>-0.57142857142857117</v>
      </c>
      <c r="P15" s="112">
        <f t="shared" si="2"/>
        <v>0</v>
      </c>
    </row>
    <row r="16" spans="1:16" ht="18.75" customHeight="1" x14ac:dyDescent="0.25">
      <c r="B16" s="19">
        <v>5</v>
      </c>
      <c r="C16" s="19">
        <v>5</v>
      </c>
      <c r="D16" s="19">
        <v>12</v>
      </c>
      <c r="E16" s="19">
        <v>60</v>
      </c>
      <c r="F16" s="19">
        <v>25</v>
      </c>
      <c r="G16" s="19">
        <v>10.7501</v>
      </c>
      <c r="H16" s="19">
        <v>1.5623</v>
      </c>
      <c r="I16" s="19">
        <v>11.7553</v>
      </c>
      <c r="J16" s="19">
        <v>4.7466999999999997</v>
      </c>
      <c r="K16" s="10"/>
      <c r="L16" s="7"/>
      <c r="M16" s="7"/>
      <c r="N16" s="118">
        <f t="shared" si="0"/>
        <v>1</v>
      </c>
      <c r="O16" s="120">
        <f t="shared" si="1"/>
        <v>3.4285714285714288</v>
      </c>
      <c r="P16" s="112">
        <f t="shared" si="2"/>
        <v>3.4285714285714288</v>
      </c>
    </row>
    <row r="17" spans="2:17" ht="15" customHeight="1" x14ac:dyDescent="0.25">
      <c r="B17" s="19">
        <v>6</v>
      </c>
      <c r="C17" s="19">
        <v>6</v>
      </c>
      <c r="D17" s="19">
        <v>13</v>
      </c>
      <c r="E17" s="19">
        <v>78</v>
      </c>
      <c r="F17" s="19">
        <v>36</v>
      </c>
      <c r="G17" s="19">
        <v>12.928699999999999</v>
      </c>
      <c r="H17" s="19">
        <v>6.6100000000000004E-3</v>
      </c>
      <c r="I17" s="19">
        <v>19.612500000000001</v>
      </c>
      <c r="J17" s="19">
        <v>18.9861</v>
      </c>
      <c r="K17" s="10"/>
      <c r="L17" s="7"/>
      <c r="M17" s="7"/>
      <c r="N17" s="118">
        <f t="shared" si="0"/>
        <v>2</v>
      </c>
      <c r="O17" s="120">
        <f t="shared" si="1"/>
        <v>4.4285714285714288</v>
      </c>
      <c r="P17" s="112">
        <f t="shared" si="2"/>
        <v>8.8571428571428577</v>
      </c>
    </row>
    <row r="18" spans="2:17" x14ac:dyDescent="0.25">
      <c r="B18" s="19">
        <v>7</v>
      </c>
      <c r="C18" s="19">
        <v>7</v>
      </c>
      <c r="D18" s="19">
        <v>15</v>
      </c>
      <c r="E18" s="19">
        <v>105</v>
      </c>
      <c r="F18" s="19">
        <v>49</v>
      </c>
      <c r="G18" s="19">
        <v>15.1073</v>
      </c>
      <c r="H18" s="19">
        <v>1.1509999999999999E-2</v>
      </c>
      <c r="I18" s="19">
        <v>41.326900000000002</v>
      </c>
      <c r="J18" s="19">
        <v>42.718000000000004</v>
      </c>
      <c r="K18" s="10"/>
      <c r="L18" s="7"/>
      <c r="M18" s="7"/>
      <c r="N18" s="118">
        <f t="shared" si="0"/>
        <v>3</v>
      </c>
      <c r="O18" s="120">
        <f t="shared" si="1"/>
        <v>6.4285714285714288</v>
      </c>
      <c r="P18" s="112">
        <f t="shared" si="2"/>
        <v>19.285714285714285</v>
      </c>
    </row>
    <row r="19" spans="2:17" x14ac:dyDescent="0.25">
      <c r="B19" s="20" t="s">
        <v>0</v>
      </c>
      <c r="C19" s="20">
        <f>SUM(C12:C18)</f>
        <v>28</v>
      </c>
      <c r="D19" s="20">
        <f t="shared" ref="D19:F19" si="3">SUM(D12:D18)</f>
        <v>60</v>
      </c>
      <c r="E19" s="20">
        <f t="shared" si="3"/>
        <v>301</v>
      </c>
      <c r="F19" s="20">
        <f t="shared" si="3"/>
        <v>140</v>
      </c>
      <c r="G19" s="20"/>
      <c r="H19" s="20">
        <f>SUM(H12:H18)</f>
        <v>10.822994000000001</v>
      </c>
      <c r="I19" s="20">
        <f>SUM(I12:I18)</f>
        <v>143.71430000000001</v>
      </c>
      <c r="J19" s="20">
        <f>SUM(J12:J18)</f>
        <v>132.89109999999999</v>
      </c>
      <c r="K19" s="9"/>
      <c r="L19" s="7"/>
      <c r="M19" s="7"/>
      <c r="N19" s="54">
        <f>SUM(N12:N18)</f>
        <v>0</v>
      </c>
      <c r="O19" s="54">
        <f>SUM(O12:O18)</f>
        <v>0</v>
      </c>
      <c r="P19" s="54">
        <f>SUM(P12:P18)</f>
        <v>60.999999999999993</v>
      </c>
    </row>
    <row r="20" spans="2:17" ht="20.25" customHeight="1" x14ac:dyDescent="0.25">
      <c r="C20" s="17"/>
      <c r="L20" s="7"/>
      <c r="M20" s="7"/>
      <c r="N20" s="117"/>
    </row>
    <row r="21" spans="2:17" x14ac:dyDescent="0.3">
      <c r="B21" s="5" t="s">
        <v>11</v>
      </c>
      <c r="C21" s="12"/>
      <c r="D21" s="12"/>
      <c r="E21" s="12"/>
      <c r="F21" s="12"/>
      <c r="G21" s="12"/>
      <c r="H21" s="91" t="s">
        <v>64</v>
      </c>
      <c r="I21" s="12"/>
      <c r="L21" s="7"/>
      <c r="M21" s="7"/>
      <c r="N21" s="117"/>
    </row>
    <row r="22" spans="2:17" ht="8.25" customHeight="1" x14ac:dyDescent="0.35">
      <c r="B22" s="5"/>
      <c r="C22" s="12"/>
      <c r="D22" s="12"/>
      <c r="E22" s="12"/>
      <c r="F22" s="12"/>
      <c r="G22" s="12"/>
      <c r="H22" s="12"/>
      <c r="I22" s="12"/>
      <c r="J22" s="17"/>
      <c r="L22" s="7"/>
      <c r="M22" s="7"/>
      <c r="N22" s="117"/>
      <c r="O22" s="121"/>
    </row>
    <row r="23" spans="2:17" ht="36.75" customHeight="1" x14ac:dyDescent="0.35">
      <c r="B23" s="187" t="s">
        <v>10</v>
      </c>
      <c r="C23" s="184"/>
      <c r="D23" s="184"/>
      <c r="E23" s="184"/>
      <c r="F23" s="184"/>
      <c r="G23" s="12"/>
      <c r="H23" s="92" t="s">
        <v>63</v>
      </c>
      <c r="I23" s="12"/>
      <c r="J23" s="3"/>
      <c r="L23" s="7"/>
      <c r="M23" s="7"/>
      <c r="N23" s="117"/>
      <c r="O23" s="121"/>
    </row>
    <row r="24" spans="2:17" ht="21" x14ac:dyDescent="0.35">
      <c r="B24" s="5" t="s">
        <v>9</v>
      </c>
      <c r="C24" s="12"/>
      <c r="D24" s="12"/>
      <c r="E24" s="12"/>
      <c r="F24" s="12"/>
      <c r="G24" s="12"/>
      <c r="H24" s="91" t="s">
        <v>62</v>
      </c>
      <c r="I24" s="12"/>
      <c r="J24" s="3"/>
      <c r="L24" s="7"/>
      <c r="M24" s="7"/>
      <c r="N24" s="117"/>
      <c r="O24" s="121"/>
    </row>
    <row r="25" spans="2:17" ht="21.75" thickBot="1" x14ac:dyDescent="0.4">
      <c r="B25" s="12"/>
      <c r="C25" s="13"/>
      <c r="D25" s="12"/>
      <c r="E25" s="12"/>
      <c r="L25" s="7"/>
      <c r="M25" s="7"/>
      <c r="N25" s="117"/>
      <c r="O25" s="121"/>
    </row>
    <row r="26" spans="2:17" ht="19.5" thickBot="1" x14ac:dyDescent="0.35">
      <c r="B26" s="179" t="s">
        <v>12</v>
      </c>
      <c r="C26" s="180"/>
      <c r="D26" s="180"/>
      <c r="E26" s="180"/>
      <c r="F26" s="181"/>
      <c r="M26" s="174" t="s">
        <v>66</v>
      </c>
      <c r="N26" s="175"/>
      <c r="O26" s="175"/>
      <c r="P26" s="175"/>
      <c r="Q26" s="175"/>
    </row>
    <row r="27" spans="2:17" ht="22.5" customHeight="1" thickBot="1" x14ac:dyDescent="0.35">
      <c r="B27" s="21"/>
      <c r="C27" s="22"/>
      <c r="D27" s="52"/>
      <c r="E27" s="22"/>
    </row>
    <row r="28" spans="2:17" ht="36" customHeight="1" thickBot="1" x14ac:dyDescent="0.35">
      <c r="B28" s="176" t="s">
        <v>16</v>
      </c>
      <c r="C28" s="177"/>
      <c r="D28" s="177"/>
      <c r="E28" s="177"/>
      <c r="F28" s="178"/>
      <c r="H28" s="92" t="s">
        <v>65</v>
      </c>
    </row>
    <row r="29" spans="2:17" ht="18" customHeight="1" x14ac:dyDescent="0.25">
      <c r="D29" s="17"/>
      <c r="E29" s="17"/>
      <c r="F29" s="17"/>
    </row>
    <row r="31" spans="2:17" ht="17.25" customHeight="1" x14ac:dyDescent="0.25">
      <c r="H31" s="17"/>
    </row>
    <row r="33" ht="17.25" customHeight="1" x14ac:dyDescent="0.25"/>
  </sheetData>
  <mergeCells count="12">
    <mergeCell ref="M26:Q26"/>
    <mergeCell ref="B28:F28"/>
    <mergeCell ref="B26:F26"/>
    <mergeCell ref="B2:J2"/>
    <mergeCell ref="B8:J8"/>
    <mergeCell ref="B4:J4"/>
    <mergeCell ref="E7:J7"/>
    <mergeCell ref="G10:I10"/>
    <mergeCell ref="C10:F10"/>
    <mergeCell ref="B23:F23"/>
    <mergeCell ref="B6:G6"/>
    <mergeCell ref="B7:D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B9C-ED04-4D79-A796-7355EA5B8AAD}">
  <dimension ref="A2:AB37"/>
  <sheetViews>
    <sheetView zoomScale="78" zoomScaleNormal="78" workbookViewId="0">
      <selection activeCell="T35" sqref="T35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6.8554687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9.85546875" style="14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82" t="s">
        <v>44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85"/>
      <c r="O2" s="84"/>
      <c r="P2" s="84"/>
      <c r="Q2" s="84"/>
      <c r="R2" s="84"/>
      <c r="S2" s="84"/>
      <c r="T2" s="84"/>
      <c r="U2" s="84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9" t="s">
        <v>36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89"/>
      <c r="O4" s="89"/>
      <c r="P4" s="89"/>
      <c r="Q4" s="89"/>
      <c r="R4" s="89"/>
      <c r="S4" s="89"/>
      <c r="T4" s="85"/>
      <c r="U4" s="85"/>
    </row>
    <row r="5" spans="1:27" ht="9.75" customHeight="1" x14ac:dyDescent="0.3">
      <c r="B5" s="63"/>
      <c r="C5" s="89"/>
      <c r="D5" s="89"/>
      <c r="E5" s="89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89"/>
      <c r="R5" s="89"/>
      <c r="S5" s="89"/>
      <c r="T5" s="85"/>
      <c r="U5" s="85"/>
    </row>
    <row r="6" spans="1:27" ht="17.25" x14ac:dyDescent="0.3">
      <c r="B6" s="197" t="s">
        <v>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90"/>
      <c r="O6" s="90"/>
      <c r="P6" s="90"/>
      <c r="Q6" s="90"/>
      <c r="R6" s="90"/>
      <c r="S6" s="90"/>
    </row>
    <row r="7" spans="1:27" ht="17.25" customHeight="1" x14ac:dyDescent="0.3">
      <c r="B7" s="199" t="s">
        <v>13</v>
      </c>
      <c r="C7" s="199"/>
      <c r="D7" s="199"/>
      <c r="E7" s="199"/>
      <c r="F7" s="189" t="s">
        <v>32</v>
      </c>
      <c r="G7" s="184"/>
      <c r="H7" s="184"/>
      <c r="I7" s="184"/>
      <c r="J7" s="184"/>
      <c r="K7" s="184"/>
      <c r="L7" s="184"/>
      <c r="M7" s="184"/>
      <c r="N7" s="85"/>
      <c r="O7" s="85"/>
      <c r="P7" s="202" t="s">
        <v>59</v>
      </c>
      <c r="Q7" s="202"/>
      <c r="R7" s="202"/>
      <c r="S7" s="202"/>
      <c r="T7" s="202"/>
      <c r="U7" s="202"/>
      <c r="V7" s="85"/>
    </row>
    <row r="8" spans="1:27" s="7" customFormat="1" ht="20.25" customHeight="1" x14ac:dyDescent="0.25">
      <c r="B8" s="210" t="s">
        <v>51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53"/>
      <c r="O8" s="53"/>
      <c r="P8" s="53"/>
      <c r="Q8" s="53"/>
      <c r="R8" s="53"/>
      <c r="S8" s="53"/>
      <c r="T8" s="53"/>
      <c r="U8" s="87"/>
      <c r="V8" s="85"/>
      <c r="W8" s="32"/>
      <c r="X8" s="14"/>
      <c r="Y8"/>
      <c r="Z8"/>
      <c r="AA8"/>
    </row>
    <row r="9" spans="1:27" ht="19.5" customHeight="1" x14ac:dyDescent="0.3">
      <c r="B9" s="64"/>
      <c r="C9" s="212" t="s">
        <v>24</v>
      </c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74"/>
      <c r="O9" s="50"/>
      <c r="P9" s="50"/>
      <c r="Q9" s="214" t="s">
        <v>18</v>
      </c>
      <c r="R9" s="214"/>
      <c r="S9" s="215"/>
      <c r="T9" s="43" t="s">
        <v>40</v>
      </c>
      <c r="X9"/>
    </row>
    <row r="10" spans="1:27" ht="51.75" customHeight="1" x14ac:dyDescent="0.3">
      <c r="B10" s="65" t="s">
        <v>8</v>
      </c>
      <c r="C10" s="41" t="s">
        <v>105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  <c r="X10" s="111" t="s">
        <v>104</v>
      </c>
    </row>
    <row r="11" spans="1:27" ht="15" customHeight="1" x14ac:dyDescent="0.3">
      <c r="B11" s="48">
        <v>1</v>
      </c>
      <c r="C11" s="19">
        <v>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  <c r="X11" s="39">
        <f>C11*D11</f>
        <v>0</v>
      </c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M18" si="6">F12*F12</f>
        <v>625</v>
      </c>
      <c r="M12" s="48">
        <f t="shared" si="6"/>
        <v>144</v>
      </c>
      <c r="N12" s="50"/>
      <c r="O12" s="50"/>
      <c r="P12" s="50"/>
      <c r="Q12" s="19"/>
      <c r="R12" s="19"/>
      <c r="S12" s="19"/>
      <c r="T12" s="19"/>
      <c r="X12" s="39">
        <f t="shared" ref="X12:X18" si="7">C12*D12</f>
        <v>5</v>
      </c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6"/>
        <v>121</v>
      </c>
      <c r="N13" s="50"/>
      <c r="O13" s="50"/>
      <c r="P13" s="50"/>
      <c r="Q13" s="19"/>
      <c r="R13" s="19"/>
      <c r="S13" s="19"/>
      <c r="T13" s="19"/>
      <c r="X13" s="39">
        <f t="shared" si="7"/>
        <v>30</v>
      </c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6"/>
        <v>64</v>
      </c>
      <c r="N14" s="50"/>
      <c r="O14" s="50"/>
      <c r="P14" s="50"/>
      <c r="Q14" s="19"/>
      <c r="R14" s="19"/>
      <c r="S14" s="19"/>
      <c r="T14" s="19"/>
      <c r="X14" s="39">
        <f t="shared" si="7"/>
        <v>125</v>
      </c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6"/>
        <v>4</v>
      </c>
      <c r="N15" s="50"/>
      <c r="O15" s="50"/>
      <c r="P15" s="50"/>
      <c r="Q15" s="19"/>
      <c r="R15" s="19"/>
      <c r="S15" s="19"/>
      <c r="T15" s="19"/>
      <c r="X15" s="39">
        <f t="shared" si="7"/>
        <v>385</v>
      </c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6"/>
        <v>4</v>
      </c>
      <c r="N16" s="50"/>
      <c r="O16" s="50"/>
      <c r="P16" s="50"/>
      <c r="Q16" s="19"/>
      <c r="R16" s="19"/>
      <c r="S16" s="19"/>
      <c r="T16" s="19"/>
      <c r="X16" s="39">
        <f t="shared" si="7"/>
        <v>675</v>
      </c>
    </row>
    <row r="17" spans="2:28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6"/>
        <v>441</v>
      </c>
      <c r="N17" s="50"/>
      <c r="O17" s="50"/>
      <c r="P17" s="50"/>
      <c r="Q17" s="19"/>
      <c r="R17" s="19"/>
      <c r="S17" s="19"/>
      <c r="T17" s="19"/>
      <c r="X17" s="39">
        <f t="shared" si="7"/>
        <v>1870</v>
      </c>
    </row>
    <row r="18" spans="2:28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6"/>
        <v>484</v>
      </c>
      <c r="N18" s="50"/>
      <c r="O18" s="50"/>
      <c r="P18" s="50"/>
      <c r="Q18" s="19"/>
      <c r="R18" s="19"/>
      <c r="S18" s="19"/>
      <c r="T18" s="19"/>
      <c r="X18" s="39">
        <f t="shared" si="7"/>
        <v>2100</v>
      </c>
    </row>
    <row r="19" spans="2:28" ht="25.5" customHeight="1" x14ac:dyDescent="0.3">
      <c r="B19" s="67" t="s">
        <v>14</v>
      </c>
      <c r="C19" s="54">
        <f>SUM(C11:C18)</f>
        <v>240</v>
      </c>
      <c r="D19" s="54">
        <f>SUM(D11:D18)</f>
        <v>104</v>
      </c>
      <c r="E19" s="54">
        <f t="shared" ref="E19:M19" si="8">SUM(E11:E18)</f>
        <v>178</v>
      </c>
      <c r="F19" s="55">
        <f t="shared" si="8"/>
        <v>0</v>
      </c>
      <c r="G19" s="55">
        <f t="shared" si="8"/>
        <v>0</v>
      </c>
      <c r="H19" s="60">
        <f t="shared" si="8"/>
        <v>0</v>
      </c>
      <c r="I19" s="55">
        <f t="shared" si="8"/>
        <v>2070</v>
      </c>
      <c r="J19" s="60">
        <f t="shared" si="8"/>
        <v>2115</v>
      </c>
      <c r="K19" s="60">
        <f t="shared" si="8"/>
        <v>1284</v>
      </c>
      <c r="L19" s="55">
        <f t="shared" si="8"/>
        <v>3550</v>
      </c>
      <c r="M19" s="55">
        <f t="shared" si="8"/>
        <v>1406</v>
      </c>
      <c r="N19" s="50"/>
      <c r="O19" s="50"/>
      <c r="P19" s="50"/>
      <c r="Q19" s="54"/>
      <c r="R19" s="54"/>
      <c r="S19" s="20"/>
      <c r="T19" s="20"/>
      <c r="X19" s="20">
        <f>SUM(X11:X18)</f>
        <v>5190</v>
      </c>
    </row>
    <row r="20" spans="2:28" ht="20.25" customHeight="1" x14ac:dyDescent="0.3">
      <c r="C20" s="15"/>
      <c r="D20" s="17"/>
      <c r="N20" s="50"/>
      <c r="O20" s="50"/>
      <c r="P20" s="50"/>
    </row>
    <row r="21" spans="2:28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8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6" t="s">
        <v>50</v>
      </c>
      <c r="Q22" s="180"/>
      <c r="R22" s="180"/>
      <c r="S22" s="180"/>
      <c r="T22" s="180"/>
      <c r="U22" s="181"/>
      <c r="V22" s="17"/>
    </row>
    <row r="23" spans="2:28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8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7" t="s">
        <v>37</v>
      </c>
      <c r="Q24" s="218"/>
      <c r="R24" s="219"/>
      <c r="S24" s="180"/>
      <c r="T24" s="180"/>
      <c r="U24" s="181"/>
      <c r="V24" s="3"/>
      <c r="Y24" s="14"/>
    </row>
    <row r="25" spans="2:28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8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8" ht="18" customHeight="1" thickBot="1" x14ac:dyDescent="0.35">
      <c r="B27" s="216" t="s">
        <v>58</v>
      </c>
      <c r="C27" s="180"/>
      <c r="D27" s="180"/>
      <c r="E27" s="180"/>
      <c r="F27" s="180"/>
      <c r="G27" s="180"/>
      <c r="H27" s="180"/>
      <c r="I27" s="181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8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8" ht="21" customHeight="1" thickBot="1" x14ac:dyDescent="0.35">
      <c r="B29" s="203" t="s">
        <v>52</v>
      </c>
      <c r="C29" s="204"/>
      <c r="D29" s="204"/>
      <c r="E29" s="204"/>
      <c r="F29" s="204"/>
      <c r="G29" s="204"/>
      <c r="H29" s="204"/>
      <c r="I29" s="204"/>
      <c r="J29" s="12"/>
      <c r="K29" s="12"/>
      <c r="L29" s="12"/>
      <c r="M29" s="12"/>
      <c r="N29" s="50"/>
      <c r="O29" s="50"/>
      <c r="P29" s="17"/>
      <c r="Q29" s="201" t="s">
        <v>110</v>
      </c>
      <c r="R29" s="201"/>
      <c r="S29" s="17"/>
      <c r="T29" s="17"/>
      <c r="U29" s="17"/>
      <c r="V29" s="17"/>
      <c r="X29" s="201" t="s">
        <v>111</v>
      </c>
      <c r="Y29" s="201"/>
    </row>
    <row r="30" spans="2:28" ht="21" customHeight="1" thickBot="1" x14ac:dyDescent="0.35">
      <c r="B30" s="205" t="s">
        <v>49</v>
      </c>
      <c r="C30" s="206"/>
      <c r="D30" s="207"/>
      <c r="E30" s="208"/>
      <c r="F30" s="208"/>
      <c r="G30" s="208"/>
      <c r="H30" s="208"/>
      <c r="I30" s="209"/>
      <c r="J30" s="73" t="s">
        <v>46</v>
      </c>
      <c r="K30" s="72"/>
      <c r="L30" s="71"/>
      <c r="M30" s="71"/>
      <c r="N30" s="50"/>
      <c r="O30" s="50"/>
      <c r="P30" s="17"/>
      <c r="Q30" s="174" t="s">
        <v>109</v>
      </c>
      <c r="R30" s="175"/>
      <c r="S30" s="175"/>
      <c r="T30" s="175"/>
      <c r="U30" s="175"/>
      <c r="V30" s="17"/>
      <c r="W30" s="113"/>
      <c r="X30" s="200" t="s">
        <v>106</v>
      </c>
      <c r="Y30" s="184"/>
      <c r="Z30" s="184"/>
      <c r="AA30" s="184"/>
      <c r="AB30" s="184"/>
    </row>
    <row r="31" spans="2:28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  <c r="X31" s="175" t="s">
        <v>107</v>
      </c>
      <c r="Y31" s="175"/>
      <c r="Z31" s="114" t="s">
        <v>108</v>
      </c>
    </row>
    <row r="32" spans="2:28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9">
    <mergeCell ref="B29:I29"/>
    <mergeCell ref="B30:I30"/>
    <mergeCell ref="Q30:U30"/>
    <mergeCell ref="B8:M8"/>
    <mergeCell ref="C9:M9"/>
    <mergeCell ref="Q9:S9"/>
    <mergeCell ref="P22:U22"/>
    <mergeCell ref="P24:U24"/>
    <mergeCell ref="B27:I27"/>
    <mergeCell ref="B2:M2"/>
    <mergeCell ref="B4:M4"/>
    <mergeCell ref="B6:M6"/>
    <mergeCell ref="B7:E7"/>
    <mergeCell ref="F7:M7"/>
    <mergeCell ref="X30:AB30"/>
    <mergeCell ref="X29:Y29"/>
    <mergeCell ref="X31:Y31"/>
    <mergeCell ref="Q29:R29"/>
    <mergeCell ref="P7:U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7EF2-8CEA-4381-B794-B376FD82D93B}">
  <dimension ref="A2:U36"/>
  <sheetViews>
    <sheetView zoomScale="77" zoomScaleNormal="77" workbookViewId="0">
      <selection activeCell="M29" sqref="M29:Q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1.140625" customWidth="1"/>
    <col min="4" max="4" width="10" customWidth="1"/>
    <col min="5" max="5" width="12.5703125" customWidth="1"/>
    <col min="6" max="6" width="13.5703125" customWidth="1"/>
    <col min="7" max="7" width="13.28515625" customWidth="1"/>
    <col min="8" max="8" width="24" customWidth="1"/>
    <col min="9" max="9" width="24.7109375" customWidth="1"/>
    <col min="10" max="10" width="32.28515625" customWidth="1"/>
    <col min="11" max="12" width="3.7109375" customWidth="1"/>
    <col min="13" max="13" width="10.7109375" style="14" customWidth="1"/>
    <col min="14" max="14" width="12.42578125" style="14" customWidth="1"/>
    <col min="15" max="15" width="12.5703125" customWidth="1"/>
    <col min="16" max="16" width="13" customWidth="1"/>
    <col min="17" max="17" width="15.5703125" customWidth="1"/>
    <col min="18" max="18" width="11.5703125" customWidth="1"/>
    <col min="19" max="19" width="25.85546875" customWidth="1"/>
    <col min="20" max="20" width="23.7109375" customWidth="1"/>
    <col min="21" max="21" width="24.85546875" customWidth="1"/>
  </cols>
  <sheetData>
    <row r="2" spans="1:21" ht="31.5" customHeight="1" x14ac:dyDescent="0.3">
      <c r="A2" s="17"/>
      <c r="B2" s="182" t="s">
        <v>68</v>
      </c>
      <c r="C2" s="182"/>
      <c r="D2" s="182"/>
      <c r="E2" s="182"/>
      <c r="F2" s="183"/>
      <c r="G2" s="183"/>
      <c r="H2" s="183"/>
      <c r="I2" s="183"/>
      <c r="J2" s="184"/>
    </row>
    <row r="3" spans="1:21" ht="11.25" customHeight="1" x14ac:dyDescent="0.3">
      <c r="B3" s="1"/>
      <c r="C3" s="1"/>
      <c r="D3" s="1"/>
      <c r="E3" s="1"/>
    </row>
    <row r="4" spans="1:21" ht="18.75" customHeight="1" x14ac:dyDescent="0.3">
      <c r="B4" s="187" t="s">
        <v>78</v>
      </c>
      <c r="C4" s="188"/>
      <c r="D4" s="188"/>
      <c r="E4" s="188"/>
      <c r="F4" s="188"/>
      <c r="G4" s="188"/>
      <c r="H4" s="188"/>
      <c r="I4" s="184"/>
      <c r="J4" s="184"/>
      <c r="M4" s="187" t="s">
        <v>77</v>
      </c>
      <c r="N4" s="188"/>
      <c r="O4" s="188"/>
      <c r="P4" s="188"/>
      <c r="Q4" s="188"/>
      <c r="R4" s="188"/>
      <c r="S4" s="188"/>
      <c r="T4" s="184"/>
      <c r="U4" s="184"/>
    </row>
    <row r="5" spans="1:21" ht="9.75" customHeight="1" x14ac:dyDescent="0.3">
      <c r="B5" s="88"/>
      <c r="C5" s="89"/>
      <c r="D5" s="89"/>
      <c r="E5" s="89"/>
      <c r="F5" s="89"/>
      <c r="G5" s="89"/>
      <c r="H5" s="89"/>
      <c r="I5" s="85"/>
    </row>
    <row r="6" spans="1:21" ht="17.25" x14ac:dyDescent="0.3">
      <c r="B6" s="197" t="s">
        <v>1</v>
      </c>
      <c r="C6" s="198"/>
      <c r="D6" s="198"/>
      <c r="E6" s="198"/>
      <c r="F6" s="198"/>
      <c r="G6" s="198"/>
      <c r="H6" s="90"/>
      <c r="M6" s="197" t="s">
        <v>1</v>
      </c>
      <c r="N6" s="198"/>
      <c r="O6" s="198"/>
      <c r="P6" s="198"/>
      <c r="Q6" s="198"/>
      <c r="R6" s="198"/>
      <c r="S6" s="90"/>
    </row>
    <row r="7" spans="1:21" ht="17.25" customHeight="1" x14ac:dyDescent="0.3">
      <c r="B7" s="199" t="s">
        <v>72</v>
      </c>
      <c r="C7" s="199"/>
      <c r="D7" s="199"/>
      <c r="E7" s="189" t="s">
        <v>73</v>
      </c>
      <c r="F7" s="190"/>
      <c r="G7" s="190"/>
      <c r="H7" s="190"/>
      <c r="I7" s="184"/>
      <c r="J7" s="184"/>
      <c r="M7" s="199" t="s">
        <v>72</v>
      </c>
      <c r="N7" s="199"/>
      <c r="O7" s="199"/>
      <c r="P7" s="189" t="s">
        <v>35</v>
      </c>
      <c r="Q7" s="190"/>
      <c r="R7" s="190"/>
      <c r="S7" s="190"/>
      <c r="T7" s="184"/>
      <c r="U7" s="184"/>
    </row>
    <row r="8" spans="1:21" s="7" customFormat="1" ht="18.75" customHeight="1" x14ac:dyDescent="0.25">
      <c r="B8" s="185" t="s">
        <v>33</v>
      </c>
      <c r="C8" s="186"/>
      <c r="D8" s="186"/>
      <c r="E8" s="186"/>
      <c r="F8" s="186"/>
      <c r="G8" s="186"/>
      <c r="H8" s="186"/>
      <c r="I8" s="186"/>
      <c r="J8" s="184"/>
      <c r="M8" s="185" t="s">
        <v>33</v>
      </c>
      <c r="N8" s="186"/>
      <c r="O8" s="186"/>
      <c r="P8" s="186"/>
      <c r="Q8" s="186"/>
      <c r="R8" s="186"/>
      <c r="S8" s="186"/>
      <c r="T8" s="186"/>
      <c r="U8" s="184"/>
    </row>
    <row r="9" spans="1:21" s="7" customFormat="1" ht="9" customHeight="1" x14ac:dyDescent="0.25">
      <c r="B9" s="86"/>
      <c r="C9" s="87"/>
      <c r="D9" s="87"/>
      <c r="E9" s="87"/>
      <c r="F9" s="87"/>
      <c r="G9" s="87"/>
      <c r="H9" s="87"/>
      <c r="I9" s="87"/>
    </row>
    <row r="10" spans="1:21" ht="17.25" customHeight="1" x14ac:dyDescent="0.3">
      <c r="B10" s="2"/>
      <c r="C10" s="194" t="s">
        <v>21</v>
      </c>
      <c r="D10" s="195"/>
      <c r="E10" s="195"/>
      <c r="F10" s="196"/>
      <c r="G10" s="191" t="s">
        <v>18</v>
      </c>
      <c r="H10" s="192"/>
      <c r="I10" s="193"/>
      <c r="J10" s="42" t="s">
        <v>22</v>
      </c>
      <c r="L10" s="7"/>
      <c r="M10" s="7"/>
      <c r="N10" s="7"/>
    </row>
    <row r="11" spans="1:21" ht="37.5" x14ac:dyDescent="0.25">
      <c r="B11" s="18" t="s">
        <v>69</v>
      </c>
      <c r="C11" s="40" t="s">
        <v>70</v>
      </c>
      <c r="D11" s="41" t="s">
        <v>71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7"/>
    </row>
    <row r="12" spans="1:21" ht="15" customHeight="1" x14ac:dyDescent="0.25">
      <c r="B12" s="19">
        <v>1</v>
      </c>
      <c r="C12" s="19">
        <v>7</v>
      </c>
      <c r="D12" s="19">
        <v>41</v>
      </c>
      <c r="E12" s="19">
        <f>C12*D12</f>
        <v>287</v>
      </c>
      <c r="F12" s="19">
        <f>C12*C12</f>
        <v>49</v>
      </c>
      <c r="G12" s="19">
        <f>14.117+3.736*C12</f>
        <v>40.269000000000005</v>
      </c>
      <c r="H12" s="19">
        <f xml:space="preserve"> (D12-G12)*(D12-G12)</f>
        <v>0.53436099999999198</v>
      </c>
      <c r="I12" s="19">
        <f>(D12-34.3)*(D12-34.3)</f>
        <v>44.890000000000036</v>
      </c>
      <c r="J12" s="19">
        <f>(G12-34.3)*(G12-34.3)</f>
        <v>35.628961000000096</v>
      </c>
      <c r="K12" s="10"/>
      <c r="L12" s="7"/>
      <c r="M12" s="7"/>
      <c r="N12" s="7"/>
    </row>
    <row r="13" spans="1:21" ht="18" x14ac:dyDescent="0.25">
      <c r="B13" s="19">
        <v>2</v>
      </c>
      <c r="C13" s="19">
        <v>3</v>
      </c>
      <c r="D13" s="19">
        <v>27</v>
      </c>
      <c r="E13" s="19">
        <f t="shared" ref="E13:E21" si="0">C13*D13</f>
        <v>81</v>
      </c>
      <c r="F13" s="19">
        <f t="shared" ref="F13:F21" si="1">C13*C13</f>
        <v>9</v>
      </c>
      <c r="G13" s="19">
        <f t="shared" ref="G13:G21" si="2">14.117+3.736*C13</f>
        <v>25.325000000000003</v>
      </c>
      <c r="H13" s="19">
        <f t="shared" ref="H13:H21" si="3" xml:space="preserve"> (D13-G13)*(D13-G13)</f>
        <v>2.8056249999999903</v>
      </c>
      <c r="I13" s="19">
        <f t="shared" ref="I13:I21" si="4">(D13-34.3)*(D13-34.3)</f>
        <v>53.289999999999957</v>
      </c>
      <c r="J13" s="19">
        <f t="shared" ref="J13:J21" si="5">(G13-34.3)*(G13-34.3)</f>
        <v>80.550624999999897</v>
      </c>
      <c r="K13" s="10"/>
      <c r="L13" s="7"/>
      <c r="M13" s="7"/>
      <c r="N13" s="7"/>
    </row>
    <row r="14" spans="1:21" ht="15" customHeight="1" x14ac:dyDescent="0.25">
      <c r="B14" s="19">
        <v>3</v>
      </c>
      <c r="C14" s="19">
        <v>5</v>
      </c>
      <c r="D14" s="19">
        <v>35</v>
      </c>
      <c r="E14" s="19">
        <f t="shared" si="0"/>
        <v>175</v>
      </c>
      <c r="F14" s="19">
        <f t="shared" si="1"/>
        <v>25</v>
      </c>
      <c r="G14" s="19">
        <f t="shared" si="2"/>
        <v>32.796999999999997</v>
      </c>
      <c r="H14" s="19">
        <f t="shared" si="3"/>
        <v>4.853209000000013</v>
      </c>
      <c r="I14" s="19">
        <f t="shared" si="4"/>
        <v>0.49000000000000399</v>
      </c>
      <c r="J14" s="19">
        <f t="shared" si="5"/>
        <v>2.2590090000000003</v>
      </c>
      <c r="L14" s="7"/>
      <c r="M14" s="7"/>
      <c r="N14" s="7"/>
    </row>
    <row r="15" spans="1:21" ht="15" customHeight="1" x14ac:dyDescent="0.25">
      <c r="B15" s="19">
        <v>4</v>
      </c>
      <c r="C15" s="19">
        <v>3</v>
      </c>
      <c r="D15" s="19">
        <v>26</v>
      </c>
      <c r="E15" s="19">
        <f t="shared" si="0"/>
        <v>78</v>
      </c>
      <c r="F15" s="19">
        <f t="shared" si="1"/>
        <v>9</v>
      </c>
      <c r="G15" s="19">
        <f t="shared" si="2"/>
        <v>25.325000000000003</v>
      </c>
      <c r="H15" s="19">
        <f t="shared" si="3"/>
        <v>0.45562499999999617</v>
      </c>
      <c r="I15" s="19">
        <f t="shared" si="4"/>
        <v>68.889999999999958</v>
      </c>
      <c r="J15" s="19">
        <f t="shared" si="5"/>
        <v>80.550624999999897</v>
      </c>
      <c r="K15" s="10"/>
      <c r="L15" s="7"/>
      <c r="M15" s="7"/>
      <c r="N15" s="7"/>
    </row>
    <row r="16" spans="1:21" ht="15" customHeight="1" x14ac:dyDescent="0.25">
      <c r="B16" s="19">
        <v>5</v>
      </c>
      <c r="C16" s="19">
        <v>8</v>
      </c>
      <c r="D16" s="19">
        <v>48</v>
      </c>
      <c r="E16" s="19">
        <f t="shared" si="0"/>
        <v>384</v>
      </c>
      <c r="F16" s="19">
        <f t="shared" si="1"/>
        <v>64</v>
      </c>
      <c r="G16" s="19">
        <f t="shared" si="2"/>
        <v>44.005000000000003</v>
      </c>
      <c r="H16" s="19">
        <f t="shared" si="3"/>
        <v>15.96002499999998</v>
      </c>
      <c r="I16" s="19">
        <f t="shared" si="4"/>
        <v>187.69000000000008</v>
      </c>
      <c r="J16" s="19">
        <f t="shared" si="5"/>
        <v>94.187025000000105</v>
      </c>
      <c r="K16" s="10"/>
      <c r="L16" s="7"/>
      <c r="M16" s="7"/>
      <c r="N16" s="7"/>
    </row>
    <row r="17" spans="2:17" ht="15" customHeight="1" x14ac:dyDescent="0.25">
      <c r="B17" s="19">
        <v>6</v>
      </c>
      <c r="C17" s="19">
        <v>7</v>
      </c>
      <c r="D17" s="19">
        <v>45</v>
      </c>
      <c r="E17" s="19">
        <f t="shared" si="0"/>
        <v>315</v>
      </c>
      <c r="F17" s="19">
        <f t="shared" si="1"/>
        <v>49</v>
      </c>
      <c r="G17" s="19">
        <f t="shared" si="2"/>
        <v>40.269000000000005</v>
      </c>
      <c r="H17" s="19">
        <f t="shared" si="3"/>
        <v>22.38236099999995</v>
      </c>
      <c r="I17" s="19">
        <f t="shared" si="4"/>
        <v>114.49000000000007</v>
      </c>
      <c r="J17" s="19">
        <f t="shared" si="5"/>
        <v>35.628961000000096</v>
      </c>
      <c r="K17" s="10"/>
      <c r="L17" s="7"/>
      <c r="M17" s="7"/>
      <c r="N17" s="7"/>
    </row>
    <row r="18" spans="2:17" ht="15" customHeight="1" x14ac:dyDescent="0.25">
      <c r="B18" s="19">
        <v>7</v>
      </c>
      <c r="C18" s="19">
        <v>10</v>
      </c>
      <c r="D18" s="19">
        <v>46</v>
      </c>
      <c r="E18" s="19">
        <f t="shared" si="0"/>
        <v>460</v>
      </c>
      <c r="F18" s="19">
        <f t="shared" si="1"/>
        <v>100</v>
      </c>
      <c r="G18" s="19">
        <f t="shared" si="2"/>
        <v>51.477000000000004</v>
      </c>
      <c r="H18" s="19">
        <f t="shared" si="3"/>
        <v>29.997529000000043</v>
      </c>
      <c r="I18" s="19">
        <f t="shared" si="4"/>
        <v>136.89000000000007</v>
      </c>
      <c r="J18" s="19">
        <f t="shared" si="5"/>
        <v>295.04932900000023</v>
      </c>
      <c r="K18" s="10"/>
      <c r="L18" s="7"/>
      <c r="M18" s="7"/>
      <c r="N18" s="7"/>
    </row>
    <row r="19" spans="2:17" ht="18.75" customHeight="1" x14ac:dyDescent="0.25">
      <c r="B19" s="19">
        <v>8</v>
      </c>
      <c r="C19" s="19">
        <v>3</v>
      </c>
      <c r="D19" s="19">
        <v>27</v>
      </c>
      <c r="E19" s="19">
        <f t="shared" si="0"/>
        <v>81</v>
      </c>
      <c r="F19" s="19">
        <f t="shared" si="1"/>
        <v>9</v>
      </c>
      <c r="G19" s="19">
        <f t="shared" si="2"/>
        <v>25.325000000000003</v>
      </c>
      <c r="H19" s="19">
        <f t="shared" si="3"/>
        <v>2.8056249999999903</v>
      </c>
      <c r="I19" s="19">
        <f t="shared" si="4"/>
        <v>53.289999999999957</v>
      </c>
      <c r="J19" s="19">
        <f t="shared" si="5"/>
        <v>80.550624999999897</v>
      </c>
      <c r="K19" s="10"/>
      <c r="L19" s="7"/>
      <c r="M19" s="7"/>
      <c r="N19" s="7"/>
    </row>
    <row r="20" spans="2:17" ht="15" customHeight="1" x14ac:dyDescent="0.25">
      <c r="B20" s="19">
        <v>9</v>
      </c>
      <c r="C20" s="19">
        <v>5</v>
      </c>
      <c r="D20" s="19">
        <v>29</v>
      </c>
      <c r="E20" s="19">
        <f t="shared" si="0"/>
        <v>145</v>
      </c>
      <c r="F20" s="19">
        <f t="shared" si="1"/>
        <v>25</v>
      </c>
      <c r="G20" s="19">
        <f t="shared" si="2"/>
        <v>32.796999999999997</v>
      </c>
      <c r="H20" s="19">
        <f t="shared" si="3"/>
        <v>14.417208999999978</v>
      </c>
      <c r="I20" s="19">
        <f t="shared" si="4"/>
        <v>28.089999999999971</v>
      </c>
      <c r="J20" s="19">
        <f t="shared" si="5"/>
        <v>2.2590090000000003</v>
      </c>
      <c r="K20" s="10"/>
      <c r="L20" s="7"/>
      <c r="M20" s="7"/>
      <c r="N20" s="7"/>
    </row>
    <row r="21" spans="2:17" ht="18" x14ac:dyDescent="0.25">
      <c r="B21" s="19">
        <v>10</v>
      </c>
      <c r="C21" s="19">
        <v>3</v>
      </c>
      <c r="D21" s="19">
        <v>19</v>
      </c>
      <c r="E21" s="19">
        <f t="shared" si="0"/>
        <v>57</v>
      </c>
      <c r="F21" s="19">
        <f t="shared" si="1"/>
        <v>9</v>
      </c>
      <c r="G21" s="19">
        <f t="shared" si="2"/>
        <v>25.325000000000003</v>
      </c>
      <c r="H21" s="19">
        <f t="shared" si="3"/>
        <v>40.005625000000038</v>
      </c>
      <c r="I21" s="19">
        <f t="shared" si="4"/>
        <v>234.08999999999992</v>
      </c>
      <c r="J21" s="19">
        <f t="shared" si="5"/>
        <v>80.550624999999897</v>
      </c>
      <c r="K21" s="10"/>
      <c r="L21" s="7"/>
      <c r="M21" s="7"/>
      <c r="N21" s="7"/>
      <c r="O21" s="9"/>
    </row>
    <row r="22" spans="2:17" ht="15.75" x14ac:dyDescent="0.25">
      <c r="B22" s="20" t="s">
        <v>0</v>
      </c>
      <c r="C22" s="20">
        <f>SUM(C12:C21)</f>
        <v>54</v>
      </c>
      <c r="D22" s="20">
        <f t="shared" ref="D22:F22" si="6">SUM(D12:D21)</f>
        <v>343</v>
      </c>
      <c r="E22" s="20">
        <f t="shared" si="6"/>
        <v>2063</v>
      </c>
      <c r="F22" s="20">
        <f t="shared" si="6"/>
        <v>348</v>
      </c>
      <c r="G22" s="20"/>
      <c r="H22" s="20">
        <f>SUM(H12:H21)</f>
        <v>134.21719399999998</v>
      </c>
      <c r="I22" s="20">
        <f>SUM(I12:I21)</f>
        <v>922.09999999999991</v>
      </c>
      <c r="J22" s="20">
        <f>SUM(J12:J21)</f>
        <v>787.2147940000001</v>
      </c>
      <c r="K22" s="9"/>
      <c r="L22" s="7"/>
      <c r="M22" s="7"/>
      <c r="N22" s="7"/>
    </row>
    <row r="23" spans="2:17" ht="20.25" customHeight="1" x14ac:dyDescent="0.25">
      <c r="C23" s="17"/>
      <c r="L23" s="7"/>
      <c r="M23" s="7"/>
      <c r="N23" s="7"/>
    </row>
    <row r="24" spans="2:17" ht="17.25" x14ac:dyDescent="0.3">
      <c r="B24" s="5" t="s">
        <v>11</v>
      </c>
      <c r="C24" s="12"/>
      <c r="D24" s="12"/>
      <c r="E24" s="12"/>
      <c r="F24" s="12"/>
      <c r="G24" s="12"/>
      <c r="H24" s="91" t="s">
        <v>64</v>
      </c>
      <c r="I24" s="12"/>
      <c r="L24" s="7"/>
      <c r="M24" s="7"/>
      <c r="N24" s="7"/>
    </row>
    <row r="25" spans="2:17" ht="8.25" customHeight="1" x14ac:dyDescent="0.35">
      <c r="B25" s="5"/>
      <c r="C25" s="12"/>
      <c r="D25" s="12"/>
      <c r="E25" s="12"/>
      <c r="F25" s="12"/>
      <c r="G25" s="12"/>
      <c r="H25" s="12"/>
      <c r="I25" s="12"/>
      <c r="J25" s="17"/>
      <c r="L25" s="7"/>
      <c r="M25" s="7"/>
      <c r="N25" s="7"/>
      <c r="O25" s="33"/>
    </row>
    <row r="26" spans="2:17" ht="36.75" customHeight="1" x14ac:dyDescent="0.35">
      <c r="B26" s="187" t="s">
        <v>75</v>
      </c>
      <c r="C26" s="184"/>
      <c r="D26" s="184"/>
      <c r="E26" s="184"/>
      <c r="F26" s="184"/>
      <c r="G26" s="12"/>
      <c r="H26" s="92" t="s">
        <v>118</v>
      </c>
      <c r="I26" s="12"/>
      <c r="J26" s="3"/>
      <c r="L26" s="7"/>
      <c r="M26" s="7"/>
      <c r="N26" s="7"/>
      <c r="O26" s="33"/>
    </row>
    <row r="27" spans="2:17" ht="21" x14ac:dyDescent="0.35">
      <c r="B27" s="5" t="s">
        <v>74</v>
      </c>
      <c r="C27" s="12"/>
      <c r="D27" s="12"/>
      <c r="E27" s="12"/>
      <c r="F27" s="12"/>
      <c r="G27" s="12"/>
      <c r="H27" s="91" t="s">
        <v>119</v>
      </c>
      <c r="I27" s="12"/>
      <c r="J27" s="3"/>
      <c r="L27" s="7"/>
      <c r="M27" s="7"/>
      <c r="N27" s="7"/>
      <c r="O27" s="33"/>
    </row>
    <row r="28" spans="2:17" ht="21.75" thickBot="1" x14ac:dyDescent="0.4">
      <c r="B28" s="12"/>
      <c r="C28" s="13"/>
      <c r="D28" s="12"/>
      <c r="E28" s="12"/>
      <c r="L28" s="7"/>
      <c r="M28" s="7"/>
      <c r="N28" s="7"/>
      <c r="O28" s="33"/>
    </row>
    <row r="29" spans="2:17" ht="19.5" thickBot="1" x14ac:dyDescent="0.35">
      <c r="B29" s="179" t="s">
        <v>76</v>
      </c>
      <c r="C29" s="180"/>
      <c r="D29" s="180"/>
      <c r="E29" s="180"/>
      <c r="F29" s="181"/>
      <c r="M29" s="174"/>
      <c r="N29" s="175"/>
      <c r="O29" s="175"/>
      <c r="P29" s="175"/>
      <c r="Q29" s="175"/>
    </row>
    <row r="30" spans="2:17" ht="22.5" customHeight="1" thickBot="1" x14ac:dyDescent="0.35">
      <c r="B30" s="21"/>
      <c r="C30" s="22"/>
      <c r="D30" s="52"/>
      <c r="E30" s="22"/>
    </row>
    <row r="31" spans="2:17" ht="36" customHeight="1" thickBot="1" x14ac:dyDescent="0.35">
      <c r="B31" s="176" t="s">
        <v>16</v>
      </c>
      <c r="C31" s="177"/>
      <c r="D31" s="177"/>
      <c r="E31" s="177"/>
      <c r="F31" s="178"/>
      <c r="H31" s="92" t="s">
        <v>120</v>
      </c>
    </row>
    <row r="32" spans="2:17" ht="18" customHeight="1" x14ac:dyDescent="0.25">
      <c r="D32" s="17"/>
      <c r="E32" s="17"/>
      <c r="F32" s="17"/>
    </row>
    <row r="34" spans="8:17" ht="17.25" customHeight="1" x14ac:dyDescent="0.25">
      <c r="H34" s="17"/>
    </row>
    <row r="36" spans="8:17" ht="17.25" customHeight="1" x14ac:dyDescent="0.25">
      <c r="M36" s="174" t="s">
        <v>66</v>
      </c>
      <c r="N36" s="175"/>
      <c r="O36" s="175"/>
      <c r="P36" s="175"/>
      <c r="Q36" s="175"/>
    </row>
  </sheetData>
  <mergeCells count="18">
    <mergeCell ref="M29:Q29"/>
    <mergeCell ref="M36:Q36"/>
    <mergeCell ref="M4:U4"/>
    <mergeCell ref="M6:R6"/>
    <mergeCell ref="M7:O7"/>
    <mergeCell ref="P7:U7"/>
    <mergeCell ref="M8:U8"/>
    <mergeCell ref="B31:F31"/>
    <mergeCell ref="B2:J2"/>
    <mergeCell ref="B4:J4"/>
    <mergeCell ref="B6:G6"/>
    <mergeCell ref="B7:D7"/>
    <mergeCell ref="E7:J7"/>
    <mergeCell ref="B8:J8"/>
    <mergeCell ref="C10:F10"/>
    <mergeCell ref="G10:I10"/>
    <mergeCell ref="B26:F26"/>
    <mergeCell ref="B29:F29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37"/>
  <sheetViews>
    <sheetView zoomScale="78" zoomScaleNormal="78" workbookViewId="0">
      <selection activeCell="H21" sqref="H21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82" t="s">
        <v>44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34"/>
      <c r="O2" s="35"/>
      <c r="P2" s="35"/>
      <c r="Q2" s="35"/>
      <c r="R2" s="35"/>
      <c r="S2" s="35"/>
      <c r="T2" s="35"/>
      <c r="U2" s="35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9" t="s">
        <v>36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36"/>
      <c r="O4" s="36"/>
      <c r="P4" s="36"/>
      <c r="Q4" s="36"/>
      <c r="R4" s="36"/>
      <c r="S4" s="36"/>
      <c r="T4" s="34"/>
      <c r="U4" s="34"/>
    </row>
    <row r="5" spans="1:27" ht="9.75" customHeight="1" x14ac:dyDescent="0.3">
      <c r="B5" s="63"/>
      <c r="C5" s="6"/>
      <c r="D5" s="30"/>
      <c r="E5" s="6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6"/>
      <c r="R5" s="30"/>
      <c r="S5" s="6"/>
      <c r="T5" s="8"/>
      <c r="U5" s="8"/>
    </row>
    <row r="6" spans="1:27" ht="17.25" x14ac:dyDescent="0.3">
      <c r="B6" s="197" t="s">
        <v>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37"/>
      <c r="O6" s="37"/>
      <c r="P6" s="37"/>
      <c r="Q6" s="37"/>
      <c r="R6" s="27"/>
      <c r="S6" s="4"/>
    </row>
    <row r="7" spans="1:27" ht="17.25" customHeight="1" x14ac:dyDescent="0.3">
      <c r="B7" s="199" t="s">
        <v>13</v>
      </c>
      <c r="C7" s="199"/>
      <c r="D7" s="199"/>
      <c r="E7" s="199"/>
      <c r="F7" s="189" t="s">
        <v>32</v>
      </c>
      <c r="G7" s="184"/>
      <c r="H7" s="184"/>
      <c r="I7" s="184"/>
      <c r="J7" s="184"/>
      <c r="K7" s="184"/>
      <c r="L7" s="184"/>
      <c r="M7" s="184"/>
      <c r="N7" s="34"/>
      <c r="O7" s="34"/>
      <c r="P7" s="202" t="s">
        <v>59</v>
      </c>
      <c r="Q7" s="202"/>
      <c r="R7" s="202"/>
      <c r="S7" s="202"/>
      <c r="T7" s="202"/>
      <c r="U7" s="202"/>
      <c r="V7" s="31"/>
    </row>
    <row r="8" spans="1:27" s="7" customFormat="1" ht="20.25" customHeight="1" x14ac:dyDescent="0.25">
      <c r="B8" s="210" t="s">
        <v>51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53"/>
      <c r="O8" s="53"/>
      <c r="P8" s="53"/>
      <c r="Q8" s="53"/>
      <c r="R8" s="53"/>
      <c r="S8" s="53"/>
      <c r="T8" s="53"/>
      <c r="U8" s="29"/>
      <c r="V8" s="31"/>
      <c r="W8" s="32"/>
      <c r="X8"/>
      <c r="Y8"/>
      <c r="Z8"/>
      <c r="AA8"/>
    </row>
    <row r="9" spans="1:27" ht="19.5" customHeight="1" x14ac:dyDescent="0.3">
      <c r="B9" s="64"/>
      <c r="C9" s="212" t="s">
        <v>24</v>
      </c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74"/>
      <c r="O9" s="50"/>
      <c r="P9" s="50"/>
      <c r="Q9" s="214" t="s">
        <v>18</v>
      </c>
      <c r="R9" s="214"/>
      <c r="S9" s="215"/>
      <c r="T9" s="43" t="s">
        <v>40</v>
      </c>
    </row>
    <row r="10" spans="1:27" ht="51.75" customHeight="1" x14ac:dyDescent="0.3">
      <c r="B10" s="65" t="s">
        <v>8</v>
      </c>
      <c r="C10" s="40" t="s">
        <v>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</row>
    <row r="11" spans="1:27" ht="15" customHeight="1" x14ac:dyDescent="0.3">
      <c r="B11" s="48">
        <v>1</v>
      </c>
      <c r="C11" s="19">
        <v>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L18" si="6">F12*F12</f>
        <v>625</v>
      </c>
      <c r="M12" s="48">
        <f t="shared" ref="M12:M18" si="7">G12*G12</f>
        <v>144</v>
      </c>
      <c r="N12" s="50"/>
      <c r="O12" s="50"/>
      <c r="P12" s="50"/>
      <c r="Q12" s="19"/>
      <c r="R12" s="19"/>
      <c r="S12" s="19"/>
      <c r="T12" s="19"/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7"/>
        <v>121</v>
      </c>
      <c r="N13" s="50"/>
      <c r="O13" s="50"/>
      <c r="P13" s="50"/>
      <c r="Q13" s="19"/>
      <c r="R13" s="19"/>
      <c r="S13" s="19"/>
      <c r="T13" s="19"/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7"/>
        <v>64</v>
      </c>
      <c r="N14" s="50"/>
      <c r="O14" s="50"/>
      <c r="P14" s="50"/>
      <c r="Q14" s="19"/>
      <c r="R14" s="19"/>
      <c r="S14" s="19"/>
      <c r="T14" s="19"/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7"/>
        <v>4</v>
      </c>
      <c r="N15" s="50"/>
      <c r="O15" s="50"/>
      <c r="P15" s="50"/>
      <c r="Q15" s="19"/>
      <c r="R15" s="19"/>
      <c r="S15" s="19"/>
      <c r="T15" s="19"/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7"/>
        <v>4</v>
      </c>
      <c r="N16" s="50"/>
      <c r="O16" s="50"/>
      <c r="P16" s="50"/>
      <c r="Q16" s="19"/>
      <c r="R16" s="19"/>
      <c r="S16" s="19"/>
      <c r="T16" s="19"/>
    </row>
    <row r="17" spans="2:25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7"/>
        <v>441</v>
      </c>
      <c r="N17" s="50"/>
      <c r="O17" s="50"/>
      <c r="P17" s="50"/>
      <c r="Q17" s="19"/>
      <c r="R17" s="19"/>
      <c r="S17" s="19"/>
      <c r="T17" s="19"/>
    </row>
    <row r="18" spans="2:25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7"/>
        <v>484</v>
      </c>
      <c r="N18" s="50"/>
      <c r="O18" s="50"/>
      <c r="P18" s="50"/>
      <c r="Q18" s="19"/>
      <c r="R18" s="19"/>
      <c r="S18" s="19"/>
      <c r="T18" s="19"/>
    </row>
    <row r="19" spans="2:25" ht="25.5" customHeight="1" x14ac:dyDescent="0.3">
      <c r="B19" s="67" t="s">
        <v>14</v>
      </c>
      <c r="C19" s="54">
        <f>SUM(C11:C18)</f>
        <v>240</v>
      </c>
      <c r="D19" s="54">
        <f>SUM(D11:D18)</f>
        <v>104</v>
      </c>
      <c r="E19" s="54">
        <f t="shared" ref="E19:M19" si="8">SUM(E11:E18)</f>
        <v>178</v>
      </c>
      <c r="F19" s="55">
        <f t="shared" si="8"/>
        <v>0</v>
      </c>
      <c r="G19" s="55">
        <f t="shared" si="8"/>
        <v>0</v>
      </c>
      <c r="H19" s="60">
        <f t="shared" si="8"/>
        <v>0</v>
      </c>
      <c r="I19" s="55">
        <f t="shared" si="8"/>
        <v>2070</v>
      </c>
      <c r="J19" s="60">
        <f t="shared" si="8"/>
        <v>2115</v>
      </c>
      <c r="K19" s="60">
        <f t="shared" si="8"/>
        <v>1284</v>
      </c>
      <c r="L19" s="55">
        <f t="shared" si="8"/>
        <v>3550</v>
      </c>
      <c r="M19" s="55">
        <f t="shared" si="8"/>
        <v>1406</v>
      </c>
      <c r="N19" s="50"/>
      <c r="O19" s="50"/>
      <c r="P19" s="50"/>
      <c r="Q19" s="54"/>
      <c r="R19" s="54"/>
      <c r="S19" s="20"/>
      <c r="T19" s="20"/>
    </row>
    <row r="20" spans="2:25" ht="20.25" customHeight="1" x14ac:dyDescent="0.3">
      <c r="C20" s="15"/>
      <c r="D20" s="17"/>
      <c r="N20" s="50"/>
      <c r="O20" s="50"/>
      <c r="P20" s="50"/>
    </row>
    <row r="21" spans="2:25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5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6" t="s">
        <v>50</v>
      </c>
      <c r="Q22" s="180"/>
      <c r="R22" s="180"/>
      <c r="S22" s="180"/>
      <c r="T22" s="180"/>
      <c r="U22" s="181"/>
      <c r="V22" s="17"/>
    </row>
    <row r="23" spans="2:25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5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7" t="s">
        <v>37</v>
      </c>
      <c r="Q24" s="218"/>
      <c r="R24" s="219"/>
      <c r="S24" s="180"/>
      <c r="T24" s="180"/>
      <c r="U24" s="181"/>
      <c r="V24" s="3"/>
      <c r="Y24" s="14"/>
    </row>
    <row r="25" spans="2:25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5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5" ht="18" customHeight="1" thickBot="1" x14ac:dyDescent="0.35">
      <c r="B27" s="216" t="s">
        <v>58</v>
      </c>
      <c r="C27" s="180"/>
      <c r="D27" s="180"/>
      <c r="E27" s="180"/>
      <c r="F27" s="180"/>
      <c r="G27" s="180"/>
      <c r="H27" s="180"/>
      <c r="I27" s="181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5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5" ht="21" customHeight="1" thickBot="1" x14ac:dyDescent="0.35">
      <c r="B29" s="203" t="s">
        <v>52</v>
      </c>
      <c r="C29" s="204"/>
      <c r="D29" s="204"/>
      <c r="E29" s="204"/>
      <c r="F29" s="204"/>
      <c r="G29" s="204"/>
      <c r="H29" s="204"/>
      <c r="I29" s="204"/>
      <c r="J29" s="12"/>
      <c r="K29" s="12"/>
      <c r="L29" s="12"/>
      <c r="M29" s="12"/>
      <c r="N29" s="50"/>
      <c r="O29" s="50"/>
      <c r="P29" s="17"/>
      <c r="Q29" s="17"/>
      <c r="R29" s="17"/>
      <c r="S29" s="17"/>
      <c r="T29" s="17"/>
      <c r="U29" s="17"/>
      <c r="V29" s="17"/>
    </row>
    <row r="30" spans="2:25" ht="21" customHeight="1" thickBot="1" x14ac:dyDescent="0.35">
      <c r="B30" s="205" t="s">
        <v>49</v>
      </c>
      <c r="C30" s="206"/>
      <c r="D30" s="207"/>
      <c r="E30" s="208"/>
      <c r="F30" s="208"/>
      <c r="G30" s="208"/>
      <c r="H30" s="208"/>
      <c r="I30" s="209"/>
      <c r="J30" s="73" t="s">
        <v>46</v>
      </c>
      <c r="K30" s="72"/>
      <c r="L30" s="71"/>
      <c r="M30" s="71"/>
      <c r="N30" s="50"/>
      <c r="O30" s="50"/>
      <c r="P30" s="17"/>
      <c r="Q30" s="220" t="s">
        <v>60</v>
      </c>
      <c r="R30" s="184"/>
      <c r="S30" s="184"/>
      <c r="T30" s="184"/>
      <c r="U30" s="184"/>
      <c r="V30" s="17"/>
    </row>
    <row r="31" spans="2:25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</row>
    <row r="32" spans="2:25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5">
    <mergeCell ref="Q30:U30"/>
    <mergeCell ref="B30:I30"/>
    <mergeCell ref="B27:I27"/>
    <mergeCell ref="B7:E7"/>
    <mergeCell ref="B2:M2"/>
    <mergeCell ref="F7:M7"/>
    <mergeCell ref="B29:I29"/>
    <mergeCell ref="P22:U22"/>
    <mergeCell ref="P24:U24"/>
    <mergeCell ref="B8:M8"/>
    <mergeCell ref="P7:U7"/>
    <mergeCell ref="B4:M4"/>
    <mergeCell ref="B6:M6"/>
    <mergeCell ref="C9:M9"/>
    <mergeCell ref="Q9:S9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71C0-E9A5-4EE7-A7D3-BBCE6BD8B621}">
  <dimension ref="A2:Q33"/>
  <sheetViews>
    <sheetView zoomScale="77" zoomScaleNormal="77" workbookViewId="0">
      <selection activeCell="M26" sqref="M26:Q26"/>
    </sheetView>
  </sheetViews>
  <sheetFormatPr baseColWidth="10" defaultColWidth="9.140625" defaultRowHeight="1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4" customWidth="1"/>
    <col min="14" max="14" width="18.42578125" style="14" customWidth="1"/>
    <col min="15" max="15" width="20.7109375" customWidth="1"/>
    <col min="16" max="16" width="16" customWidth="1"/>
    <col min="17" max="17" width="18.140625" customWidth="1"/>
  </cols>
  <sheetData>
    <row r="2" spans="1:14" ht="31.5" customHeight="1" x14ac:dyDescent="0.3">
      <c r="A2" s="17"/>
      <c r="B2" s="182" t="s">
        <v>67</v>
      </c>
      <c r="C2" s="182"/>
      <c r="D2" s="182"/>
      <c r="E2" s="182"/>
      <c r="F2" s="183"/>
      <c r="G2" s="183"/>
      <c r="H2" s="183"/>
      <c r="I2" s="183"/>
      <c r="J2" s="184"/>
    </row>
    <row r="3" spans="1:14" ht="11.25" customHeight="1" x14ac:dyDescent="0.3">
      <c r="B3" s="1"/>
      <c r="C3" s="1"/>
      <c r="D3" s="1"/>
      <c r="E3" s="1"/>
    </row>
    <row r="4" spans="1:14" ht="18.75" customHeight="1" x14ac:dyDescent="0.3">
      <c r="B4" s="187" t="s">
        <v>34</v>
      </c>
      <c r="C4" s="188"/>
      <c r="D4" s="188"/>
      <c r="E4" s="188"/>
      <c r="F4" s="188"/>
      <c r="G4" s="188"/>
      <c r="H4" s="188"/>
      <c r="I4" s="184"/>
      <c r="J4" s="184"/>
    </row>
    <row r="5" spans="1:14" ht="9.75" customHeight="1" x14ac:dyDescent="0.3">
      <c r="B5" s="88"/>
      <c r="C5" s="89"/>
      <c r="D5" s="89"/>
      <c r="E5" s="89"/>
      <c r="F5" s="89"/>
      <c r="G5" s="89"/>
      <c r="H5" s="89"/>
      <c r="I5" s="85"/>
    </row>
    <row r="6" spans="1:14" ht="17.25" x14ac:dyDescent="0.3">
      <c r="B6" s="197" t="s">
        <v>1</v>
      </c>
      <c r="C6" s="198"/>
      <c r="D6" s="198"/>
      <c r="E6" s="198"/>
      <c r="F6" s="198"/>
      <c r="G6" s="198"/>
      <c r="H6" s="90"/>
      <c r="M6" s="38"/>
    </row>
    <row r="7" spans="1:14" ht="17.25" customHeight="1" x14ac:dyDescent="0.3">
      <c r="B7" s="199" t="s">
        <v>2</v>
      </c>
      <c r="C7" s="199"/>
      <c r="D7" s="199"/>
      <c r="E7" s="189" t="s">
        <v>35</v>
      </c>
      <c r="F7" s="190"/>
      <c r="G7" s="190"/>
      <c r="H7" s="190"/>
      <c r="I7" s="184"/>
      <c r="J7" s="184"/>
    </row>
    <row r="8" spans="1:14" s="7" customFormat="1" ht="18.75" customHeight="1" x14ac:dyDescent="0.25">
      <c r="B8" s="185" t="s">
        <v>33</v>
      </c>
      <c r="C8" s="186"/>
      <c r="D8" s="186"/>
      <c r="E8" s="186"/>
      <c r="F8" s="186"/>
      <c r="G8" s="186"/>
      <c r="H8" s="186"/>
      <c r="I8" s="186"/>
      <c r="J8" s="184"/>
    </row>
    <row r="9" spans="1:14" s="7" customFormat="1" ht="9" customHeight="1" x14ac:dyDescent="0.25">
      <c r="B9" s="86"/>
      <c r="C9" s="87"/>
      <c r="D9" s="87"/>
      <c r="E9" s="87"/>
      <c r="F9" s="87"/>
      <c r="G9" s="87"/>
      <c r="H9" s="87"/>
      <c r="I9" s="87"/>
    </row>
    <row r="10" spans="1:14" ht="17.25" customHeight="1" x14ac:dyDescent="0.3">
      <c r="B10" s="2"/>
      <c r="C10" s="194" t="s">
        <v>21</v>
      </c>
      <c r="D10" s="195"/>
      <c r="E10" s="195"/>
      <c r="F10" s="196"/>
      <c r="G10" s="191" t="s">
        <v>18</v>
      </c>
      <c r="H10" s="192"/>
      <c r="I10" s="193"/>
      <c r="J10" s="42" t="s">
        <v>22</v>
      </c>
      <c r="L10" s="7"/>
      <c r="M10" s="7"/>
      <c r="N10" s="7"/>
    </row>
    <row r="11" spans="1:14" ht="37.5" x14ac:dyDescent="0.25">
      <c r="B11" s="18" t="s">
        <v>8</v>
      </c>
      <c r="C11" s="40" t="s">
        <v>3</v>
      </c>
      <c r="D11" s="41" t="s">
        <v>4</v>
      </c>
      <c r="E11" s="41" t="s">
        <v>5</v>
      </c>
      <c r="F11" s="41" t="s">
        <v>6</v>
      </c>
      <c r="G11" s="41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7"/>
      <c r="N11" s="7"/>
    </row>
    <row r="12" spans="1:14" ht="15" customHeight="1" x14ac:dyDescent="0.25">
      <c r="B12" s="19">
        <v>1</v>
      </c>
      <c r="C12" s="19">
        <v>1</v>
      </c>
      <c r="D12" s="19">
        <v>2</v>
      </c>
      <c r="E12" s="19">
        <v>2</v>
      </c>
      <c r="F12" s="19">
        <v>1</v>
      </c>
      <c r="G12" s="19">
        <v>2.0356999999999998</v>
      </c>
      <c r="H12" s="19">
        <v>1.274E-3</v>
      </c>
      <c r="I12" s="19">
        <v>43.183300000000003</v>
      </c>
      <c r="J12" s="19">
        <v>42.710099999999997</v>
      </c>
      <c r="K12" s="10"/>
      <c r="L12" s="7"/>
      <c r="M12" s="7"/>
      <c r="N12" s="7"/>
    </row>
    <row r="13" spans="1:14" ht="18" x14ac:dyDescent="0.25">
      <c r="B13" s="19">
        <v>2</v>
      </c>
      <c r="C13" s="19">
        <v>3</v>
      </c>
      <c r="D13" s="19">
        <v>4</v>
      </c>
      <c r="E13" s="19">
        <v>12</v>
      </c>
      <c r="F13" s="19">
        <v>9</v>
      </c>
      <c r="G13" s="19">
        <v>6.3929</v>
      </c>
      <c r="H13" s="19">
        <v>5.726</v>
      </c>
      <c r="I13" s="19">
        <v>20.8977</v>
      </c>
      <c r="J13" s="19">
        <v>4.7458999999999998</v>
      </c>
      <c r="K13" s="10"/>
      <c r="L13" s="7"/>
      <c r="M13" s="7"/>
      <c r="N13" s="7"/>
    </row>
    <row r="14" spans="1:14" ht="15" customHeight="1" x14ac:dyDescent="0.25">
      <c r="B14" s="19">
        <v>3</v>
      </c>
      <c r="C14" s="19">
        <v>2</v>
      </c>
      <c r="D14" s="19">
        <v>6</v>
      </c>
      <c r="E14" s="19">
        <v>12</v>
      </c>
      <c r="F14" s="19">
        <v>4</v>
      </c>
      <c r="G14" s="19">
        <v>4.2142999999999997</v>
      </c>
      <c r="H14" s="19">
        <v>3.1886999999999999</v>
      </c>
      <c r="I14" s="19">
        <v>6.6120999999999999</v>
      </c>
      <c r="J14" s="39">
        <v>18.984300000000001</v>
      </c>
      <c r="L14" s="7"/>
      <c r="M14" s="7"/>
      <c r="N14" s="7"/>
    </row>
    <row r="15" spans="1:14" ht="15" customHeight="1" x14ac:dyDescent="0.25">
      <c r="B15" s="19">
        <v>4</v>
      </c>
      <c r="C15" s="19">
        <v>4</v>
      </c>
      <c r="D15" s="19">
        <v>8</v>
      </c>
      <c r="E15" s="19">
        <v>32</v>
      </c>
      <c r="F15" s="19">
        <v>16</v>
      </c>
      <c r="G15" s="19">
        <v>8.5715000000000003</v>
      </c>
      <c r="H15" s="19">
        <v>0.3266</v>
      </c>
      <c r="I15" s="19">
        <v>0.32650000000000001</v>
      </c>
      <c r="J15" s="19">
        <v>0</v>
      </c>
      <c r="K15" s="10"/>
      <c r="L15" s="7"/>
      <c r="M15" s="7"/>
      <c r="N15" s="7"/>
    </row>
    <row r="16" spans="1:14" ht="18.75" customHeight="1" x14ac:dyDescent="0.25">
      <c r="B16" s="19">
        <v>5</v>
      </c>
      <c r="C16" s="19">
        <v>5</v>
      </c>
      <c r="D16" s="19">
        <v>12</v>
      </c>
      <c r="E16" s="19">
        <v>60</v>
      </c>
      <c r="F16" s="19">
        <v>25</v>
      </c>
      <c r="G16" s="19">
        <v>10.7501</v>
      </c>
      <c r="H16" s="19">
        <v>1.5623</v>
      </c>
      <c r="I16" s="19">
        <v>11.7553</v>
      </c>
      <c r="J16" s="19">
        <v>4.7466999999999997</v>
      </c>
      <c r="K16" s="10"/>
      <c r="L16" s="7"/>
      <c r="M16" s="7"/>
      <c r="N16" s="7"/>
    </row>
    <row r="17" spans="2:17" ht="15" customHeight="1" x14ac:dyDescent="0.25">
      <c r="B17" s="19">
        <v>6</v>
      </c>
      <c r="C17" s="19">
        <v>6</v>
      </c>
      <c r="D17" s="19">
        <v>13</v>
      </c>
      <c r="E17" s="19">
        <v>78</v>
      </c>
      <c r="F17" s="19">
        <v>36</v>
      </c>
      <c r="G17" s="19">
        <v>12.928699999999999</v>
      </c>
      <c r="H17" s="19">
        <v>6.6100000000000004E-3</v>
      </c>
      <c r="I17" s="19">
        <v>19.612500000000001</v>
      </c>
      <c r="J17" s="19">
        <v>18.9861</v>
      </c>
      <c r="K17" s="10"/>
      <c r="L17" s="7"/>
      <c r="M17" s="7"/>
      <c r="N17" s="7"/>
    </row>
    <row r="18" spans="2:17" ht="18" x14ac:dyDescent="0.25">
      <c r="B18" s="19">
        <v>7</v>
      </c>
      <c r="C18" s="19">
        <v>7</v>
      </c>
      <c r="D18" s="19">
        <v>15</v>
      </c>
      <c r="E18" s="19">
        <v>105</v>
      </c>
      <c r="F18" s="19">
        <v>49</v>
      </c>
      <c r="G18" s="19">
        <v>15.1073</v>
      </c>
      <c r="H18" s="19">
        <v>1.1509999999999999E-2</v>
      </c>
      <c r="I18" s="19">
        <v>41.326900000000002</v>
      </c>
      <c r="J18" s="19">
        <v>42.718000000000004</v>
      </c>
      <c r="K18" s="10"/>
      <c r="L18" s="7"/>
      <c r="M18" s="7"/>
      <c r="N18" s="7"/>
      <c r="O18" s="9"/>
    </row>
    <row r="19" spans="2:17" ht="15.75" x14ac:dyDescent="0.25">
      <c r="B19" s="20" t="s">
        <v>0</v>
      </c>
      <c r="C19" s="20">
        <f>SUM(C12:C18)</f>
        <v>28</v>
      </c>
      <c r="D19" s="20">
        <f t="shared" ref="D19:F19" si="0">SUM(D12:D18)</f>
        <v>60</v>
      </c>
      <c r="E19" s="20">
        <f t="shared" si="0"/>
        <v>301</v>
      </c>
      <c r="F19" s="20">
        <f t="shared" si="0"/>
        <v>140</v>
      </c>
      <c r="G19" s="20"/>
      <c r="H19" s="20">
        <f>SUM(H12:H18)</f>
        <v>10.822994000000001</v>
      </c>
      <c r="I19" s="20">
        <f>SUM(I12:I18)</f>
        <v>143.71430000000001</v>
      </c>
      <c r="J19" s="20">
        <f>SUM(J12:J18)</f>
        <v>132.89109999999999</v>
      </c>
      <c r="K19" s="9"/>
      <c r="L19" s="7"/>
      <c r="M19" s="7"/>
      <c r="N19" s="7"/>
    </row>
    <row r="20" spans="2:17" ht="20.25" customHeight="1" x14ac:dyDescent="0.25">
      <c r="C20" s="17"/>
      <c r="L20" s="7"/>
      <c r="M20" s="7"/>
      <c r="N20" s="7"/>
    </row>
    <row r="21" spans="2:17" ht="17.25" x14ac:dyDescent="0.3">
      <c r="B21" s="5" t="s">
        <v>11</v>
      </c>
      <c r="C21" s="12"/>
      <c r="D21" s="12"/>
      <c r="E21" s="12"/>
      <c r="F21" s="12"/>
      <c r="G21" s="12"/>
      <c r="H21" s="91" t="s">
        <v>64</v>
      </c>
      <c r="I21" s="12"/>
      <c r="L21" s="7"/>
      <c r="M21" s="7"/>
      <c r="N21" s="7"/>
    </row>
    <row r="22" spans="2:17" ht="8.25" customHeight="1" x14ac:dyDescent="0.35">
      <c r="B22" s="5"/>
      <c r="C22" s="12"/>
      <c r="D22" s="12"/>
      <c r="E22" s="12"/>
      <c r="F22" s="12"/>
      <c r="G22" s="12"/>
      <c r="H22" s="12"/>
      <c r="I22" s="12"/>
      <c r="J22" s="17"/>
      <c r="L22" s="7"/>
      <c r="M22" s="7"/>
      <c r="N22" s="7"/>
      <c r="O22" s="33"/>
    </row>
    <row r="23" spans="2:17" ht="36.75" customHeight="1" x14ac:dyDescent="0.35">
      <c r="B23" s="187" t="s">
        <v>10</v>
      </c>
      <c r="C23" s="184"/>
      <c r="D23" s="184"/>
      <c r="E23" s="184"/>
      <c r="F23" s="184"/>
      <c r="G23" s="12"/>
      <c r="H23" s="92" t="s">
        <v>63</v>
      </c>
      <c r="I23" s="12"/>
      <c r="J23" s="3"/>
      <c r="L23" s="7"/>
      <c r="M23" s="7"/>
      <c r="N23" s="7"/>
      <c r="O23" s="33"/>
    </row>
    <row r="24" spans="2:17" ht="21" x14ac:dyDescent="0.35">
      <c r="B24" s="5" t="s">
        <v>9</v>
      </c>
      <c r="C24" s="12"/>
      <c r="D24" s="12"/>
      <c r="E24" s="12"/>
      <c r="F24" s="12"/>
      <c r="G24" s="12"/>
      <c r="H24" s="91" t="s">
        <v>62</v>
      </c>
      <c r="I24" s="12"/>
      <c r="J24" s="3"/>
      <c r="L24" s="7"/>
      <c r="M24" s="7"/>
      <c r="N24" s="7"/>
      <c r="O24" s="33"/>
    </row>
    <row r="25" spans="2:17" ht="21.75" thickBot="1" x14ac:dyDescent="0.4">
      <c r="B25" s="12"/>
      <c r="C25" s="13"/>
      <c r="D25" s="12"/>
      <c r="E25" s="12"/>
      <c r="L25" s="7"/>
      <c r="M25" s="7"/>
      <c r="N25" s="7"/>
      <c r="O25" s="33"/>
    </row>
    <row r="26" spans="2:17" ht="19.5" thickBot="1" x14ac:dyDescent="0.35">
      <c r="B26" s="179" t="s">
        <v>12</v>
      </c>
      <c r="C26" s="180"/>
      <c r="D26" s="180"/>
      <c r="E26" s="180"/>
      <c r="F26" s="181"/>
      <c r="M26" s="174" t="s">
        <v>66</v>
      </c>
      <c r="N26" s="175"/>
      <c r="O26" s="175"/>
      <c r="P26" s="175"/>
      <c r="Q26" s="175"/>
    </row>
    <row r="27" spans="2:17" ht="22.5" customHeight="1" thickBot="1" x14ac:dyDescent="0.35">
      <c r="B27" s="21"/>
      <c r="C27" s="22"/>
      <c r="D27" s="52"/>
      <c r="E27" s="22"/>
    </row>
    <row r="28" spans="2:17" ht="36" customHeight="1" thickBot="1" x14ac:dyDescent="0.35">
      <c r="B28" s="176" t="s">
        <v>16</v>
      </c>
      <c r="C28" s="177"/>
      <c r="D28" s="177"/>
      <c r="E28" s="177"/>
      <c r="F28" s="178"/>
      <c r="H28" s="92" t="s">
        <v>65</v>
      </c>
    </row>
    <row r="29" spans="2:17" ht="18" customHeight="1" x14ac:dyDescent="0.25">
      <c r="D29" s="17"/>
      <c r="E29" s="17"/>
      <c r="F29" s="17"/>
    </row>
    <row r="31" spans="2:17" ht="17.25" customHeight="1" x14ac:dyDescent="0.25">
      <c r="H31" s="17"/>
    </row>
    <row r="33" ht="17.25" customHeight="1" x14ac:dyDescent="0.25"/>
  </sheetData>
  <mergeCells count="12">
    <mergeCell ref="M26:Q26"/>
    <mergeCell ref="B28:F28"/>
    <mergeCell ref="B2:J2"/>
    <mergeCell ref="B4:J4"/>
    <mergeCell ref="B6:G6"/>
    <mergeCell ref="B7:D7"/>
    <mergeCell ref="E7:J7"/>
    <mergeCell ref="B8:J8"/>
    <mergeCell ref="C10:F10"/>
    <mergeCell ref="G10:I10"/>
    <mergeCell ref="B23:F23"/>
    <mergeCell ref="B26:F2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DD5-B265-415B-AB65-991782F3D983}">
  <dimension ref="A2:AA37"/>
  <sheetViews>
    <sheetView zoomScale="78" zoomScaleNormal="78" workbookViewId="0">
      <selection activeCell="P33" sqref="P33"/>
    </sheetView>
  </sheetViews>
  <sheetFormatPr baseColWidth="10" defaultColWidth="9.140625" defaultRowHeight="15" x14ac:dyDescent="0.25"/>
  <cols>
    <col min="1" max="1" width="2" customWidth="1"/>
    <col min="2" max="2" width="8" style="49" customWidth="1"/>
    <col min="3" max="3" width="9.85546875" customWidth="1"/>
    <col min="4" max="4" width="9.42578125" customWidth="1"/>
    <col min="5" max="5" width="9.28515625" customWidth="1"/>
    <col min="6" max="6" width="14" style="49" customWidth="1"/>
    <col min="7" max="7" width="14.28515625" style="49" customWidth="1"/>
    <col min="8" max="8" width="15.28515625" style="56" customWidth="1"/>
    <col min="9" max="9" width="14.5703125" style="49" customWidth="1"/>
    <col min="10" max="11" width="11" style="56" customWidth="1"/>
    <col min="12" max="12" width="11.85546875" style="49" customWidth="1"/>
    <col min="13" max="13" width="13" style="49" customWidth="1"/>
    <col min="14" max="14" width="7" style="49" customWidth="1"/>
    <col min="15" max="15" width="4.42578125" style="49" customWidth="1"/>
    <col min="16" max="16" width="8.28515625" style="49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ht="18.75" x14ac:dyDescent="0.3">
      <c r="A2" s="17"/>
      <c r="B2" s="182" t="s">
        <v>44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85"/>
      <c r="O2" s="84"/>
      <c r="P2" s="84"/>
      <c r="Q2" s="84"/>
      <c r="R2" s="84"/>
      <c r="S2" s="84"/>
      <c r="T2" s="84"/>
      <c r="U2" s="84"/>
    </row>
    <row r="3" spans="1:27" ht="11.25" customHeight="1" x14ac:dyDescent="0.3">
      <c r="B3" s="45"/>
      <c r="C3" s="1"/>
      <c r="D3" s="1"/>
      <c r="E3" s="1"/>
      <c r="F3" s="45"/>
      <c r="G3" s="45"/>
      <c r="H3" s="57"/>
      <c r="I3" s="45"/>
    </row>
    <row r="4" spans="1:27" ht="48.75" customHeight="1" x14ac:dyDescent="0.3">
      <c r="B4" s="199" t="s">
        <v>36</v>
      </c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89"/>
      <c r="O4" s="89"/>
      <c r="P4" s="89"/>
      <c r="Q4" s="89"/>
      <c r="R4" s="89"/>
      <c r="S4" s="89"/>
      <c r="T4" s="85"/>
      <c r="U4" s="85"/>
    </row>
    <row r="5" spans="1:27" ht="9.75" customHeight="1" x14ac:dyDescent="0.3">
      <c r="B5" s="63"/>
      <c r="C5" s="89"/>
      <c r="D5" s="89"/>
      <c r="E5" s="89"/>
      <c r="F5" s="46"/>
      <c r="G5" s="46"/>
      <c r="H5" s="58"/>
      <c r="I5" s="46"/>
      <c r="J5" s="58"/>
      <c r="K5" s="58"/>
      <c r="L5" s="46"/>
      <c r="M5" s="46"/>
      <c r="N5" s="46"/>
      <c r="O5" s="46"/>
      <c r="P5" s="46"/>
      <c r="Q5" s="89"/>
      <c r="R5" s="89"/>
      <c r="S5" s="89"/>
      <c r="T5" s="85"/>
      <c r="U5" s="85"/>
    </row>
    <row r="6" spans="1:27" ht="17.25" x14ac:dyDescent="0.3">
      <c r="B6" s="197" t="s">
        <v>1</v>
      </c>
      <c r="C6" s="184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90"/>
      <c r="O6" s="90"/>
      <c r="P6" s="90"/>
      <c r="Q6" s="90"/>
      <c r="R6" s="90"/>
      <c r="S6" s="90"/>
    </row>
    <row r="7" spans="1:27" ht="17.25" customHeight="1" x14ac:dyDescent="0.3">
      <c r="B7" s="199" t="s">
        <v>13</v>
      </c>
      <c r="C7" s="199"/>
      <c r="D7" s="199"/>
      <c r="E7" s="199"/>
      <c r="F7" s="189" t="s">
        <v>32</v>
      </c>
      <c r="G7" s="184"/>
      <c r="H7" s="184"/>
      <c r="I7" s="184"/>
      <c r="J7" s="184"/>
      <c r="K7" s="184"/>
      <c r="L7" s="184"/>
      <c r="M7" s="184"/>
      <c r="N7" s="85"/>
      <c r="O7" s="85"/>
      <c r="P7" s="202" t="s">
        <v>59</v>
      </c>
      <c r="Q7" s="202"/>
      <c r="R7" s="202"/>
      <c r="S7" s="202"/>
      <c r="T7" s="202"/>
      <c r="U7" s="202"/>
      <c r="V7" s="85"/>
    </row>
    <row r="8" spans="1:27" s="7" customFormat="1" ht="20.25" customHeight="1" x14ac:dyDescent="0.25">
      <c r="B8" s="210" t="s">
        <v>51</v>
      </c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53"/>
      <c r="O8" s="53"/>
      <c r="P8" s="53"/>
      <c r="Q8" s="53"/>
      <c r="R8" s="53"/>
      <c r="S8" s="53"/>
      <c r="T8" s="53"/>
      <c r="U8" s="87"/>
      <c r="V8" s="85"/>
      <c r="W8" s="32"/>
      <c r="X8"/>
      <c r="Y8"/>
      <c r="Z8"/>
      <c r="AA8"/>
    </row>
    <row r="9" spans="1:27" ht="19.5" customHeight="1" x14ac:dyDescent="0.3">
      <c r="B9" s="64"/>
      <c r="C9" s="212" t="s">
        <v>24</v>
      </c>
      <c r="D9" s="213"/>
      <c r="E9" s="213"/>
      <c r="F9" s="213"/>
      <c r="G9" s="213"/>
      <c r="H9" s="213"/>
      <c r="I9" s="213"/>
      <c r="J9" s="213"/>
      <c r="K9" s="213"/>
      <c r="L9" s="213"/>
      <c r="M9" s="213"/>
      <c r="N9" s="74"/>
      <c r="O9" s="50"/>
      <c r="P9" s="50"/>
      <c r="Q9" s="214" t="s">
        <v>18</v>
      </c>
      <c r="R9" s="214"/>
      <c r="S9" s="215"/>
      <c r="T9" s="43" t="s">
        <v>40</v>
      </c>
    </row>
    <row r="10" spans="1:27" ht="51.75" customHeight="1" x14ac:dyDescent="0.3">
      <c r="B10" s="65" t="s">
        <v>8</v>
      </c>
      <c r="C10" s="40" t="s">
        <v>3</v>
      </c>
      <c r="D10" s="41" t="s">
        <v>4</v>
      </c>
      <c r="E10" s="41" t="s">
        <v>17</v>
      </c>
      <c r="F10" s="47" t="s">
        <v>25</v>
      </c>
      <c r="G10" s="47" t="s">
        <v>26</v>
      </c>
      <c r="H10" s="59" t="s">
        <v>27</v>
      </c>
      <c r="I10" s="47" t="s">
        <v>29</v>
      </c>
      <c r="J10" s="59" t="s">
        <v>28</v>
      </c>
      <c r="K10" s="59" t="s">
        <v>42</v>
      </c>
      <c r="L10" s="47" t="s">
        <v>30</v>
      </c>
      <c r="M10" s="47" t="s">
        <v>31</v>
      </c>
      <c r="N10" s="50"/>
      <c r="O10" s="50"/>
      <c r="P10" s="50"/>
      <c r="Q10" s="41" t="s">
        <v>43</v>
      </c>
      <c r="R10" s="41" t="s">
        <v>38</v>
      </c>
      <c r="S10" s="41" t="s">
        <v>39</v>
      </c>
      <c r="T10" s="41" t="s">
        <v>41</v>
      </c>
    </row>
    <row r="11" spans="1:27" ht="15" customHeight="1" x14ac:dyDescent="0.3">
      <c r="B11" s="48">
        <v>1</v>
      </c>
      <c r="C11" s="19">
        <f ca="1">C11-30</f>
        <v>-30</v>
      </c>
      <c r="D11" s="19">
        <v>1</v>
      </c>
      <c r="E11" s="19">
        <v>4</v>
      </c>
      <c r="F11" s="48">
        <v>-30</v>
      </c>
      <c r="G11" s="48">
        <f>D11-13</f>
        <v>-12</v>
      </c>
      <c r="H11" s="44">
        <f>E11-22.25</f>
        <v>-18.25</v>
      </c>
      <c r="I11" s="48">
        <f>F11*G11</f>
        <v>360</v>
      </c>
      <c r="J11" s="44">
        <f>F11*H11</f>
        <v>547.5</v>
      </c>
      <c r="K11" s="44">
        <f>G11*H11</f>
        <v>219</v>
      </c>
      <c r="L11" s="48">
        <f>F11*F11</f>
        <v>900</v>
      </c>
      <c r="M11" s="48">
        <f>G11*G11</f>
        <v>144</v>
      </c>
      <c r="N11" s="50"/>
      <c r="O11" s="50"/>
      <c r="P11" s="50"/>
      <c r="Q11" s="19"/>
      <c r="R11" s="19"/>
      <c r="S11" s="19"/>
      <c r="T11" s="19"/>
    </row>
    <row r="12" spans="1:27" ht="17.25" x14ac:dyDescent="0.3">
      <c r="B12" s="48">
        <v>2</v>
      </c>
      <c r="C12" s="19">
        <v>5</v>
      </c>
      <c r="D12" s="19">
        <v>1</v>
      </c>
      <c r="E12" s="19">
        <v>5</v>
      </c>
      <c r="F12" s="48">
        <f t="shared" ref="F12:F18" si="0">C12-30</f>
        <v>-25</v>
      </c>
      <c r="G12" s="48">
        <f t="shared" ref="G12:G18" si="1">D12-13</f>
        <v>-12</v>
      </c>
      <c r="H12" s="44">
        <f t="shared" ref="H12:H18" si="2">E12-22.25</f>
        <v>-17.25</v>
      </c>
      <c r="I12" s="48">
        <f t="shared" ref="I12:I18" si="3">F12*G12</f>
        <v>300</v>
      </c>
      <c r="J12" s="44">
        <f t="shared" ref="J12:J18" si="4">F12*H12</f>
        <v>431.25</v>
      </c>
      <c r="K12" s="44">
        <f t="shared" ref="K12:K18" si="5">G12*H12</f>
        <v>207</v>
      </c>
      <c r="L12" s="48">
        <f t="shared" ref="L12:M18" si="6">F12*F12</f>
        <v>625</v>
      </c>
      <c r="M12" s="48">
        <f t="shared" si="6"/>
        <v>144</v>
      </c>
      <c r="N12" s="50"/>
      <c r="O12" s="50"/>
      <c r="P12" s="50"/>
      <c r="Q12" s="19"/>
      <c r="R12" s="19"/>
      <c r="S12" s="19"/>
      <c r="T12" s="19"/>
    </row>
    <row r="13" spans="1:27" ht="15" customHeight="1" x14ac:dyDescent="0.3">
      <c r="B13" s="48">
        <v>3</v>
      </c>
      <c r="C13" s="19">
        <v>15</v>
      </c>
      <c r="D13" s="19">
        <v>2</v>
      </c>
      <c r="E13" s="19">
        <v>20</v>
      </c>
      <c r="F13" s="48">
        <f t="shared" si="0"/>
        <v>-15</v>
      </c>
      <c r="G13" s="48">
        <f t="shared" si="1"/>
        <v>-11</v>
      </c>
      <c r="H13" s="44">
        <f t="shared" si="2"/>
        <v>-2.25</v>
      </c>
      <c r="I13" s="48">
        <f t="shared" si="3"/>
        <v>165</v>
      </c>
      <c r="J13" s="44">
        <f t="shared" si="4"/>
        <v>33.75</v>
      </c>
      <c r="K13" s="44">
        <f t="shared" si="5"/>
        <v>24.75</v>
      </c>
      <c r="L13" s="48">
        <f t="shared" si="6"/>
        <v>225</v>
      </c>
      <c r="M13" s="48">
        <f t="shared" si="6"/>
        <v>121</v>
      </c>
      <c r="N13" s="50"/>
      <c r="O13" s="50"/>
      <c r="P13" s="50"/>
      <c r="Q13" s="19"/>
      <c r="R13" s="19"/>
      <c r="S13" s="19"/>
      <c r="T13" s="19"/>
    </row>
    <row r="14" spans="1:27" ht="15" customHeight="1" x14ac:dyDescent="0.3">
      <c r="B14" s="48">
        <v>4</v>
      </c>
      <c r="C14" s="19">
        <v>25</v>
      </c>
      <c r="D14" s="19">
        <v>5</v>
      </c>
      <c r="E14" s="19">
        <v>14</v>
      </c>
      <c r="F14" s="48">
        <f t="shared" si="0"/>
        <v>-5</v>
      </c>
      <c r="G14" s="48">
        <f t="shared" si="1"/>
        <v>-8</v>
      </c>
      <c r="H14" s="44">
        <f t="shared" si="2"/>
        <v>-8.25</v>
      </c>
      <c r="I14" s="48">
        <f t="shared" si="3"/>
        <v>40</v>
      </c>
      <c r="J14" s="44">
        <f t="shared" si="4"/>
        <v>41.25</v>
      </c>
      <c r="K14" s="44">
        <f t="shared" si="5"/>
        <v>66</v>
      </c>
      <c r="L14" s="48">
        <f t="shared" si="6"/>
        <v>25</v>
      </c>
      <c r="M14" s="48">
        <f t="shared" si="6"/>
        <v>64</v>
      </c>
      <c r="N14" s="50"/>
      <c r="O14" s="50"/>
      <c r="P14" s="50"/>
      <c r="Q14" s="19"/>
      <c r="R14" s="19"/>
      <c r="S14" s="19"/>
      <c r="T14" s="19"/>
    </row>
    <row r="15" spans="1:27" ht="18.75" customHeight="1" x14ac:dyDescent="0.3">
      <c r="B15" s="48">
        <v>5</v>
      </c>
      <c r="C15" s="19">
        <v>35</v>
      </c>
      <c r="D15" s="19">
        <v>11</v>
      </c>
      <c r="E15" s="19">
        <v>32</v>
      </c>
      <c r="F15" s="48">
        <f t="shared" si="0"/>
        <v>5</v>
      </c>
      <c r="G15" s="48">
        <f t="shared" si="1"/>
        <v>-2</v>
      </c>
      <c r="H15" s="44">
        <f t="shared" si="2"/>
        <v>9.75</v>
      </c>
      <c r="I15" s="48">
        <f t="shared" si="3"/>
        <v>-10</v>
      </c>
      <c r="J15" s="44">
        <f t="shared" si="4"/>
        <v>48.75</v>
      </c>
      <c r="K15" s="44">
        <f t="shared" si="5"/>
        <v>-19.5</v>
      </c>
      <c r="L15" s="48">
        <f t="shared" si="6"/>
        <v>25</v>
      </c>
      <c r="M15" s="48">
        <f t="shared" si="6"/>
        <v>4</v>
      </c>
      <c r="N15" s="50"/>
      <c r="O15" s="50"/>
      <c r="P15" s="50"/>
      <c r="Q15" s="19"/>
      <c r="R15" s="19"/>
      <c r="S15" s="19"/>
      <c r="T15" s="19"/>
    </row>
    <row r="16" spans="1:27" ht="18.75" customHeight="1" x14ac:dyDescent="0.3">
      <c r="B16" s="48">
        <v>6</v>
      </c>
      <c r="C16" s="19">
        <v>45</v>
      </c>
      <c r="D16" s="19">
        <v>15</v>
      </c>
      <c r="E16" s="19">
        <v>22</v>
      </c>
      <c r="F16" s="48">
        <f t="shared" si="0"/>
        <v>15</v>
      </c>
      <c r="G16" s="48">
        <f t="shared" si="1"/>
        <v>2</v>
      </c>
      <c r="H16" s="44">
        <f t="shared" si="2"/>
        <v>-0.25</v>
      </c>
      <c r="I16" s="48">
        <f t="shared" si="3"/>
        <v>30</v>
      </c>
      <c r="J16" s="44">
        <f t="shared" si="4"/>
        <v>-3.75</v>
      </c>
      <c r="K16" s="44">
        <f t="shared" si="5"/>
        <v>-0.5</v>
      </c>
      <c r="L16" s="48">
        <f t="shared" si="6"/>
        <v>225</v>
      </c>
      <c r="M16" s="48">
        <f t="shared" si="6"/>
        <v>4</v>
      </c>
      <c r="N16" s="50"/>
      <c r="O16" s="50"/>
      <c r="P16" s="50"/>
      <c r="Q16" s="19"/>
      <c r="R16" s="19"/>
      <c r="S16" s="19"/>
      <c r="T16" s="19"/>
    </row>
    <row r="17" spans="2:25" ht="15" customHeight="1" x14ac:dyDescent="0.3">
      <c r="B17" s="48">
        <v>7</v>
      </c>
      <c r="C17" s="19">
        <v>55</v>
      </c>
      <c r="D17" s="19">
        <v>34</v>
      </c>
      <c r="E17" s="19">
        <v>38</v>
      </c>
      <c r="F17" s="48">
        <f t="shared" si="0"/>
        <v>25</v>
      </c>
      <c r="G17" s="48">
        <f t="shared" si="1"/>
        <v>21</v>
      </c>
      <c r="H17" s="44">
        <f t="shared" si="2"/>
        <v>15.75</v>
      </c>
      <c r="I17" s="48">
        <f t="shared" si="3"/>
        <v>525</v>
      </c>
      <c r="J17" s="44">
        <f t="shared" si="4"/>
        <v>393.75</v>
      </c>
      <c r="K17" s="44">
        <f t="shared" si="5"/>
        <v>330.75</v>
      </c>
      <c r="L17" s="48">
        <f t="shared" si="6"/>
        <v>625</v>
      </c>
      <c r="M17" s="48">
        <f t="shared" si="6"/>
        <v>441</v>
      </c>
      <c r="N17" s="50"/>
      <c r="O17" s="50"/>
      <c r="P17" s="50"/>
      <c r="Q17" s="19"/>
      <c r="R17" s="19"/>
      <c r="S17" s="19"/>
      <c r="T17" s="19"/>
    </row>
    <row r="18" spans="2:25" ht="17.25" x14ac:dyDescent="0.3">
      <c r="B18" s="48">
        <v>8</v>
      </c>
      <c r="C18" s="19">
        <v>60</v>
      </c>
      <c r="D18" s="19">
        <v>35</v>
      </c>
      <c r="E18" s="19">
        <v>43</v>
      </c>
      <c r="F18" s="48">
        <f t="shared" si="0"/>
        <v>30</v>
      </c>
      <c r="G18" s="48">
        <f t="shared" si="1"/>
        <v>22</v>
      </c>
      <c r="H18" s="44">
        <f t="shared" si="2"/>
        <v>20.75</v>
      </c>
      <c r="I18" s="48">
        <f t="shared" si="3"/>
        <v>660</v>
      </c>
      <c r="J18" s="44">
        <f t="shared" si="4"/>
        <v>622.5</v>
      </c>
      <c r="K18" s="44">
        <f t="shared" si="5"/>
        <v>456.5</v>
      </c>
      <c r="L18" s="48">
        <f t="shared" si="6"/>
        <v>900</v>
      </c>
      <c r="M18" s="48">
        <f t="shared" si="6"/>
        <v>484</v>
      </c>
      <c r="N18" s="50"/>
      <c r="O18" s="50"/>
      <c r="P18" s="50"/>
      <c r="Q18" s="19"/>
      <c r="R18" s="19"/>
      <c r="S18" s="19"/>
      <c r="T18" s="19"/>
    </row>
    <row r="19" spans="2:25" ht="25.5" customHeight="1" x14ac:dyDescent="0.3">
      <c r="B19" s="67" t="s">
        <v>14</v>
      </c>
      <c r="C19" s="54">
        <f ca="1">SUM(C11:C18)</f>
        <v>240</v>
      </c>
      <c r="D19" s="54">
        <f>SUM(D11:D18)</f>
        <v>104</v>
      </c>
      <c r="E19" s="54">
        <f t="shared" ref="E19:M19" si="7">SUM(E11:E18)</f>
        <v>178</v>
      </c>
      <c r="F19" s="55">
        <f t="shared" si="7"/>
        <v>0</v>
      </c>
      <c r="G19" s="55">
        <f t="shared" si="7"/>
        <v>0</v>
      </c>
      <c r="H19" s="60">
        <f t="shared" si="7"/>
        <v>0</v>
      </c>
      <c r="I19" s="55">
        <f t="shared" si="7"/>
        <v>2070</v>
      </c>
      <c r="J19" s="60">
        <f t="shared" si="7"/>
        <v>2115</v>
      </c>
      <c r="K19" s="60">
        <f t="shared" si="7"/>
        <v>1284</v>
      </c>
      <c r="L19" s="55">
        <f t="shared" si="7"/>
        <v>3550</v>
      </c>
      <c r="M19" s="55">
        <f t="shared" si="7"/>
        <v>1406</v>
      </c>
      <c r="N19" s="50"/>
      <c r="O19" s="50"/>
      <c r="P19" s="50"/>
      <c r="Q19" s="54"/>
      <c r="R19" s="54"/>
      <c r="S19" s="20"/>
      <c r="T19" s="20"/>
    </row>
    <row r="20" spans="2:25" ht="20.25" customHeight="1" x14ac:dyDescent="0.3">
      <c r="C20" s="15"/>
      <c r="D20" s="17"/>
      <c r="N20" s="50"/>
      <c r="O20" s="50"/>
      <c r="P20" s="50"/>
    </row>
    <row r="21" spans="2:25" ht="19.5" thickBot="1" x14ac:dyDescent="0.35">
      <c r="B21" s="79" t="s">
        <v>45</v>
      </c>
      <c r="C21" s="12"/>
      <c r="D21" s="12"/>
      <c r="E21" s="12"/>
      <c r="F21" s="50"/>
      <c r="G21" s="50"/>
      <c r="H21" s="61"/>
      <c r="I21" s="50"/>
      <c r="J21" s="61"/>
      <c r="K21" s="61"/>
      <c r="L21" s="50"/>
      <c r="M21" s="50"/>
      <c r="N21" s="50"/>
      <c r="O21" s="50"/>
      <c r="P21" s="50"/>
      <c r="Q21" s="12"/>
      <c r="R21" s="12"/>
      <c r="S21" s="12"/>
      <c r="T21" s="12"/>
      <c r="U21" s="16"/>
    </row>
    <row r="22" spans="2:25" ht="21" customHeight="1" thickBot="1" x14ac:dyDescent="0.35">
      <c r="B22" s="75" t="s">
        <v>55</v>
      </c>
      <c r="C22" s="68"/>
      <c r="D22" s="68"/>
      <c r="E22" s="68"/>
      <c r="F22" s="76"/>
      <c r="G22" s="76"/>
      <c r="H22" s="77"/>
      <c r="I22" s="78"/>
      <c r="J22" s="69" t="s">
        <v>53</v>
      </c>
      <c r="K22" s="70"/>
      <c r="L22" s="70"/>
      <c r="M22" s="70"/>
      <c r="N22" s="50"/>
      <c r="O22" s="50"/>
      <c r="P22" s="216" t="s">
        <v>50</v>
      </c>
      <c r="Q22" s="180"/>
      <c r="R22" s="180"/>
      <c r="S22" s="180"/>
      <c r="T22" s="180"/>
      <c r="U22" s="181"/>
      <c r="V22" s="17"/>
    </row>
    <row r="23" spans="2:25" ht="18" thickBot="1" x14ac:dyDescent="0.35">
      <c r="B23" s="75" t="s">
        <v>54</v>
      </c>
      <c r="C23" s="68"/>
      <c r="D23" s="68"/>
      <c r="E23" s="68"/>
      <c r="F23" s="76"/>
      <c r="G23" s="76"/>
      <c r="H23" s="77"/>
      <c r="I23" s="78"/>
      <c r="J23" s="80" t="s">
        <v>47</v>
      </c>
      <c r="K23" s="70"/>
      <c r="L23" s="70"/>
      <c r="M23" s="70"/>
      <c r="N23" s="50"/>
      <c r="O23" s="50"/>
      <c r="P23" s="50"/>
      <c r="Q23" s="12"/>
      <c r="R23" s="12"/>
      <c r="S23" s="12"/>
      <c r="T23" s="12"/>
      <c r="U23" s="3"/>
      <c r="V23" s="3"/>
    </row>
    <row r="24" spans="2:25" ht="18" thickBot="1" x14ac:dyDescent="0.35">
      <c r="B24" s="75" t="s">
        <v>56</v>
      </c>
      <c r="C24" s="3"/>
      <c r="D24" s="3"/>
      <c r="E24" s="3"/>
      <c r="F24" s="81"/>
      <c r="G24" s="81"/>
      <c r="H24" s="82"/>
      <c r="I24" s="83"/>
      <c r="J24" s="80" t="s">
        <v>48</v>
      </c>
      <c r="K24" s="70"/>
      <c r="L24" s="70"/>
      <c r="M24" s="70"/>
      <c r="N24" s="50"/>
      <c r="O24" s="50"/>
      <c r="P24" s="217" t="s">
        <v>37</v>
      </c>
      <c r="Q24" s="218"/>
      <c r="R24" s="219"/>
      <c r="S24" s="180"/>
      <c r="T24" s="180"/>
      <c r="U24" s="181"/>
      <c r="V24" s="3"/>
      <c r="Y24" s="14"/>
    </row>
    <row r="25" spans="2:25" ht="17.25" x14ac:dyDescent="0.3">
      <c r="B25" s="75" t="s">
        <v>57</v>
      </c>
      <c r="C25" s="68"/>
      <c r="D25" s="68"/>
      <c r="E25" s="68"/>
      <c r="F25" s="76"/>
      <c r="G25" s="76"/>
      <c r="H25" s="77"/>
      <c r="I25" s="77"/>
      <c r="J25" s="61"/>
      <c r="K25" s="61"/>
      <c r="L25" s="61"/>
      <c r="M25" s="61"/>
      <c r="N25" s="61"/>
      <c r="O25" s="50"/>
      <c r="P25" s="50"/>
      <c r="Q25" s="12"/>
      <c r="R25" s="12"/>
      <c r="S25" s="12"/>
      <c r="T25" s="12"/>
      <c r="U25" s="3"/>
      <c r="V25" s="3"/>
    </row>
    <row r="26" spans="2:25" ht="18" thickBot="1" x14ac:dyDescent="0.35">
      <c r="B26" s="50"/>
      <c r="C26" s="13"/>
      <c r="D26" s="13"/>
      <c r="E26" s="12"/>
      <c r="F26" s="50"/>
      <c r="G26" s="50"/>
      <c r="H26" s="61"/>
      <c r="I26" s="61"/>
      <c r="J26" s="61"/>
      <c r="K26" s="61" t="s">
        <v>61</v>
      </c>
      <c r="L26" s="61"/>
      <c r="M26" s="61"/>
      <c r="N26" s="61"/>
      <c r="O26" s="50"/>
      <c r="P26" s="17"/>
      <c r="Q26" s="17"/>
      <c r="R26" s="17"/>
      <c r="S26" s="17"/>
      <c r="T26" s="17"/>
      <c r="U26" s="17"/>
      <c r="V26" s="17"/>
    </row>
    <row r="27" spans="2:25" ht="18" customHeight="1" thickBot="1" x14ac:dyDescent="0.35">
      <c r="B27" s="216" t="s">
        <v>58</v>
      </c>
      <c r="C27" s="180"/>
      <c r="D27" s="180"/>
      <c r="E27" s="180"/>
      <c r="F27" s="180"/>
      <c r="G27" s="180"/>
      <c r="H27" s="180"/>
      <c r="I27" s="181"/>
      <c r="J27" s="12"/>
      <c r="K27" s="12"/>
      <c r="L27" s="12"/>
      <c r="M27" s="12"/>
      <c r="N27" s="50"/>
      <c r="O27" s="50"/>
      <c r="P27" s="17"/>
      <c r="Q27" s="17"/>
      <c r="R27" s="17"/>
      <c r="S27" s="17"/>
      <c r="T27" s="17"/>
      <c r="U27" s="17"/>
      <c r="V27" s="17"/>
    </row>
    <row r="28" spans="2:25" ht="9" customHeight="1" x14ac:dyDescent="0.3">
      <c r="B28" s="66"/>
      <c r="C28" s="22"/>
      <c r="D28" s="22"/>
      <c r="E28" s="22"/>
      <c r="F28" s="51"/>
      <c r="G28" s="51"/>
      <c r="H28" s="62"/>
      <c r="I28" s="51"/>
      <c r="J28" s="12"/>
      <c r="K28" s="12"/>
      <c r="L28" s="12"/>
      <c r="M28" s="12"/>
      <c r="N28" s="50"/>
      <c r="O28" s="50"/>
      <c r="P28" s="17"/>
      <c r="Q28" s="17"/>
      <c r="R28" s="17"/>
      <c r="S28" s="17"/>
      <c r="T28" s="17"/>
      <c r="U28" s="17"/>
      <c r="V28" s="17"/>
    </row>
    <row r="29" spans="2:25" ht="21" customHeight="1" thickBot="1" x14ac:dyDescent="0.35">
      <c r="B29" s="203" t="s">
        <v>52</v>
      </c>
      <c r="C29" s="204"/>
      <c r="D29" s="204"/>
      <c r="E29" s="204"/>
      <c r="F29" s="204"/>
      <c r="G29" s="204"/>
      <c r="H29" s="204"/>
      <c r="I29" s="204"/>
      <c r="J29" s="12"/>
      <c r="K29" s="12"/>
      <c r="L29" s="12"/>
      <c r="M29" s="12"/>
      <c r="N29" s="50"/>
      <c r="O29" s="50"/>
      <c r="P29" s="17"/>
      <c r="Q29" s="17"/>
      <c r="R29" s="17"/>
      <c r="S29" s="17"/>
      <c r="T29" s="17"/>
      <c r="U29" s="17"/>
      <c r="V29" s="17"/>
    </row>
    <row r="30" spans="2:25" ht="21" customHeight="1" thickBot="1" x14ac:dyDescent="0.35">
      <c r="B30" s="205" t="s">
        <v>49</v>
      </c>
      <c r="C30" s="206"/>
      <c r="D30" s="207"/>
      <c r="E30" s="208"/>
      <c r="F30" s="208"/>
      <c r="G30" s="208"/>
      <c r="H30" s="208"/>
      <c r="I30" s="209"/>
      <c r="J30" s="73" t="s">
        <v>46</v>
      </c>
      <c r="K30" s="72"/>
      <c r="L30" s="71"/>
      <c r="M30" s="71"/>
      <c r="N30" s="50"/>
      <c r="O30" s="50"/>
      <c r="P30" s="17"/>
      <c r="Q30" s="220" t="s">
        <v>60</v>
      </c>
      <c r="R30" s="184"/>
      <c r="S30" s="184"/>
      <c r="T30" s="184"/>
      <c r="U30" s="184"/>
      <c r="V30" s="17"/>
    </row>
    <row r="31" spans="2:25" ht="17.25" x14ac:dyDescent="0.3">
      <c r="J31" s="49"/>
      <c r="K31" s="49"/>
      <c r="N31" s="50"/>
      <c r="O31" s="50"/>
      <c r="P31" s="17"/>
      <c r="Q31" s="17"/>
      <c r="R31" s="17"/>
      <c r="S31" s="17"/>
      <c r="T31" s="17"/>
      <c r="U31" s="17"/>
      <c r="V31" s="17"/>
    </row>
    <row r="32" spans="2:25" x14ac:dyDescent="0.25">
      <c r="C32" s="17"/>
      <c r="D32" s="17"/>
      <c r="J32" s="49"/>
      <c r="K32" s="49"/>
      <c r="P32" s="17"/>
      <c r="Q32" s="17"/>
      <c r="R32" s="17"/>
      <c r="S32" s="17"/>
      <c r="T32" s="17"/>
      <c r="U32" s="17"/>
      <c r="V32" s="17"/>
    </row>
    <row r="33" spans="7:23" x14ac:dyDescent="0.25">
      <c r="Q33" s="17"/>
      <c r="R33" s="17"/>
      <c r="S33" s="17"/>
    </row>
    <row r="34" spans="7:23" x14ac:dyDescent="0.25">
      <c r="G34" s="56"/>
      <c r="R34" s="17"/>
      <c r="S34" s="17"/>
    </row>
    <row r="35" spans="7:23" x14ac:dyDescent="0.25">
      <c r="G35" s="56"/>
    </row>
    <row r="37" spans="7:23" x14ac:dyDescent="0.25">
      <c r="W37" s="17"/>
    </row>
  </sheetData>
  <mergeCells count="15">
    <mergeCell ref="B29:I29"/>
    <mergeCell ref="B30:I30"/>
    <mergeCell ref="Q30:U30"/>
    <mergeCell ref="B8:M8"/>
    <mergeCell ref="C9:M9"/>
    <mergeCell ref="Q9:S9"/>
    <mergeCell ref="P22:U22"/>
    <mergeCell ref="P24:U24"/>
    <mergeCell ref="B27:I27"/>
    <mergeCell ref="P7:U7"/>
    <mergeCell ref="B2:M2"/>
    <mergeCell ref="B4:M4"/>
    <mergeCell ref="B6:M6"/>
    <mergeCell ref="B7:E7"/>
    <mergeCell ref="F7:M7"/>
  </mergeCell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6E57-C379-4A39-8279-606112C16158}">
  <dimension ref="A2:AA31"/>
  <sheetViews>
    <sheetView zoomScale="75" zoomScaleNormal="75" workbookViewId="0">
      <selection activeCell="N36" sqref="N36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7" customWidth="1"/>
    <col min="4" max="4" width="13.7109375" customWidth="1"/>
    <col min="5" max="5" width="19.28515625" customWidth="1"/>
    <col min="6" max="6" width="18.28515625" customWidth="1"/>
    <col min="7" max="7" width="13.28515625" style="56" customWidth="1"/>
    <col min="8" max="8" width="25.140625" style="137" customWidth="1"/>
    <col min="9" max="9" width="24.7109375" style="137" customWidth="1"/>
    <col min="10" max="10" width="12" style="137" customWidth="1"/>
    <col min="11" max="11" width="29.5703125" style="137" customWidth="1"/>
    <col min="12" max="12" width="13.42578125" style="137" customWidth="1"/>
    <col min="13" max="13" width="4.140625" style="137" customWidth="1"/>
    <col min="14" max="14" width="23.140625" style="137" customWidth="1"/>
    <col min="15" max="15" width="25" style="145" customWidth="1"/>
    <col min="16" max="16" width="26.42578125" style="145" customWidth="1"/>
    <col min="17" max="17" width="9.42578125" style="145" customWidth="1"/>
    <col min="18" max="18" width="28.85546875" style="145" customWidth="1"/>
    <col min="19" max="19" width="14.42578125" style="145" customWidth="1"/>
    <col min="20" max="20" width="18.5703125" style="145" customWidth="1"/>
    <col min="21" max="22" width="18.5703125" customWidth="1"/>
    <col min="23" max="23" width="28.28515625" customWidth="1"/>
    <col min="24" max="24" width="11.5703125" customWidth="1"/>
    <col min="25" max="25" width="25.85546875" customWidth="1"/>
    <col min="26" max="26" width="23.7109375" customWidth="1"/>
    <col min="27" max="27" width="24.85546875" customWidth="1"/>
  </cols>
  <sheetData>
    <row r="2" spans="1:27" ht="26.25" customHeight="1" x14ac:dyDescent="0.3">
      <c r="A2" s="17"/>
      <c r="B2" s="182" t="s">
        <v>138</v>
      </c>
      <c r="C2" s="182"/>
      <c r="D2" s="182"/>
      <c r="E2" s="182"/>
      <c r="F2" s="234"/>
      <c r="G2" s="234"/>
      <c r="H2" s="234"/>
      <c r="I2" s="234"/>
      <c r="J2" s="234"/>
      <c r="K2" s="235"/>
      <c r="L2" s="184"/>
    </row>
    <row r="3" spans="1:27" ht="11.25" customHeight="1" x14ac:dyDescent="0.3">
      <c r="B3" s="1"/>
      <c r="C3" s="1"/>
      <c r="D3" s="1"/>
      <c r="E3" s="1"/>
    </row>
    <row r="4" spans="1:27" ht="18.75" customHeight="1" x14ac:dyDescent="0.3">
      <c r="B4" s="199" t="s">
        <v>124</v>
      </c>
      <c r="C4" s="184"/>
      <c r="D4" s="184"/>
      <c r="E4" s="184"/>
      <c r="F4" s="184"/>
      <c r="G4" s="184"/>
      <c r="H4" s="184"/>
      <c r="I4" s="126"/>
      <c r="J4" s="126"/>
      <c r="K4" s="228" t="s">
        <v>139</v>
      </c>
      <c r="L4" s="229"/>
      <c r="O4" s="137"/>
      <c r="P4" s="137"/>
      <c r="Q4" s="137"/>
      <c r="R4" s="137"/>
      <c r="S4" s="137"/>
      <c r="T4" s="137"/>
      <c r="U4" s="130"/>
      <c r="V4" s="130"/>
      <c r="W4" s="130"/>
      <c r="X4" s="130"/>
      <c r="Y4" s="130"/>
      <c r="Z4" s="126"/>
      <c r="AA4" s="126"/>
    </row>
    <row r="5" spans="1:27" ht="9.75" customHeight="1" x14ac:dyDescent="0.3">
      <c r="B5" s="129"/>
      <c r="C5" s="130"/>
      <c r="D5" s="130"/>
      <c r="E5" s="130"/>
      <c r="F5" s="130"/>
      <c r="G5" s="58"/>
      <c r="H5" s="138"/>
      <c r="I5" s="144"/>
      <c r="J5" s="144"/>
      <c r="K5" s="229"/>
      <c r="L5" s="229"/>
      <c r="O5" s="137"/>
      <c r="P5" s="137"/>
      <c r="Q5" s="137"/>
      <c r="R5" s="137"/>
      <c r="S5" s="137"/>
      <c r="T5" s="137"/>
    </row>
    <row r="6" spans="1:27" ht="17.25" customHeight="1" x14ac:dyDescent="0.3">
      <c r="B6" s="197" t="s">
        <v>1</v>
      </c>
      <c r="C6" s="198"/>
      <c r="D6" s="198"/>
      <c r="E6" s="198"/>
      <c r="F6" s="198"/>
      <c r="G6" s="198"/>
      <c r="H6" s="139"/>
      <c r="K6" s="229"/>
      <c r="L6" s="229"/>
      <c r="O6" s="137"/>
      <c r="P6" s="137"/>
      <c r="Q6" s="137"/>
      <c r="R6" s="137"/>
      <c r="S6" s="137"/>
      <c r="T6" s="137"/>
      <c r="U6" s="133"/>
      <c r="V6" s="133"/>
      <c r="W6" s="133"/>
      <c r="X6" s="133"/>
      <c r="Y6" s="133"/>
      <c r="Z6" s="126"/>
      <c r="AA6" s="126"/>
    </row>
    <row r="7" spans="1:27" ht="17.25" customHeight="1" x14ac:dyDescent="0.3">
      <c r="B7" s="134" t="s">
        <v>80</v>
      </c>
      <c r="C7" s="134"/>
      <c r="D7" s="134"/>
      <c r="E7" s="131" t="s">
        <v>84</v>
      </c>
      <c r="F7" s="132"/>
      <c r="G7" s="132"/>
      <c r="H7" s="132"/>
      <c r="I7" s="126"/>
      <c r="J7" s="126"/>
      <c r="K7" s="229"/>
      <c r="L7" s="229"/>
      <c r="O7" s="137"/>
      <c r="P7" s="137"/>
      <c r="Q7" s="137"/>
      <c r="R7" s="137"/>
      <c r="S7" s="137"/>
      <c r="T7" s="137"/>
      <c r="U7" s="134"/>
      <c r="V7" s="131"/>
      <c r="W7" s="132"/>
      <c r="X7" s="132"/>
      <c r="Y7" s="132"/>
      <c r="Z7" s="126"/>
      <c r="AA7" s="126"/>
    </row>
    <row r="8" spans="1:27" s="7" customFormat="1" ht="18.75" customHeight="1" x14ac:dyDescent="0.25">
      <c r="B8" s="185" t="s">
        <v>121</v>
      </c>
      <c r="C8" s="227"/>
      <c r="D8" s="227"/>
      <c r="E8" s="227"/>
      <c r="F8" s="227"/>
      <c r="G8" s="227"/>
      <c r="H8" s="227"/>
      <c r="I8" s="227"/>
      <c r="J8" s="128"/>
      <c r="K8" s="229"/>
      <c r="L8" s="229"/>
      <c r="M8" s="137"/>
      <c r="N8" s="137"/>
      <c r="O8" s="137"/>
      <c r="P8" s="137"/>
      <c r="Q8" s="137"/>
      <c r="R8" s="137"/>
      <c r="S8" s="137"/>
      <c r="T8" s="137"/>
      <c r="U8" s="128"/>
      <c r="V8" s="123"/>
      <c r="W8" s="128"/>
      <c r="X8" s="128"/>
      <c r="Y8" s="128"/>
      <c r="Z8" s="128"/>
      <c r="AA8" s="126"/>
    </row>
    <row r="9" spans="1:27" s="7" customFormat="1" ht="9" customHeight="1" x14ac:dyDescent="0.25">
      <c r="B9" s="127"/>
      <c r="C9" s="128"/>
      <c r="D9" s="128"/>
      <c r="E9" s="128"/>
      <c r="F9" s="128"/>
      <c r="G9" s="100"/>
      <c r="H9" s="140"/>
      <c r="I9" s="140"/>
      <c r="J9" s="140"/>
      <c r="K9" s="146"/>
      <c r="L9" s="146"/>
      <c r="M9" s="137"/>
      <c r="N9" s="137"/>
      <c r="O9" s="137"/>
      <c r="P9" s="137"/>
      <c r="Q9" s="137"/>
      <c r="R9" s="137"/>
      <c r="S9" s="137"/>
      <c r="T9" s="137"/>
    </row>
    <row r="10" spans="1:27" ht="26.25" customHeight="1" x14ac:dyDescent="0.3">
      <c r="B10" s="2"/>
      <c r="C10" s="194" t="s">
        <v>123</v>
      </c>
      <c r="D10" s="195"/>
      <c r="E10" s="195"/>
      <c r="F10" s="196"/>
      <c r="G10" s="221" t="s">
        <v>122</v>
      </c>
      <c r="H10" s="222"/>
      <c r="I10" s="222"/>
      <c r="J10" s="192"/>
      <c r="K10" s="223" t="s">
        <v>22</v>
      </c>
      <c r="L10" s="224"/>
      <c r="O10" s="137"/>
      <c r="P10" s="137"/>
      <c r="Q10" s="137"/>
      <c r="R10" s="137"/>
      <c r="S10" s="137"/>
      <c r="T10" s="137"/>
      <c r="U10" s="7"/>
      <c r="V10" s="7"/>
      <c r="W10" s="7"/>
      <c r="X10" s="7"/>
    </row>
    <row r="11" spans="1:27" ht="33.75" customHeight="1" x14ac:dyDescent="0.25">
      <c r="B11" s="18" t="s">
        <v>8</v>
      </c>
      <c r="C11" s="40" t="s">
        <v>105</v>
      </c>
      <c r="D11" s="40" t="s">
        <v>115</v>
      </c>
      <c r="E11" s="41" t="s">
        <v>5</v>
      </c>
      <c r="F11" s="41" t="s">
        <v>6</v>
      </c>
      <c r="G11" s="136" t="s">
        <v>7</v>
      </c>
      <c r="H11" s="141" t="s">
        <v>20</v>
      </c>
      <c r="I11" s="141" t="s">
        <v>19</v>
      </c>
      <c r="J11" s="152" t="s">
        <v>125</v>
      </c>
      <c r="K11" s="155" t="s">
        <v>23</v>
      </c>
      <c r="L11" s="171" t="s">
        <v>125</v>
      </c>
      <c r="O11" s="137"/>
      <c r="P11" s="137"/>
      <c r="Q11" s="137"/>
      <c r="R11" s="137"/>
      <c r="S11" s="137"/>
      <c r="T11" s="137"/>
    </row>
    <row r="12" spans="1:27" ht="15" customHeight="1" x14ac:dyDescent="0.25">
      <c r="B12" s="19">
        <v>1</v>
      </c>
      <c r="C12" s="19">
        <v>1</v>
      </c>
      <c r="D12" s="19">
        <v>2</v>
      </c>
      <c r="E12" s="19">
        <f>C12*D12</f>
        <v>2</v>
      </c>
      <c r="F12" s="19">
        <f>C12*C12</f>
        <v>1</v>
      </c>
      <c r="G12" s="101">
        <f>1.5+0.5*C12</f>
        <v>2</v>
      </c>
      <c r="H12" s="142">
        <f>(D12-G12)*(D12-G12)</f>
        <v>0</v>
      </c>
      <c r="I12" s="142">
        <f>(D12-7/3)*(D12-7/3)</f>
        <v>0.11111111111111122</v>
      </c>
      <c r="J12" s="150">
        <f xml:space="preserve"> 1-H12/G12</f>
        <v>1</v>
      </c>
      <c r="K12" s="142">
        <f>POWER(G12-7/3, 2)</f>
        <v>0.11111111111111122</v>
      </c>
      <c r="L12" s="142"/>
      <c r="O12" s="137"/>
      <c r="P12" s="137"/>
      <c r="Q12" s="137"/>
      <c r="R12" s="137"/>
      <c r="S12" s="137"/>
      <c r="T12" s="137"/>
    </row>
    <row r="13" spans="1:27" ht="15.75" x14ac:dyDescent="0.25">
      <c r="B13" s="19">
        <v>2</v>
      </c>
      <c r="C13" s="19">
        <v>3</v>
      </c>
      <c r="D13" s="19">
        <v>3</v>
      </c>
      <c r="E13" s="19">
        <f t="shared" ref="E13:E14" si="0">C13*D13</f>
        <v>9</v>
      </c>
      <c r="F13" s="19">
        <f t="shared" ref="F13:F14" si="1">C13*C13</f>
        <v>9</v>
      </c>
      <c r="G13" s="101">
        <f t="shared" ref="G13:G14" si="2">1.5+0.5*C13</f>
        <v>3</v>
      </c>
      <c r="H13" s="142">
        <f t="shared" ref="H13:H14" si="3">(D13-G13)*(D13-G13)</f>
        <v>0</v>
      </c>
      <c r="I13" s="142">
        <f t="shared" ref="I13:I14" si="4">(D13-7/3)*(D13-7/3)</f>
        <v>0.44444444444444425</v>
      </c>
      <c r="J13" s="150">
        <f t="shared" ref="J13:J14" si="5" xml:space="preserve"> 1-H13/G13</f>
        <v>1</v>
      </c>
      <c r="K13" s="142">
        <f t="shared" ref="K13:K14" si="6">POWER(G13-7/3, 2)</f>
        <v>0.44444444444444425</v>
      </c>
      <c r="L13" s="142"/>
      <c r="O13" s="137"/>
      <c r="P13" s="137"/>
      <c r="Q13" s="137"/>
      <c r="R13" s="137"/>
      <c r="S13" s="137"/>
      <c r="T13" s="137"/>
    </row>
    <row r="14" spans="1:27" ht="15" customHeight="1" x14ac:dyDescent="0.25">
      <c r="B14" s="19">
        <v>3</v>
      </c>
      <c r="C14" s="19">
        <v>2</v>
      </c>
      <c r="D14" s="19">
        <v>2</v>
      </c>
      <c r="E14" s="19">
        <f t="shared" si="0"/>
        <v>4</v>
      </c>
      <c r="F14" s="19">
        <f t="shared" si="1"/>
        <v>4</v>
      </c>
      <c r="G14" s="101">
        <f t="shared" si="2"/>
        <v>2.5</v>
      </c>
      <c r="H14" s="142">
        <f t="shared" si="3"/>
        <v>0.25</v>
      </c>
      <c r="I14" s="142">
        <f t="shared" si="4"/>
        <v>0.11111111111111122</v>
      </c>
      <c r="J14" s="150">
        <f t="shared" si="5"/>
        <v>0.9</v>
      </c>
      <c r="K14" s="142">
        <f t="shared" si="6"/>
        <v>2.7777777777777728E-2</v>
      </c>
      <c r="L14" s="142"/>
      <c r="O14" s="137"/>
      <c r="P14" s="137"/>
      <c r="Q14" s="137"/>
      <c r="R14" s="137"/>
      <c r="S14" s="137"/>
      <c r="T14" s="137"/>
    </row>
    <row r="15" spans="1:27" ht="15.75" x14ac:dyDescent="0.25">
      <c r="B15" s="20" t="s">
        <v>0</v>
      </c>
      <c r="C15" s="20">
        <f>SUM(C12:C14)</f>
        <v>6</v>
      </c>
      <c r="D15" s="20">
        <f>SUM(D12:D14)</f>
        <v>7</v>
      </c>
      <c r="E15" s="20">
        <f>SUM(E12:E14)</f>
        <v>15</v>
      </c>
      <c r="F15" s="20">
        <f>SUM(F12:F14)</f>
        <v>14</v>
      </c>
      <c r="G15" s="103"/>
      <c r="H15" s="143">
        <f>SUM(H12:H14)</f>
        <v>0.25</v>
      </c>
      <c r="I15" s="143">
        <f t="shared" ref="I15:K15" si="7">SUM(I12:I14)</f>
        <v>0.66666666666666674</v>
      </c>
      <c r="J15" s="153">
        <f xml:space="preserve"> 1-H15/I15</f>
        <v>0.625</v>
      </c>
      <c r="K15" s="143">
        <f t="shared" si="7"/>
        <v>0.58333333333333315</v>
      </c>
      <c r="L15" s="148">
        <f xml:space="preserve"> K15/I15</f>
        <v>0.87499999999999967</v>
      </c>
      <c r="O15" s="137"/>
      <c r="P15" s="137"/>
      <c r="Q15" s="137"/>
      <c r="R15" s="137"/>
      <c r="S15" s="137"/>
      <c r="T15" s="137"/>
    </row>
    <row r="16" spans="1:27" ht="20.25" customHeight="1" x14ac:dyDescent="0.25">
      <c r="C16" s="17"/>
      <c r="K16" s="156">
        <f>K15+H15</f>
        <v>0.83333333333333315</v>
      </c>
      <c r="L16" s="158" t="s">
        <v>126</v>
      </c>
      <c r="O16" s="137"/>
      <c r="P16" s="137"/>
      <c r="Q16" s="137"/>
      <c r="R16" s="137"/>
      <c r="S16" s="137"/>
      <c r="T16" s="137"/>
    </row>
    <row r="17" spans="2:24" ht="21" x14ac:dyDescent="0.35">
      <c r="B17" s="5"/>
      <c r="C17" s="12"/>
      <c r="D17" s="12"/>
      <c r="E17" s="12"/>
      <c r="F17" s="12"/>
      <c r="G17" s="230" t="s">
        <v>122</v>
      </c>
      <c r="H17" s="231"/>
      <c r="I17" s="231"/>
      <c r="J17" s="232"/>
      <c r="K17" s="233" t="s">
        <v>22</v>
      </c>
      <c r="L17" s="224"/>
      <c r="O17" s="137"/>
      <c r="P17" s="137"/>
      <c r="Q17" s="137"/>
      <c r="R17" s="137"/>
      <c r="S17" s="137"/>
      <c r="T17" s="137"/>
      <c r="X17" s="33"/>
    </row>
    <row r="18" spans="2:24" ht="27.75" customHeight="1" x14ac:dyDescent="0.35">
      <c r="B18" s="134"/>
      <c r="C18" s="130"/>
      <c r="D18" s="130"/>
      <c r="E18" s="130"/>
      <c r="F18" s="130"/>
      <c r="G18" s="151" t="s">
        <v>7</v>
      </c>
      <c r="H18" s="151" t="s">
        <v>20</v>
      </c>
      <c r="I18" s="151" t="s">
        <v>19</v>
      </c>
      <c r="J18" s="154" t="s">
        <v>125</v>
      </c>
      <c r="K18" s="151" t="s">
        <v>23</v>
      </c>
      <c r="L18" s="172" t="s">
        <v>125</v>
      </c>
      <c r="O18" s="137"/>
      <c r="P18" s="137"/>
      <c r="Q18" s="137"/>
      <c r="R18" s="137"/>
      <c r="S18" s="137"/>
      <c r="T18" s="137"/>
      <c r="X18" s="33"/>
    </row>
    <row r="19" spans="2:24" ht="21.75" customHeight="1" x14ac:dyDescent="0.35">
      <c r="B19" s="149"/>
      <c r="C19" s="149"/>
      <c r="D19" s="149"/>
      <c r="E19" s="149"/>
      <c r="F19" s="149"/>
      <c r="G19" s="101">
        <f>1.25+0.5*C12</f>
        <v>1.75</v>
      </c>
      <c r="H19" s="142">
        <f>(D12-G19)*(D12-G19)</f>
        <v>6.25E-2</v>
      </c>
      <c r="I19" s="142">
        <f>(D12-7/3)*(D12-7/3)</f>
        <v>0.11111111111111122</v>
      </c>
      <c r="J19" s="150"/>
      <c r="K19" s="142">
        <f>POWER(G19-7/3, 2)</f>
        <v>0.34027777777777796</v>
      </c>
      <c r="L19" s="142"/>
      <c r="O19" s="137"/>
      <c r="P19" s="137"/>
      <c r="Q19" s="137"/>
      <c r="R19" s="137"/>
      <c r="S19" s="137"/>
      <c r="T19" s="137"/>
      <c r="X19" s="33"/>
    </row>
    <row r="20" spans="2:24" ht="21" x14ac:dyDescent="0.35">
      <c r="B20" s="149"/>
      <c r="C20" s="149"/>
      <c r="D20" s="149"/>
      <c r="E20" s="149"/>
      <c r="F20" s="149"/>
      <c r="G20" s="101">
        <f t="shared" ref="G20:G21" si="8">1.25+0.5*C13</f>
        <v>2.75</v>
      </c>
      <c r="H20" s="142">
        <f t="shared" ref="H20:H21" si="9">(D13-G20)*(D13-G20)</f>
        <v>6.25E-2</v>
      </c>
      <c r="I20" s="142">
        <f t="shared" ref="I20:I21" si="10">(D13-7/3)*(D13-7/3)</f>
        <v>0.44444444444444425</v>
      </c>
      <c r="J20" s="150"/>
      <c r="K20" s="142">
        <f t="shared" ref="K20:K21" si="11">POWER(G20-7/3, 2)</f>
        <v>0.17361111111111099</v>
      </c>
      <c r="L20" s="142"/>
      <c r="O20" s="137"/>
      <c r="P20" s="137"/>
      <c r="Q20" s="137"/>
      <c r="R20" s="137"/>
      <c r="S20" s="137"/>
      <c r="T20" s="137"/>
      <c r="X20" s="33"/>
    </row>
    <row r="21" spans="2:24" ht="15.75" x14ac:dyDescent="0.25">
      <c r="B21" s="149"/>
      <c r="C21" s="149"/>
      <c r="D21" s="149"/>
      <c r="E21" s="149"/>
      <c r="F21" s="149"/>
      <c r="G21" s="101">
        <f t="shared" si="8"/>
        <v>2.25</v>
      </c>
      <c r="H21" s="142">
        <f t="shared" si="9"/>
        <v>6.25E-2</v>
      </c>
      <c r="I21" s="142">
        <f t="shared" si="10"/>
        <v>0.11111111111111122</v>
      </c>
      <c r="J21" s="150"/>
      <c r="K21" s="142">
        <f t="shared" si="11"/>
        <v>6.9444444444444692E-3</v>
      </c>
      <c r="L21" s="147"/>
      <c r="O21" s="137"/>
      <c r="P21" s="137"/>
      <c r="Q21" s="137"/>
      <c r="R21" s="137"/>
      <c r="S21" s="137"/>
      <c r="T21" s="137"/>
    </row>
    <row r="22" spans="2:24" ht="15.75" x14ac:dyDescent="0.25">
      <c r="B22" s="149"/>
      <c r="C22" s="149"/>
      <c r="D22" s="149"/>
      <c r="E22" s="149"/>
      <c r="F22" s="149"/>
      <c r="G22" s="143"/>
      <c r="H22" s="143">
        <f>SUM(H19:H21)</f>
        <v>0.1875</v>
      </c>
      <c r="I22" s="143">
        <f t="shared" ref="I22:K22" si="12">SUM(I19:I21)</f>
        <v>0.66666666666666674</v>
      </c>
      <c r="J22" s="157">
        <f xml:space="preserve"> 1-H22/I22</f>
        <v>0.71875</v>
      </c>
      <c r="K22" s="143">
        <f t="shared" si="12"/>
        <v>0.52083333333333337</v>
      </c>
      <c r="L22" s="148">
        <f xml:space="preserve"> K22/I22</f>
        <v>0.78125</v>
      </c>
      <c r="O22" s="137"/>
      <c r="P22" s="137"/>
      <c r="Q22" s="137"/>
      <c r="R22" s="137"/>
      <c r="S22" s="137"/>
      <c r="T22" s="137"/>
    </row>
    <row r="23" spans="2:24" ht="22.5" customHeight="1" x14ac:dyDescent="0.3">
      <c r="B23" s="149"/>
      <c r="C23" s="149"/>
      <c r="D23" s="149"/>
      <c r="E23" s="149"/>
      <c r="F23" s="149"/>
      <c r="G23" s="149"/>
      <c r="H23" s="58"/>
      <c r="K23" s="137">
        <f>H22+K22</f>
        <v>0.70833333333333337</v>
      </c>
      <c r="L23" s="158" t="s">
        <v>126</v>
      </c>
      <c r="O23" s="137"/>
      <c r="P23" s="137"/>
      <c r="Q23" s="137"/>
      <c r="R23" s="137"/>
      <c r="S23" s="137"/>
      <c r="T23" s="137"/>
    </row>
    <row r="24" spans="2:24" ht="18.75" customHeight="1" x14ac:dyDescent="0.3">
      <c r="B24" s="149"/>
      <c r="C24" s="149"/>
      <c r="D24" s="149"/>
      <c r="E24" s="149"/>
      <c r="F24" s="149"/>
      <c r="G24" s="165" t="s">
        <v>129</v>
      </c>
      <c r="H24" s="165"/>
      <c r="I24" s="166"/>
      <c r="O24" s="137"/>
      <c r="P24" s="137"/>
      <c r="Q24" s="137"/>
      <c r="R24" s="137"/>
      <c r="S24" s="137"/>
      <c r="T24" s="137"/>
    </row>
    <row r="25" spans="2:24" ht="18" customHeight="1" x14ac:dyDescent="0.3">
      <c r="B25" s="149"/>
      <c r="C25" s="149"/>
      <c r="D25" s="149"/>
      <c r="E25" s="149"/>
      <c r="F25" s="149"/>
      <c r="G25" s="225" t="s">
        <v>18</v>
      </c>
      <c r="H25" s="226"/>
      <c r="I25" s="226"/>
      <c r="J25" s="192"/>
      <c r="K25" s="163" t="s">
        <v>22</v>
      </c>
      <c r="L25" s="163"/>
      <c r="O25" s="137"/>
      <c r="P25" s="137"/>
      <c r="Q25" s="137"/>
      <c r="R25" s="137"/>
      <c r="S25" s="137"/>
      <c r="T25" s="137"/>
    </row>
    <row r="26" spans="2:24" ht="18.75" x14ac:dyDescent="0.25">
      <c r="B26" s="149"/>
      <c r="C26" s="149"/>
      <c r="D26" s="149"/>
      <c r="E26" s="149"/>
      <c r="F26" s="149"/>
      <c r="G26" s="159" t="s">
        <v>127</v>
      </c>
      <c r="H26" s="160" t="s">
        <v>128</v>
      </c>
      <c r="I26" s="160" t="s">
        <v>19</v>
      </c>
      <c r="J26" s="161" t="s">
        <v>125</v>
      </c>
      <c r="K26" s="164" t="s">
        <v>23</v>
      </c>
      <c r="L26" s="173" t="s">
        <v>125</v>
      </c>
      <c r="O26" s="137"/>
      <c r="P26" s="137"/>
      <c r="Q26" s="137"/>
      <c r="R26" s="137"/>
      <c r="S26" s="137"/>
      <c r="T26" s="137"/>
    </row>
    <row r="27" spans="2:24" ht="17.25" customHeight="1" x14ac:dyDescent="0.25">
      <c r="B27" s="149"/>
      <c r="C27" s="149"/>
      <c r="D27" s="149"/>
      <c r="E27" s="149"/>
      <c r="F27" s="149"/>
      <c r="G27" s="101" t="s">
        <v>89</v>
      </c>
      <c r="H27" s="99" t="s">
        <v>92</v>
      </c>
      <c r="I27" s="99" t="s">
        <v>95</v>
      </c>
      <c r="J27" s="162"/>
      <c r="K27" s="101" t="s">
        <v>101</v>
      </c>
      <c r="L27" s="101"/>
      <c r="O27" s="137"/>
      <c r="P27" s="137"/>
      <c r="Q27" s="137"/>
      <c r="R27" s="137"/>
      <c r="S27" s="137"/>
      <c r="T27" s="137"/>
    </row>
    <row r="28" spans="2:24" ht="15.75" x14ac:dyDescent="0.25">
      <c r="B28" s="149"/>
      <c r="C28" s="149"/>
      <c r="D28" s="149"/>
      <c r="E28" s="149"/>
      <c r="F28" s="149"/>
      <c r="G28" s="101" t="s">
        <v>88</v>
      </c>
      <c r="H28" s="99" t="s">
        <v>92</v>
      </c>
      <c r="I28" s="99" t="s">
        <v>94</v>
      </c>
      <c r="J28" s="162"/>
      <c r="K28" s="101" t="s">
        <v>101</v>
      </c>
      <c r="L28" s="101"/>
      <c r="O28" s="137"/>
      <c r="P28" s="137"/>
      <c r="Q28" s="137"/>
      <c r="R28" s="137"/>
      <c r="S28" s="137"/>
      <c r="T28" s="137"/>
    </row>
    <row r="29" spans="2:24" ht="17.25" customHeight="1" x14ac:dyDescent="0.25">
      <c r="B29" s="126"/>
      <c r="C29" s="126"/>
      <c r="D29" s="126"/>
      <c r="E29" s="126"/>
      <c r="F29" s="126"/>
      <c r="G29" s="101" t="s">
        <v>90</v>
      </c>
      <c r="H29" s="99" t="s">
        <v>98</v>
      </c>
      <c r="I29" s="99" t="s">
        <v>96</v>
      </c>
      <c r="J29" s="162"/>
      <c r="K29" s="104" t="s">
        <v>102</v>
      </c>
      <c r="L29" s="104"/>
      <c r="O29" s="174"/>
      <c r="P29" s="174"/>
      <c r="Q29" s="174"/>
      <c r="R29" s="175"/>
      <c r="S29" s="175"/>
      <c r="T29" s="175"/>
      <c r="U29" s="175"/>
      <c r="V29" s="175"/>
      <c r="W29" s="175"/>
    </row>
    <row r="30" spans="2:24" ht="15.75" x14ac:dyDescent="0.25">
      <c r="B30" s="126"/>
      <c r="C30" s="126"/>
      <c r="D30" s="126"/>
      <c r="E30" s="126"/>
      <c r="F30" s="126"/>
      <c r="G30" s="103" t="s">
        <v>93</v>
      </c>
      <c r="H30" s="102" t="s">
        <v>99</v>
      </c>
      <c r="I30" s="102" t="s">
        <v>97</v>
      </c>
      <c r="J30" s="167">
        <f xml:space="preserve"> 1-(1/6)/(2/3)</f>
        <v>0.75</v>
      </c>
      <c r="K30" s="103" t="s">
        <v>103</v>
      </c>
      <c r="L30" s="167">
        <f xml:space="preserve"> (1/2)/(2/3)</f>
        <v>0.75</v>
      </c>
    </row>
    <row r="31" spans="2:24" ht="15.75" x14ac:dyDescent="0.25">
      <c r="G31" s="137"/>
      <c r="K31" s="137">
        <f>1/6+1/2</f>
        <v>0.66666666666666663</v>
      </c>
      <c r="L31" s="158" t="s">
        <v>126</v>
      </c>
    </row>
  </sheetData>
  <mergeCells count="12">
    <mergeCell ref="B2:L2"/>
    <mergeCell ref="B4:H4"/>
    <mergeCell ref="B8:I8"/>
    <mergeCell ref="K4:L8"/>
    <mergeCell ref="G17:J17"/>
    <mergeCell ref="K17:L17"/>
    <mergeCell ref="O29:W29"/>
    <mergeCell ref="G10:J10"/>
    <mergeCell ref="K10:L10"/>
    <mergeCell ref="C10:F10"/>
    <mergeCell ref="B6:G6"/>
    <mergeCell ref="G25:J2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4A-C0A7-4843-BE88-AE144A7C843B}">
  <dimension ref="A2:T29"/>
  <sheetViews>
    <sheetView tabSelected="1" zoomScale="90" zoomScaleNormal="90" workbookViewId="0">
      <selection activeCell="M29" sqref="M29:P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9.140625" customWidth="1"/>
    <col min="4" max="4" width="6.85546875" customWidth="1"/>
    <col min="5" max="5" width="12.5703125" customWidth="1"/>
    <col min="6" max="6" width="18.28515625" customWidth="1"/>
    <col min="7" max="7" width="13.28515625" style="56" customWidth="1"/>
    <col min="8" max="8" width="32.7109375" customWidth="1"/>
    <col min="9" max="9" width="24.7109375" customWidth="1"/>
    <col min="10" max="10" width="32.28515625" customWidth="1"/>
    <col min="11" max="12" width="3.7109375" customWidth="1"/>
    <col min="13" max="13" width="10.7109375" style="14" customWidth="1"/>
    <col min="14" max="14" width="12.5703125" customWidth="1"/>
    <col min="15" max="15" width="23.85546875" customWidth="1"/>
    <col min="16" max="16" width="28.28515625" customWidth="1"/>
    <col min="17" max="17" width="11.5703125" customWidth="1"/>
    <col min="18" max="18" width="25.85546875" customWidth="1"/>
    <col min="19" max="19" width="23.7109375" customWidth="1"/>
    <col min="20" max="20" width="24.85546875" customWidth="1"/>
  </cols>
  <sheetData>
    <row r="2" spans="1:20" ht="26.25" customHeight="1" x14ac:dyDescent="0.3">
      <c r="A2" s="17"/>
      <c r="B2" s="182" t="s">
        <v>79</v>
      </c>
      <c r="C2" s="182"/>
      <c r="D2" s="182"/>
      <c r="E2" s="182"/>
      <c r="F2" s="183"/>
      <c r="G2" s="183"/>
      <c r="H2" s="183"/>
      <c r="I2" s="183"/>
      <c r="J2" s="184"/>
      <c r="N2" s="170" t="s">
        <v>130</v>
      </c>
    </row>
    <row r="3" spans="1:20" ht="11.25" customHeight="1" x14ac:dyDescent="0.3">
      <c r="B3" s="1"/>
      <c r="C3" s="1"/>
      <c r="D3" s="1"/>
      <c r="E3" s="1"/>
    </row>
    <row r="4" spans="1:20" ht="18.75" customHeight="1" x14ac:dyDescent="0.3">
      <c r="B4" s="187" t="s">
        <v>137</v>
      </c>
      <c r="C4" s="188"/>
      <c r="D4" s="188"/>
      <c r="E4" s="188"/>
      <c r="F4" s="188"/>
      <c r="G4" s="188"/>
      <c r="H4" s="188"/>
      <c r="I4" s="184"/>
      <c r="J4" s="184"/>
      <c r="M4" s="187"/>
      <c r="N4" s="188"/>
      <c r="O4" s="188"/>
      <c r="P4" s="188"/>
      <c r="Q4" s="188"/>
      <c r="R4" s="188"/>
      <c r="S4" s="184"/>
      <c r="T4" s="184"/>
    </row>
    <row r="5" spans="1:20" ht="9.75" customHeight="1" x14ac:dyDescent="0.3">
      <c r="B5" s="96"/>
      <c r="C5" s="97"/>
      <c r="D5" s="97"/>
      <c r="E5" s="97"/>
      <c r="F5" s="97"/>
      <c r="G5" s="58"/>
      <c r="H5" s="97"/>
      <c r="I5" s="93"/>
    </row>
    <row r="6" spans="1:20" ht="18.75" x14ac:dyDescent="0.3">
      <c r="B6" s="197" t="s">
        <v>1</v>
      </c>
      <c r="C6" s="198"/>
      <c r="D6" s="198"/>
      <c r="E6" s="198"/>
      <c r="F6" s="198"/>
      <c r="G6" s="198"/>
      <c r="H6" s="98"/>
      <c r="M6" s="109"/>
      <c r="N6" s="170"/>
      <c r="O6" s="168"/>
      <c r="P6" s="168"/>
      <c r="Q6" s="168"/>
      <c r="R6" s="133"/>
      <c r="S6" s="105"/>
      <c r="T6" s="105"/>
    </row>
    <row r="7" spans="1:20" ht="17.25" customHeight="1" x14ac:dyDescent="0.3">
      <c r="B7" s="199" t="s">
        <v>80</v>
      </c>
      <c r="C7" s="199"/>
      <c r="D7" s="199"/>
      <c r="E7" s="189" t="s">
        <v>84</v>
      </c>
      <c r="F7" s="190"/>
      <c r="G7" s="190"/>
      <c r="H7" s="190"/>
      <c r="I7" s="184"/>
      <c r="J7" s="184"/>
      <c r="M7" s="110"/>
      <c r="N7" s="110"/>
      <c r="O7" s="107"/>
      <c r="P7" s="108"/>
      <c r="Q7" s="108"/>
      <c r="R7" s="108"/>
      <c r="S7" s="105"/>
      <c r="T7" s="105"/>
    </row>
    <row r="8" spans="1:20" s="7" customFormat="1" ht="18.75" customHeight="1" x14ac:dyDescent="0.25">
      <c r="B8" s="185" t="s">
        <v>33</v>
      </c>
      <c r="C8" s="186"/>
      <c r="D8" s="186"/>
      <c r="E8" s="186"/>
      <c r="F8" s="186"/>
      <c r="G8" s="186"/>
      <c r="H8" s="186"/>
      <c r="I8" s="186"/>
      <c r="J8" s="184"/>
      <c r="M8" s="122"/>
      <c r="N8" s="106">
        <v>2</v>
      </c>
      <c r="O8" s="123" t="s">
        <v>116</v>
      </c>
      <c r="P8" s="106"/>
      <c r="Q8" s="106"/>
      <c r="R8" s="106"/>
      <c r="S8" s="106"/>
      <c r="T8" s="105"/>
    </row>
    <row r="9" spans="1:20" s="7" customFormat="1" ht="9" customHeight="1" x14ac:dyDescent="0.25">
      <c r="B9" s="94"/>
      <c r="C9" s="95"/>
      <c r="D9" s="95"/>
      <c r="E9" s="95"/>
      <c r="F9" s="95"/>
      <c r="G9" s="100"/>
      <c r="H9" s="95"/>
      <c r="I9" s="95"/>
    </row>
    <row r="10" spans="1:20" ht="26.25" customHeight="1" x14ac:dyDescent="0.3">
      <c r="B10" s="2"/>
      <c r="C10" s="194" t="s">
        <v>21</v>
      </c>
      <c r="D10" s="195"/>
      <c r="E10" s="195"/>
      <c r="F10" s="196"/>
      <c r="G10" s="191" t="s">
        <v>18</v>
      </c>
      <c r="H10" s="192"/>
      <c r="I10" s="193"/>
      <c r="J10" s="42" t="s">
        <v>22</v>
      </c>
      <c r="L10" s="7"/>
      <c r="M10" s="7"/>
      <c r="N10" s="7"/>
      <c r="O10" s="7"/>
      <c r="P10" s="7"/>
      <c r="Q10" s="7"/>
    </row>
    <row r="11" spans="1:20" ht="28.5" customHeight="1" x14ac:dyDescent="0.25">
      <c r="B11" s="18" t="s">
        <v>132</v>
      </c>
      <c r="C11" s="40" t="s">
        <v>105</v>
      </c>
      <c r="D11" s="40" t="s">
        <v>115</v>
      </c>
      <c r="E11" s="41" t="s">
        <v>5</v>
      </c>
      <c r="F11" s="41" t="s">
        <v>6</v>
      </c>
      <c r="G11" s="59" t="s">
        <v>7</v>
      </c>
      <c r="H11" s="41" t="s">
        <v>20</v>
      </c>
      <c r="I11" s="41" t="s">
        <v>19</v>
      </c>
      <c r="J11" s="41" t="s">
        <v>23</v>
      </c>
      <c r="K11" s="11"/>
      <c r="L11" s="7"/>
      <c r="M11" s="101">
        <v>0.25</v>
      </c>
      <c r="N11" s="115" t="s">
        <v>112</v>
      </c>
      <c r="O11" s="115" t="s">
        <v>113</v>
      </c>
      <c r="P11" s="115" t="s">
        <v>114</v>
      </c>
    </row>
    <row r="12" spans="1:20" ht="15" customHeight="1" x14ac:dyDescent="0.25">
      <c r="B12" s="19">
        <v>1</v>
      </c>
      <c r="C12" s="19">
        <v>1</v>
      </c>
      <c r="D12" s="19">
        <v>2</v>
      </c>
      <c r="E12" s="19">
        <f>C12*D12</f>
        <v>2</v>
      </c>
      <c r="F12" s="19">
        <f>C12*C12</f>
        <v>1</v>
      </c>
      <c r="G12" s="101" t="s">
        <v>89</v>
      </c>
      <c r="H12" s="99" t="s">
        <v>92</v>
      </c>
      <c r="I12" s="99" t="s">
        <v>95</v>
      </c>
      <c r="J12" s="101" t="s">
        <v>101</v>
      </c>
      <c r="K12" s="10"/>
      <c r="L12" s="7"/>
      <c r="M12" s="101">
        <v>0.25</v>
      </c>
      <c r="N12" s="118">
        <f>C12-2</f>
        <v>-1</v>
      </c>
      <c r="O12" s="118">
        <f>D12-7/3</f>
        <v>-0.33333333333333348</v>
      </c>
      <c r="P12" s="112">
        <f>N12*O12</f>
        <v>0.33333333333333348</v>
      </c>
    </row>
    <row r="13" spans="1:20" ht="18.75" x14ac:dyDescent="0.3">
      <c r="B13" s="19">
        <v>2</v>
      </c>
      <c r="C13" s="19">
        <v>3</v>
      </c>
      <c r="D13" s="19">
        <v>3</v>
      </c>
      <c r="E13" s="19">
        <f t="shared" ref="E13:E14" si="0">C13*D13</f>
        <v>9</v>
      </c>
      <c r="F13" s="19">
        <f t="shared" ref="F13:F14" si="1">C13*C13</f>
        <v>9</v>
      </c>
      <c r="G13" s="101" t="s">
        <v>88</v>
      </c>
      <c r="H13" s="99" t="s">
        <v>92</v>
      </c>
      <c r="I13" s="99" t="s">
        <v>94</v>
      </c>
      <c r="J13" s="101" t="s">
        <v>101</v>
      </c>
      <c r="K13" s="10"/>
      <c r="L13" s="7"/>
      <c r="M13" s="7"/>
      <c r="N13" s="118">
        <f>C13-2</f>
        <v>1</v>
      </c>
      <c r="O13" s="118">
        <f>D13-7/3</f>
        <v>0.66666666666666652</v>
      </c>
      <c r="P13" s="112">
        <f t="shared" ref="P13:P14" si="2">N13*O13</f>
        <v>0.66666666666666652</v>
      </c>
      <c r="R13" s="169"/>
    </row>
    <row r="14" spans="1:20" ht="15" customHeight="1" x14ac:dyDescent="0.25">
      <c r="B14" s="19">
        <v>3</v>
      </c>
      <c r="C14" s="19">
        <v>2</v>
      </c>
      <c r="D14" s="19">
        <v>2</v>
      </c>
      <c r="E14" s="19">
        <f t="shared" si="0"/>
        <v>4</v>
      </c>
      <c r="F14" s="19">
        <f t="shared" si="1"/>
        <v>4</v>
      </c>
      <c r="G14" s="101" t="s">
        <v>90</v>
      </c>
      <c r="H14" s="99" t="s">
        <v>98</v>
      </c>
      <c r="I14" s="99" t="s">
        <v>96</v>
      </c>
      <c r="J14" s="104" t="s">
        <v>102</v>
      </c>
      <c r="L14" s="7"/>
      <c r="M14" s="7"/>
      <c r="N14" s="118">
        <f>C14-2</f>
        <v>0</v>
      </c>
      <c r="O14" s="118">
        <f>D14-7/3</f>
        <v>-0.33333333333333348</v>
      </c>
      <c r="P14" s="112">
        <f t="shared" si="2"/>
        <v>0</v>
      </c>
    </row>
    <row r="15" spans="1:20" ht="18.75" x14ac:dyDescent="0.25">
      <c r="B15" s="20" t="s">
        <v>0</v>
      </c>
      <c r="C15" s="20">
        <f>SUM(C12:C14)</f>
        <v>6</v>
      </c>
      <c r="D15" s="20">
        <f>SUM(D12:D14)</f>
        <v>7</v>
      </c>
      <c r="E15" s="20">
        <f>SUM(E12:E14)</f>
        <v>15</v>
      </c>
      <c r="F15" s="20">
        <f>SUM(F12:F14)</f>
        <v>14</v>
      </c>
      <c r="G15" s="103" t="s">
        <v>93</v>
      </c>
      <c r="H15" s="102" t="s">
        <v>99</v>
      </c>
      <c r="I15" s="102" t="s">
        <v>97</v>
      </c>
      <c r="J15" s="103" t="s">
        <v>103</v>
      </c>
      <c r="K15" s="9"/>
      <c r="L15" s="7"/>
      <c r="M15" s="135">
        <f>SUM(M11:M14)</f>
        <v>0.5</v>
      </c>
      <c r="N15" s="54">
        <f>SUM(N12:N14)</f>
        <v>0</v>
      </c>
      <c r="O15" s="54">
        <f>SUM(O8:O14)</f>
        <v>-4.4408920985006262E-16</v>
      </c>
      <c r="P15" s="54">
        <f>SUM(P8:P14)</f>
        <v>1</v>
      </c>
    </row>
    <row r="16" spans="1:20" ht="20.25" customHeight="1" x14ac:dyDescent="0.25">
      <c r="C16" s="17"/>
      <c r="L16" s="7"/>
      <c r="M16"/>
    </row>
    <row r="17" spans="2:18" ht="21" x14ac:dyDescent="0.35">
      <c r="B17" s="5" t="s">
        <v>11</v>
      </c>
      <c r="C17" s="12"/>
      <c r="D17" s="12"/>
      <c r="E17" s="12"/>
      <c r="F17" s="12"/>
      <c r="G17" s="61"/>
      <c r="H17" s="91" t="s">
        <v>64</v>
      </c>
      <c r="I17" s="12"/>
      <c r="L17" s="7"/>
      <c r="M17"/>
      <c r="Q17" s="33"/>
    </row>
    <row r="18" spans="2:18" ht="27.75" customHeight="1" x14ac:dyDescent="0.35">
      <c r="B18" s="5"/>
      <c r="C18" s="12"/>
      <c r="D18" s="12"/>
      <c r="E18" s="12"/>
      <c r="F18" s="12"/>
      <c r="G18" s="61"/>
      <c r="H18" s="12"/>
      <c r="I18" s="12"/>
      <c r="J18" s="17"/>
      <c r="L18" s="7"/>
      <c r="M18"/>
      <c r="N18" t="s">
        <v>131</v>
      </c>
      <c r="Q18" s="33"/>
    </row>
    <row r="19" spans="2:18" ht="21.75" customHeight="1" x14ac:dyDescent="0.35">
      <c r="B19" s="187" t="s">
        <v>85</v>
      </c>
      <c r="C19" s="184"/>
      <c r="D19" s="184"/>
      <c r="E19" s="184"/>
      <c r="F19" s="184"/>
      <c r="G19" s="61"/>
      <c r="H19" s="91" t="s">
        <v>81</v>
      </c>
      <c r="I19" s="12"/>
      <c r="J19" s="3"/>
      <c r="L19" s="7"/>
      <c r="M19"/>
      <c r="N19" s="184" t="s">
        <v>133</v>
      </c>
      <c r="O19" s="184"/>
      <c r="P19" s="184"/>
      <c r="Q19" s="33"/>
    </row>
    <row r="20" spans="2:18" ht="21" x14ac:dyDescent="0.35">
      <c r="B20" s="5" t="s">
        <v>86</v>
      </c>
      <c r="C20" s="12"/>
      <c r="D20" s="12"/>
      <c r="E20" s="12"/>
      <c r="F20" s="12"/>
      <c r="G20" s="61"/>
      <c r="H20" s="91" t="s">
        <v>82</v>
      </c>
      <c r="I20" s="12"/>
      <c r="J20" s="3"/>
      <c r="L20" s="7"/>
      <c r="M20"/>
      <c r="N20" t="s">
        <v>117</v>
      </c>
      <c r="P20" s="124" t="s">
        <v>140</v>
      </c>
      <c r="Q20" s="33"/>
    </row>
    <row r="21" spans="2:18" ht="18" thickBot="1" x14ac:dyDescent="0.35">
      <c r="B21" s="12"/>
      <c r="C21" s="13"/>
      <c r="D21" s="12"/>
      <c r="E21" s="12"/>
      <c r="L21" s="7"/>
      <c r="M21"/>
      <c r="O21" s="184" t="s">
        <v>134</v>
      </c>
      <c r="P21" s="184"/>
      <c r="Q21" s="184"/>
      <c r="R21" s="184"/>
    </row>
    <row r="22" spans="2:18" ht="19.5" thickBot="1" x14ac:dyDescent="0.35">
      <c r="B22" s="179" t="s">
        <v>87</v>
      </c>
      <c r="C22" s="180"/>
      <c r="D22" s="180"/>
      <c r="E22" s="180"/>
      <c r="F22" s="181"/>
      <c r="M22"/>
      <c r="O22" s="184" t="s">
        <v>136</v>
      </c>
      <c r="P22" s="184"/>
      <c r="Q22" s="184"/>
      <c r="R22" s="184"/>
    </row>
    <row r="23" spans="2:18" ht="22.5" customHeight="1" thickBot="1" x14ac:dyDescent="0.35">
      <c r="B23" s="21"/>
      <c r="C23" s="22"/>
      <c r="D23" s="52"/>
      <c r="E23" s="22"/>
      <c r="M23"/>
      <c r="O23" s="184" t="s">
        <v>135</v>
      </c>
      <c r="P23" s="184"/>
      <c r="Q23" s="184"/>
      <c r="R23" s="184"/>
    </row>
    <row r="24" spans="2:18" ht="36" customHeight="1" thickBot="1" x14ac:dyDescent="0.35">
      <c r="B24" s="176" t="s">
        <v>100</v>
      </c>
      <c r="C24" s="177"/>
      <c r="D24" s="177"/>
      <c r="E24" s="177"/>
      <c r="F24" s="178"/>
      <c r="H24" s="92" t="s">
        <v>83</v>
      </c>
      <c r="P24" s="125"/>
    </row>
    <row r="25" spans="2:18" ht="18" customHeight="1" x14ac:dyDescent="0.25">
      <c r="D25" s="17"/>
      <c r="E25" s="17"/>
      <c r="F25" s="17"/>
    </row>
    <row r="27" spans="2:18" ht="17.25" customHeight="1" x14ac:dyDescent="0.25">
      <c r="B27" s="174" t="s">
        <v>91</v>
      </c>
      <c r="C27" s="175"/>
      <c r="D27" s="175"/>
      <c r="E27" s="175"/>
      <c r="F27" s="175"/>
      <c r="G27" s="184"/>
      <c r="H27" s="184"/>
    </row>
    <row r="29" spans="2:18" ht="17.25" customHeight="1" x14ac:dyDescent="0.25">
      <c r="M29" s="174"/>
      <c r="N29" s="175"/>
      <c r="O29" s="175"/>
      <c r="P29" s="175"/>
    </row>
  </sheetData>
  <mergeCells count="18">
    <mergeCell ref="B24:F24"/>
    <mergeCell ref="M29:P29"/>
    <mergeCell ref="B27:H27"/>
    <mergeCell ref="B8:J8"/>
    <mergeCell ref="C10:F10"/>
    <mergeCell ref="G10:I10"/>
    <mergeCell ref="B19:F19"/>
    <mergeCell ref="B22:F22"/>
    <mergeCell ref="N19:P19"/>
    <mergeCell ref="O21:R21"/>
    <mergeCell ref="O22:R22"/>
    <mergeCell ref="O23:R23"/>
    <mergeCell ref="B7:D7"/>
    <mergeCell ref="E7:J7"/>
    <mergeCell ref="B2:J2"/>
    <mergeCell ref="B4:J4"/>
    <mergeCell ref="M4:T4"/>
    <mergeCell ref="B6:G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ML5-sLR Coeff.</vt:lpstr>
      <vt:lpstr>ML5-mLR Coeff.</vt:lpstr>
      <vt:lpstr>Example-E5.1</vt:lpstr>
      <vt:lpstr>Example-E5.2</vt:lpstr>
      <vt:lpstr>Example-E5.3</vt:lpstr>
      <vt:lpstr>Example-E5.4</vt:lpstr>
      <vt:lpstr>Homework-5.1_a </vt:lpstr>
      <vt:lpstr>Homework-5.1_b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2020-08-13T20:49:46Z</dcterms:modified>
</cp:coreProperties>
</file>