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2.3\Balance Info\"/>
    </mc:Choice>
  </mc:AlternateContent>
  <bookViews>
    <workbookView xWindow="0" yWindow="0" windowWidth="24000" windowHeight="10320"/>
  </bookViews>
  <sheets>
    <sheet name="Costs" sheetId="6" r:id="rId1"/>
    <sheet name="Build Times" sheetId="2" r:id="rId2"/>
    <sheet name="Speeds" sheetId="5" r:id="rId3"/>
    <sheet name="Health" sheetId="4" r:id="rId4"/>
    <sheet name="Tech Tree" sheetId="9" r:id="rId5"/>
    <sheet name="Research" sheetId="7" r:id="rId6"/>
    <sheet name="Class Compare" sheetId="10" r:id="rId7"/>
    <sheet name="Build Ques" sheetId="1" r:id="rId8"/>
  </sheets>
  <definedNames>
    <definedName name="_xlnm._FilterDatabase" localSheetId="1" hidden="1">'Build Times'!$A$1:$M$162</definedName>
    <definedName name="_xlnm._FilterDatabase" localSheetId="6" hidden="1">'Class Compare'!$A$1:$D$1</definedName>
    <definedName name="_xlnm._FilterDatabase" localSheetId="0" hidden="1">Costs!$A$1:$G$162</definedName>
    <definedName name="_xlnm._FilterDatabase" localSheetId="3" hidden="1">Health!$A$1:$N$162</definedName>
    <definedName name="_xlnm._FilterDatabase" localSheetId="5" hidden="1">Research!$A$1:$Q$26</definedName>
    <definedName name="_xlnm._FilterDatabase" localSheetId="2" hidden="1">Speeds!$A$1:$H$162</definedName>
    <definedName name="_xlnm._FilterDatabase" localSheetId="4" hidden="1">'Tech Tree'!$A$1:$H$162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4" l="1"/>
  <c r="H70" i="4" l="1"/>
  <c r="L70" i="4" s="1"/>
  <c r="F24" i="4"/>
  <c r="F160" i="4"/>
  <c r="F149" i="4"/>
  <c r="F140" i="4"/>
  <c r="F137" i="4"/>
  <c r="F135" i="4"/>
  <c r="F31" i="4"/>
  <c r="F10" i="4"/>
  <c r="F8" i="4"/>
  <c r="F7" i="4"/>
  <c r="F143" i="4"/>
  <c r="F141" i="4"/>
  <c r="F134" i="4"/>
  <c r="F19" i="4"/>
  <c r="F4" i="4"/>
  <c r="F148" i="4"/>
  <c r="F147" i="4"/>
  <c r="F138" i="4"/>
  <c r="F146" i="4"/>
  <c r="F27" i="4"/>
  <c r="F2" i="4"/>
  <c r="H41" i="4"/>
  <c r="H61" i="4"/>
  <c r="H82" i="4"/>
  <c r="L69" i="4"/>
  <c r="L64" i="4"/>
  <c r="L45" i="4"/>
  <c r="L39" i="4"/>
  <c r="H60" i="4"/>
  <c r="L60" i="4" s="1"/>
  <c r="H86" i="4"/>
  <c r="L86" i="4" s="1"/>
  <c r="L37" i="4"/>
  <c r="L66" i="4"/>
  <c r="L63" i="4"/>
  <c r="L67" i="4"/>
  <c r="L68" i="4"/>
  <c r="L71" i="4"/>
  <c r="L74" i="4"/>
  <c r="L83" i="4"/>
  <c r="C160" i="5"/>
  <c r="C149" i="5"/>
  <c r="C140" i="5"/>
  <c r="C137" i="5"/>
  <c r="C135" i="5"/>
  <c r="C31" i="5"/>
  <c r="C24" i="5"/>
  <c r="C10" i="5"/>
  <c r="C8" i="5"/>
  <c r="C7" i="5"/>
  <c r="F70" i="5"/>
  <c r="F69" i="5"/>
  <c r="F64" i="5"/>
  <c r="F45" i="5"/>
  <c r="F39" i="5"/>
  <c r="F95" i="5"/>
  <c r="F86" i="5"/>
  <c r="F66" i="5"/>
  <c r="F60" i="5"/>
  <c r="F37" i="5"/>
  <c r="H38" i="5"/>
  <c r="F38" i="5"/>
  <c r="D38" i="5"/>
  <c r="F93" i="5"/>
  <c r="F84" i="5"/>
  <c r="F65" i="5"/>
  <c r="F44" i="5"/>
  <c r="F40" i="5"/>
  <c r="E95" i="2"/>
  <c r="G95" i="2"/>
  <c r="C60" i="2"/>
  <c r="E86" i="2"/>
  <c r="E66" i="2"/>
  <c r="E60" i="2"/>
  <c r="G86" i="2"/>
  <c r="G66" i="2"/>
  <c r="G60" i="2"/>
  <c r="G37" i="2"/>
  <c r="E37" i="2"/>
  <c r="C95" i="2"/>
  <c r="C86" i="2"/>
  <c r="C66" i="2"/>
  <c r="C37" i="2"/>
  <c r="C83" i="2"/>
  <c r="C74" i="2"/>
  <c r="C71" i="2"/>
  <c r="C68" i="2"/>
  <c r="C67" i="2"/>
  <c r="C63" i="2"/>
  <c r="C93" i="2"/>
  <c r="C84" i="2"/>
  <c r="C65" i="2"/>
  <c r="C44" i="2"/>
  <c r="C40" i="2"/>
  <c r="C38" i="2"/>
  <c r="E83" i="2"/>
  <c r="E74" i="2"/>
  <c r="E71" i="2"/>
  <c r="E68" i="2"/>
  <c r="E67" i="2"/>
  <c r="G83" i="2"/>
  <c r="G74" i="2"/>
  <c r="G71" i="2"/>
  <c r="G68" i="2"/>
  <c r="G67" i="2"/>
  <c r="G63" i="2"/>
  <c r="E63" i="2"/>
  <c r="C19" i="10"/>
  <c r="C20" i="10"/>
  <c r="C16" i="10"/>
  <c r="C17" i="10"/>
  <c r="C18" i="10"/>
  <c r="E17" i="10"/>
  <c r="E18" i="10"/>
  <c r="E19" i="10"/>
  <c r="E20" i="10"/>
  <c r="E16" i="10"/>
  <c r="G17" i="10"/>
  <c r="G18" i="10"/>
  <c r="G19" i="10"/>
  <c r="G20" i="10"/>
  <c r="G16" i="10"/>
  <c r="E64" i="2"/>
  <c r="B13" i="10"/>
  <c r="D13" i="10" s="1"/>
  <c r="B12" i="10"/>
  <c r="D12" i="10" s="1"/>
  <c r="C69" i="2"/>
  <c r="C64" i="2"/>
  <c r="C45" i="2"/>
  <c r="G69" i="2"/>
  <c r="G64" i="2"/>
  <c r="G45" i="2"/>
  <c r="G39" i="2"/>
  <c r="C39" i="2"/>
  <c r="E69" i="2"/>
  <c r="E45" i="2"/>
  <c r="E39" i="2"/>
  <c r="B3" i="10"/>
  <c r="B2" i="10"/>
  <c r="B10" i="10"/>
  <c r="E93" i="2"/>
  <c r="E84" i="2"/>
  <c r="E65" i="2"/>
  <c r="E44" i="2"/>
  <c r="E40" i="2"/>
  <c r="E38" i="2"/>
  <c r="G93" i="2"/>
  <c r="G84" i="2"/>
  <c r="G65" i="2"/>
  <c r="G44" i="2"/>
  <c r="G40" i="2"/>
  <c r="G38" i="2"/>
  <c r="E39" i="6"/>
  <c r="E69" i="6"/>
  <c r="E64" i="6"/>
  <c r="E45" i="6"/>
  <c r="E95" i="6"/>
  <c r="E86" i="6"/>
  <c r="E66" i="6"/>
  <c r="E60" i="6"/>
  <c r="E83" i="6"/>
  <c r="E74" i="6"/>
  <c r="E71" i="6"/>
  <c r="E68" i="6"/>
  <c r="E67" i="6"/>
  <c r="E63" i="6"/>
  <c r="E93" i="6"/>
  <c r="E84" i="6"/>
  <c r="E65" i="6"/>
  <c r="E44" i="6"/>
  <c r="E40" i="6"/>
  <c r="E38" i="6"/>
  <c r="L93" i="4"/>
  <c r="L84" i="4"/>
  <c r="L65" i="4"/>
  <c r="L44" i="4"/>
  <c r="L40" i="4"/>
  <c r="L38" i="4"/>
  <c r="D11" i="10"/>
  <c r="D10" i="10"/>
  <c r="D9" i="10"/>
  <c r="E37" i="6"/>
  <c r="C69" i="6" l="1"/>
  <c r="G69" i="6"/>
  <c r="C39" i="6"/>
  <c r="G39" i="6"/>
  <c r="C64" i="6"/>
  <c r="C45" i="6"/>
  <c r="G45" i="6"/>
  <c r="G64" i="6"/>
  <c r="D2" i="10"/>
  <c r="D3" i="10"/>
  <c r="D4" i="10"/>
  <c r="D5" i="10"/>
  <c r="D6" i="10"/>
  <c r="D70" i="5" l="1"/>
  <c r="D69" i="5"/>
  <c r="D64" i="5"/>
  <c r="D39" i="5"/>
  <c r="D45" i="5"/>
  <c r="H70" i="5"/>
  <c r="H69" i="5"/>
  <c r="H64" i="5"/>
  <c r="H45" i="5"/>
  <c r="H39" i="5"/>
  <c r="H95" i="5"/>
  <c r="H86" i="5"/>
  <c r="H66" i="5"/>
  <c r="H60" i="5"/>
  <c r="H37" i="5"/>
  <c r="D95" i="5"/>
  <c r="D86" i="5"/>
  <c r="D66" i="5"/>
  <c r="D60" i="5"/>
  <c r="D37" i="5"/>
  <c r="C143" i="5"/>
  <c r="C141" i="5"/>
  <c r="C134" i="5"/>
  <c r="C35" i="5"/>
  <c r="C19" i="5"/>
  <c r="C4" i="5"/>
  <c r="D93" i="5"/>
  <c r="D84" i="5"/>
  <c r="D65" i="5"/>
  <c r="D44" i="5"/>
  <c r="D40" i="5"/>
  <c r="D8" i="5"/>
  <c r="D7" i="5"/>
  <c r="D10" i="5"/>
  <c r="D24" i="5"/>
  <c r="D31" i="5"/>
  <c r="D135" i="5"/>
  <c r="D137" i="5"/>
  <c r="D140" i="5"/>
  <c r="D149" i="5"/>
  <c r="D160" i="5"/>
  <c r="C148" i="5"/>
  <c r="C147" i="5"/>
  <c r="C146" i="5"/>
  <c r="C138" i="5"/>
  <c r="C27" i="5"/>
  <c r="C2" i="5"/>
  <c r="H93" i="5"/>
  <c r="H84" i="5"/>
  <c r="H65" i="5"/>
  <c r="H44" i="5"/>
  <c r="H40" i="5"/>
  <c r="C159" i="5"/>
  <c r="C145" i="5"/>
  <c r="C144" i="5"/>
  <c r="C136" i="5"/>
  <c r="C18" i="5"/>
  <c r="C5" i="5"/>
  <c r="F83" i="5"/>
  <c r="F74" i="5"/>
  <c r="F71" i="5"/>
  <c r="F68" i="5"/>
  <c r="F67" i="5"/>
  <c r="F63" i="5"/>
  <c r="D83" i="5"/>
  <c r="D74" i="5"/>
  <c r="D71" i="5"/>
  <c r="D68" i="5"/>
  <c r="D67" i="5"/>
  <c r="D63" i="5"/>
  <c r="H83" i="5"/>
  <c r="H74" i="5"/>
  <c r="H71" i="5"/>
  <c r="H68" i="5"/>
  <c r="H67" i="5"/>
  <c r="H63" i="5"/>
  <c r="C69" i="9" l="1"/>
  <c r="B69" i="9"/>
  <c r="C64" i="9"/>
  <c r="B64" i="9"/>
  <c r="C45" i="9"/>
  <c r="B45" i="9"/>
  <c r="B140" i="9"/>
  <c r="B10" i="9"/>
  <c r="C39" i="9"/>
  <c r="B39" i="9"/>
  <c r="B23" i="9"/>
  <c r="B9" i="9"/>
  <c r="C68" i="9"/>
  <c r="C71" i="9"/>
  <c r="B68" i="9"/>
  <c r="B71" i="9"/>
  <c r="C63" i="9"/>
  <c r="C83" i="9"/>
  <c r="C67" i="9"/>
  <c r="C66" i="9"/>
  <c r="C60" i="9"/>
  <c r="C95" i="9"/>
  <c r="C37" i="9"/>
  <c r="C86" i="9"/>
  <c r="B95" i="9"/>
  <c r="B60" i="9"/>
  <c r="B86" i="9"/>
  <c r="B37" i="9"/>
  <c r="B66" i="9"/>
  <c r="B134" i="9"/>
  <c r="B143" i="9"/>
  <c r="B141" i="9"/>
  <c r="B35" i="9"/>
  <c r="B21" i="9"/>
  <c r="B19" i="9"/>
  <c r="B4" i="9"/>
  <c r="B83" i="9"/>
  <c r="B67" i="9"/>
  <c r="B63" i="9"/>
  <c r="B147" i="9"/>
  <c r="B138" i="9"/>
  <c r="B146" i="9"/>
  <c r="B148" i="9"/>
  <c r="B27" i="9"/>
  <c r="B2" i="9"/>
  <c r="B93" i="9"/>
  <c r="B40" i="9"/>
  <c r="B44" i="9"/>
  <c r="B38" i="9"/>
  <c r="B65" i="9"/>
  <c r="B136" i="9"/>
  <c r="B145" i="9"/>
  <c r="K3" i="7"/>
  <c r="L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L2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" i="7"/>
  <c r="N3" i="7" l="1"/>
  <c r="P3" i="7"/>
  <c r="N4" i="7"/>
  <c r="P4" i="7"/>
  <c r="N5" i="7"/>
  <c r="P5" i="7"/>
  <c r="N6" i="7"/>
  <c r="P6" i="7"/>
  <c r="N7" i="7"/>
  <c r="P7" i="7"/>
  <c r="N8" i="7"/>
  <c r="P8" i="7"/>
  <c r="N9" i="7"/>
  <c r="P9" i="7"/>
  <c r="N10" i="7"/>
  <c r="P10" i="7"/>
  <c r="N11" i="7"/>
  <c r="P11" i="7"/>
  <c r="N12" i="7"/>
  <c r="P12" i="7"/>
  <c r="N13" i="7"/>
  <c r="P13" i="7"/>
  <c r="N14" i="7"/>
  <c r="P14" i="7"/>
  <c r="N15" i="7"/>
  <c r="P15" i="7"/>
  <c r="N16" i="7"/>
  <c r="P16" i="7"/>
  <c r="N17" i="7"/>
  <c r="P17" i="7"/>
  <c r="N18" i="7"/>
  <c r="P18" i="7"/>
  <c r="N19" i="7"/>
  <c r="P19" i="7"/>
  <c r="N20" i="7"/>
  <c r="P20" i="7"/>
  <c r="N21" i="7"/>
  <c r="P21" i="7"/>
  <c r="N22" i="7"/>
  <c r="P22" i="7"/>
  <c r="N23" i="7"/>
  <c r="P23" i="7"/>
  <c r="N24" i="7"/>
  <c r="P24" i="7"/>
  <c r="N25" i="7"/>
  <c r="P25" i="7"/>
  <c r="P2" i="7"/>
  <c r="N2" i="7"/>
  <c r="C95" i="6" l="1"/>
  <c r="C86" i="6"/>
  <c r="C66" i="6"/>
  <c r="C60" i="6"/>
  <c r="C37" i="6"/>
  <c r="G95" i="6"/>
  <c r="G86" i="6"/>
  <c r="G66" i="6"/>
  <c r="G60" i="6"/>
  <c r="G37" i="6"/>
  <c r="C83" i="6"/>
  <c r="C74" i="6"/>
  <c r="C71" i="6"/>
  <c r="C68" i="6"/>
  <c r="C67" i="6"/>
  <c r="C63" i="6"/>
  <c r="G83" i="6"/>
  <c r="G74" i="6"/>
  <c r="G71" i="6"/>
  <c r="G68" i="6"/>
  <c r="G67" i="6"/>
  <c r="G63" i="6"/>
  <c r="C93" i="6"/>
  <c r="C84" i="6"/>
  <c r="C38" i="6"/>
  <c r="C40" i="6"/>
  <c r="C44" i="6"/>
  <c r="C65" i="6"/>
  <c r="G93" i="6"/>
  <c r="G84" i="6"/>
  <c r="G65" i="6"/>
  <c r="G44" i="6"/>
  <c r="G40" i="6"/>
  <c r="G38" i="6"/>
  <c r="G70" i="4"/>
  <c r="G69" i="4"/>
  <c r="G64" i="4"/>
  <c r="G45" i="4"/>
  <c r="G39" i="4"/>
  <c r="N70" i="4"/>
  <c r="N69" i="4"/>
  <c r="N64" i="4"/>
  <c r="N45" i="4"/>
  <c r="N39" i="4"/>
  <c r="G37" i="4"/>
  <c r="N37" i="4"/>
  <c r="G38" i="4"/>
  <c r="N38" i="4"/>
  <c r="G40" i="4"/>
  <c r="N40" i="4"/>
  <c r="G44" i="4"/>
  <c r="N44" i="4"/>
  <c r="G60" i="4"/>
  <c r="N60" i="4"/>
  <c r="G63" i="4"/>
  <c r="N63" i="4"/>
  <c r="G65" i="4"/>
  <c r="N65" i="4"/>
  <c r="G66" i="4"/>
  <c r="N66" i="4"/>
  <c r="G67" i="4"/>
  <c r="N67" i="4"/>
  <c r="G68" i="4"/>
  <c r="N68" i="4"/>
  <c r="G71" i="4"/>
  <c r="N71" i="4"/>
  <c r="G74" i="4"/>
  <c r="N74" i="4"/>
  <c r="G83" i="4"/>
  <c r="N83" i="4"/>
  <c r="G84" i="4"/>
  <c r="N84" i="4"/>
  <c r="G86" i="4"/>
  <c r="N86" i="4"/>
  <c r="G93" i="4"/>
  <c r="N93" i="4"/>
  <c r="G95" i="4"/>
  <c r="H95" i="4"/>
  <c r="L95" i="4" s="1"/>
  <c r="N95" i="4"/>
  <c r="H4" i="1" l="1"/>
  <c r="H7" i="1"/>
  <c r="H8" i="1"/>
  <c r="H11" i="1"/>
  <c r="H12" i="1"/>
  <c r="H15" i="1"/>
  <c r="H16" i="1"/>
  <c r="H3" i="1"/>
  <c r="G3" i="1"/>
  <c r="G4" i="1"/>
  <c r="G7" i="1"/>
  <c r="G8" i="1"/>
  <c r="G11" i="1"/>
  <c r="G12" i="1"/>
  <c r="G16" i="1"/>
  <c r="G15" i="1"/>
  <c r="H83" i="2"/>
  <c r="M83" i="2" s="1"/>
  <c r="H74" i="2"/>
  <c r="L74" i="2" s="1"/>
  <c r="H71" i="2"/>
  <c r="M71" i="2" s="1"/>
  <c r="H68" i="2"/>
  <c r="L68" i="2" s="1"/>
  <c r="H67" i="2"/>
  <c r="M67" i="2" s="1"/>
  <c r="H93" i="2"/>
  <c r="K93" i="2" s="1"/>
  <c r="H84" i="2"/>
  <c r="J84" i="2" s="1"/>
  <c r="H44" i="2"/>
  <c r="K44" i="2" s="1"/>
  <c r="H40" i="2"/>
  <c r="J40" i="2" s="1"/>
  <c r="H38" i="2"/>
  <c r="L38" i="2" s="1"/>
  <c r="M65" i="2"/>
  <c r="L65" i="2"/>
  <c r="K65" i="2"/>
  <c r="J65" i="2"/>
  <c r="I65" i="2"/>
  <c r="M37" i="2"/>
  <c r="L37" i="2"/>
  <c r="K37" i="2"/>
  <c r="J37" i="2"/>
  <c r="I37" i="2"/>
  <c r="K67" i="2"/>
  <c r="M63" i="2"/>
  <c r="L63" i="2"/>
  <c r="K63" i="2"/>
  <c r="J63" i="2"/>
  <c r="I63" i="2"/>
  <c r="L95" i="2"/>
  <c r="L86" i="2"/>
  <c r="L60" i="2"/>
  <c r="I95" i="2"/>
  <c r="I86" i="2"/>
  <c r="I60" i="2"/>
  <c r="M95" i="2"/>
  <c r="K95" i="2"/>
  <c r="J95" i="2"/>
  <c r="M86" i="2"/>
  <c r="K86" i="2"/>
  <c r="J86" i="2"/>
  <c r="M60" i="2"/>
  <c r="K60" i="2"/>
  <c r="J60" i="2"/>
  <c r="H66" i="2"/>
  <c r="J66" i="2" s="1"/>
  <c r="J67" i="2" l="1"/>
  <c r="I74" i="2"/>
  <c r="L67" i="2"/>
  <c r="I67" i="2"/>
  <c r="J93" i="2"/>
  <c r="J68" i="2"/>
  <c r="M68" i="2"/>
  <c r="I68" i="2"/>
  <c r="J83" i="2"/>
  <c r="K83" i="2"/>
  <c r="L83" i="2"/>
  <c r="I83" i="2"/>
  <c r="K74" i="2"/>
  <c r="M74" i="2"/>
  <c r="J74" i="2"/>
  <c r="L71" i="2"/>
  <c r="J71" i="2"/>
  <c r="K71" i="2"/>
  <c r="I71" i="2"/>
  <c r="K68" i="2"/>
  <c r="I38" i="2"/>
  <c r="M93" i="2"/>
  <c r="M38" i="2"/>
  <c r="J44" i="2"/>
  <c r="M44" i="2"/>
  <c r="M40" i="2"/>
  <c r="I40" i="2"/>
  <c r="L40" i="2"/>
  <c r="K38" i="2"/>
  <c r="J38" i="2"/>
  <c r="K40" i="2"/>
  <c r="L44" i="2"/>
  <c r="I44" i="2"/>
  <c r="L93" i="2"/>
  <c r="I93" i="2"/>
  <c r="L84" i="2"/>
  <c r="I84" i="2"/>
  <c r="M84" i="2"/>
  <c r="K84" i="2"/>
  <c r="I66" i="2"/>
  <c r="L66" i="2"/>
  <c r="K66" i="2"/>
  <c r="M66" i="2"/>
</calcChain>
</file>

<file path=xl/sharedStrings.xml><?xml version="1.0" encoding="utf-8"?>
<sst xmlns="http://schemas.openxmlformats.org/spreadsheetml/2006/main" count="1284" uniqueCount="315">
  <si>
    <t>Hiig</t>
  </si>
  <si>
    <t>Ship</t>
  </si>
  <si>
    <t>hgn_assaultcorvette.ship</t>
  </si>
  <si>
    <t>hgn_assaultcorvetteelite.ship</t>
  </si>
  <si>
    <t>hgn_assaultfrigate.ship</t>
  </si>
  <si>
    <t>hgn_attackbomber.ship</t>
  </si>
  <si>
    <t>hgn_attackbomberelite.ship</t>
  </si>
  <si>
    <t>hgn_battlecruiser.ship</t>
  </si>
  <si>
    <t>hgn_carrier.ship</t>
  </si>
  <si>
    <t>hgn_defensefieldfrigate.ship</t>
  </si>
  <si>
    <t>hgn_destroyer.ship</t>
  </si>
  <si>
    <t>hgn_dreadnaught.ship</t>
  </si>
  <si>
    <t>hgn_drone_frigate.ship</t>
  </si>
  <si>
    <t>hgn_drone_frigate_2.ship</t>
  </si>
  <si>
    <t>hgn_drone_frigate_3.ship</t>
  </si>
  <si>
    <t>hgn_ecmprobe.ship</t>
  </si>
  <si>
    <t>hgn_gunturret.ship</t>
  </si>
  <si>
    <t>hgn_hscore.ship</t>
  </si>
  <si>
    <t>hgn_interceptor.ship</t>
  </si>
  <si>
    <t>hgn_ioncannonfrigate.ship</t>
  </si>
  <si>
    <t>hgn_ionturret.ship</t>
  </si>
  <si>
    <t>hgn_marinefrigate.ship</t>
  </si>
  <si>
    <t>hgn_marinefrigate_soban.ship</t>
  </si>
  <si>
    <t>hgn_minelayercorvette.ship</t>
  </si>
  <si>
    <t>hgn_mothership.ship</t>
  </si>
  <si>
    <t>hgn_probe.ship</t>
  </si>
  <si>
    <t>hgn_proximitysensor.ship</t>
  </si>
  <si>
    <t>hgn_pulsarcorvette.ship</t>
  </si>
  <si>
    <t>hgn_resourcecollector.ship</t>
  </si>
  <si>
    <t>hgn_resourcecontroller.ship</t>
  </si>
  <si>
    <t>hgn_scout.ship</t>
  </si>
  <si>
    <t>hgn_shipyard.ship</t>
  </si>
  <si>
    <t>hgn_shipyard_elohim.ship</t>
  </si>
  <si>
    <t>hgn_shipyard_spg.ship</t>
  </si>
  <si>
    <t>hgn_targetdrone.ship</t>
  </si>
  <si>
    <t>hgn_torpedofrigate.ship</t>
  </si>
  <si>
    <t>kus_ambassador.ship</t>
  </si>
  <si>
    <t>kus_assaultfrigate.ship</t>
  </si>
  <si>
    <t>kus_attackbomber.ship</t>
  </si>
  <si>
    <t>kus_carrier.ship</t>
  </si>
  <si>
    <t>kus_cloakedfighter.ship</t>
  </si>
  <si>
    <t>kus_cloakgenerator.ship</t>
  </si>
  <si>
    <t>kus_cryotray.ship</t>
  </si>
  <si>
    <t>kus_cryotray_m03.ship</t>
  </si>
  <si>
    <t>kus_defender.ship</t>
  </si>
  <si>
    <t>kus_destroyer.ship</t>
  </si>
  <si>
    <t>kus_drone0.ship</t>
  </si>
  <si>
    <t>kus_drone1.ship</t>
  </si>
  <si>
    <t>kus_drone10.ship</t>
  </si>
  <si>
    <t>kus_drone11.ship</t>
  </si>
  <si>
    <t>kus_drone12.ship</t>
  </si>
  <si>
    <t>kus_drone13.ship</t>
  </si>
  <si>
    <t>kus_drone2.ship</t>
  </si>
  <si>
    <t>kus_drone3.ship</t>
  </si>
  <si>
    <t>kus_drone4.ship</t>
  </si>
  <si>
    <t>kus_drone5.ship</t>
  </si>
  <si>
    <t>kus_drone6.ship</t>
  </si>
  <si>
    <t>kus_drone7.ship</t>
  </si>
  <si>
    <t>kus_drone8.ship</t>
  </si>
  <si>
    <t>kus_drone9.ship</t>
  </si>
  <si>
    <t>kus_dronefrigate.ship</t>
  </si>
  <si>
    <t>kus_gravwellgenerator.ship</t>
  </si>
  <si>
    <t>kus_headshotasteroid.ship</t>
  </si>
  <si>
    <t>kus_heavycorvette.ship</t>
  </si>
  <si>
    <t>kus_heavycruiser.ship</t>
  </si>
  <si>
    <t>kus_interceptor.ship</t>
  </si>
  <si>
    <t>kus_ioncannonfrigate.ship</t>
  </si>
  <si>
    <t>kus_lightcorvette.ship</t>
  </si>
  <si>
    <t>kus_minelayercorvette.ship</t>
  </si>
  <si>
    <t>kus_missiledestroyer.ship</t>
  </si>
  <si>
    <t>kus_mothership.ship</t>
  </si>
  <si>
    <t>kus_multiguncorvette.ship</t>
  </si>
  <si>
    <t>kus_probe.ship</t>
  </si>
  <si>
    <t>kus_proximitysensor.ship</t>
  </si>
  <si>
    <t>kus_repaircorvette.ship</t>
  </si>
  <si>
    <t>kus_researchship.ship</t>
  </si>
  <si>
    <t>kus_researchship_1.ship</t>
  </si>
  <si>
    <t>kus_researchship_2.ship</t>
  </si>
  <si>
    <t>kus_researchship_3.ship</t>
  </si>
  <si>
    <t>kus_researchship_4.ship</t>
  </si>
  <si>
    <t>kus_researchship_5.ship</t>
  </si>
  <si>
    <t>kus_resourcecollector.ship</t>
  </si>
  <si>
    <t>kus_resourcecontroller.ship</t>
  </si>
  <si>
    <t>kus_salvagecorvette.ship</t>
  </si>
  <si>
    <t>kus_scout.ship</t>
  </si>
  <si>
    <t>kus_sensorarray.ship</t>
  </si>
  <si>
    <t>kus_supportfrigate.ship</t>
  </si>
  <si>
    <t>kus_targetdrone.ship</t>
  </si>
  <si>
    <t>tai_assaultfrigate.ship</t>
  </si>
  <si>
    <t>tai_attackbomber.ship</t>
  </si>
  <si>
    <t>tai_carrier.ship</t>
  </si>
  <si>
    <t>tai_cloakgenerator.ship</t>
  </si>
  <si>
    <t>tai_defender.ship</t>
  </si>
  <si>
    <t>tai_defensefighter.ship</t>
  </si>
  <si>
    <t>tai_destroyer.ship</t>
  </si>
  <si>
    <t>tai_fieldfrigate.ship</t>
  </si>
  <si>
    <t>tai_fieldgenerator.ship</t>
  </si>
  <si>
    <t>tai_fieldgeneratordummy.ship</t>
  </si>
  <si>
    <t>tai_fieldgeneratorsegment1.ship</t>
  </si>
  <si>
    <t>tai_fieldgeneratorsegment2.ship</t>
  </si>
  <si>
    <t>tai_fieldgeneratorsegment3.ship</t>
  </si>
  <si>
    <t>tai_fieldgeneratorsegment4.ship</t>
  </si>
  <si>
    <t>tai_fieldgeneratorsegment5.ship</t>
  </si>
  <si>
    <t>tai_fieldgeneratorsegment6.ship</t>
  </si>
  <si>
    <t>tai_fieldgeneratorsegment7.ship</t>
  </si>
  <si>
    <t>tai_fieldgeneratorsegment8.ship</t>
  </si>
  <si>
    <t>tai_gravwellgenerator.ship</t>
  </si>
  <si>
    <t>tai_headshotasteroid.ship</t>
  </si>
  <si>
    <t>tai_heavycorvette.ship</t>
  </si>
  <si>
    <t>tai_heavycruiser.ship</t>
  </si>
  <si>
    <t>tai_interceptor.ship</t>
  </si>
  <si>
    <t>tai_ioncannonfrigate.ship</t>
  </si>
  <si>
    <t>tai_lightcorvette.ship</t>
  </si>
  <si>
    <t>tai_minelayercorvette.ship</t>
  </si>
  <si>
    <t>tai_missiledestroyer.ship</t>
  </si>
  <si>
    <t>tai_mothership.ship</t>
  </si>
  <si>
    <t>tai_multiguncorvette.ship</t>
  </si>
  <si>
    <t>tai_probe.ship</t>
  </si>
  <si>
    <t>tai_proximitysensor.ship</t>
  </si>
  <si>
    <t>tai_repaircorvette.ship</t>
  </si>
  <si>
    <t>tai_researchship.ship</t>
  </si>
  <si>
    <t>tai_researchship_1.ship</t>
  </si>
  <si>
    <t>tai_researchship_2.ship</t>
  </si>
  <si>
    <t>tai_researchship_3.ship</t>
  </si>
  <si>
    <t>tai_researchship_4.ship</t>
  </si>
  <si>
    <t>tai_researchship_5.ship</t>
  </si>
  <si>
    <t>tai_researchstation.ship</t>
  </si>
  <si>
    <t>tai_resourcecollector.ship</t>
  </si>
  <si>
    <t>tai_resourcecontroller.ship</t>
  </si>
  <si>
    <t>tai_salvagecorvette.ship</t>
  </si>
  <si>
    <t>tai_scout.ship</t>
  </si>
  <si>
    <t>tai_sensorarray.ship</t>
  </si>
  <si>
    <t>tai_supportfrigate.ship</t>
  </si>
  <si>
    <t>tai_targetdrone.ship</t>
  </si>
  <si>
    <t>vgr_assaultfrigate.ship</t>
  </si>
  <si>
    <t>vgr_battlecruiser.ship</t>
  </si>
  <si>
    <t>vgr_bomber.ship</t>
  </si>
  <si>
    <t>vgr_carrier.ship</t>
  </si>
  <si>
    <t>vgr_commandcorvette.ship</t>
  </si>
  <si>
    <t>vgr_commstation.ship</t>
  </si>
  <si>
    <t>vgr_destroyer.ship</t>
  </si>
  <si>
    <t>vgr_heavymissilefrigate.ship</t>
  </si>
  <si>
    <t>vgr_hyperspace_platform.ship</t>
  </si>
  <si>
    <t>vgr_infiltratorfrigate.ship</t>
  </si>
  <si>
    <t>vgr_interceptor.ship</t>
  </si>
  <si>
    <t>vgr_lancefighter.ship</t>
  </si>
  <si>
    <t>vgr_lasercorvette.ship</t>
  </si>
  <si>
    <t>vgr_minelayercorvette.ship</t>
  </si>
  <si>
    <t>vgr_missilecorvette.ship</t>
  </si>
  <si>
    <t>vgr_mothership.ship</t>
  </si>
  <si>
    <t>vgr_mothership_makaan.ship</t>
  </si>
  <si>
    <t>vgr_planetkiller.ship</t>
  </si>
  <si>
    <t>vgr_planetkillermissile.ship</t>
  </si>
  <si>
    <t>vgr_prisonstation.ship</t>
  </si>
  <si>
    <t>vgr_probe.ship</t>
  </si>
  <si>
    <t>vgr_probe_ecm.ship</t>
  </si>
  <si>
    <t>vgr_probe_prox.ship</t>
  </si>
  <si>
    <t>vgr_resourcecollector.ship</t>
  </si>
  <si>
    <t>vgr_resourcecontroller.ship</t>
  </si>
  <si>
    <t>vgr_scout.ship</t>
  </si>
  <si>
    <t>vgr_shipyard.ship</t>
  </si>
  <si>
    <t>vgr_weaponplatform_gun.ship</t>
  </si>
  <si>
    <t>vgr_weaponplatform_missile.ship</t>
  </si>
  <si>
    <t>Early</t>
  </si>
  <si>
    <t>HW1</t>
  </si>
  <si>
    <t>MS</t>
  </si>
  <si>
    <t>SY</t>
  </si>
  <si>
    <t>Late</t>
  </si>
  <si>
    <t>CC2</t>
  </si>
  <si>
    <t>CC3</t>
  </si>
  <si>
    <t>CC1</t>
  </si>
  <si>
    <t>Early-Mid</t>
  </si>
  <si>
    <t>Mid-Late</t>
  </si>
  <si>
    <t>1.33x</t>
  </si>
  <si>
    <t>1.5x</t>
  </si>
  <si>
    <t>1.25x</t>
  </si>
  <si>
    <t>1x hw2</t>
  </si>
  <si>
    <t>1.125x</t>
  </si>
  <si>
    <t>1.375x</t>
  </si>
  <si>
    <t>same</t>
  </si>
  <si>
    <t>hw1c</t>
  </si>
  <si>
    <t>Ratio</t>
  </si>
  <si>
    <t>Total CCs</t>
  </si>
  <si>
    <t>Total Ques</t>
  </si>
  <si>
    <t>see kus</t>
  </si>
  <si>
    <t>hw1c Health</t>
  </si>
  <si>
    <t>comp to hw2</t>
  </si>
  <si>
    <t>hw1c Cost</t>
  </si>
  <si>
    <t>kus_capitalshipchassis</t>
  </si>
  <si>
    <t>kus_assaultfrigate</t>
  </si>
  <si>
    <t>kus_capitalshipdrive</t>
  </si>
  <si>
    <t>kus_supportfrigate</t>
  </si>
  <si>
    <t>kus_cloakedfighter</t>
  </si>
  <si>
    <t>kus_cloakgenerator</t>
  </si>
  <si>
    <t>kus_corvettechassis</t>
  </si>
  <si>
    <t>kus_salvagecorvette</t>
  </si>
  <si>
    <t>kus_corvettedrive</t>
  </si>
  <si>
    <t>kus_lightcorvette</t>
  </si>
  <si>
    <t>kus_defendersubsystems</t>
  </si>
  <si>
    <t>kus_defender</t>
  </si>
  <si>
    <t>kus_dronetechnology</t>
  </si>
  <si>
    <t>kus_dronefrigate</t>
  </si>
  <si>
    <t>kus_fasttrackingturrets</t>
  </si>
  <si>
    <t>kus_multiguncorvette</t>
  </si>
  <si>
    <t>kus_fighterchassis</t>
  </si>
  <si>
    <t>kus_interceptor</t>
  </si>
  <si>
    <t>kus_fighterdrive</t>
  </si>
  <si>
    <t>kus_scout</t>
  </si>
  <si>
    <t>kus_gravitygenerator</t>
  </si>
  <si>
    <t>kus_gravwellgenerator</t>
  </si>
  <si>
    <t>kus_guidedmissiles</t>
  </si>
  <si>
    <t>kus_missiledestroyer</t>
  </si>
  <si>
    <t>kus_heavycorvetteupgrade</t>
  </si>
  <si>
    <t>kus_heavycorvette</t>
  </si>
  <si>
    <t>kus_heavyguns</t>
  </si>
  <si>
    <t>kus_heavycruiser</t>
  </si>
  <si>
    <t>kus_ioncannons</t>
  </si>
  <si>
    <t>kus_ioncannonfrigate</t>
  </si>
  <si>
    <t>kus_minelayingtech</t>
  </si>
  <si>
    <t>kus_minelayercorvette</t>
  </si>
  <si>
    <t>kus_proximitysensor</t>
  </si>
  <si>
    <t>kus_sensorarray</t>
  </si>
  <si>
    <t>kus_supercapitalshipdrive</t>
  </si>
  <si>
    <t>kus_carrier</t>
  </si>
  <si>
    <t>kus_superheavychassis</t>
  </si>
  <si>
    <t>kus_destroyer</t>
  </si>
  <si>
    <t>tai_defensefield</t>
  </si>
  <si>
    <t>tai_fieldfrigate</t>
  </si>
  <si>
    <t>tai_defensefighter</t>
  </si>
  <si>
    <t>Research</t>
  </si>
  <si>
    <t>Ship/Class</t>
  </si>
  <si>
    <t>b7 Cost</t>
  </si>
  <si>
    <t>20 (30 in 2.1)</t>
  </si>
  <si>
    <t>25 (40 in 2.1)</t>
  </si>
  <si>
    <t>50 (100 in 2.1)</t>
  </si>
  <si>
    <t>F Mod</t>
  </si>
  <si>
    <t>F Mod + Lance Tech</t>
  </si>
  <si>
    <t>F Mod + Plasma Bombs</t>
  </si>
  <si>
    <t>Res Ship + F Drive + F Chassis</t>
  </si>
  <si>
    <t>Res Ship + F Drive + Defender</t>
  </si>
  <si>
    <t>Res Ship + F Drive + F Chassis + Cloaked F</t>
  </si>
  <si>
    <t>Res Ship + F Drive + F Chassis + Defense F</t>
  </si>
  <si>
    <t>Res Mod + C Mod</t>
  </si>
  <si>
    <t>Res Mod + C Tech + C Mod</t>
  </si>
  <si>
    <t>Res Mod + C Tech + C Mod + Laser</t>
  </si>
  <si>
    <t>Res Mod + C Tech + C Mod + Command</t>
  </si>
  <si>
    <t>Res Mod + C Tech + C Mod + Minelayer</t>
  </si>
  <si>
    <t>Res Ship + C Drive</t>
  </si>
  <si>
    <t>Res Ship + C Drive + C Chassis</t>
  </si>
  <si>
    <t>Res Ship + C Drive + C Chassis + Heavy</t>
  </si>
  <si>
    <t>Res Ship + C Drive + C Chassis + Fast Track</t>
  </si>
  <si>
    <t>Res Ship + C Drive + C Chassis + Mine</t>
  </si>
  <si>
    <t>Res Mod + F Mod</t>
  </si>
  <si>
    <t>Res Mod + Adv Mod + Defense Field</t>
  </si>
  <si>
    <t>Res Mod + F Tech + F Mod</t>
  </si>
  <si>
    <t>Res Mod + F Tech + F Mod + Infiltration</t>
  </si>
  <si>
    <t>Res Mod + F Tech + F Mod + Assault</t>
  </si>
  <si>
    <t>Res Ship + C Drive + C Chassis + Ions</t>
  </si>
  <si>
    <t>Res Ship + C Drive + C Chassis + Drones</t>
  </si>
  <si>
    <t>Res Ship + C Drive + C Chassis + Field</t>
  </si>
  <si>
    <t>Res Mod + Adv Mod (+65 sec for F Mod on 2nd ship)</t>
  </si>
  <si>
    <t>Res Mod + Adv Mod + Minelayer (+60 sec for C Mod on 2nd ship)</t>
  </si>
  <si>
    <t>Res Ship + C Drive + C Chassis + SC Drive</t>
  </si>
  <si>
    <t>Cap Fac</t>
  </si>
  <si>
    <t>Cap Fac + DD Tech</t>
  </si>
  <si>
    <t>Res Ship + C Drive + C Chassis + SC Drive + Missiles</t>
  </si>
  <si>
    <t>Res Ship + C Drive + C Chassis + SC Drive + Ions + SC Chassis</t>
  </si>
  <si>
    <t>Res Ship + C Drive + C Chassis + SC Drive + Ions + SC Chassis + Heavy Guns</t>
  </si>
  <si>
    <t>in 2.1, takes 252sec to finish building a GW w/ 1 res ship, in b8 would take 229sec. Torps can land around 240-260sec ish.</t>
  </si>
  <si>
    <t>hw1 colls may need to go to 500ru, and re-tweak harvesting again.</t>
  </si>
  <si>
    <t>1x res</t>
  </si>
  <si>
    <t>2x res</t>
  </si>
  <si>
    <t>3x res</t>
  </si>
  <si>
    <t>2x res (assume twice as fast)</t>
  </si>
  <si>
    <t>hw1c Time 1x res (no base time)</t>
  </si>
  <si>
    <t>4x res</t>
  </si>
  <si>
    <t>b7 Time (1 res)</t>
  </si>
  <si>
    <t>350*1.4</t>
  </si>
  <si>
    <t>b7 Speed</t>
  </si>
  <si>
    <t>hw1c Speed</t>
  </si>
  <si>
    <t>Cruisers</t>
  </si>
  <si>
    <t>Destroyers</t>
  </si>
  <si>
    <t>Frigs</t>
  </si>
  <si>
    <t>Corvs</t>
  </si>
  <si>
    <t>Fighters</t>
  </si>
  <si>
    <t>See Kus</t>
  </si>
  <si>
    <t>b7 BT</t>
  </si>
  <si>
    <t>hw1c BT</t>
  </si>
  <si>
    <t>b7 Effective Health</t>
  </si>
  <si>
    <t>Build Times</t>
  </si>
  <si>
    <t>New Cost</t>
  </si>
  <si>
    <t>New BT</t>
  </si>
  <si>
    <t>New Speed</t>
  </si>
  <si>
    <t>New Effective Health</t>
  </si>
  <si>
    <t>Upgraded</t>
  </si>
  <si>
    <t>Health</t>
  </si>
  <si>
    <t>SideArmourDamage</t>
  </si>
  <si>
    <t>RearArmourDamage</t>
  </si>
  <si>
    <t>Time (1-&gt;2 res)</t>
  </si>
  <si>
    <t>Time (1-&gt;2-&gt;3 res)</t>
  </si>
  <si>
    <t>New Time (1 res)</t>
  </si>
  <si>
    <t>Base Time</t>
  </si>
  <si>
    <t>Plasma Bombs</t>
  </si>
  <si>
    <t>New Base Time</t>
  </si>
  <si>
    <t>Path. Times listed below are the time it takes to start building a ship, assuming game starts at 0sec and RU isn't a problem. This includes faster times when Hiig has to get a adv module.</t>
  </si>
  <si>
    <t>Time Ratios:</t>
  </si>
  <si>
    <t>HW2</t>
  </si>
  <si>
    <t>New HW1</t>
  </si>
  <si>
    <t>Costs</t>
  </si>
  <si>
    <t>Build Times Across Classes</t>
  </si>
  <si>
    <t>This is really a bad attempt to compare this… hw1 obviously needs to use ques for non-combat stuff too. Honestly just ignore this….</t>
  </si>
  <si>
    <t>Upgraded Effective Health</t>
  </si>
  <si>
    <t>hw1c was per hub, hwr is fixed health no matter how many hubs</t>
  </si>
  <si>
    <t>?</t>
  </si>
  <si>
    <t>Tai version had more health in hw1c. One of the very few race differences in core stats.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</si>
</sst>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Fill="1"/>
    <xf numFmtId="0" fontId="0" fillId="7" borderId="0" xfId="0" applyFill="1"/>
    <xf numFmtId="0" fontId="1" fillId="4" borderId="0" xfId="0" applyFont="1" applyFill="1"/>
    <xf numFmtId="0" fontId="1" fillId="9" borderId="0" xfId="0" applyFont="1" applyFill="1"/>
    <xf numFmtId="0" fontId="2" fillId="0" borderId="0" xfId="0" applyFont="1"/>
    <xf numFmtId="0" fontId="0" fillId="0" borderId="0" xfId="0" applyFont="1"/>
    <xf numFmtId="0" fontId="0" fillId="2" borderId="0" xfId="0" applyFont="1" applyFill="1"/>
    <xf numFmtId="0" fontId="3" fillId="9" borderId="0" xfId="0" applyFont="1" applyFill="1"/>
    <xf numFmtId="1" fontId="0" fillId="0" borderId="0" xfId="0" applyNumberFormat="1"/>
    <xf numFmtId="1" fontId="2" fillId="0" borderId="0" xfId="0" applyNumberFormat="1" applyFont="1"/>
    <xf numFmtId="0" fontId="0" fillId="0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0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1" fillId="4" borderId="0" xfId="0" applyFont="1" applyFill="1" applyAlignment="1">
      <alignment horizontal="left"/>
    </xf>
    <xf numFmtId="2" fontId="0" fillId="0" borderId="0" xfId="0" applyNumberFormat="1"/>
    <xf numFmtId="0" fontId="0" fillId="8" borderId="0" xfId="0" applyFill="1"/>
    <xf numFmtId="2" fontId="1" fillId="9" borderId="0" xfId="0" applyNumberFormat="1" applyFont="1" applyFill="1"/>
    <xf numFmtId="2" fontId="0" fillId="0" borderId="0" xfId="0" applyNumberFormat="1" applyFill="1"/>
    <xf numFmtId="2" fontId="1" fillId="4" borderId="0" xfId="0" applyNumberFormat="1" applyFont="1" applyFill="1"/>
    <xf numFmtId="2" fontId="1" fillId="0" borderId="0" xfId="0" applyNumberFormat="1" applyFont="1" applyFill="1"/>
    <xf numFmtId="2" fontId="1" fillId="4" borderId="0" xfId="0" applyNumberFormat="1" applyFont="1" applyFill="1" applyAlignment="1">
      <alignment horizontal="left"/>
    </xf>
    <xf numFmtId="2" fontId="0" fillId="0" borderId="0" xfId="0" applyNumberFormat="1" applyFill="1" applyAlignment="1">
      <alignment horizontal="right"/>
    </xf>
    <xf numFmtId="0" fontId="3" fillId="4" borderId="0" xfId="0" applyFont="1" applyFill="1"/>
    <xf numFmtId="0" fontId="3" fillId="11" borderId="0" xfId="0" applyFont="1" applyFill="1"/>
    <xf numFmtId="0" fontId="0" fillId="11" borderId="0" xfId="0" applyFill="1"/>
    <xf numFmtId="0" fontId="0" fillId="10" borderId="0" xfId="0" applyFill="1"/>
    <xf numFmtId="0" fontId="1" fillId="7" borderId="0" xfId="0" applyFont="1" applyFill="1"/>
    <xf numFmtId="2" fontId="1" fillId="7" borderId="0" xfId="0" applyNumberFormat="1" applyFont="1" applyFill="1"/>
    <xf numFmtId="16" fontId="0" fillId="7" borderId="0" xfId="0" applyNumberFormat="1" applyFill="1"/>
    <xf numFmtId="1" fontId="1" fillId="4" borderId="0" xfId="0" applyNumberFormat="1" applyFont="1" applyFill="1"/>
    <xf numFmtId="1" fontId="1" fillId="9" borderId="0" xfId="0" applyNumberFormat="1" applyFont="1" applyFill="1"/>
    <xf numFmtId="0" fontId="0" fillId="11" borderId="0" xfId="0" applyFill="1" applyAlignment="1">
      <alignment horizontal="right"/>
    </xf>
  </cellXfs>
  <cellStyles count="1">
    <cellStyle name="Normal" xfId="0" builtinId="0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6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3" width="9.140625" style="28"/>
    <col min="5" max="5" width="9.140625" style="28"/>
    <col min="7" max="7" width="9.140625" style="25"/>
  </cols>
  <sheetData>
    <row r="1" spans="1:7" x14ac:dyDescent="0.25">
      <c r="A1" s="1" t="s">
        <v>1</v>
      </c>
      <c r="B1" s="11" t="s">
        <v>231</v>
      </c>
      <c r="C1" s="27" t="s">
        <v>181</v>
      </c>
      <c r="D1" s="10" t="s">
        <v>290</v>
      </c>
      <c r="E1" s="29" t="s">
        <v>181</v>
      </c>
      <c r="F1" s="37" t="s">
        <v>187</v>
      </c>
      <c r="G1" s="38" t="s">
        <v>181</v>
      </c>
    </row>
    <row r="2" spans="1:7" x14ac:dyDescent="0.25">
      <c r="A2" s="6" t="s">
        <v>2</v>
      </c>
      <c r="B2">
        <v>625</v>
      </c>
    </row>
    <row r="3" spans="1:7" x14ac:dyDescent="0.25">
      <c r="A3" t="s">
        <v>3</v>
      </c>
      <c r="B3">
        <v>500</v>
      </c>
    </row>
    <row r="4" spans="1:7" x14ac:dyDescent="0.25">
      <c r="A4" s="3" t="s">
        <v>4</v>
      </c>
      <c r="B4">
        <v>700</v>
      </c>
    </row>
    <row r="5" spans="1:7" x14ac:dyDescent="0.25">
      <c r="A5" s="7" t="s">
        <v>5</v>
      </c>
      <c r="B5">
        <v>550</v>
      </c>
    </row>
    <row r="6" spans="1:7" x14ac:dyDescent="0.25">
      <c r="A6" t="s">
        <v>6</v>
      </c>
      <c r="B6">
        <v>575</v>
      </c>
    </row>
    <row r="7" spans="1:7" x14ac:dyDescent="0.25">
      <c r="A7" s="9" t="s">
        <v>7</v>
      </c>
      <c r="B7">
        <v>4000</v>
      </c>
    </row>
    <row r="8" spans="1:7" x14ac:dyDescent="0.25">
      <c r="A8" s="9" t="s">
        <v>8</v>
      </c>
      <c r="B8">
        <v>2800</v>
      </c>
    </row>
    <row r="9" spans="1:7" x14ac:dyDescent="0.25">
      <c r="A9" s="3" t="s">
        <v>9</v>
      </c>
      <c r="B9">
        <v>1250</v>
      </c>
    </row>
    <row r="10" spans="1:7" x14ac:dyDescent="0.25">
      <c r="A10" s="9" t="s">
        <v>10</v>
      </c>
      <c r="B10">
        <v>2000</v>
      </c>
    </row>
    <row r="11" spans="1:7" x14ac:dyDescent="0.25">
      <c r="A11" t="s">
        <v>11</v>
      </c>
      <c r="B11">
        <v>1500</v>
      </c>
    </row>
    <row r="12" spans="1:7" x14ac:dyDescent="0.25">
      <c r="A12" t="s">
        <v>12</v>
      </c>
      <c r="B12">
        <v>700</v>
      </c>
    </row>
    <row r="13" spans="1:7" x14ac:dyDescent="0.25">
      <c r="A13" t="s">
        <v>13</v>
      </c>
      <c r="B13">
        <v>700</v>
      </c>
    </row>
    <row r="14" spans="1:7" x14ac:dyDescent="0.25">
      <c r="A14" t="s">
        <v>14</v>
      </c>
      <c r="B14">
        <v>700</v>
      </c>
    </row>
    <row r="15" spans="1:7" x14ac:dyDescent="0.25">
      <c r="A15" t="s">
        <v>15</v>
      </c>
      <c r="B15">
        <v>600</v>
      </c>
    </row>
    <row r="16" spans="1:7" x14ac:dyDescent="0.25">
      <c r="A16" t="s">
        <v>16</v>
      </c>
      <c r="B16">
        <v>300</v>
      </c>
    </row>
    <row r="17" spans="1:2" x14ac:dyDescent="0.25">
      <c r="A17" t="s">
        <v>17</v>
      </c>
    </row>
    <row r="18" spans="1:2" x14ac:dyDescent="0.25">
      <c r="A18" s="7" t="s">
        <v>18</v>
      </c>
      <c r="B18" s="2">
        <v>450</v>
      </c>
    </row>
    <row r="19" spans="1:2" x14ac:dyDescent="0.25">
      <c r="A19" s="3" t="s">
        <v>19</v>
      </c>
      <c r="B19">
        <v>700</v>
      </c>
    </row>
    <row r="20" spans="1:2" x14ac:dyDescent="0.25">
      <c r="A20" t="s">
        <v>20</v>
      </c>
      <c r="B20">
        <v>300</v>
      </c>
    </row>
    <row r="21" spans="1:2" x14ac:dyDescent="0.25">
      <c r="A21" s="3" t="s">
        <v>21</v>
      </c>
      <c r="B21">
        <v>700</v>
      </c>
    </row>
    <row r="22" spans="1:2" x14ac:dyDescent="0.25">
      <c r="A22" t="s">
        <v>22</v>
      </c>
      <c r="B22">
        <v>700</v>
      </c>
    </row>
    <row r="23" spans="1:2" x14ac:dyDescent="0.25">
      <c r="A23" s="6" t="s">
        <v>23</v>
      </c>
      <c r="B23">
        <v>800</v>
      </c>
    </row>
    <row r="24" spans="1:2" x14ac:dyDescent="0.25">
      <c r="A24" s="9" t="s">
        <v>24</v>
      </c>
      <c r="B24">
        <v>8000</v>
      </c>
    </row>
    <row r="25" spans="1:2" x14ac:dyDescent="0.25">
      <c r="A25" t="s">
        <v>25</v>
      </c>
      <c r="B25" s="2">
        <v>100</v>
      </c>
    </row>
    <row r="26" spans="1:2" x14ac:dyDescent="0.25">
      <c r="A26" t="s">
        <v>26</v>
      </c>
      <c r="B26" s="2">
        <v>150</v>
      </c>
    </row>
    <row r="27" spans="1:2" x14ac:dyDescent="0.25">
      <c r="A27" s="6" t="s">
        <v>27</v>
      </c>
      <c r="B27">
        <v>625</v>
      </c>
    </row>
    <row r="28" spans="1:2" x14ac:dyDescent="0.25">
      <c r="A28" t="s">
        <v>28</v>
      </c>
      <c r="B28">
        <v>400</v>
      </c>
    </row>
    <row r="29" spans="1:2" x14ac:dyDescent="0.25">
      <c r="A29" t="s">
        <v>29</v>
      </c>
      <c r="B29">
        <v>800</v>
      </c>
    </row>
    <row r="30" spans="1:2" x14ac:dyDescent="0.25">
      <c r="A30" s="7" t="s">
        <v>30</v>
      </c>
      <c r="B30" s="2">
        <v>300</v>
      </c>
    </row>
    <row r="31" spans="1:2" x14ac:dyDescent="0.25">
      <c r="A31" s="9" t="s">
        <v>31</v>
      </c>
      <c r="B31">
        <v>3500</v>
      </c>
    </row>
    <row r="32" spans="1:2" x14ac:dyDescent="0.25">
      <c r="A32" t="s">
        <v>32</v>
      </c>
      <c r="B32">
        <v>3200</v>
      </c>
    </row>
    <row r="33" spans="1:7" x14ac:dyDescent="0.25">
      <c r="A33" t="s">
        <v>33</v>
      </c>
      <c r="B33">
        <v>3200</v>
      </c>
    </row>
    <row r="34" spans="1:7" x14ac:dyDescent="0.25">
      <c r="A34" t="s">
        <v>34</v>
      </c>
      <c r="B34">
        <v>150</v>
      </c>
    </row>
    <row r="35" spans="1:7" x14ac:dyDescent="0.25">
      <c r="A35" s="3" t="s">
        <v>35</v>
      </c>
      <c r="B35">
        <v>700</v>
      </c>
    </row>
    <row r="36" spans="1:7" x14ac:dyDescent="0.25">
      <c r="A36" t="s">
        <v>36</v>
      </c>
      <c r="B36">
        <v>270</v>
      </c>
    </row>
    <row r="37" spans="1:7" x14ac:dyDescent="0.25">
      <c r="A37" s="3" t="s">
        <v>37</v>
      </c>
      <c r="B37">
        <v>800</v>
      </c>
      <c r="C37" s="25">
        <f>B37/$B$66</f>
        <v>0.88888888888888884</v>
      </c>
      <c r="D37" s="5">
        <v>700</v>
      </c>
      <c r="E37" s="25">
        <f>D37/$D$66</f>
        <v>0.875</v>
      </c>
      <c r="F37">
        <v>575</v>
      </c>
      <c r="G37" s="25">
        <f>F37/$F$66</f>
        <v>0.88461538461538458</v>
      </c>
    </row>
    <row r="38" spans="1:7" x14ac:dyDescent="0.25">
      <c r="A38" s="7" t="s">
        <v>38</v>
      </c>
      <c r="B38">
        <v>120</v>
      </c>
      <c r="C38" s="25">
        <f>B38/$B$65</f>
        <v>1.2</v>
      </c>
      <c r="D38" s="5">
        <v>130</v>
      </c>
      <c r="E38" s="28">
        <f>D38/$D$65</f>
        <v>1.3</v>
      </c>
      <c r="F38">
        <v>85</v>
      </c>
      <c r="G38" s="25">
        <f>F38/$F$65</f>
        <v>1.5454545454545454</v>
      </c>
    </row>
    <row r="39" spans="1:7" x14ac:dyDescent="0.25">
      <c r="A39" s="9" t="s">
        <v>39</v>
      </c>
      <c r="B39">
        <v>3000</v>
      </c>
      <c r="C39" s="28">
        <f>B39/$B$45</f>
        <v>1.2</v>
      </c>
      <c r="D39" s="5">
        <v>3500</v>
      </c>
      <c r="E39" s="28">
        <f>D39/$D$45</f>
        <v>1.5555555555555556</v>
      </c>
      <c r="F39">
        <v>2000</v>
      </c>
      <c r="G39" s="25">
        <f>F39/$F$45</f>
        <v>1.4814814814814814</v>
      </c>
    </row>
    <row r="40" spans="1:7" x14ac:dyDescent="0.25">
      <c r="A40" s="7" t="s">
        <v>40</v>
      </c>
      <c r="B40">
        <v>130</v>
      </c>
      <c r="C40" s="25">
        <f>B40/$B$65</f>
        <v>1.3</v>
      </c>
      <c r="D40" s="35">
        <v>130</v>
      </c>
      <c r="E40" s="28">
        <f>D40/$D$65</f>
        <v>1.3</v>
      </c>
      <c r="F40">
        <v>85</v>
      </c>
      <c r="G40" s="25">
        <f>F40/$F$65</f>
        <v>1.5454545454545454</v>
      </c>
    </row>
    <row r="41" spans="1:7" x14ac:dyDescent="0.25">
      <c r="A41" t="s">
        <v>41</v>
      </c>
      <c r="B41">
        <v>800</v>
      </c>
      <c r="D41" s="35">
        <v>800</v>
      </c>
      <c r="F41">
        <v>500</v>
      </c>
    </row>
    <row r="42" spans="1:7" x14ac:dyDescent="0.25">
      <c r="A42" t="s">
        <v>42</v>
      </c>
    </row>
    <row r="43" spans="1:7" x14ac:dyDescent="0.25">
      <c r="A43" t="s">
        <v>43</v>
      </c>
    </row>
    <row r="44" spans="1:7" x14ac:dyDescent="0.25">
      <c r="A44" s="7" t="s">
        <v>44</v>
      </c>
      <c r="B44">
        <v>120</v>
      </c>
      <c r="C44" s="25">
        <f>B44/$B$65</f>
        <v>1.2</v>
      </c>
      <c r="D44" s="35">
        <v>120</v>
      </c>
      <c r="E44" s="28">
        <f>D44/$D$65</f>
        <v>1.2</v>
      </c>
      <c r="F44">
        <v>65</v>
      </c>
      <c r="G44" s="25">
        <f>F44/$F$65</f>
        <v>1.1818181818181819</v>
      </c>
    </row>
    <row r="45" spans="1:7" x14ac:dyDescent="0.25">
      <c r="A45" s="9" t="s">
        <v>45</v>
      </c>
      <c r="B45">
        <v>2500</v>
      </c>
      <c r="C45" s="28">
        <f>B45/$B$45</f>
        <v>1</v>
      </c>
      <c r="D45" s="5">
        <v>2250</v>
      </c>
      <c r="E45" s="28">
        <f>D45/$D$45</f>
        <v>1</v>
      </c>
      <c r="F45">
        <v>1350</v>
      </c>
      <c r="G45" s="25">
        <f>F45/$F$45</f>
        <v>1</v>
      </c>
    </row>
    <row r="46" spans="1:7" x14ac:dyDescent="0.25">
      <c r="A46" t="s">
        <v>46</v>
      </c>
      <c r="B46">
        <v>1</v>
      </c>
    </row>
    <row r="47" spans="1:7" x14ac:dyDescent="0.25">
      <c r="A47" t="s">
        <v>47</v>
      </c>
      <c r="B47">
        <v>1</v>
      </c>
    </row>
    <row r="48" spans="1:7" x14ac:dyDescent="0.25">
      <c r="A48" t="s">
        <v>48</v>
      </c>
      <c r="B48">
        <v>1</v>
      </c>
    </row>
    <row r="49" spans="1:7" x14ac:dyDescent="0.25">
      <c r="A49" t="s">
        <v>49</v>
      </c>
      <c r="B49">
        <v>1</v>
      </c>
    </row>
    <row r="50" spans="1:7" x14ac:dyDescent="0.25">
      <c r="A50" t="s">
        <v>50</v>
      </c>
      <c r="B50">
        <v>1</v>
      </c>
    </row>
    <row r="51" spans="1:7" x14ac:dyDescent="0.25">
      <c r="A51" t="s">
        <v>51</v>
      </c>
      <c r="B51">
        <v>1</v>
      </c>
    </row>
    <row r="52" spans="1:7" x14ac:dyDescent="0.25">
      <c r="A52" t="s">
        <v>52</v>
      </c>
      <c r="B52">
        <v>1</v>
      </c>
    </row>
    <row r="53" spans="1:7" x14ac:dyDescent="0.25">
      <c r="A53" t="s">
        <v>53</v>
      </c>
      <c r="B53">
        <v>1</v>
      </c>
    </row>
    <row r="54" spans="1:7" x14ac:dyDescent="0.25">
      <c r="A54" t="s">
        <v>54</v>
      </c>
      <c r="B54">
        <v>1</v>
      </c>
    </row>
    <row r="55" spans="1:7" x14ac:dyDescent="0.25">
      <c r="A55" t="s">
        <v>55</v>
      </c>
      <c r="B55">
        <v>1</v>
      </c>
    </row>
    <row r="56" spans="1:7" x14ac:dyDescent="0.25">
      <c r="A56" t="s">
        <v>56</v>
      </c>
      <c r="B56">
        <v>1</v>
      </c>
    </row>
    <row r="57" spans="1:7" x14ac:dyDescent="0.25">
      <c r="A57" t="s">
        <v>57</v>
      </c>
      <c r="B57">
        <v>1</v>
      </c>
    </row>
    <row r="58" spans="1:7" x14ac:dyDescent="0.25">
      <c r="A58" t="s">
        <v>58</v>
      </c>
      <c r="B58">
        <v>1</v>
      </c>
    </row>
    <row r="59" spans="1:7" x14ac:dyDescent="0.25">
      <c r="A59" t="s">
        <v>59</v>
      </c>
      <c r="B59">
        <v>1</v>
      </c>
    </row>
    <row r="60" spans="1:7" x14ac:dyDescent="0.25">
      <c r="A60" s="3" t="s">
        <v>60</v>
      </c>
      <c r="B60">
        <v>900</v>
      </c>
      <c r="C60" s="25">
        <f>B60/$B$66</f>
        <v>1</v>
      </c>
      <c r="D60" s="35">
        <v>900</v>
      </c>
      <c r="E60" s="25">
        <f>D60/$D$66</f>
        <v>1.125</v>
      </c>
      <c r="F60">
        <v>800</v>
      </c>
      <c r="G60" s="25">
        <f>F60/$F$66</f>
        <v>1.2307692307692308</v>
      </c>
    </row>
    <row r="61" spans="1:7" x14ac:dyDescent="0.25">
      <c r="A61" t="s">
        <v>61</v>
      </c>
      <c r="B61">
        <v>800</v>
      </c>
      <c r="D61" s="5">
        <v>1000</v>
      </c>
      <c r="F61">
        <v>800</v>
      </c>
    </row>
    <row r="62" spans="1:7" x14ac:dyDescent="0.25">
      <c r="A62" t="s">
        <v>62</v>
      </c>
    </row>
    <row r="63" spans="1:7" x14ac:dyDescent="0.25">
      <c r="A63" s="6" t="s">
        <v>63</v>
      </c>
      <c r="B63" s="2">
        <v>240</v>
      </c>
      <c r="C63" s="28">
        <f>B63/$B$63</f>
        <v>1</v>
      </c>
      <c r="D63" s="35">
        <v>240</v>
      </c>
      <c r="E63" s="28">
        <f>D63/$D$63</f>
        <v>1</v>
      </c>
      <c r="F63">
        <v>240</v>
      </c>
      <c r="G63" s="25">
        <f>F63/$F$63</f>
        <v>1</v>
      </c>
    </row>
    <row r="64" spans="1:7" x14ac:dyDescent="0.25">
      <c r="A64" s="9" t="s">
        <v>64</v>
      </c>
      <c r="B64">
        <v>4500</v>
      </c>
      <c r="C64" s="28">
        <f>B64/$B$45</f>
        <v>1.8</v>
      </c>
      <c r="D64" s="35">
        <v>4500</v>
      </c>
      <c r="E64" s="28">
        <f>D64/$D$45</f>
        <v>2</v>
      </c>
      <c r="F64">
        <v>3700</v>
      </c>
      <c r="G64" s="25">
        <f>F64/$F$45</f>
        <v>2.7407407407407409</v>
      </c>
    </row>
    <row r="65" spans="1:7" x14ac:dyDescent="0.25">
      <c r="A65" s="7" t="s">
        <v>65</v>
      </c>
      <c r="B65">
        <v>100</v>
      </c>
      <c r="C65" s="25">
        <f>B65/$B$65</f>
        <v>1</v>
      </c>
      <c r="D65" s="35">
        <v>100</v>
      </c>
      <c r="E65" s="28">
        <f>D65/$D$65</f>
        <v>1</v>
      </c>
      <c r="F65">
        <v>55</v>
      </c>
      <c r="G65" s="25">
        <f>F65/$F$65</f>
        <v>1</v>
      </c>
    </row>
    <row r="66" spans="1:7" x14ac:dyDescent="0.25">
      <c r="A66" s="3" t="s">
        <v>66</v>
      </c>
      <c r="B66">
        <v>900</v>
      </c>
      <c r="C66" s="25">
        <f>B66/$B$66</f>
        <v>1</v>
      </c>
      <c r="D66" s="5">
        <v>800</v>
      </c>
      <c r="E66" s="25">
        <f>D66/$D$66</f>
        <v>1</v>
      </c>
      <c r="F66">
        <v>650</v>
      </c>
      <c r="G66" s="25">
        <f>F66/$F$66</f>
        <v>1</v>
      </c>
    </row>
    <row r="67" spans="1:7" x14ac:dyDescent="0.25">
      <c r="A67" s="6" t="s">
        <v>67</v>
      </c>
      <c r="B67">
        <v>225</v>
      </c>
      <c r="C67" s="28">
        <f t="shared" ref="C67:C68" si="0">B67/$B$63</f>
        <v>0.9375</v>
      </c>
      <c r="D67" s="35">
        <v>225</v>
      </c>
      <c r="E67" s="28">
        <f t="shared" ref="E67:E68" si="1">D67/$D$63</f>
        <v>0.9375</v>
      </c>
      <c r="F67">
        <v>135</v>
      </c>
      <c r="G67" s="25">
        <f t="shared" ref="G67:G68" si="2">F67/$F$63</f>
        <v>0.5625</v>
      </c>
    </row>
    <row r="68" spans="1:7" x14ac:dyDescent="0.25">
      <c r="A68" s="6" t="s">
        <v>68</v>
      </c>
      <c r="B68">
        <v>275</v>
      </c>
      <c r="C68" s="28">
        <f t="shared" si="0"/>
        <v>1.1458333333333333</v>
      </c>
      <c r="D68" s="35">
        <v>275</v>
      </c>
      <c r="E68" s="28">
        <f t="shared" si="1"/>
        <v>1.1458333333333333</v>
      </c>
      <c r="F68">
        <v>275</v>
      </c>
      <c r="G68" s="25">
        <f t="shared" si="2"/>
        <v>1.1458333333333333</v>
      </c>
    </row>
    <row r="69" spans="1:7" x14ac:dyDescent="0.25">
      <c r="A69" s="9" t="s">
        <v>69</v>
      </c>
      <c r="B69">
        <v>2000</v>
      </c>
      <c r="C69" s="28">
        <f>B69/$B$45</f>
        <v>0.8</v>
      </c>
      <c r="D69" s="5">
        <v>2500</v>
      </c>
      <c r="E69" s="28">
        <f>D69/$D$45</f>
        <v>1.1111111111111112</v>
      </c>
      <c r="F69">
        <v>1500</v>
      </c>
      <c r="G69" s="25">
        <f>F69/$F$45</f>
        <v>1.1111111111111112</v>
      </c>
    </row>
    <row r="70" spans="1:7" x14ac:dyDescent="0.25">
      <c r="A70" s="9" t="s">
        <v>70</v>
      </c>
      <c r="B70">
        <v>8000</v>
      </c>
      <c r="D70" s="35">
        <v>8000</v>
      </c>
      <c r="F70">
        <v>8000</v>
      </c>
    </row>
    <row r="71" spans="1:7" x14ac:dyDescent="0.25">
      <c r="A71" s="6" t="s">
        <v>71</v>
      </c>
      <c r="B71" s="2">
        <v>235</v>
      </c>
      <c r="C71" s="28">
        <f>B71/$B$63</f>
        <v>0.97916666666666663</v>
      </c>
      <c r="D71" s="35">
        <v>235</v>
      </c>
      <c r="E71" s="28">
        <f>D71/$D$63</f>
        <v>0.97916666666666663</v>
      </c>
      <c r="F71">
        <v>225</v>
      </c>
      <c r="G71" s="25">
        <f>F71/$F$63</f>
        <v>0.9375</v>
      </c>
    </row>
    <row r="72" spans="1:7" x14ac:dyDescent="0.25">
      <c r="A72" t="s">
        <v>72</v>
      </c>
      <c r="B72" s="2">
        <v>100</v>
      </c>
      <c r="D72" s="35">
        <v>100</v>
      </c>
      <c r="F72">
        <v>30</v>
      </c>
    </row>
    <row r="73" spans="1:7" x14ac:dyDescent="0.25">
      <c r="A73" t="s">
        <v>73</v>
      </c>
      <c r="B73">
        <v>150</v>
      </c>
      <c r="D73" s="35">
        <v>150</v>
      </c>
      <c r="F73">
        <v>50</v>
      </c>
    </row>
    <row r="74" spans="1:7" x14ac:dyDescent="0.25">
      <c r="A74" s="6" t="s">
        <v>74</v>
      </c>
      <c r="B74">
        <v>175</v>
      </c>
      <c r="C74" s="28">
        <f>B74/$B$63</f>
        <v>0.72916666666666663</v>
      </c>
      <c r="D74" s="35">
        <v>175</v>
      </c>
      <c r="E74" s="28">
        <f>D74/$D$63</f>
        <v>0.72916666666666663</v>
      </c>
      <c r="F74">
        <v>150</v>
      </c>
      <c r="G74" s="25">
        <f>F74/$F$63</f>
        <v>0.625</v>
      </c>
    </row>
    <row r="75" spans="1:7" x14ac:dyDescent="0.25">
      <c r="A75" t="s">
        <v>75</v>
      </c>
      <c r="B75">
        <v>600</v>
      </c>
      <c r="D75" s="35">
        <v>600</v>
      </c>
      <c r="F75">
        <v>700</v>
      </c>
    </row>
    <row r="76" spans="1:7" x14ac:dyDescent="0.25">
      <c r="A76" t="s">
        <v>76</v>
      </c>
      <c r="B76">
        <v>600</v>
      </c>
    </row>
    <row r="77" spans="1:7" x14ac:dyDescent="0.25">
      <c r="A77" t="s">
        <v>77</v>
      </c>
      <c r="B77">
        <v>600</v>
      </c>
    </row>
    <row r="78" spans="1:7" x14ac:dyDescent="0.25">
      <c r="A78" t="s">
        <v>78</v>
      </c>
      <c r="B78">
        <v>600</v>
      </c>
    </row>
    <row r="79" spans="1:7" x14ac:dyDescent="0.25">
      <c r="A79" t="s">
        <v>79</v>
      </c>
      <c r="B79">
        <v>600</v>
      </c>
    </row>
    <row r="80" spans="1:7" x14ac:dyDescent="0.25">
      <c r="A80" t="s">
        <v>80</v>
      </c>
      <c r="B80">
        <v>600</v>
      </c>
    </row>
    <row r="81" spans="1:7" x14ac:dyDescent="0.25">
      <c r="A81" t="s">
        <v>81</v>
      </c>
      <c r="B81">
        <v>600</v>
      </c>
      <c r="D81" s="35">
        <v>600</v>
      </c>
      <c r="F81">
        <v>650</v>
      </c>
    </row>
    <row r="82" spans="1:7" x14ac:dyDescent="0.25">
      <c r="A82" t="s">
        <v>82</v>
      </c>
      <c r="B82">
        <v>900</v>
      </c>
      <c r="D82" s="35">
        <v>900</v>
      </c>
      <c r="F82">
        <v>680</v>
      </c>
    </row>
    <row r="83" spans="1:7" x14ac:dyDescent="0.25">
      <c r="A83" s="6" t="s">
        <v>83</v>
      </c>
      <c r="B83">
        <v>250</v>
      </c>
      <c r="C83" s="28">
        <f>B83/$B$63</f>
        <v>1.0416666666666667</v>
      </c>
      <c r="D83" s="35">
        <v>250</v>
      </c>
      <c r="E83" s="28">
        <f>D83/$D$63</f>
        <v>1.0416666666666667</v>
      </c>
      <c r="F83">
        <v>220</v>
      </c>
      <c r="G83" s="25">
        <f>F83/$F$63</f>
        <v>0.91666666666666663</v>
      </c>
    </row>
    <row r="84" spans="1:7" x14ac:dyDescent="0.25">
      <c r="A84" s="7" t="s">
        <v>84</v>
      </c>
      <c r="B84">
        <v>70</v>
      </c>
      <c r="C84" s="25">
        <f>B84/$B$65</f>
        <v>0.7</v>
      </c>
      <c r="D84" s="35">
        <v>70</v>
      </c>
      <c r="E84" s="28">
        <f>D84/$D$65</f>
        <v>0.7</v>
      </c>
      <c r="F84">
        <v>35</v>
      </c>
      <c r="G84" s="25">
        <f>F84/$F$65</f>
        <v>0.63636363636363635</v>
      </c>
    </row>
    <row r="85" spans="1:7" x14ac:dyDescent="0.25">
      <c r="A85" t="s">
        <v>85</v>
      </c>
      <c r="B85">
        <v>700</v>
      </c>
      <c r="D85" s="35">
        <v>700</v>
      </c>
      <c r="F85">
        <v>800</v>
      </c>
    </row>
    <row r="86" spans="1:7" x14ac:dyDescent="0.25">
      <c r="A86" s="3" t="s">
        <v>86</v>
      </c>
      <c r="B86">
        <v>800</v>
      </c>
      <c r="C86" s="25">
        <f>B86/$B$66</f>
        <v>0.88888888888888884</v>
      </c>
      <c r="D86" s="5">
        <v>600</v>
      </c>
      <c r="E86" s="25">
        <f>D86/$D$66</f>
        <v>0.75</v>
      </c>
      <c r="F86">
        <v>425</v>
      </c>
      <c r="G86" s="25">
        <f>F86/$F$66</f>
        <v>0.65384615384615385</v>
      </c>
    </row>
    <row r="87" spans="1:7" x14ac:dyDescent="0.25">
      <c r="A87" t="s">
        <v>87</v>
      </c>
      <c r="B87">
        <v>1</v>
      </c>
    </row>
    <row r="88" spans="1:7" x14ac:dyDescent="0.25">
      <c r="A88" t="s">
        <v>88</v>
      </c>
      <c r="B88">
        <v>800</v>
      </c>
      <c r="D88" s="4" t="s">
        <v>285</v>
      </c>
    </row>
    <row r="89" spans="1:7" x14ac:dyDescent="0.25">
      <c r="A89" t="s">
        <v>89</v>
      </c>
      <c r="B89">
        <v>120</v>
      </c>
      <c r="D89" s="4" t="s">
        <v>285</v>
      </c>
    </row>
    <row r="90" spans="1:7" x14ac:dyDescent="0.25">
      <c r="A90" t="s">
        <v>90</v>
      </c>
      <c r="B90">
        <v>3000</v>
      </c>
      <c r="D90" s="4" t="s">
        <v>285</v>
      </c>
    </row>
    <row r="91" spans="1:7" x14ac:dyDescent="0.25">
      <c r="A91" t="s">
        <v>91</v>
      </c>
      <c r="B91">
        <v>800</v>
      </c>
      <c r="D91" s="4" t="s">
        <v>285</v>
      </c>
    </row>
    <row r="92" spans="1:7" x14ac:dyDescent="0.25">
      <c r="A92" t="s">
        <v>92</v>
      </c>
      <c r="B92">
        <v>120</v>
      </c>
      <c r="D92" s="4" t="s">
        <v>285</v>
      </c>
    </row>
    <row r="93" spans="1:7" x14ac:dyDescent="0.25">
      <c r="A93" s="7" t="s">
        <v>93</v>
      </c>
      <c r="B93">
        <v>130</v>
      </c>
      <c r="C93" s="25">
        <f>B93/$B$65</f>
        <v>1.3</v>
      </c>
      <c r="D93" s="35">
        <v>130</v>
      </c>
      <c r="E93" s="28">
        <f>D93/$D$65</f>
        <v>1.3</v>
      </c>
      <c r="F93">
        <v>85</v>
      </c>
      <c r="G93" s="25">
        <f>F93/$F$65</f>
        <v>1.5454545454545454</v>
      </c>
    </row>
    <row r="94" spans="1:7" x14ac:dyDescent="0.25">
      <c r="A94" t="s">
        <v>94</v>
      </c>
      <c r="B94">
        <v>2500</v>
      </c>
      <c r="D94" s="4" t="s">
        <v>285</v>
      </c>
    </row>
    <row r="95" spans="1:7" x14ac:dyDescent="0.25">
      <c r="A95" s="3" t="s">
        <v>95</v>
      </c>
      <c r="B95">
        <v>900</v>
      </c>
      <c r="C95" s="25">
        <f>B95/$B$66</f>
        <v>1</v>
      </c>
      <c r="D95" s="35">
        <v>900</v>
      </c>
      <c r="E95" s="25">
        <f>D95/$D$66</f>
        <v>1.125</v>
      </c>
      <c r="F95">
        <v>800</v>
      </c>
      <c r="G95" s="25">
        <f>F95/$F$66</f>
        <v>1.2307692307692308</v>
      </c>
    </row>
    <row r="96" spans="1:7" x14ac:dyDescent="0.25">
      <c r="A96" t="s">
        <v>96</v>
      </c>
      <c r="B96">
        <v>3000</v>
      </c>
      <c r="D96" s="4" t="s">
        <v>285</v>
      </c>
    </row>
    <row r="97" spans="1:4" x14ac:dyDescent="0.25">
      <c r="A97" t="s">
        <v>97</v>
      </c>
      <c r="B97">
        <v>1</v>
      </c>
      <c r="D97" s="4" t="s">
        <v>285</v>
      </c>
    </row>
    <row r="98" spans="1:4" x14ac:dyDescent="0.25">
      <c r="A98" t="s">
        <v>98</v>
      </c>
      <c r="B98">
        <v>1</v>
      </c>
      <c r="D98" s="4" t="s">
        <v>285</v>
      </c>
    </row>
    <row r="99" spans="1:4" x14ac:dyDescent="0.25">
      <c r="A99" t="s">
        <v>99</v>
      </c>
      <c r="B99">
        <v>1</v>
      </c>
      <c r="D99" s="4" t="s">
        <v>285</v>
      </c>
    </row>
    <row r="100" spans="1:4" x14ac:dyDescent="0.25">
      <c r="A100" t="s">
        <v>100</v>
      </c>
      <c r="B100">
        <v>1</v>
      </c>
      <c r="D100" s="4" t="s">
        <v>285</v>
      </c>
    </row>
    <row r="101" spans="1:4" x14ac:dyDescent="0.25">
      <c r="A101" t="s">
        <v>101</v>
      </c>
      <c r="B101">
        <v>1</v>
      </c>
      <c r="D101" s="4" t="s">
        <v>285</v>
      </c>
    </row>
    <row r="102" spans="1:4" x14ac:dyDescent="0.25">
      <c r="A102" t="s">
        <v>102</v>
      </c>
      <c r="B102">
        <v>1</v>
      </c>
      <c r="D102" s="4" t="s">
        <v>285</v>
      </c>
    </row>
    <row r="103" spans="1:4" x14ac:dyDescent="0.25">
      <c r="A103" t="s">
        <v>103</v>
      </c>
      <c r="B103">
        <v>1</v>
      </c>
      <c r="D103" s="4" t="s">
        <v>285</v>
      </c>
    </row>
    <row r="104" spans="1:4" x14ac:dyDescent="0.25">
      <c r="A104" t="s">
        <v>104</v>
      </c>
      <c r="B104">
        <v>1</v>
      </c>
      <c r="D104" s="4" t="s">
        <v>285</v>
      </c>
    </row>
    <row r="105" spans="1:4" x14ac:dyDescent="0.25">
      <c r="A105" t="s">
        <v>105</v>
      </c>
      <c r="B105">
        <v>1</v>
      </c>
      <c r="D105" s="4" t="s">
        <v>285</v>
      </c>
    </row>
    <row r="106" spans="1:4" x14ac:dyDescent="0.25">
      <c r="A106" t="s">
        <v>106</v>
      </c>
      <c r="B106">
        <v>800</v>
      </c>
      <c r="D106" s="4" t="s">
        <v>285</v>
      </c>
    </row>
    <row r="107" spans="1:4" x14ac:dyDescent="0.25">
      <c r="A107" t="s">
        <v>107</v>
      </c>
      <c r="D107" s="4" t="s">
        <v>285</v>
      </c>
    </row>
    <row r="108" spans="1:4" x14ac:dyDescent="0.25">
      <c r="A108" t="s">
        <v>108</v>
      </c>
      <c r="B108" s="2">
        <v>240</v>
      </c>
      <c r="D108" s="4" t="s">
        <v>285</v>
      </c>
    </row>
    <row r="109" spans="1:4" x14ac:dyDescent="0.25">
      <c r="A109" t="s">
        <v>109</v>
      </c>
      <c r="B109">
        <v>4500</v>
      </c>
      <c r="D109" s="4" t="s">
        <v>285</v>
      </c>
    </row>
    <row r="110" spans="1:4" x14ac:dyDescent="0.25">
      <c r="A110" t="s">
        <v>110</v>
      </c>
      <c r="B110">
        <v>100</v>
      </c>
      <c r="D110" s="4" t="s">
        <v>285</v>
      </c>
    </row>
    <row r="111" spans="1:4" x14ac:dyDescent="0.25">
      <c r="A111" t="s">
        <v>111</v>
      </c>
      <c r="B111">
        <v>900</v>
      </c>
      <c r="D111" s="4" t="s">
        <v>285</v>
      </c>
    </row>
    <row r="112" spans="1:4" x14ac:dyDescent="0.25">
      <c r="A112" t="s">
        <v>112</v>
      </c>
      <c r="B112">
        <v>225</v>
      </c>
      <c r="D112" s="4" t="s">
        <v>285</v>
      </c>
    </row>
    <row r="113" spans="1:4" x14ac:dyDescent="0.25">
      <c r="A113" t="s">
        <v>113</v>
      </c>
      <c r="B113">
        <v>275</v>
      </c>
      <c r="D113" s="4" t="s">
        <v>285</v>
      </c>
    </row>
    <row r="114" spans="1:4" x14ac:dyDescent="0.25">
      <c r="A114" t="s">
        <v>114</v>
      </c>
      <c r="B114">
        <v>2000</v>
      </c>
      <c r="D114" s="4" t="s">
        <v>285</v>
      </c>
    </row>
    <row r="115" spans="1:4" x14ac:dyDescent="0.25">
      <c r="A115" t="s">
        <v>115</v>
      </c>
      <c r="B115">
        <v>8000</v>
      </c>
      <c r="D115" s="4" t="s">
        <v>285</v>
      </c>
    </row>
    <row r="116" spans="1:4" x14ac:dyDescent="0.25">
      <c r="A116" t="s">
        <v>116</v>
      </c>
      <c r="B116" s="2">
        <v>235</v>
      </c>
      <c r="D116" s="4" t="s">
        <v>285</v>
      </c>
    </row>
    <row r="117" spans="1:4" x14ac:dyDescent="0.25">
      <c r="A117" t="s">
        <v>117</v>
      </c>
      <c r="B117" s="2">
        <v>100</v>
      </c>
      <c r="D117" s="4" t="s">
        <v>285</v>
      </c>
    </row>
    <row r="118" spans="1:4" x14ac:dyDescent="0.25">
      <c r="A118" t="s">
        <v>118</v>
      </c>
      <c r="B118">
        <v>150</v>
      </c>
      <c r="D118" s="4" t="s">
        <v>285</v>
      </c>
    </row>
    <row r="119" spans="1:4" x14ac:dyDescent="0.25">
      <c r="A119" t="s">
        <v>119</v>
      </c>
      <c r="B119">
        <v>175</v>
      </c>
      <c r="D119" s="4" t="s">
        <v>285</v>
      </c>
    </row>
    <row r="120" spans="1:4" x14ac:dyDescent="0.25">
      <c r="A120" t="s">
        <v>120</v>
      </c>
      <c r="B120">
        <v>600</v>
      </c>
      <c r="D120" s="4" t="s">
        <v>285</v>
      </c>
    </row>
    <row r="121" spans="1:4" x14ac:dyDescent="0.25">
      <c r="A121" t="s">
        <v>121</v>
      </c>
      <c r="B121">
        <v>600</v>
      </c>
      <c r="D121" s="4" t="s">
        <v>285</v>
      </c>
    </row>
    <row r="122" spans="1:4" x14ac:dyDescent="0.25">
      <c r="A122" t="s">
        <v>122</v>
      </c>
      <c r="B122">
        <v>600</v>
      </c>
      <c r="D122" s="4" t="s">
        <v>285</v>
      </c>
    </row>
    <row r="123" spans="1:4" x14ac:dyDescent="0.25">
      <c r="A123" t="s">
        <v>123</v>
      </c>
      <c r="B123">
        <v>600</v>
      </c>
      <c r="D123" s="4" t="s">
        <v>285</v>
      </c>
    </row>
    <row r="124" spans="1:4" x14ac:dyDescent="0.25">
      <c r="A124" t="s">
        <v>124</v>
      </c>
      <c r="B124">
        <v>600</v>
      </c>
      <c r="D124" s="4" t="s">
        <v>285</v>
      </c>
    </row>
    <row r="125" spans="1:4" x14ac:dyDescent="0.25">
      <c r="A125" t="s">
        <v>125</v>
      </c>
      <c r="B125">
        <v>600</v>
      </c>
      <c r="D125" s="4" t="s">
        <v>285</v>
      </c>
    </row>
    <row r="126" spans="1:4" x14ac:dyDescent="0.25">
      <c r="A126" t="s">
        <v>126</v>
      </c>
      <c r="B126">
        <v>3000</v>
      </c>
      <c r="D126" s="4" t="s">
        <v>285</v>
      </c>
    </row>
    <row r="127" spans="1:4" x14ac:dyDescent="0.25">
      <c r="A127" t="s">
        <v>127</v>
      </c>
      <c r="B127">
        <v>600</v>
      </c>
      <c r="D127" s="4" t="s">
        <v>285</v>
      </c>
    </row>
    <row r="128" spans="1:4" x14ac:dyDescent="0.25">
      <c r="A128" t="s">
        <v>128</v>
      </c>
      <c r="B128">
        <v>900</v>
      </c>
      <c r="D128" s="4" t="s">
        <v>285</v>
      </c>
    </row>
    <row r="129" spans="1:4" x14ac:dyDescent="0.25">
      <c r="A129" t="s">
        <v>129</v>
      </c>
      <c r="B129">
        <v>250</v>
      </c>
      <c r="D129" s="4" t="s">
        <v>285</v>
      </c>
    </row>
    <row r="130" spans="1:4" x14ac:dyDescent="0.25">
      <c r="A130" t="s">
        <v>130</v>
      </c>
      <c r="B130">
        <v>70</v>
      </c>
      <c r="D130" s="4" t="s">
        <v>285</v>
      </c>
    </row>
    <row r="131" spans="1:4" x14ac:dyDescent="0.25">
      <c r="A131" t="s">
        <v>131</v>
      </c>
      <c r="B131">
        <v>700</v>
      </c>
      <c r="D131" s="4" t="s">
        <v>285</v>
      </c>
    </row>
    <row r="132" spans="1:4" x14ac:dyDescent="0.25">
      <c r="A132" t="s">
        <v>132</v>
      </c>
      <c r="B132">
        <v>800</v>
      </c>
      <c r="D132" s="4" t="s">
        <v>285</v>
      </c>
    </row>
    <row r="133" spans="1:4" x14ac:dyDescent="0.25">
      <c r="A133" t="s">
        <v>133</v>
      </c>
      <c r="B133">
        <v>1</v>
      </c>
      <c r="D133" s="4" t="s">
        <v>285</v>
      </c>
    </row>
    <row r="134" spans="1:4" x14ac:dyDescent="0.25">
      <c r="A134" s="3" t="s">
        <v>134</v>
      </c>
      <c r="B134">
        <v>650</v>
      </c>
    </row>
    <row r="135" spans="1:4" x14ac:dyDescent="0.25">
      <c r="A135" s="9" t="s">
        <v>135</v>
      </c>
      <c r="B135">
        <v>4000</v>
      </c>
    </row>
    <row r="136" spans="1:4" x14ac:dyDescent="0.25">
      <c r="A136" s="7" t="s">
        <v>136</v>
      </c>
      <c r="B136">
        <v>550</v>
      </c>
    </row>
    <row r="137" spans="1:4" x14ac:dyDescent="0.25">
      <c r="A137" s="9" t="s">
        <v>137</v>
      </c>
      <c r="B137" s="2">
        <v>2100</v>
      </c>
    </row>
    <row r="138" spans="1:4" x14ac:dyDescent="0.25">
      <c r="A138" s="6" t="s">
        <v>138</v>
      </c>
      <c r="B138">
        <v>400</v>
      </c>
    </row>
    <row r="139" spans="1:4" x14ac:dyDescent="0.25">
      <c r="A139" t="s">
        <v>139</v>
      </c>
      <c r="B139">
        <v>1</v>
      </c>
    </row>
    <row r="140" spans="1:4" x14ac:dyDescent="0.25">
      <c r="A140" s="9" t="s">
        <v>140</v>
      </c>
      <c r="B140">
        <v>2000</v>
      </c>
    </row>
    <row r="141" spans="1:4" x14ac:dyDescent="0.25">
      <c r="A141" s="3" t="s">
        <v>141</v>
      </c>
      <c r="B141">
        <v>700</v>
      </c>
    </row>
    <row r="142" spans="1:4" x14ac:dyDescent="0.25">
      <c r="A142" t="s">
        <v>142</v>
      </c>
      <c r="B142" s="2">
        <v>375</v>
      </c>
    </row>
    <row r="143" spans="1:4" x14ac:dyDescent="0.25">
      <c r="A143" s="3" t="s">
        <v>143</v>
      </c>
      <c r="B143">
        <v>800</v>
      </c>
    </row>
    <row r="144" spans="1:4" x14ac:dyDescent="0.25">
      <c r="A144" s="7" t="s">
        <v>144</v>
      </c>
      <c r="B144" s="2">
        <v>450</v>
      </c>
    </row>
    <row r="145" spans="1:2" x14ac:dyDescent="0.25">
      <c r="A145" s="7" t="s">
        <v>145</v>
      </c>
      <c r="B145">
        <v>500</v>
      </c>
    </row>
    <row r="146" spans="1:2" x14ac:dyDescent="0.25">
      <c r="A146" s="6" t="s">
        <v>146</v>
      </c>
      <c r="B146">
        <v>650</v>
      </c>
    </row>
    <row r="147" spans="1:2" x14ac:dyDescent="0.25">
      <c r="A147" s="6" t="s">
        <v>147</v>
      </c>
      <c r="B147">
        <v>800</v>
      </c>
    </row>
    <row r="148" spans="1:2" x14ac:dyDescent="0.25">
      <c r="A148" s="6" t="s">
        <v>148</v>
      </c>
      <c r="B148">
        <v>625</v>
      </c>
    </row>
    <row r="149" spans="1:2" x14ac:dyDescent="0.25">
      <c r="A149" s="9" t="s">
        <v>149</v>
      </c>
      <c r="B149">
        <v>8000</v>
      </c>
    </row>
    <row r="150" spans="1:2" x14ac:dyDescent="0.25">
      <c r="A150" t="s">
        <v>150</v>
      </c>
      <c r="B150">
        <v>8000</v>
      </c>
    </row>
    <row r="151" spans="1:2" x14ac:dyDescent="0.25">
      <c r="A151" t="s">
        <v>151</v>
      </c>
      <c r="B151">
        <v>1</v>
      </c>
    </row>
    <row r="152" spans="1:2" x14ac:dyDescent="0.25">
      <c r="A152" t="s">
        <v>152</v>
      </c>
      <c r="B152">
        <v>500</v>
      </c>
    </row>
    <row r="153" spans="1:2" x14ac:dyDescent="0.25">
      <c r="A153" t="s">
        <v>153</v>
      </c>
      <c r="B153">
        <v>1</v>
      </c>
    </row>
    <row r="154" spans="1:2" x14ac:dyDescent="0.25">
      <c r="A154" t="s">
        <v>154</v>
      </c>
      <c r="B154" s="2">
        <v>100</v>
      </c>
    </row>
    <row r="155" spans="1:2" x14ac:dyDescent="0.25">
      <c r="A155" t="s">
        <v>155</v>
      </c>
      <c r="B155">
        <v>500</v>
      </c>
    </row>
    <row r="156" spans="1:2" x14ac:dyDescent="0.25">
      <c r="A156" t="s">
        <v>156</v>
      </c>
      <c r="B156" s="2">
        <v>150</v>
      </c>
    </row>
    <row r="157" spans="1:2" x14ac:dyDescent="0.25">
      <c r="A157" t="s">
        <v>157</v>
      </c>
      <c r="B157">
        <v>400</v>
      </c>
    </row>
    <row r="158" spans="1:2" x14ac:dyDescent="0.25">
      <c r="A158" t="s">
        <v>158</v>
      </c>
      <c r="B158">
        <v>800</v>
      </c>
    </row>
    <row r="159" spans="1:2" x14ac:dyDescent="0.25">
      <c r="A159" s="7" t="s">
        <v>159</v>
      </c>
      <c r="B159" s="2">
        <v>300</v>
      </c>
    </row>
    <row r="160" spans="1:2" x14ac:dyDescent="0.25">
      <c r="A160" s="9" t="s">
        <v>160</v>
      </c>
      <c r="B160">
        <v>4000</v>
      </c>
    </row>
    <row r="161" spans="1:2" x14ac:dyDescent="0.25">
      <c r="A161" t="s">
        <v>161</v>
      </c>
      <c r="B161">
        <v>300</v>
      </c>
    </row>
    <row r="162" spans="1:2" x14ac:dyDescent="0.25">
      <c r="A162" t="s">
        <v>162</v>
      </c>
      <c r="B162">
        <v>300</v>
      </c>
    </row>
  </sheetData>
  <autoFilter ref="A1:G162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3" width="9.140625" style="28"/>
    <col min="4" max="4" width="9.140625" style="4"/>
    <col min="5" max="5" width="9.140625" style="28"/>
    <col min="6" max="6" width="9.140625" style="4"/>
    <col min="7" max="13" width="9.140625" style="28"/>
  </cols>
  <sheetData>
    <row r="1" spans="1:13" x14ac:dyDescent="0.25">
      <c r="A1" s="1" t="s">
        <v>1</v>
      </c>
      <c r="B1" s="11" t="s">
        <v>286</v>
      </c>
      <c r="C1" s="27" t="s">
        <v>181</v>
      </c>
      <c r="D1" s="10" t="s">
        <v>291</v>
      </c>
      <c r="E1" s="29" t="s">
        <v>181</v>
      </c>
      <c r="F1" s="37" t="s">
        <v>287</v>
      </c>
      <c r="G1" s="38" t="s">
        <v>181</v>
      </c>
      <c r="H1" s="30" t="s">
        <v>176</v>
      </c>
      <c r="I1" s="30" t="s">
        <v>177</v>
      </c>
      <c r="J1" s="30" t="s">
        <v>175</v>
      </c>
      <c r="K1" s="30" t="s">
        <v>173</v>
      </c>
      <c r="L1" s="30" t="s">
        <v>178</v>
      </c>
      <c r="M1" s="30" t="s">
        <v>174</v>
      </c>
    </row>
    <row r="2" spans="1:13" ht="15" customHeight="1" x14ac:dyDescent="0.25">
      <c r="A2" s="6" t="s">
        <v>2</v>
      </c>
      <c r="B2">
        <v>45</v>
      </c>
    </row>
    <row r="3" spans="1:13" x14ac:dyDescent="0.25">
      <c r="A3" t="s">
        <v>3</v>
      </c>
      <c r="B3">
        <v>45</v>
      </c>
    </row>
    <row r="4" spans="1:13" ht="15" customHeight="1" x14ac:dyDescent="0.25">
      <c r="A4" s="3" t="s">
        <v>4</v>
      </c>
      <c r="B4">
        <v>50</v>
      </c>
    </row>
    <row r="5" spans="1:13" ht="15" customHeight="1" x14ac:dyDescent="0.25">
      <c r="A5" s="7" t="s">
        <v>5</v>
      </c>
      <c r="B5">
        <v>40</v>
      </c>
    </row>
    <row r="6" spans="1:13" x14ac:dyDescent="0.25">
      <c r="A6" t="s">
        <v>6</v>
      </c>
      <c r="B6">
        <v>40</v>
      </c>
    </row>
    <row r="7" spans="1:13" x14ac:dyDescent="0.25">
      <c r="A7" s="9" t="s">
        <v>7</v>
      </c>
      <c r="B7">
        <v>280</v>
      </c>
    </row>
    <row r="8" spans="1:13" x14ac:dyDescent="0.25">
      <c r="A8" s="9" t="s">
        <v>8</v>
      </c>
      <c r="B8">
        <v>65</v>
      </c>
    </row>
    <row r="9" spans="1:13" ht="15" customHeight="1" x14ac:dyDescent="0.25">
      <c r="A9" s="3" t="s">
        <v>9</v>
      </c>
      <c r="B9">
        <v>70</v>
      </c>
    </row>
    <row r="10" spans="1:13" x14ac:dyDescent="0.25">
      <c r="A10" s="9" t="s">
        <v>10</v>
      </c>
      <c r="B10">
        <v>165</v>
      </c>
    </row>
    <row r="11" spans="1:13" x14ac:dyDescent="0.25">
      <c r="A11" t="s">
        <v>11</v>
      </c>
      <c r="B11">
        <v>1</v>
      </c>
    </row>
    <row r="12" spans="1:13" x14ac:dyDescent="0.25">
      <c r="A12" t="s">
        <v>12</v>
      </c>
      <c r="B12">
        <v>55</v>
      </c>
    </row>
    <row r="13" spans="1:13" x14ac:dyDescent="0.25">
      <c r="A13" t="s">
        <v>13</v>
      </c>
      <c r="B13">
        <v>55</v>
      </c>
    </row>
    <row r="14" spans="1:13" x14ac:dyDescent="0.25">
      <c r="A14" t="s">
        <v>14</v>
      </c>
      <c r="B14">
        <v>55</v>
      </c>
    </row>
    <row r="15" spans="1:13" x14ac:dyDescent="0.25">
      <c r="A15" t="s">
        <v>15</v>
      </c>
      <c r="B15">
        <v>30</v>
      </c>
    </row>
    <row r="16" spans="1:13" x14ac:dyDescent="0.25">
      <c r="A16" t="s">
        <v>16</v>
      </c>
      <c r="B16">
        <v>20</v>
      </c>
    </row>
    <row r="17" spans="1:2" x14ac:dyDescent="0.25">
      <c r="A17" t="s">
        <v>17</v>
      </c>
    </row>
    <row r="18" spans="1:2" ht="15" customHeight="1" x14ac:dyDescent="0.25">
      <c r="A18" s="7" t="s">
        <v>18</v>
      </c>
      <c r="B18">
        <v>35</v>
      </c>
    </row>
    <row r="19" spans="1:2" ht="15" customHeight="1" x14ac:dyDescent="0.25">
      <c r="A19" s="3" t="s">
        <v>19</v>
      </c>
      <c r="B19">
        <v>45</v>
      </c>
    </row>
    <row r="20" spans="1:2" x14ac:dyDescent="0.25">
      <c r="A20" t="s">
        <v>20</v>
      </c>
      <c r="B20">
        <v>20</v>
      </c>
    </row>
    <row r="21" spans="1:2" ht="15" customHeight="1" x14ac:dyDescent="0.25">
      <c r="A21" s="3" t="s">
        <v>21</v>
      </c>
      <c r="B21">
        <v>50</v>
      </c>
    </row>
    <row r="22" spans="1:2" x14ac:dyDescent="0.25">
      <c r="A22" t="s">
        <v>22</v>
      </c>
      <c r="B22">
        <v>55</v>
      </c>
    </row>
    <row r="23" spans="1:2" ht="15" customHeight="1" x14ac:dyDescent="0.25">
      <c r="A23" s="6" t="s">
        <v>23</v>
      </c>
      <c r="B23">
        <v>45</v>
      </c>
    </row>
    <row r="24" spans="1:2" x14ac:dyDescent="0.25">
      <c r="A24" s="9" t="s">
        <v>24</v>
      </c>
      <c r="B24">
        <v>1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ht="15" customHeight="1" x14ac:dyDescent="0.25">
      <c r="A27" s="6" t="s">
        <v>27</v>
      </c>
      <c r="B27">
        <v>45</v>
      </c>
    </row>
    <row r="28" spans="1:2" x14ac:dyDescent="0.25">
      <c r="A28" t="s">
        <v>28</v>
      </c>
      <c r="B28">
        <v>30</v>
      </c>
    </row>
    <row r="29" spans="1:2" x14ac:dyDescent="0.25">
      <c r="A29" t="s">
        <v>29</v>
      </c>
      <c r="B29">
        <v>45</v>
      </c>
    </row>
    <row r="30" spans="1:2" ht="15" customHeight="1" x14ac:dyDescent="0.25">
      <c r="A30" s="7" t="s">
        <v>30</v>
      </c>
      <c r="B30">
        <v>20</v>
      </c>
    </row>
    <row r="31" spans="1:2" x14ac:dyDescent="0.25">
      <c r="A31" s="9" t="s">
        <v>31</v>
      </c>
      <c r="B31">
        <v>75</v>
      </c>
    </row>
    <row r="32" spans="1:2" x14ac:dyDescent="0.25">
      <c r="A32" t="s">
        <v>32</v>
      </c>
      <c r="B32">
        <v>70</v>
      </c>
    </row>
    <row r="33" spans="1:13" x14ac:dyDescent="0.25">
      <c r="A33" t="s">
        <v>33</v>
      </c>
      <c r="B33">
        <v>70</v>
      </c>
    </row>
    <row r="34" spans="1:13" x14ac:dyDescent="0.25">
      <c r="A34" t="s">
        <v>34</v>
      </c>
      <c r="B34">
        <v>15</v>
      </c>
    </row>
    <row r="35" spans="1:13" ht="15" customHeight="1" x14ac:dyDescent="0.25">
      <c r="A35" s="3" t="s">
        <v>35</v>
      </c>
      <c r="B35">
        <v>55</v>
      </c>
    </row>
    <row r="36" spans="1:13" x14ac:dyDescent="0.25">
      <c r="A36" t="s">
        <v>36</v>
      </c>
      <c r="B36">
        <v>18</v>
      </c>
    </row>
    <row r="37" spans="1:13" ht="15" customHeight="1" x14ac:dyDescent="0.25">
      <c r="A37" s="3" t="s">
        <v>37</v>
      </c>
      <c r="B37">
        <v>68</v>
      </c>
      <c r="C37" s="28">
        <f>B37/$B$66</f>
        <v>0.93150684931506844</v>
      </c>
      <c r="D37" s="5">
        <v>60</v>
      </c>
      <c r="E37" s="28">
        <f>D37/$D$66</f>
        <v>1</v>
      </c>
      <c r="F37" s="4">
        <v>60</v>
      </c>
      <c r="G37" s="28">
        <f>F37/$F$66</f>
        <v>1</v>
      </c>
      <c r="H37" s="28">
        <v>45</v>
      </c>
      <c r="I37" s="28">
        <f>H37*1.125</f>
        <v>50.625</v>
      </c>
      <c r="J37" s="28">
        <f>H37*1.25</f>
        <v>56.25</v>
      </c>
      <c r="K37" s="28">
        <f>H37*1.33</f>
        <v>59.85</v>
      </c>
      <c r="L37" s="28">
        <f>H37*1.375</f>
        <v>61.875</v>
      </c>
      <c r="M37" s="28">
        <f>H37*1.5</f>
        <v>67.5</v>
      </c>
    </row>
    <row r="38" spans="1:13" ht="15" customHeight="1" x14ac:dyDescent="0.25">
      <c r="A38" s="7" t="s">
        <v>38</v>
      </c>
      <c r="B38">
        <v>10</v>
      </c>
      <c r="C38" s="28">
        <f>B38/$B$65</f>
        <v>1.4285714285714286</v>
      </c>
      <c r="D38" s="35">
        <v>10</v>
      </c>
      <c r="E38" s="28">
        <f>D38/$D$65</f>
        <v>1.1111111111111112</v>
      </c>
      <c r="F38" s="4">
        <v>20</v>
      </c>
      <c r="G38" s="28">
        <f>F38/$F$65</f>
        <v>1.1111111111111112</v>
      </c>
      <c r="H38" s="28">
        <f>(F38/18)*7</f>
        <v>7.7777777777777786</v>
      </c>
      <c r="I38" s="28">
        <f>H38*1.125</f>
        <v>8.75</v>
      </c>
      <c r="J38" s="28">
        <f>H38*1.25</f>
        <v>9.7222222222222232</v>
      </c>
      <c r="K38" s="28">
        <f>H38*1.33</f>
        <v>10.344444444444447</v>
      </c>
      <c r="L38" s="28">
        <f>H38*1.375</f>
        <v>10.694444444444446</v>
      </c>
      <c r="M38" s="28">
        <f>H38*1.5</f>
        <v>11.666666666666668</v>
      </c>
    </row>
    <row r="39" spans="1:13" x14ac:dyDescent="0.25">
      <c r="A39" s="9" t="s">
        <v>39</v>
      </c>
      <c r="B39">
        <v>210</v>
      </c>
      <c r="C39" s="28">
        <f>B39/$B$45</f>
        <v>1.4482758620689655</v>
      </c>
      <c r="D39" s="5">
        <v>165</v>
      </c>
      <c r="E39" s="28">
        <f>D39/$D$45</f>
        <v>1.32</v>
      </c>
      <c r="F39" s="4">
        <v>280</v>
      </c>
      <c r="G39" s="28">
        <f>F39/$F$45</f>
        <v>1.8666666666666667</v>
      </c>
    </row>
    <row r="40" spans="1:13" ht="15" customHeight="1" x14ac:dyDescent="0.25">
      <c r="A40" s="7" t="s">
        <v>40</v>
      </c>
      <c r="B40">
        <v>15</v>
      </c>
      <c r="C40" s="28">
        <f>B40/$B$65</f>
        <v>2.1428571428571428</v>
      </c>
      <c r="D40" s="35">
        <v>15</v>
      </c>
      <c r="E40" s="28">
        <f>D40/$D$65</f>
        <v>1.6666666666666667</v>
      </c>
      <c r="F40" s="4">
        <v>45</v>
      </c>
      <c r="G40" s="28">
        <f>F40/$F$65</f>
        <v>2.5</v>
      </c>
      <c r="H40" s="28">
        <f>(F40/18)*7</f>
        <v>17.5</v>
      </c>
      <c r="I40" s="28">
        <f>H40*1.125</f>
        <v>19.6875</v>
      </c>
      <c r="J40" s="28">
        <f>H40*1.25</f>
        <v>21.875</v>
      </c>
      <c r="K40" s="28">
        <f>H40*1.33</f>
        <v>23.275000000000002</v>
      </c>
      <c r="L40" s="28">
        <f>H40*1.375</f>
        <v>24.0625</v>
      </c>
      <c r="M40" s="28">
        <f>H40*1.5</f>
        <v>26.25</v>
      </c>
    </row>
    <row r="41" spans="1:13" x14ac:dyDescent="0.25">
      <c r="A41" t="s">
        <v>41</v>
      </c>
      <c r="B41">
        <v>60</v>
      </c>
      <c r="D41" s="35">
        <v>60</v>
      </c>
      <c r="F41" s="4">
        <v>60</v>
      </c>
    </row>
    <row r="42" spans="1:13" x14ac:dyDescent="0.25">
      <c r="A42" t="s">
        <v>42</v>
      </c>
    </row>
    <row r="43" spans="1:13" x14ac:dyDescent="0.25">
      <c r="A43" t="s">
        <v>43</v>
      </c>
    </row>
    <row r="44" spans="1:13" ht="15" customHeight="1" x14ac:dyDescent="0.25">
      <c r="A44" s="7" t="s">
        <v>44</v>
      </c>
      <c r="B44">
        <v>9</v>
      </c>
      <c r="C44" s="28">
        <f>B44/$B$65</f>
        <v>1.2857142857142858</v>
      </c>
      <c r="D44" s="5">
        <v>7</v>
      </c>
      <c r="E44" s="28">
        <f>D44/$D$65</f>
        <v>0.77777777777777779</v>
      </c>
      <c r="F44" s="4">
        <v>9</v>
      </c>
      <c r="G44" s="28">
        <f>F44/$F$65</f>
        <v>0.5</v>
      </c>
      <c r="H44" s="28">
        <f>(F44/18)*7</f>
        <v>3.5</v>
      </c>
      <c r="I44" s="28">
        <f>H44*1.125</f>
        <v>3.9375</v>
      </c>
      <c r="J44" s="28">
        <f>H44*1.25</f>
        <v>4.375</v>
      </c>
      <c r="K44" s="28">
        <f>H44*1.33</f>
        <v>4.6550000000000002</v>
      </c>
      <c r="L44" s="28">
        <f>H44*1.375</f>
        <v>4.8125</v>
      </c>
      <c r="M44" s="28">
        <f>H44*1.5</f>
        <v>5.25</v>
      </c>
    </row>
    <row r="45" spans="1:13" x14ac:dyDescent="0.25">
      <c r="A45" s="9" t="s">
        <v>45</v>
      </c>
      <c r="B45" s="2">
        <v>145</v>
      </c>
      <c r="C45" s="28">
        <f>B45/$B$45</f>
        <v>1</v>
      </c>
      <c r="D45" s="5">
        <v>125</v>
      </c>
      <c r="E45" s="28">
        <f>D45/$D$45</f>
        <v>1</v>
      </c>
      <c r="F45" s="4">
        <v>150</v>
      </c>
      <c r="G45" s="28">
        <f>F45/$F$45</f>
        <v>1</v>
      </c>
    </row>
    <row r="46" spans="1:13" x14ac:dyDescent="0.25">
      <c r="A46" t="s">
        <v>46</v>
      </c>
      <c r="B46">
        <v>1</v>
      </c>
    </row>
    <row r="47" spans="1:13" x14ac:dyDescent="0.25">
      <c r="A47" t="s">
        <v>47</v>
      </c>
      <c r="B47">
        <v>1</v>
      </c>
    </row>
    <row r="48" spans="1:13" x14ac:dyDescent="0.25">
      <c r="A48" t="s">
        <v>48</v>
      </c>
      <c r="B48">
        <v>1</v>
      </c>
    </row>
    <row r="49" spans="1:13" x14ac:dyDescent="0.25">
      <c r="A49" t="s">
        <v>49</v>
      </c>
      <c r="B49">
        <v>1</v>
      </c>
    </row>
    <row r="50" spans="1:13" x14ac:dyDescent="0.25">
      <c r="A50" t="s">
        <v>50</v>
      </c>
      <c r="B50">
        <v>1</v>
      </c>
    </row>
    <row r="51" spans="1:13" x14ac:dyDescent="0.25">
      <c r="A51" t="s">
        <v>51</v>
      </c>
      <c r="B51">
        <v>1</v>
      </c>
    </row>
    <row r="52" spans="1:13" x14ac:dyDescent="0.25">
      <c r="A52" t="s">
        <v>52</v>
      </c>
      <c r="B52">
        <v>1</v>
      </c>
    </row>
    <row r="53" spans="1:13" x14ac:dyDescent="0.25">
      <c r="A53" t="s">
        <v>53</v>
      </c>
      <c r="B53">
        <v>1</v>
      </c>
    </row>
    <row r="54" spans="1:13" x14ac:dyDescent="0.25">
      <c r="A54" t="s">
        <v>54</v>
      </c>
      <c r="B54">
        <v>1</v>
      </c>
    </row>
    <row r="55" spans="1:13" x14ac:dyDescent="0.25">
      <c r="A55" t="s">
        <v>55</v>
      </c>
      <c r="B55">
        <v>1</v>
      </c>
    </row>
    <row r="56" spans="1:13" x14ac:dyDescent="0.25">
      <c r="A56" t="s">
        <v>56</v>
      </c>
      <c r="B56">
        <v>1</v>
      </c>
    </row>
    <row r="57" spans="1:13" x14ac:dyDescent="0.25">
      <c r="A57" t="s">
        <v>57</v>
      </c>
      <c r="B57">
        <v>1</v>
      </c>
    </row>
    <row r="58" spans="1:13" x14ac:dyDescent="0.25">
      <c r="A58" t="s">
        <v>58</v>
      </c>
      <c r="B58">
        <v>1</v>
      </c>
    </row>
    <row r="59" spans="1:13" x14ac:dyDescent="0.25">
      <c r="A59" t="s">
        <v>59</v>
      </c>
      <c r="B59">
        <v>1</v>
      </c>
    </row>
    <row r="60" spans="1:13" ht="15" customHeight="1" x14ac:dyDescent="0.25">
      <c r="A60" s="3" t="s">
        <v>60</v>
      </c>
      <c r="B60">
        <v>77</v>
      </c>
      <c r="C60" s="28">
        <f>B60/$B$66</f>
        <v>1.0547945205479452</v>
      </c>
      <c r="D60" s="5">
        <v>70</v>
      </c>
      <c r="E60" s="28">
        <f>D60/$D$66</f>
        <v>1.1666666666666667</v>
      </c>
      <c r="F60" s="4">
        <v>75</v>
      </c>
      <c r="G60" s="28">
        <f>F60/$F$66</f>
        <v>1.25</v>
      </c>
      <c r="H60" s="28">
        <v>56</v>
      </c>
      <c r="I60" s="28">
        <f>H60*1.125</f>
        <v>63</v>
      </c>
      <c r="J60" s="28">
        <f>H60*1.25</f>
        <v>70</v>
      </c>
      <c r="K60" s="28">
        <f>H60*1.33</f>
        <v>74.48</v>
      </c>
      <c r="L60" s="28">
        <f>H60*1.375</f>
        <v>77</v>
      </c>
      <c r="M60" s="28">
        <f>H60*1.5</f>
        <v>84</v>
      </c>
    </row>
    <row r="61" spans="1:13" x14ac:dyDescent="0.25">
      <c r="A61" t="s">
        <v>61</v>
      </c>
      <c r="B61">
        <v>60</v>
      </c>
      <c r="D61" s="35">
        <v>60</v>
      </c>
      <c r="F61" s="4">
        <v>60</v>
      </c>
    </row>
    <row r="62" spans="1:13" x14ac:dyDescent="0.25">
      <c r="A62" t="s">
        <v>62</v>
      </c>
    </row>
    <row r="63" spans="1:13" ht="15" customHeight="1" x14ac:dyDescent="0.25">
      <c r="A63" s="6" t="s">
        <v>63</v>
      </c>
      <c r="B63" s="2">
        <v>20</v>
      </c>
      <c r="C63" s="28">
        <f>B63/$B$63</f>
        <v>1</v>
      </c>
      <c r="D63" s="35">
        <v>20</v>
      </c>
      <c r="E63" s="28">
        <f>D63/$D$63</f>
        <v>1</v>
      </c>
      <c r="F63" s="4">
        <v>25</v>
      </c>
      <c r="G63" s="28">
        <f>F63/$F$63</f>
        <v>1</v>
      </c>
      <c r="H63" s="28">
        <v>15</v>
      </c>
      <c r="I63" s="28">
        <f>H63*1.125</f>
        <v>16.875</v>
      </c>
      <c r="J63" s="28">
        <f>H63*1.25</f>
        <v>18.75</v>
      </c>
      <c r="K63" s="28">
        <f>H63*1.33</f>
        <v>19.950000000000003</v>
      </c>
      <c r="L63" s="28">
        <f>H63*1.375</f>
        <v>20.625</v>
      </c>
      <c r="M63" s="28">
        <f>H63*1.5</f>
        <v>22.5</v>
      </c>
    </row>
    <row r="64" spans="1:13" x14ac:dyDescent="0.25">
      <c r="A64" s="9" t="s">
        <v>64</v>
      </c>
      <c r="B64">
        <v>250</v>
      </c>
      <c r="C64" s="28">
        <f>B64/$B$45</f>
        <v>1.7241379310344827</v>
      </c>
      <c r="D64" s="36">
        <v>250</v>
      </c>
      <c r="E64" s="28">
        <f>D64/$D$45</f>
        <v>2</v>
      </c>
      <c r="F64" s="4">
        <v>420</v>
      </c>
      <c r="G64" s="28">
        <f>F64/$F$45</f>
        <v>2.8</v>
      </c>
    </row>
    <row r="65" spans="1:13" ht="15" customHeight="1" x14ac:dyDescent="0.25">
      <c r="A65" s="7" t="s">
        <v>65</v>
      </c>
      <c r="B65">
        <v>7</v>
      </c>
      <c r="C65" s="28">
        <f>B65/$B$65</f>
        <v>1</v>
      </c>
      <c r="D65" s="5">
        <v>9</v>
      </c>
      <c r="E65" s="28">
        <f>D65/$D$65</f>
        <v>1</v>
      </c>
      <c r="F65" s="4">
        <v>18</v>
      </c>
      <c r="G65" s="28">
        <f>F65/$F$65</f>
        <v>1</v>
      </c>
      <c r="H65" s="28">
        <v>7</v>
      </c>
      <c r="I65" s="28">
        <f>H65*1.125</f>
        <v>7.875</v>
      </c>
      <c r="J65" s="28">
        <f>H65*1.25</f>
        <v>8.75</v>
      </c>
      <c r="K65" s="28">
        <f>H65*1.33</f>
        <v>9.31</v>
      </c>
      <c r="L65" s="28">
        <f>H65*1.375</f>
        <v>9.625</v>
      </c>
      <c r="M65" s="28">
        <f>H65*1.5</f>
        <v>10.5</v>
      </c>
    </row>
    <row r="66" spans="1:13" ht="15" customHeight="1" x14ac:dyDescent="0.25">
      <c r="A66" s="3" t="s">
        <v>66</v>
      </c>
      <c r="B66">
        <v>73</v>
      </c>
      <c r="C66" s="28">
        <f>B66/$B$66</f>
        <v>1</v>
      </c>
      <c r="D66" s="5">
        <v>60</v>
      </c>
      <c r="E66" s="28">
        <f>D66/$D$66</f>
        <v>1</v>
      </c>
      <c r="F66" s="4">
        <v>60</v>
      </c>
      <c r="G66" s="28">
        <f>F66/$F$66</f>
        <v>1</v>
      </c>
      <c r="H66" s="28">
        <f>(F66/F37)*45</f>
        <v>45</v>
      </c>
      <c r="I66" s="28">
        <f>H66*1.125</f>
        <v>50.625</v>
      </c>
      <c r="J66" s="28">
        <f>H66*1.25</f>
        <v>56.25</v>
      </c>
      <c r="K66" s="28">
        <f>H66*1.33</f>
        <v>59.85</v>
      </c>
      <c r="L66" s="28">
        <f>H66*1.375</f>
        <v>61.875</v>
      </c>
      <c r="M66" s="28">
        <f>H66*1.5</f>
        <v>67.5</v>
      </c>
    </row>
    <row r="67" spans="1:13" ht="15" customHeight="1" x14ac:dyDescent="0.25">
      <c r="A67" s="6" t="s">
        <v>67</v>
      </c>
      <c r="B67">
        <v>18</v>
      </c>
      <c r="C67" s="28">
        <f t="shared" ref="C67:C68" si="0">B67/$B$63</f>
        <v>0.9</v>
      </c>
      <c r="D67" s="35">
        <v>18</v>
      </c>
      <c r="E67" s="28">
        <f t="shared" ref="E67:E68" si="1">D67/$D$63</f>
        <v>0.9</v>
      </c>
      <c r="F67" s="4">
        <v>22</v>
      </c>
      <c r="G67" s="28">
        <f t="shared" ref="G67:G68" si="2">F67/$F$63</f>
        <v>0.88</v>
      </c>
      <c r="H67" s="28">
        <f>(F67/25)*15</f>
        <v>13.2</v>
      </c>
      <c r="I67" s="28">
        <f t="shared" ref="I67:I68" si="3">H67*1.125</f>
        <v>14.85</v>
      </c>
      <c r="J67" s="28">
        <f t="shared" ref="J67:J68" si="4">H67*1.25</f>
        <v>16.5</v>
      </c>
      <c r="K67" s="28">
        <f t="shared" ref="K67:K68" si="5">H67*1.33</f>
        <v>17.556000000000001</v>
      </c>
      <c r="L67" s="28">
        <f t="shared" ref="L67:L68" si="6">H67*1.375</f>
        <v>18.149999999999999</v>
      </c>
      <c r="M67" s="28">
        <f t="shared" ref="M67:M68" si="7">H67*1.5</f>
        <v>19.799999999999997</v>
      </c>
    </row>
    <row r="68" spans="1:13" ht="15" customHeight="1" x14ac:dyDescent="0.25">
      <c r="A68" s="6" t="s">
        <v>68</v>
      </c>
      <c r="B68">
        <v>25</v>
      </c>
      <c r="C68" s="28">
        <f t="shared" si="0"/>
        <v>1.25</v>
      </c>
      <c r="D68" s="5">
        <v>35</v>
      </c>
      <c r="E68" s="28">
        <f t="shared" si="1"/>
        <v>1.75</v>
      </c>
      <c r="F68" s="4">
        <v>40</v>
      </c>
      <c r="G68" s="28">
        <f t="shared" si="2"/>
        <v>1.6</v>
      </c>
      <c r="H68" s="28">
        <f>(F68/25)*15</f>
        <v>24</v>
      </c>
      <c r="I68" s="28">
        <f t="shared" si="3"/>
        <v>27</v>
      </c>
      <c r="J68" s="28">
        <f t="shared" si="4"/>
        <v>30</v>
      </c>
      <c r="K68" s="28">
        <f t="shared" si="5"/>
        <v>31.92</v>
      </c>
      <c r="L68" s="28">
        <f t="shared" si="6"/>
        <v>33</v>
      </c>
      <c r="M68" s="28">
        <f t="shared" si="7"/>
        <v>36</v>
      </c>
    </row>
    <row r="69" spans="1:13" x14ac:dyDescent="0.25">
      <c r="A69" s="9" t="s">
        <v>69</v>
      </c>
      <c r="B69">
        <v>160</v>
      </c>
      <c r="C69" s="28">
        <f t="shared" ref="C69" si="8">B69/$B$45</f>
        <v>1.103448275862069</v>
      </c>
      <c r="D69" s="5">
        <v>145</v>
      </c>
      <c r="E69" s="28">
        <f t="shared" ref="E69" si="9">D69/$D$45</f>
        <v>1.1599999999999999</v>
      </c>
      <c r="F69" s="4">
        <v>175</v>
      </c>
      <c r="G69" s="28">
        <f t="shared" ref="G69" si="10">F69/$F$45</f>
        <v>1.1666666666666667</v>
      </c>
    </row>
    <row r="70" spans="1:13" x14ac:dyDescent="0.25">
      <c r="A70" s="9" t="s">
        <v>70</v>
      </c>
      <c r="B70">
        <v>300</v>
      </c>
      <c r="D70" s="36">
        <v>300</v>
      </c>
      <c r="F70" s="4">
        <v>300</v>
      </c>
    </row>
    <row r="71" spans="1:13" ht="15" customHeight="1" x14ac:dyDescent="0.25">
      <c r="A71" s="6" t="s">
        <v>71</v>
      </c>
      <c r="B71" s="2">
        <v>25</v>
      </c>
      <c r="C71" s="28">
        <f>B71/$B$63</f>
        <v>1.25</v>
      </c>
      <c r="D71" s="5">
        <v>22</v>
      </c>
      <c r="E71" s="28">
        <f>D71/$D$63</f>
        <v>1.1000000000000001</v>
      </c>
      <c r="F71" s="4">
        <v>28</v>
      </c>
      <c r="G71" s="28">
        <f>F71/$F$63</f>
        <v>1.1200000000000001</v>
      </c>
      <c r="H71" s="28">
        <f>(F71/25)*15</f>
        <v>16.8</v>
      </c>
      <c r="I71" s="28">
        <f>H71*1.125</f>
        <v>18.900000000000002</v>
      </c>
      <c r="J71" s="28">
        <f>H71*1.25</f>
        <v>21</v>
      </c>
      <c r="K71" s="28">
        <f>H71*1.33</f>
        <v>22.344000000000001</v>
      </c>
      <c r="L71" s="28">
        <f>H71*1.375</f>
        <v>23.1</v>
      </c>
      <c r="M71" s="28">
        <f>H71*1.5</f>
        <v>25.200000000000003</v>
      </c>
    </row>
    <row r="72" spans="1:13" x14ac:dyDescent="0.25">
      <c r="A72" t="s">
        <v>72</v>
      </c>
      <c r="B72">
        <v>15</v>
      </c>
      <c r="D72" s="35">
        <v>15</v>
      </c>
      <c r="F72" s="4">
        <v>6</v>
      </c>
    </row>
    <row r="73" spans="1:13" x14ac:dyDescent="0.25">
      <c r="A73" t="s">
        <v>73</v>
      </c>
      <c r="B73" s="2">
        <v>15</v>
      </c>
      <c r="D73" s="35">
        <v>15</v>
      </c>
      <c r="F73" s="4">
        <v>6</v>
      </c>
    </row>
    <row r="74" spans="1:13" ht="15" customHeight="1" x14ac:dyDescent="0.25">
      <c r="A74" s="6" t="s">
        <v>74</v>
      </c>
      <c r="B74">
        <v>20</v>
      </c>
      <c r="C74" s="28">
        <f>B74/$B$63</f>
        <v>1</v>
      </c>
      <c r="D74" s="5">
        <v>16</v>
      </c>
      <c r="E74" s="28">
        <f>D74/$D$63</f>
        <v>0.8</v>
      </c>
      <c r="F74" s="4">
        <v>20</v>
      </c>
      <c r="G74" s="28">
        <f>F74/$F$63</f>
        <v>0.8</v>
      </c>
      <c r="H74" s="28">
        <f>(F74/25)*15</f>
        <v>12</v>
      </c>
      <c r="I74" s="28">
        <f>H74*1.125</f>
        <v>13.5</v>
      </c>
      <c r="J74" s="28">
        <f>H74*1.25</f>
        <v>15</v>
      </c>
      <c r="K74" s="28">
        <f>H74*1.33</f>
        <v>15.96</v>
      </c>
      <c r="L74" s="28">
        <f>H74*1.375</f>
        <v>16.5</v>
      </c>
      <c r="M74" s="28">
        <f>H74*1.5</f>
        <v>18</v>
      </c>
    </row>
    <row r="75" spans="1:13" x14ac:dyDescent="0.25">
      <c r="A75" t="s">
        <v>75</v>
      </c>
      <c r="B75">
        <v>50</v>
      </c>
      <c r="D75" s="5">
        <v>45</v>
      </c>
      <c r="F75" s="4">
        <v>60</v>
      </c>
    </row>
    <row r="76" spans="1:13" x14ac:dyDescent="0.25">
      <c r="A76" t="s">
        <v>76</v>
      </c>
      <c r="B76">
        <v>45</v>
      </c>
    </row>
    <row r="77" spans="1:13" x14ac:dyDescent="0.25">
      <c r="A77" t="s">
        <v>77</v>
      </c>
      <c r="B77">
        <v>45</v>
      </c>
    </row>
    <row r="78" spans="1:13" x14ac:dyDescent="0.25">
      <c r="A78" t="s">
        <v>78</v>
      </c>
      <c r="B78">
        <v>45</v>
      </c>
    </row>
    <row r="79" spans="1:13" x14ac:dyDescent="0.25">
      <c r="A79" t="s">
        <v>79</v>
      </c>
      <c r="B79">
        <v>45</v>
      </c>
    </row>
    <row r="80" spans="1:13" x14ac:dyDescent="0.25">
      <c r="A80" t="s">
        <v>80</v>
      </c>
      <c r="B80">
        <v>45</v>
      </c>
    </row>
    <row r="81" spans="1:13" x14ac:dyDescent="0.25">
      <c r="A81" t="s">
        <v>81</v>
      </c>
      <c r="B81">
        <v>50</v>
      </c>
      <c r="D81" s="5">
        <v>45</v>
      </c>
      <c r="F81" s="4">
        <v>60</v>
      </c>
    </row>
    <row r="82" spans="1:13" x14ac:dyDescent="0.25">
      <c r="A82" t="s">
        <v>82</v>
      </c>
      <c r="B82">
        <v>60</v>
      </c>
      <c r="D82" s="35">
        <v>60</v>
      </c>
      <c r="F82" s="4">
        <v>65</v>
      </c>
    </row>
    <row r="83" spans="1:13" ht="15" customHeight="1" x14ac:dyDescent="0.25">
      <c r="A83" s="6" t="s">
        <v>83</v>
      </c>
      <c r="B83">
        <v>30</v>
      </c>
      <c r="C83" s="28">
        <f>B83/$B$63</f>
        <v>1.5</v>
      </c>
      <c r="D83" s="35">
        <v>30</v>
      </c>
      <c r="E83" s="28">
        <f>D83/$D$63</f>
        <v>1.5</v>
      </c>
      <c r="F83" s="4">
        <v>30</v>
      </c>
      <c r="G83" s="28">
        <f>F83/$F$63</f>
        <v>1.2</v>
      </c>
      <c r="H83" s="28">
        <f>(F83/25)*15</f>
        <v>18</v>
      </c>
      <c r="I83" s="28">
        <f>H83*1.125</f>
        <v>20.25</v>
      </c>
      <c r="J83" s="28">
        <f>H83*1.25</f>
        <v>22.5</v>
      </c>
      <c r="K83" s="28">
        <f>H83*1.33</f>
        <v>23.94</v>
      </c>
      <c r="L83" s="28">
        <f>H83*1.375</f>
        <v>24.75</v>
      </c>
      <c r="M83" s="28">
        <f>H83*1.5</f>
        <v>27</v>
      </c>
    </row>
    <row r="84" spans="1:13" ht="15" customHeight="1" x14ac:dyDescent="0.25">
      <c r="A84" s="7" t="s">
        <v>84</v>
      </c>
      <c r="B84">
        <v>10</v>
      </c>
      <c r="C84" s="28">
        <f>B84/$B$65</f>
        <v>1.4285714285714286</v>
      </c>
      <c r="D84" s="5">
        <v>8</v>
      </c>
      <c r="E84" s="28">
        <f>D84/$D$65</f>
        <v>0.88888888888888884</v>
      </c>
      <c r="F84" s="4">
        <v>12</v>
      </c>
      <c r="G84" s="28">
        <f>F84/$F$65</f>
        <v>0.66666666666666663</v>
      </c>
      <c r="H84" s="28">
        <f>(F84/18)*7</f>
        <v>4.6666666666666661</v>
      </c>
      <c r="I84" s="28">
        <f>H84*1.125</f>
        <v>5.2499999999999991</v>
      </c>
      <c r="J84" s="28">
        <f>H84*1.25</f>
        <v>5.8333333333333321</v>
      </c>
      <c r="K84" s="28">
        <f>H84*1.33</f>
        <v>6.2066666666666661</v>
      </c>
      <c r="L84" s="28">
        <f>H84*1.375</f>
        <v>6.4166666666666661</v>
      </c>
      <c r="M84" s="28">
        <f>H84*1.5</f>
        <v>6.9999999999999991</v>
      </c>
    </row>
    <row r="85" spans="1:13" x14ac:dyDescent="0.25">
      <c r="A85" t="s">
        <v>85</v>
      </c>
      <c r="B85">
        <v>70</v>
      </c>
      <c r="D85" s="35">
        <v>70</v>
      </c>
      <c r="F85" s="4">
        <v>80</v>
      </c>
    </row>
    <row r="86" spans="1:13" ht="15" customHeight="1" x14ac:dyDescent="0.25">
      <c r="A86" s="3" t="s">
        <v>86</v>
      </c>
      <c r="B86">
        <v>85</v>
      </c>
      <c r="C86" s="28">
        <f>B86/$B$66</f>
        <v>1.1643835616438356</v>
      </c>
      <c r="D86" s="5">
        <v>65</v>
      </c>
      <c r="E86" s="28">
        <f>D86/$D$66</f>
        <v>1.0833333333333333</v>
      </c>
      <c r="F86" s="4">
        <v>65</v>
      </c>
      <c r="G86" s="28">
        <f>F86/$F$66</f>
        <v>1.0833333333333333</v>
      </c>
      <c r="H86" s="28">
        <v>49</v>
      </c>
      <c r="I86" s="28">
        <f>H86*1.125</f>
        <v>55.125</v>
      </c>
      <c r="J86" s="28">
        <f>H86*1.25</f>
        <v>61.25</v>
      </c>
      <c r="K86" s="28">
        <f>H86*1.33</f>
        <v>65.17</v>
      </c>
      <c r="L86" s="28">
        <f>H86*1.375</f>
        <v>67.375</v>
      </c>
      <c r="M86" s="28">
        <f>H86*1.5</f>
        <v>73.5</v>
      </c>
    </row>
    <row r="87" spans="1:13" x14ac:dyDescent="0.25">
      <c r="A87" t="s">
        <v>87</v>
      </c>
      <c r="B87">
        <v>1</v>
      </c>
    </row>
    <row r="88" spans="1:13" x14ac:dyDescent="0.25">
      <c r="A88" t="s">
        <v>88</v>
      </c>
      <c r="B88">
        <v>68</v>
      </c>
      <c r="D88" s="4" t="s">
        <v>184</v>
      </c>
    </row>
    <row r="89" spans="1:13" x14ac:dyDescent="0.25">
      <c r="A89" t="s">
        <v>89</v>
      </c>
      <c r="B89">
        <v>10</v>
      </c>
      <c r="D89" s="4" t="s">
        <v>184</v>
      </c>
    </row>
    <row r="90" spans="1:13" x14ac:dyDescent="0.25">
      <c r="A90" s="4" t="s">
        <v>90</v>
      </c>
      <c r="B90">
        <v>210</v>
      </c>
      <c r="D90" s="4" t="s">
        <v>184</v>
      </c>
    </row>
    <row r="91" spans="1:13" x14ac:dyDescent="0.25">
      <c r="A91" t="s">
        <v>91</v>
      </c>
      <c r="B91">
        <v>60</v>
      </c>
      <c r="D91" s="4" t="s">
        <v>184</v>
      </c>
    </row>
    <row r="92" spans="1:13" x14ac:dyDescent="0.25">
      <c r="A92" t="s">
        <v>92</v>
      </c>
      <c r="B92">
        <v>9</v>
      </c>
      <c r="D92" s="4" t="s">
        <v>184</v>
      </c>
    </row>
    <row r="93" spans="1:13" ht="15" customHeight="1" x14ac:dyDescent="0.25">
      <c r="A93" s="7" t="s">
        <v>93</v>
      </c>
      <c r="B93">
        <v>18</v>
      </c>
      <c r="C93" s="28">
        <f>B93/$B$65</f>
        <v>2.5714285714285716</v>
      </c>
      <c r="D93" s="5">
        <v>15</v>
      </c>
      <c r="E93" s="28">
        <f>D93/$D$65</f>
        <v>1.6666666666666667</v>
      </c>
      <c r="F93" s="4">
        <v>20</v>
      </c>
      <c r="G93" s="28">
        <f>F93/$F$65</f>
        <v>1.1111111111111112</v>
      </c>
      <c r="H93" s="28">
        <f>(F93/18)*7</f>
        <v>7.7777777777777786</v>
      </c>
      <c r="I93" s="28">
        <f>H93*1.125</f>
        <v>8.75</v>
      </c>
      <c r="J93" s="28">
        <f>H93*1.25</f>
        <v>9.7222222222222232</v>
      </c>
      <c r="K93" s="28">
        <f>H93*1.33</f>
        <v>10.344444444444447</v>
      </c>
      <c r="L93" s="28">
        <f>H93*1.375</f>
        <v>10.694444444444446</v>
      </c>
      <c r="M93" s="28">
        <f>H93*1.5</f>
        <v>11.666666666666668</v>
      </c>
    </row>
    <row r="94" spans="1:13" x14ac:dyDescent="0.25">
      <c r="A94" s="4" t="s">
        <v>94</v>
      </c>
      <c r="B94" s="2">
        <v>145</v>
      </c>
      <c r="D94" s="4" t="s">
        <v>184</v>
      </c>
    </row>
    <row r="95" spans="1:13" ht="15" customHeight="1" x14ac:dyDescent="0.25">
      <c r="A95" s="3" t="s">
        <v>95</v>
      </c>
      <c r="B95">
        <v>77</v>
      </c>
      <c r="C95" s="28">
        <f>B95/$B$66</f>
        <v>1.0547945205479452</v>
      </c>
      <c r="D95" s="5">
        <v>70</v>
      </c>
      <c r="E95" s="28">
        <f>D95/$D$66</f>
        <v>1.1666666666666667</v>
      </c>
      <c r="F95" s="4">
        <v>75</v>
      </c>
      <c r="G95" s="28">
        <f>F95/$F$66</f>
        <v>1.25</v>
      </c>
      <c r="H95" s="28">
        <v>56</v>
      </c>
      <c r="I95" s="28">
        <f>H95*1.125</f>
        <v>63</v>
      </c>
      <c r="J95" s="28">
        <f>H95*1.25</f>
        <v>70</v>
      </c>
      <c r="K95" s="28">
        <f>H95*1.33</f>
        <v>74.48</v>
      </c>
      <c r="L95" s="28">
        <f>H95*1.375</f>
        <v>77</v>
      </c>
      <c r="M95" s="28">
        <f>H95*1.5</f>
        <v>84</v>
      </c>
    </row>
    <row r="96" spans="1:13" x14ac:dyDescent="0.25">
      <c r="A96" t="s">
        <v>96</v>
      </c>
      <c r="B96">
        <v>600</v>
      </c>
      <c r="D96" s="4" t="s">
        <v>184</v>
      </c>
    </row>
    <row r="97" spans="1:4" x14ac:dyDescent="0.25">
      <c r="A97" t="s">
        <v>97</v>
      </c>
      <c r="B97">
        <v>1</v>
      </c>
      <c r="D97" s="4" t="s">
        <v>184</v>
      </c>
    </row>
    <row r="98" spans="1:4" x14ac:dyDescent="0.25">
      <c r="A98" t="s">
        <v>98</v>
      </c>
      <c r="B98">
        <v>1</v>
      </c>
      <c r="D98" s="4" t="s">
        <v>184</v>
      </c>
    </row>
    <row r="99" spans="1:4" x14ac:dyDescent="0.25">
      <c r="A99" t="s">
        <v>99</v>
      </c>
      <c r="B99">
        <v>1</v>
      </c>
      <c r="D99" s="4" t="s">
        <v>184</v>
      </c>
    </row>
    <row r="100" spans="1:4" x14ac:dyDescent="0.25">
      <c r="A100" t="s">
        <v>100</v>
      </c>
      <c r="B100">
        <v>1</v>
      </c>
      <c r="D100" s="4" t="s">
        <v>184</v>
      </c>
    </row>
    <row r="101" spans="1:4" x14ac:dyDescent="0.25">
      <c r="A101" t="s">
        <v>101</v>
      </c>
      <c r="B101">
        <v>1</v>
      </c>
      <c r="D101" s="4" t="s">
        <v>184</v>
      </c>
    </row>
    <row r="102" spans="1:4" x14ac:dyDescent="0.25">
      <c r="A102" t="s">
        <v>102</v>
      </c>
      <c r="B102">
        <v>1</v>
      </c>
      <c r="D102" s="4" t="s">
        <v>184</v>
      </c>
    </row>
    <row r="103" spans="1:4" x14ac:dyDescent="0.25">
      <c r="A103" t="s">
        <v>103</v>
      </c>
      <c r="B103">
        <v>1</v>
      </c>
      <c r="D103" s="4" t="s">
        <v>184</v>
      </c>
    </row>
    <row r="104" spans="1:4" x14ac:dyDescent="0.25">
      <c r="A104" t="s">
        <v>104</v>
      </c>
      <c r="B104">
        <v>1</v>
      </c>
      <c r="D104" s="4" t="s">
        <v>184</v>
      </c>
    </row>
    <row r="105" spans="1:4" x14ac:dyDescent="0.25">
      <c r="A105" t="s">
        <v>105</v>
      </c>
      <c r="B105">
        <v>1</v>
      </c>
      <c r="D105" s="4" t="s">
        <v>184</v>
      </c>
    </row>
    <row r="106" spans="1:4" x14ac:dyDescent="0.25">
      <c r="A106" t="s">
        <v>106</v>
      </c>
      <c r="B106">
        <v>60</v>
      </c>
      <c r="D106" s="4" t="s">
        <v>184</v>
      </c>
    </row>
    <row r="107" spans="1:4" x14ac:dyDescent="0.25">
      <c r="A107" t="s">
        <v>107</v>
      </c>
      <c r="D107" s="4" t="s">
        <v>184</v>
      </c>
    </row>
    <row r="108" spans="1:4" x14ac:dyDescent="0.25">
      <c r="A108" t="s">
        <v>108</v>
      </c>
      <c r="B108" s="2">
        <v>20</v>
      </c>
      <c r="D108" s="4" t="s">
        <v>184</v>
      </c>
    </row>
    <row r="109" spans="1:4" x14ac:dyDescent="0.25">
      <c r="A109" s="4" t="s">
        <v>109</v>
      </c>
      <c r="B109">
        <v>250</v>
      </c>
      <c r="D109" s="4" t="s">
        <v>184</v>
      </c>
    </row>
    <row r="110" spans="1:4" x14ac:dyDescent="0.25">
      <c r="A110" t="s">
        <v>110</v>
      </c>
      <c r="B110">
        <v>7</v>
      </c>
      <c r="D110" s="4" t="s">
        <v>184</v>
      </c>
    </row>
    <row r="111" spans="1:4" x14ac:dyDescent="0.25">
      <c r="A111" t="s">
        <v>111</v>
      </c>
      <c r="B111">
        <v>73</v>
      </c>
      <c r="D111" s="4" t="s">
        <v>184</v>
      </c>
    </row>
    <row r="112" spans="1:4" x14ac:dyDescent="0.25">
      <c r="A112" t="s">
        <v>112</v>
      </c>
      <c r="B112">
        <v>18</v>
      </c>
      <c r="D112" s="4" t="s">
        <v>184</v>
      </c>
    </row>
    <row r="113" spans="1:4" x14ac:dyDescent="0.25">
      <c r="A113" t="s">
        <v>113</v>
      </c>
      <c r="B113">
        <v>25</v>
      </c>
      <c r="D113" s="4" t="s">
        <v>184</v>
      </c>
    </row>
    <row r="114" spans="1:4" x14ac:dyDescent="0.25">
      <c r="A114" s="4" t="s">
        <v>114</v>
      </c>
      <c r="B114">
        <v>160</v>
      </c>
      <c r="D114" s="4" t="s">
        <v>184</v>
      </c>
    </row>
    <row r="115" spans="1:4" x14ac:dyDescent="0.25">
      <c r="A115" s="4" t="s">
        <v>115</v>
      </c>
      <c r="B115">
        <v>300</v>
      </c>
      <c r="D115" s="4" t="s">
        <v>184</v>
      </c>
    </row>
    <row r="116" spans="1:4" x14ac:dyDescent="0.25">
      <c r="A116" t="s">
        <v>116</v>
      </c>
      <c r="B116">
        <v>22</v>
      </c>
      <c r="D116" s="4" t="s">
        <v>184</v>
      </c>
    </row>
    <row r="117" spans="1:4" x14ac:dyDescent="0.25">
      <c r="A117" t="s">
        <v>117</v>
      </c>
      <c r="B117">
        <v>15</v>
      </c>
      <c r="D117" s="4" t="s">
        <v>184</v>
      </c>
    </row>
    <row r="118" spans="1:4" x14ac:dyDescent="0.25">
      <c r="A118" t="s">
        <v>118</v>
      </c>
      <c r="B118" s="2">
        <v>15</v>
      </c>
      <c r="D118" s="4" t="s">
        <v>184</v>
      </c>
    </row>
    <row r="119" spans="1:4" x14ac:dyDescent="0.25">
      <c r="A119" t="s">
        <v>119</v>
      </c>
      <c r="B119">
        <v>20</v>
      </c>
      <c r="D119" s="4" t="s">
        <v>184</v>
      </c>
    </row>
    <row r="120" spans="1:4" x14ac:dyDescent="0.25">
      <c r="A120" t="s">
        <v>120</v>
      </c>
      <c r="B120">
        <v>50</v>
      </c>
      <c r="D120" s="4" t="s">
        <v>184</v>
      </c>
    </row>
    <row r="121" spans="1:4" x14ac:dyDescent="0.25">
      <c r="A121" t="s">
        <v>121</v>
      </c>
      <c r="B121">
        <v>45</v>
      </c>
      <c r="D121" s="4" t="s">
        <v>184</v>
      </c>
    </row>
    <row r="122" spans="1:4" x14ac:dyDescent="0.25">
      <c r="A122" t="s">
        <v>122</v>
      </c>
      <c r="B122">
        <v>45</v>
      </c>
      <c r="D122" s="4" t="s">
        <v>184</v>
      </c>
    </row>
    <row r="123" spans="1:4" x14ac:dyDescent="0.25">
      <c r="A123" t="s">
        <v>123</v>
      </c>
      <c r="B123">
        <v>45</v>
      </c>
      <c r="D123" s="4" t="s">
        <v>184</v>
      </c>
    </row>
    <row r="124" spans="1:4" x14ac:dyDescent="0.25">
      <c r="A124" t="s">
        <v>124</v>
      </c>
      <c r="B124">
        <v>45</v>
      </c>
      <c r="D124" s="4" t="s">
        <v>184</v>
      </c>
    </row>
    <row r="125" spans="1:4" x14ac:dyDescent="0.25">
      <c r="A125" t="s">
        <v>125</v>
      </c>
      <c r="B125">
        <v>45</v>
      </c>
      <c r="D125" s="4" t="s">
        <v>184</v>
      </c>
    </row>
    <row r="126" spans="1:4" x14ac:dyDescent="0.25">
      <c r="A126" t="s">
        <v>126</v>
      </c>
      <c r="B126">
        <v>600</v>
      </c>
      <c r="D126" s="4" t="s">
        <v>184</v>
      </c>
    </row>
    <row r="127" spans="1:4" x14ac:dyDescent="0.25">
      <c r="A127" t="s">
        <v>127</v>
      </c>
      <c r="B127">
        <v>50</v>
      </c>
      <c r="D127" s="4" t="s">
        <v>184</v>
      </c>
    </row>
    <row r="128" spans="1:4" x14ac:dyDescent="0.25">
      <c r="A128" t="s">
        <v>128</v>
      </c>
      <c r="B128">
        <v>60</v>
      </c>
      <c r="D128" s="4" t="s">
        <v>184</v>
      </c>
    </row>
    <row r="129" spans="1:4" x14ac:dyDescent="0.25">
      <c r="A129" t="s">
        <v>129</v>
      </c>
      <c r="B129">
        <v>30</v>
      </c>
      <c r="D129" s="4" t="s">
        <v>184</v>
      </c>
    </row>
    <row r="130" spans="1:4" x14ac:dyDescent="0.25">
      <c r="A130" t="s">
        <v>130</v>
      </c>
      <c r="B130">
        <v>10</v>
      </c>
      <c r="D130" s="4" t="s">
        <v>184</v>
      </c>
    </row>
    <row r="131" spans="1:4" x14ac:dyDescent="0.25">
      <c r="A131" t="s">
        <v>131</v>
      </c>
      <c r="B131">
        <v>70</v>
      </c>
      <c r="D131" s="4" t="s">
        <v>184</v>
      </c>
    </row>
    <row r="132" spans="1:4" x14ac:dyDescent="0.25">
      <c r="A132" t="s">
        <v>132</v>
      </c>
      <c r="B132">
        <v>85</v>
      </c>
      <c r="D132" s="4" t="s">
        <v>184</v>
      </c>
    </row>
    <row r="133" spans="1:4" x14ac:dyDescent="0.25">
      <c r="A133" t="s">
        <v>133</v>
      </c>
      <c r="B133">
        <v>1</v>
      </c>
      <c r="D133" s="4" t="s">
        <v>184</v>
      </c>
    </row>
    <row r="134" spans="1:4" ht="15" customHeight="1" x14ac:dyDescent="0.25">
      <c r="A134" s="3" t="s">
        <v>134</v>
      </c>
      <c r="B134">
        <v>45</v>
      </c>
    </row>
    <row r="135" spans="1:4" x14ac:dyDescent="0.25">
      <c r="A135" s="9" t="s">
        <v>135</v>
      </c>
      <c r="B135">
        <v>280</v>
      </c>
    </row>
    <row r="136" spans="1:4" ht="15" customHeight="1" x14ac:dyDescent="0.25">
      <c r="A136" s="7" t="s">
        <v>136</v>
      </c>
      <c r="B136">
        <v>40</v>
      </c>
    </row>
    <row r="137" spans="1:4" x14ac:dyDescent="0.25">
      <c r="A137" s="9" t="s">
        <v>137</v>
      </c>
      <c r="B137">
        <v>40</v>
      </c>
    </row>
    <row r="138" spans="1:4" ht="15" customHeight="1" x14ac:dyDescent="0.25">
      <c r="A138" s="6" t="s">
        <v>138</v>
      </c>
      <c r="B138">
        <v>30</v>
      </c>
      <c r="D138" s="5">
        <v>45</v>
      </c>
    </row>
    <row r="139" spans="1:4" x14ac:dyDescent="0.25">
      <c r="A139" t="s">
        <v>139</v>
      </c>
      <c r="B139">
        <v>1</v>
      </c>
    </row>
    <row r="140" spans="1:4" x14ac:dyDescent="0.25">
      <c r="A140" s="9" t="s">
        <v>140</v>
      </c>
      <c r="B140">
        <v>165</v>
      </c>
    </row>
    <row r="141" spans="1:4" ht="15" customHeight="1" x14ac:dyDescent="0.25">
      <c r="A141" s="3" t="s">
        <v>141</v>
      </c>
      <c r="B141">
        <v>45</v>
      </c>
    </row>
    <row r="142" spans="1:4" x14ac:dyDescent="0.25">
      <c r="A142" t="s">
        <v>142</v>
      </c>
      <c r="B142">
        <v>45</v>
      </c>
      <c r="D142" s="5">
        <v>20</v>
      </c>
    </row>
    <row r="143" spans="1:4" ht="15" customHeight="1" x14ac:dyDescent="0.25">
      <c r="A143" s="3" t="s">
        <v>143</v>
      </c>
      <c r="B143">
        <v>50</v>
      </c>
    </row>
    <row r="144" spans="1:4" ht="15" customHeight="1" x14ac:dyDescent="0.25">
      <c r="A144" s="7" t="s">
        <v>144</v>
      </c>
      <c r="B144">
        <v>35</v>
      </c>
    </row>
    <row r="145" spans="1:2" ht="15" customHeight="1" x14ac:dyDescent="0.25">
      <c r="A145" s="7" t="s">
        <v>145</v>
      </c>
      <c r="B145">
        <v>35</v>
      </c>
    </row>
    <row r="146" spans="1:2" ht="15" customHeight="1" x14ac:dyDescent="0.25">
      <c r="A146" s="6" t="s">
        <v>146</v>
      </c>
      <c r="B146">
        <v>45</v>
      </c>
    </row>
    <row r="147" spans="1:2" ht="15" customHeight="1" x14ac:dyDescent="0.25">
      <c r="A147" s="6" t="s">
        <v>147</v>
      </c>
      <c r="B147">
        <v>45</v>
      </c>
    </row>
    <row r="148" spans="1:2" ht="15" customHeight="1" x14ac:dyDescent="0.25">
      <c r="A148" s="6" t="s">
        <v>148</v>
      </c>
      <c r="B148">
        <v>45</v>
      </c>
    </row>
    <row r="149" spans="1:2" x14ac:dyDescent="0.25">
      <c r="A149" s="9" t="s">
        <v>149</v>
      </c>
      <c r="B149">
        <v>1</v>
      </c>
    </row>
    <row r="150" spans="1:2" x14ac:dyDescent="0.25">
      <c r="A150" t="s">
        <v>150</v>
      </c>
      <c r="B150">
        <v>1</v>
      </c>
    </row>
    <row r="151" spans="1:2" x14ac:dyDescent="0.25">
      <c r="A151" t="s">
        <v>151</v>
      </c>
      <c r="B151">
        <v>1</v>
      </c>
    </row>
    <row r="152" spans="1:2" x14ac:dyDescent="0.25">
      <c r="A152" t="s">
        <v>152</v>
      </c>
      <c r="B152">
        <v>25</v>
      </c>
    </row>
    <row r="153" spans="1:2" x14ac:dyDescent="0.25">
      <c r="A153" t="s">
        <v>153</v>
      </c>
      <c r="B153">
        <v>1</v>
      </c>
    </row>
    <row r="154" spans="1:2" x14ac:dyDescent="0.25">
      <c r="A154" t="s">
        <v>154</v>
      </c>
      <c r="B154">
        <v>15</v>
      </c>
    </row>
    <row r="155" spans="1:2" x14ac:dyDescent="0.25">
      <c r="A155" t="s">
        <v>155</v>
      </c>
      <c r="B155">
        <v>25</v>
      </c>
    </row>
    <row r="156" spans="1:2" x14ac:dyDescent="0.25">
      <c r="A156" t="s">
        <v>156</v>
      </c>
      <c r="B156">
        <v>15</v>
      </c>
    </row>
    <row r="157" spans="1:2" x14ac:dyDescent="0.25">
      <c r="A157" t="s">
        <v>157</v>
      </c>
      <c r="B157">
        <v>30</v>
      </c>
    </row>
    <row r="158" spans="1:2" x14ac:dyDescent="0.25">
      <c r="A158" t="s">
        <v>158</v>
      </c>
      <c r="B158">
        <v>40</v>
      </c>
    </row>
    <row r="159" spans="1:2" ht="15" customHeight="1" x14ac:dyDescent="0.25">
      <c r="A159" s="7" t="s">
        <v>159</v>
      </c>
      <c r="B159">
        <v>20</v>
      </c>
    </row>
    <row r="160" spans="1:2" x14ac:dyDescent="0.25">
      <c r="A160" s="9" t="s">
        <v>160</v>
      </c>
      <c r="B160">
        <v>85</v>
      </c>
    </row>
    <row r="161" spans="1:2" x14ac:dyDescent="0.25">
      <c r="A161" t="s">
        <v>161</v>
      </c>
      <c r="B161">
        <v>20</v>
      </c>
    </row>
    <row r="162" spans="1:2" x14ac:dyDescent="0.25">
      <c r="A162" t="s">
        <v>162</v>
      </c>
      <c r="B162">
        <v>20</v>
      </c>
    </row>
  </sheetData>
  <autoFilter ref="A1:M16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7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2" max="2" width="8.85546875" bestFit="1" customWidth="1"/>
    <col min="3" max="3" width="8.85546875" style="4" customWidth="1"/>
    <col min="4" max="4" width="8.85546875" style="28" customWidth="1"/>
    <col min="5" max="5" width="11.42578125" style="23" bestFit="1" customWidth="1"/>
    <col min="6" max="6" width="11.42578125" style="32" customWidth="1"/>
    <col min="7" max="7" width="9.140625" style="4"/>
    <col min="8" max="8" width="9.140625" style="28"/>
  </cols>
  <sheetData>
    <row r="1" spans="1:8" x14ac:dyDescent="0.25">
      <c r="A1" s="1" t="s">
        <v>1</v>
      </c>
      <c r="B1" s="11" t="s">
        <v>278</v>
      </c>
      <c r="C1" s="11" t="s">
        <v>294</v>
      </c>
      <c r="D1" s="27" t="s">
        <v>181</v>
      </c>
      <c r="E1" s="24" t="s">
        <v>292</v>
      </c>
      <c r="F1" s="31" t="s">
        <v>181</v>
      </c>
      <c r="G1" s="38" t="s">
        <v>279</v>
      </c>
      <c r="H1" s="38" t="s">
        <v>181</v>
      </c>
    </row>
    <row r="2" spans="1:8" x14ac:dyDescent="0.25">
      <c r="A2" s="6" t="s">
        <v>2</v>
      </c>
      <c r="B2" s="2">
        <v>232</v>
      </c>
      <c r="C2" s="4">
        <f>B2*1.25</f>
        <v>290</v>
      </c>
      <c r="E2" s="4"/>
      <c r="F2" s="28"/>
    </row>
    <row r="3" spans="1:8" x14ac:dyDescent="0.25">
      <c r="A3" t="s">
        <v>3</v>
      </c>
      <c r="B3" s="2">
        <v>232</v>
      </c>
      <c r="E3" s="4"/>
      <c r="F3" s="28"/>
    </row>
    <row r="4" spans="1:8" x14ac:dyDescent="0.25">
      <c r="A4" s="3" t="s">
        <v>4</v>
      </c>
      <c r="B4" s="2">
        <v>178</v>
      </c>
      <c r="C4" s="4">
        <f>B4*1.25</f>
        <v>222.5</v>
      </c>
      <c r="E4" s="21"/>
    </row>
    <row r="5" spans="1:8" x14ac:dyDescent="0.25">
      <c r="A5" s="7" t="s">
        <v>5</v>
      </c>
      <c r="B5" s="2">
        <v>279</v>
      </c>
      <c r="C5" s="4">
        <f>B5*1.4</f>
        <v>390.59999999999997</v>
      </c>
      <c r="E5" s="4"/>
      <c r="F5" s="28"/>
    </row>
    <row r="6" spans="1:8" x14ac:dyDescent="0.25">
      <c r="A6" t="s">
        <v>6</v>
      </c>
      <c r="B6">
        <v>450</v>
      </c>
      <c r="E6" s="4"/>
      <c r="F6" s="28"/>
    </row>
    <row r="7" spans="1:8" x14ac:dyDescent="0.25">
      <c r="A7" s="9" t="s">
        <v>7</v>
      </c>
      <c r="B7" s="2">
        <v>79</v>
      </c>
      <c r="C7" s="4">
        <f>B7*1.25</f>
        <v>98.75</v>
      </c>
      <c r="D7" s="28">
        <f t="shared" ref="D7:D8" si="0">B7*1.25</f>
        <v>98.75</v>
      </c>
      <c r="E7" s="4"/>
      <c r="F7" s="28"/>
    </row>
    <row r="8" spans="1:8" x14ac:dyDescent="0.25">
      <c r="A8" s="9" t="s">
        <v>8</v>
      </c>
      <c r="B8" s="2">
        <v>81</v>
      </c>
      <c r="C8" s="4">
        <f>B8*1.25</f>
        <v>101.25</v>
      </c>
      <c r="D8" s="28">
        <f t="shared" si="0"/>
        <v>101.25</v>
      </c>
      <c r="E8" s="4"/>
      <c r="F8" s="28"/>
    </row>
    <row r="9" spans="1:8" x14ac:dyDescent="0.25">
      <c r="A9" s="3" t="s">
        <v>9</v>
      </c>
      <c r="B9" s="2">
        <v>177</v>
      </c>
      <c r="E9" s="21"/>
    </row>
    <row r="10" spans="1:8" x14ac:dyDescent="0.25">
      <c r="A10" s="9" t="s">
        <v>10</v>
      </c>
      <c r="B10" s="2">
        <v>120</v>
      </c>
      <c r="C10" s="4">
        <f>B10*1.25</f>
        <v>150</v>
      </c>
      <c r="D10" s="28">
        <f>B10*1.25</f>
        <v>150</v>
      </c>
      <c r="E10" s="4"/>
      <c r="F10" s="28"/>
    </row>
    <row r="11" spans="1:8" x14ac:dyDescent="0.25">
      <c r="A11" t="s">
        <v>11</v>
      </c>
      <c r="B11">
        <v>69</v>
      </c>
      <c r="E11" s="4"/>
      <c r="F11" s="28"/>
    </row>
    <row r="12" spans="1:8" x14ac:dyDescent="0.25">
      <c r="A12" t="s">
        <v>12</v>
      </c>
      <c r="B12">
        <v>161</v>
      </c>
      <c r="E12" s="4"/>
      <c r="F12" s="28"/>
    </row>
    <row r="13" spans="1:8" x14ac:dyDescent="0.25">
      <c r="A13" t="s">
        <v>13</v>
      </c>
      <c r="B13">
        <v>161</v>
      </c>
      <c r="E13" s="4"/>
      <c r="F13" s="28"/>
    </row>
    <row r="14" spans="1:8" x14ac:dyDescent="0.25">
      <c r="A14" t="s">
        <v>14</v>
      </c>
      <c r="B14">
        <v>230</v>
      </c>
      <c r="E14" s="4"/>
      <c r="F14" s="28"/>
    </row>
    <row r="15" spans="1:8" x14ac:dyDescent="0.25">
      <c r="A15" t="s">
        <v>15</v>
      </c>
      <c r="B15">
        <v>600</v>
      </c>
      <c r="E15" s="4"/>
      <c r="F15" s="28"/>
    </row>
    <row r="16" spans="1:8" x14ac:dyDescent="0.25">
      <c r="A16" t="s">
        <v>16</v>
      </c>
      <c r="B16">
        <v>125</v>
      </c>
      <c r="E16" s="4"/>
      <c r="F16" s="28"/>
    </row>
    <row r="17" spans="1:6" x14ac:dyDescent="0.25">
      <c r="A17" t="s">
        <v>17</v>
      </c>
      <c r="B17">
        <v>250</v>
      </c>
      <c r="E17" s="4"/>
      <c r="F17" s="28"/>
    </row>
    <row r="18" spans="1:6" x14ac:dyDescent="0.25">
      <c r="A18" s="7" t="s">
        <v>18</v>
      </c>
      <c r="B18" s="2">
        <v>348</v>
      </c>
      <c r="C18" s="4">
        <f>B18*1.4</f>
        <v>487.2</v>
      </c>
      <c r="E18" s="4"/>
      <c r="F18" s="28"/>
    </row>
    <row r="19" spans="1:6" x14ac:dyDescent="0.25">
      <c r="A19" s="3" t="s">
        <v>19</v>
      </c>
      <c r="B19" s="2">
        <v>165</v>
      </c>
      <c r="C19" s="4">
        <f>B19*1.25</f>
        <v>206.25</v>
      </c>
      <c r="E19" s="21"/>
    </row>
    <row r="20" spans="1:6" x14ac:dyDescent="0.25">
      <c r="A20" t="s">
        <v>20</v>
      </c>
      <c r="B20">
        <v>125</v>
      </c>
      <c r="E20" s="4"/>
      <c r="F20" s="28"/>
    </row>
    <row r="21" spans="1:6" x14ac:dyDescent="0.25">
      <c r="A21" s="3" t="s">
        <v>21</v>
      </c>
      <c r="B21">
        <v>230</v>
      </c>
      <c r="E21" s="21"/>
    </row>
    <row r="22" spans="1:6" x14ac:dyDescent="0.25">
      <c r="A22" t="s">
        <v>22</v>
      </c>
      <c r="B22">
        <v>230</v>
      </c>
      <c r="E22" s="4"/>
      <c r="F22" s="28"/>
    </row>
    <row r="23" spans="1:6" x14ac:dyDescent="0.25">
      <c r="A23" s="6" t="s">
        <v>23</v>
      </c>
      <c r="B23" s="2">
        <v>233</v>
      </c>
      <c r="E23" s="4"/>
      <c r="F23" s="28"/>
    </row>
    <row r="24" spans="1:6" x14ac:dyDescent="0.25">
      <c r="A24" s="9" t="s">
        <v>24</v>
      </c>
      <c r="B24">
        <v>40</v>
      </c>
      <c r="C24" s="4">
        <f>B24*1.25</f>
        <v>50</v>
      </c>
      <c r="D24" s="28">
        <f>B24*1.25</f>
        <v>50</v>
      </c>
      <c r="E24" s="4"/>
      <c r="F24" s="28"/>
    </row>
    <row r="25" spans="1:6" x14ac:dyDescent="0.25">
      <c r="A25" t="s">
        <v>25</v>
      </c>
      <c r="B25">
        <v>600</v>
      </c>
      <c r="E25" s="4"/>
      <c r="F25" s="28"/>
    </row>
    <row r="26" spans="1:6" x14ac:dyDescent="0.25">
      <c r="A26" t="s">
        <v>26</v>
      </c>
      <c r="B26">
        <v>600</v>
      </c>
      <c r="E26" s="4"/>
      <c r="F26" s="28"/>
    </row>
    <row r="27" spans="1:6" x14ac:dyDescent="0.25">
      <c r="A27" s="6" t="s">
        <v>27</v>
      </c>
      <c r="B27" s="2">
        <v>232</v>
      </c>
      <c r="C27" s="4">
        <f>B27*1.25</f>
        <v>290</v>
      </c>
      <c r="E27" s="4"/>
      <c r="F27" s="28"/>
    </row>
    <row r="28" spans="1:6" x14ac:dyDescent="0.25">
      <c r="A28" t="s">
        <v>28</v>
      </c>
      <c r="B28">
        <v>276</v>
      </c>
      <c r="E28" s="4"/>
      <c r="F28" s="28"/>
    </row>
    <row r="29" spans="1:6" x14ac:dyDescent="0.25">
      <c r="A29" t="s">
        <v>29</v>
      </c>
      <c r="B29">
        <v>225</v>
      </c>
      <c r="E29" s="4"/>
      <c r="F29" s="28"/>
    </row>
    <row r="30" spans="1:6" x14ac:dyDescent="0.25">
      <c r="A30" s="7" t="s">
        <v>30</v>
      </c>
      <c r="B30" s="2">
        <v>512</v>
      </c>
      <c r="E30" s="4"/>
      <c r="F30" s="28"/>
    </row>
    <row r="31" spans="1:6" x14ac:dyDescent="0.25">
      <c r="A31" s="9" t="s">
        <v>31</v>
      </c>
      <c r="B31" s="2">
        <v>20</v>
      </c>
      <c r="C31" s="4">
        <f>B31*1.25</f>
        <v>25</v>
      </c>
      <c r="D31" s="28">
        <f>B31*1.25</f>
        <v>25</v>
      </c>
      <c r="E31" s="4"/>
      <c r="F31" s="28"/>
    </row>
    <row r="32" spans="1:6" x14ac:dyDescent="0.25">
      <c r="A32" t="s">
        <v>32</v>
      </c>
      <c r="B32">
        <v>15</v>
      </c>
      <c r="E32" s="4"/>
      <c r="F32" s="28"/>
    </row>
    <row r="33" spans="1:8" x14ac:dyDescent="0.25">
      <c r="A33" t="s">
        <v>33</v>
      </c>
      <c r="B33">
        <v>15</v>
      </c>
      <c r="E33" s="4"/>
      <c r="F33" s="28"/>
    </row>
    <row r="34" spans="1:8" x14ac:dyDescent="0.25">
      <c r="A34" t="s">
        <v>34</v>
      </c>
      <c r="B34">
        <v>600</v>
      </c>
      <c r="E34" s="4"/>
      <c r="F34" s="28"/>
    </row>
    <row r="35" spans="1:8" x14ac:dyDescent="0.25">
      <c r="A35" s="3" t="s">
        <v>35</v>
      </c>
      <c r="B35" s="2">
        <v>176</v>
      </c>
      <c r="C35" s="4">
        <f>B35*1.25</f>
        <v>220</v>
      </c>
      <c r="E35" s="21"/>
    </row>
    <row r="36" spans="1:8" x14ac:dyDescent="0.25">
      <c r="A36" t="s">
        <v>36</v>
      </c>
      <c r="B36">
        <v>190</v>
      </c>
      <c r="E36" s="4"/>
      <c r="F36" s="28"/>
    </row>
    <row r="37" spans="1:8" x14ac:dyDescent="0.25">
      <c r="A37" s="3" t="s">
        <v>37</v>
      </c>
      <c r="B37">
        <v>206</v>
      </c>
      <c r="D37" s="28">
        <f>B37/$B$37</f>
        <v>1</v>
      </c>
      <c r="E37" s="42">
        <v>206</v>
      </c>
      <c r="F37" s="28">
        <f>E37/$E$37</f>
        <v>1</v>
      </c>
      <c r="G37" s="4">
        <v>325</v>
      </c>
      <c r="H37" s="28">
        <f>G37/$G$37</f>
        <v>1</v>
      </c>
    </row>
    <row r="38" spans="1:8" x14ac:dyDescent="0.25">
      <c r="A38" s="7" t="s">
        <v>38</v>
      </c>
      <c r="B38">
        <v>390</v>
      </c>
      <c r="D38" s="28">
        <f>B38/$B$65</f>
        <v>0.80082135523613962</v>
      </c>
      <c r="E38" s="35">
        <v>390</v>
      </c>
      <c r="F38" s="28">
        <f>E38/$E$65</f>
        <v>0.80082135523613962</v>
      </c>
      <c r="G38" s="4">
        <v>750</v>
      </c>
      <c r="H38" s="28">
        <f>G38/$G$65</f>
        <v>0.8571428571428571</v>
      </c>
    </row>
    <row r="39" spans="1:8" x14ac:dyDescent="0.25">
      <c r="A39" s="9" t="s">
        <v>39</v>
      </c>
      <c r="B39">
        <v>105</v>
      </c>
      <c r="D39" s="28">
        <f>B39/$B$45</f>
        <v>0.67741935483870963</v>
      </c>
      <c r="E39" s="35">
        <v>105</v>
      </c>
      <c r="F39" s="28">
        <f>E39/$E$45</f>
        <v>0.67741935483870963</v>
      </c>
      <c r="G39" s="4">
        <v>300</v>
      </c>
      <c r="H39" s="28">
        <f>G39/$G$45</f>
        <v>0.95238095238095233</v>
      </c>
    </row>
    <row r="40" spans="1:8" x14ac:dyDescent="0.25">
      <c r="A40" s="7" t="s">
        <v>40</v>
      </c>
      <c r="B40">
        <v>430</v>
      </c>
      <c r="D40" s="28">
        <f>B40/$B$65</f>
        <v>0.88295687885010266</v>
      </c>
      <c r="E40" s="35">
        <v>430</v>
      </c>
      <c r="F40" s="28">
        <f>E40/$E$65</f>
        <v>0.88295687885010266</v>
      </c>
      <c r="G40" s="4">
        <v>775</v>
      </c>
      <c r="H40" s="28">
        <f>G40/$G$65</f>
        <v>0.88571428571428568</v>
      </c>
    </row>
    <row r="41" spans="1:8" x14ac:dyDescent="0.25">
      <c r="A41" t="s">
        <v>41</v>
      </c>
      <c r="B41">
        <v>165</v>
      </c>
      <c r="E41" s="5">
        <v>206</v>
      </c>
      <c r="F41" s="28"/>
      <c r="G41" s="4">
        <v>325</v>
      </c>
    </row>
    <row r="42" spans="1:8" x14ac:dyDescent="0.25">
      <c r="A42" t="s">
        <v>42</v>
      </c>
      <c r="B42">
        <v>210</v>
      </c>
      <c r="E42" s="4"/>
      <c r="F42" s="28"/>
    </row>
    <row r="43" spans="1:8" x14ac:dyDescent="0.25">
      <c r="A43" t="s">
        <v>43</v>
      </c>
      <c r="B43">
        <v>210</v>
      </c>
      <c r="E43" s="4"/>
      <c r="F43" s="28"/>
    </row>
    <row r="44" spans="1:8" x14ac:dyDescent="0.25">
      <c r="A44" s="7" t="s">
        <v>44</v>
      </c>
      <c r="B44">
        <v>214</v>
      </c>
      <c r="D44" s="28">
        <f>B44/$B$65</f>
        <v>0.43942505133470228</v>
      </c>
      <c r="E44" s="35">
        <v>214</v>
      </c>
      <c r="F44" s="28">
        <f>E44/$E$65</f>
        <v>0.43942505133470228</v>
      </c>
      <c r="G44" s="4">
        <v>385</v>
      </c>
      <c r="H44" s="28">
        <f>G44/$G$65</f>
        <v>0.44</v>
      </c>
    </row>
    <row r="45" spans="1:8" x14ac:dyDescent="0.25">
      <c r="A45" s="9" t="s">
        <v>45</v>
      </c>
      <c r="B45">
        <v>155</v>
      </c>
      <c r="D45" s="28">
        <f>B45/$B$45</f>
        <v>1</v>
      </c>
      <c r="E45" s="35">
        <v>155</v>
      </c>
      <c r="F45" s="28">
        <f>E45/$E$45</f>
        <v>1</v>
      </c>
      <c r="G45" s="4">
        <v>315</v>
      </c>
      <c r="H45" s="28">
        <f>G45/$G$45</f>
        <v>1</v>
      </c>
    </row>
    <row r="46" spans="1:8" x14ac:dyDescent="0.25">
      <c r="A46" t="s">
        <v>46</v>
      </c>
      <c r="B46">
        <v>210</v>
      </c>
      <c r="E46" s="4"/>
      <c r="F46" s="28"/>
    </row>
    <row r="47" spans="1:8" x14ac:dyDescent="0.25">
      <c r="A47" t="s">
        <v>47</v>
      </c>
      <c r="B47">
        <v>210</v>
      </c>
      <c r="E47" s="4"/>
      <c r="F47" s="28"/>
    </row>
    <row r="48" spans="1:8" x14ac:dyDescent="0.25">
      <c r="A48" t="s">
        <v>48</v>
      </c>
      <c r="B48">
        <v>210</v>
      </c>
      <c r="E48" s="4"/>
      <c r="F48" s="28"/>
    </row>
    <row r="49" spans="1:8" x14ac:dyDescent="0.25">
      <c r="A49" t="s">
        <v>49</v>
      </c>
      <c r="B49">
        <v>210</v>
      </c>
      <c r="E49" s="4"/>
      <c r="F49" s="28"/>
    </row>
    <row r="50" spans="1:8" x14ac:dyDescent="0.25">
      <c r="A50" t="s">
        <v>50</v>
      </c>
      <c r="B50">
        <v>210</v>
      </c>
      <c r="E50" s="4"/>
      <c r="F50" s="28"/>
    </row>
    <row r="51" spans="1:8" x14ac:dyDescent="0.25">
      <c r="A51" t="s">
        <v>51</v>
      </c>
      <c r="B51">
        <v>210</v>
      </c>
      <c r="E51" s="4"/>
      <c r="F51" s="28"/>
    </row>
    <row r="52" spans="1:8" x14ac:dyDescent="0.25">
      <c r="A52" t="s">
        <v>52</v>
      </c>
      <c r="B52">
        <v>210</v>
      </c>
      <c r="E52" s="4"/>
      <c r="F52" s="28"/>
    </row>
    <row r="53" spans="1:8" x14ac:dyDescent="0.25">
      <c r="A53" t="s">
        <v>53</v>
      </c>
      <c r="B53">
        <v>210</v>
      </c>
      <c r="E53" s="4"/>
      <c r="F53" s="28"/>
    </row>
    <row r="54" spans="1:8" x14ac:dyDescent="0.25">
      <c r="A54" t="s">
        <v>54</v>
      </c>
      <c r="B54">
        <v>210</v>
      </c>
      <c r="E54" s="4"/>
      <c r="F54" s="28"/>
    </row>
    <row r="55" spans="1:8" x14ac:dyDescent="0.25">
      <c r="A55" t="s">
        <v>55</v>
      </c>
      <c r="B55">
        <v>210</v>
      </c>
      <c r="E55" s="4"/>
      <c r="F55" s="28"/>
    </row>
    <row r="56" spans="1:8" x14ac:dyDescent="0.25">
      <c r="A56" t="s">
        <v>56</v>
      </c>
      <c r="B56">
        <v>210</v>
      </c>
      <c r="E56" s="4"/>
      <c r="F56" s="28"/>
    </row>
    <row r="57" spans="1:8" x14ac:dyDescent="0.25">
      <c r="A57" t="s">
        <v>57</v>
      </c>
      <c r="B57">
        <v>210</v>
      </c>
      <c r="E57" s="4"/>
      <c r="F57" s="28"/>
    </row>
    <row r="58" spans="1:8" x14ac:dyDescent="0.25">
      <c r="A58" t="s">
        <v>58</v>
      </c>
      <c r="B58">
        <v>210</v>
      </c>
      <c r="E58" s="4"/>
      <c r="F58" s="28"/>
    </row>
    <row r="59" spans="1:8" x14ac:dyDescent="0.25">
      <c r="A59" t="s">
        <v>59</v>
      </c>
      <c r="B59">
        <v>210</v>
      </c>
      <c r="E59" s="4"/>
      <c r="F59" s="28"/>
    </row>
    <row r="60" spans="1:8" x14ac:dyDescent="0.25">
      <c r="A60" s="3" t="s">
        <v>60</v>
      </c>
      <c r="B60">
        <v>166</v>
      </c>
      <c r="D60" s="28">
        <f>B60/$B$37</f>
        <v>0.80582524271844658</v>
      </c>
      <c r="E60" s="22">
        <v>206</v>
      </c>
      <c r="F60" s="28">
        <f>E60/$E$37</f>
        <v>1</v>
      </c>
      <c r="G60" s="4">
        <v>325</v>
      </c>
      <c r="H60" s="28">
        <f>G60/$G$37</f>
        <v>1</v>
      </c>
    </row>
    <row r="61" spans="1:8" x14ac:dyDescent="0.25">
      <c r="A61" t="s">
        <v>61</v>
      </c>
      <c r="B61">
        <v>114</v>
      </c>
      <c r="E61" s="35">
        <v>114</v>
      </c>
      <c r="F61" s="28"/>
      <c r="G61" s="4">
        <v>325</v>
      </c>
    </row>
    <row r="62" spans="1:8" x14ac:dyDescent="0.25">
      <c r="A62" t="s">
        <v>62</v>
      </c>
      <c r="B62">
        <v>350</v>
      </c>
      <c r="E62" s="4"/>
      <c r="F62" s="28"/>
    </row>
    <row r="63" spans="1:8" x14ac:dyDescent="0.25">
      <c r="A63" s="6" t="s">
        <v>63</v>
      </c>
      <c r="B63">
        <v>245</v>
      </c>
      <c r="D63" s="28">
        <f>B63/$B$63</f>
        <v>1</v>
      </c>
      <c r="E63" s="5">
        <v>290</v>
      </c>
      <c r="F63" s="28">
        <f>E63/$E$63</f>
        <v>1</v>
      </c>
      <c r="G63" s="4">
        <v>520</v>
      </c>
      <c r="H63" s="28">
        <f>G63/$G$63</f>
        <v>1</v>
      </c>
    </row>
    <row r="64" spans="1:8" x14ac:dyDescent="0.25">
      <c r="A64" s="9" t="s">
        <v>64</v>
      </c>
      <c r="B64">
        <v>115</v>
      </c>
      <c r="D64" s="28">
        <f>B64/$B$45</f>
        <v>0.74193548387096775</v>
      </c>
      <c r="E64" s="35">
        <v>115</v>
      </c>
      <c r="F64" s="28">
        <f>E64/$E$45</f>
        <v>0.74193548387096775</v>
      </c>
      <c r="G64" s="4">
        <v>250</v>
      </c>
      <c r="H64" s="28">
        <f>G64/$G$45</f>
        <v>0.79365079365079361</v>
      </c>
    </row>
    <row r="65" spans="1:8" x14ac:dyDescent="0.25">
      <c r="A65" s="7" t="s">
        <v>65</v>
      </c>
      <c r="B65">
        <v>487</v>
      </c>
      <c r="D65" s="28">
        <f>B65/$B$65</f>
        <v>1</v>
      </c>
      <c r="E65" s="35">
        <v>487</v>
      </c>
      <c r="F65" s="28">
        <f>E65/$E$65</f>
        <v>1</v>
      </c>
      <c r="G65" s="4">
        <v>875</v>
      </c>
      <c r="H65" s="28">
        <f>G65/$G$65</f>
        <v>1</v>
      </c>
    </row>
    <row r="66" spans="1:8" x14ac:dyDescent="0.25">
      <c r="A66" s="3" t="s">
        <v>66</v>
      </c>
      <c r="B66">
        <v>165</v>
      </c>
      <c r="D66" s="28">
        <f>B66/$B$37</f>
        <v>0.80097087378640774</v>
      </c>
      <c r="E66" s="42">
        <v>165</v>
      </c>
      <c r="F66" s="28">
        <f>E66/$E$37</f>
        <v>0.80097087378640774</v>
      </c>
      <c r="G66" s="4">
        <v>300</v>
      </c>
      <c r="H66" s="28">
        <f>G66/$G$37</f>
        <v>0.92307692307692313</v>
      </c>
    </row>
    <row r="67" spans="1:8" x14ac:dyDescent="0.25">
      <c r="A67" s="6" t="s">
        <v>67</v>
      </c>
      <c r="B67">
        <v>285</v>
      </c>
      <c r="D67" s="28">
        <f t="shared" ref="D67:D68" si="1">B67/$B$63</f>
        <v>1.1632653061224489</v>
      </c>
      <c r="E67" s="5">
        <v>305</v>
      </c>
      <c r="F67" s="28">
        <f t="shared" ref="F67:F68" si="2">E67/$E$63</f>
        <v>1.0517241379310345</v>
      </c>
      <c r="G67" s="4">
        <v>575</v>
      </c>
      <c r="H67" s="28">
        <f t="shared" ref="H67:H68" si="3">G67/$G$63</f>
        <v>1.1057692307692308</v>
      </c>
    </row>
    <row r="68" spans="1:8" x14ac:dyDescent="0.25">
      <c r="A68" s="6" t="s">
        <v>68</v>
      </c>
      <c r="B68">
        <v>246</v>
      </c>
      <c r="D68" s="28">
        <f t="shared" si="1"/>
        <v>1.0040816326530613</v>
      </c>
      <c r="E68" s="5">
        <v>255</v>
      </c>
      <c r="F68" s="28">
        <f t="shared" si="2"/>
        <v>0.87931034482758619</v>
      </c>
      <c r="G68" s="4">
        <v>425</v>
      </c>
      <c r="H68" s="28">
        <f t="shared" si="3"/>
        <v>0.81730769230769229</v>
      </c>
    </row>
    <row r="69" spans="1:8" x14ac:dyDescent="0.25">
      <c r="A69" s="9" t="s">
        <v>69</v>
      </c>
      <c r="B69" s="2">
        <v>145</v>
      </c>
      <c r="D69" s="28">
        <f t="shared" ref="D69:D70" si="4">B69/$B$45</f>
        <v>0.93548387096774188</v>
      </c>
      <c r="E69" s="35">
        <v>145</v>
      </c>
      <c r="F69" s="28">
        <f t="shared" ref="F69:F70" si="5">E69/$E$45</f>
        <v>0.93548387096774188</v>
      </c>
      <c r="G69" s="4">
        <v>295</v>
      </c>
      <c r="H69" s="28">
        <f t="shared" ref="H69:H70" si="6">G69/$G$45</f>
        <v>0.93650793650793651</v>
      </c>
    </row>
    <row r="70" spans="1:8" x14ac:dyDescent="0.25">
      <c r="A70" s="9" t="s">
        <v>70</v>
      </c>
      <c r="B70">
        <v>48</v>
      </c>
      <c r="D70" s="28">
        <f t="shared" si="4"/>
        <v>0.30967741935483872</v>
      </c>
      <c r="E70" s="35">
        <v>48</v>
      </c>
      <c r="F70" s="28">
        <f t="shared" si="5"/>
        <v>0.30967741935483872</v>
      </c>
      <c r="G70" s="4">
        <v>50</v>
      </c>
      <c r="H70" s="28">
        <f t="shared" si="6"/>
        <v>0.15873015873015872</v>
      </c>
    </row>
    <row r="71" spans="1:8" x14ac:dyDescent="0.25">
      <c r="A71" s="6" t="s">
        <v>71</v>
      </c>
      <c r="B71">
        <v>275</v>
      </c>
      <c r="D71" s="28">
        <f>B71/$B$63</f>
        <v>1.1224489795918366</v>
      </c>
      <c r="E71" s="5">
        <v>320</v>
      </c>
      <c r="F71" s="28">
        <f>E71/$E$63</f>
        <v>1.103448275862069</v>
      </c>
      <c r="G71" s="4">
        <v>695</v>
      </c>
      <c r="H71" s="28">
        <f>G71/$G$63</f>
        <v>1.3365384615384615</v>
      </c>
    </row>
    <row r="72" spans="1:8" x14ac:dyDescent="0.25">
      <c r="A72" t="s">
        <v>72</v>
      </c>
      <c r="B72">
        <v>600</v>
      </c>
      <c r="E72" s="35">
        <v>600</v>
      </c>
      <c r="F72" s="28"/>
      <c r="G72" s="4">
        <v>4000</v>
      </c>
    </row>
    <row r="73" spans="1:8" x14ac:dyDescent="0.25">
      <c r="A73" t="s">
        <v>73</v>
      </c>
      <c r="B73">
        <v>350</v>
      </c>
      <c r="E73" s="5">
        <v>450</v>
      </c>
      <c r="F73" s="28"/>
      <c r="G73" s="4">
        <v>1000</v>
      </c>
    </row>
    <row r="74" spans="1:8" x14ac:dyDescent="0.25">
      <c r="A74" s="6" t="s">
        <v>74</v>
      </c>
      <c r="B74">
        <v>255</v>
      </c>
      <c r="D74" s="28">
        <f>B74/$B$63</f>
        <v>1.0408163265306123</v>
      </c>
      <c r="E74" s="5">
        <v>290</v>
      </c>
      <c r="F74" s="28">
        <f>E74/$E$63</f>
        <v>1</v>
      </c>
      <c r="G74" s="4">
        <v>500</v>
      </c>
      <c r="H74" s="28">
        <f>G74/$G$63</f>
        <v>0.96153846153846156</v>
      </c>
    </row>
    <row r="75" spans="1:8" x14ac:dyDescent="0.25">
      <c r="A75" t="s">
        <v>75</v>
      </c>
      <c r="B75" s="2">
        <v>155</v>
      </c>
      <c r="E75" s="5">
        <v>175</v>
      </c>
      <c r="F75" s="28"/>
      <c r="G75" s="4">
        <v>280</v>
      </c>
    </row>
    <row r="76" spans="1:8" x14ac:dyDescent="0.25">
      <c r="A76" t="s">
        <v>76</v>
      </c>
      <c r="B76" s="2">
        <v>155</v>
      </c>
      <c r="E76" s="4"/>
      <c r="F76" s="28"/>
    </row>
    <row r="77" spans="1:8" x14ac:dyDescent="0.25">
      <c r="A77" t="s">
        <v>77</v>
      </c>
      <c r="B77" s="2">
        <v>155</v>
      </c>
      <c r="E77" s="4"/>
      <c r="F77" s="28"/>
    </row>
    <row r="78" spans="1:8" x14ac:dyDescent="0.25">
      <c r="A78" t="s">
        <v>78</v>
      </c>
      <c r="B78" s="2">
        <v>155</v>
      </c>
      <c r="E78" s="4"/>
      <c r="F78" s="28"/>
    </row>
    <row r="79" spans="1:8" x14ac:dyDescent="0.25">
      <c r="A79" t="s">
        <v>79</v>
      </c>
      <c r="B79" s="2">
        <v>155</v>
      </c>
      <c r="E79" s="4"/>
      <c r="F79" s="28"/>
    </row>
    <row r="80" spans="1:8" x14ac:dyDescent="0.25">
      <c r="A80" t="s">
        <v>80</v>
      </c>
      <c r="B80" s="2">
        <v>155</v>
      </c>
      <c r="E80" s="4"/>
      <c r="F80" s="28"/>
    </row>
    <row r="81" spans="1:8" x14ac:dyDescent="0.25">
      <c r="A81" t="s">
        <v>81</v>
      </c>
      <c r="B81">
        <v>110</v>
      </c>
      <c r="E81" s="5">
        <v>206</v>
      </c>
      <c r="F81" s="28"/>
      <c r="G81" s="4">
        <v>325</v>
      </c>
    </row>
    <row r="82" spans="1:8" x14ac:dyDescent="0.25">
      <c r="A82" t="s">
        <v>82</v>
      </c>
      <c r="B82">
        <v>100</v>
      </c>
      <c r="E82" s="5">
        <v>190</v>
      </c>
      <c r="F82" s="28"/>
      <c r="G82" s="4">
        <v>300</v>
      </c>
    </row>
    <row r="83" spans="1:8" x14ac:dyDescent="0.25">
      <c r="A83" s="6" t="s">
        <v>83</v>
      </c>
      <c r="B83">
        <v>255</v>
      </c>
      <c r="D83" s="28">
        <f>B83/$B$63</f>
        <v>1.0408163265306123</v>
      </c>
      <c r="E83" s="5">
        <v>255</v>
      </c>
      <c r="F83" s="28">
        <f>E83/$E$63</f>
        <v>0.87931034482758619</v>
      </c>
      <c r="G83" s="4">
        <v>425</v>
      </c>
      <c r="H83" s="28">
        <f>G83/$G$63</f>
        <v>0.81730769230769229</v>
      </c>
    </row>
    <row r="84" spans="1:8" x14ac:dyDescent="0.25">
      <c r="A84" s="7" t="s">
        <v>84</v>
      </c>
      <c r="B84">
        <v>490</v>
      </c>
      <c r="D84" s="28">
        <f>B84/$B$65</f>
        <v>1.0061601642710472</v>
      </c>
      <c r="E84" s="35">
        <v>490</v>
      </c>
      <c r="F84" s="28">
        <f>E84/$E$65</f>
        <v>1.0061601642710472</v>
      </c>
      <c r="G84" s="4">
        <v>1000</v>
      </c>
      <c r="H84" s="28">
        <f>G84/$G$65</f>
        <v>1.1428571428571428</v>
      </c>
    </row>
    <row r="85" spans="1:8" x14ac:dyDescent="0.25">
      <c r="A85" t="s">
        <v>85</v>
      </c>
      <c r="B85" s="2">
        <v>155</v>
      </c>
      <c r="E85" s="5">
        <v>175</v>
      </c>
      <c r="F85" s="28"/>
      <c r="G85" s="4">
        <v>280</v>
      </c>
    </row>
    <row r="86" spans="1:8" x14ac:dyDescent="0.25">
      <c r="A86" s="3" t="s">
        <v>86</v>
      </c>
      <c r="B86">
        <v>287</v>
      </c>
      <c r="D86" s="28">
        <f>B86/$B$37</f>
        <v>1.3932038834951457</v>
      </c>
      <c r="E86" s="42">
        <v>287</v>
      </c>
      <c r="F86" s="28">
        <f>E86/$E$37</f>
        <v>1.3932038834951457</v>
      </c>
      <c r="G86" s="4">
        <v>450</v>
      </c>
      <c r="H86" s="28">
        <f>G86/$G$37</f>
        <v>1.3846153846153846</v>
      </c>
    </row>
    <row r="87" spans="1:8" x14ac:dyDescent="0.25">
      <c r="A87" t="s">
        <v>87</v>
      </c>
      <c r="B87">
        <v>228</v>
      </c>
      <c r="E87" s="4"/>
      <c r="F87" s="28"/>
    </row>
    <row r="88" spans="1:8" x14ac:dyDescent="0.25">
      <c r="A88" t="s">
        <v>88</v>
      </c>
      <c r="B88">
        <v>206</v>
      </c>
      <c r="E88" s="4" t="s">
        <v>184</v>
      </c>
      <c r="F88" s="28"/>
    </row>
    <row r="89" spans="1:8" x14ac:dyDescent="0.25">
      <c r="A89" t="s">
        <v>89</v>
      </c>
      <c r="B89">
        <v>390</v>
      </c>
      <c r="E89" s="4" t="s">
        <v>184</v>
      </c>
      <c r="F89" s="28"/>
    </row>
    <row r="90" spans="1:8" x14ac:dyDescent="0.25">
      <c r="A90" t="s">
        <v>90</v>
      </c>
      <c r="B90">
        <v>105</v>
      </c>
      <c r="E90" s="4" t="s">
        <v>184</v>
      </c>
      <c r="F90" s="28"/>
    </row>
    <row r="91" spans="1:8" x14ac:dyDescent="0.25">
      <c r="A91" t="s">
        <v>91</v>
      </c>
      <c r="B91">
        <v>165</v>
      </c>
      <c r="E91" s="4" t="s">
        <v>184</v>
      </c>
      <c r="F91" s="28"/>
    </row>
    <row r="92" spans="1:8" x14ac:dyDescent="0.25">
      <c r="A92" t="s">
        <v>92</v>
      </c>
      <c r="B92">
        <v>214</v>
      </c>
      <c r="E92" s="4" t="s">
        <v>184</v>
      </c>
      <c r="F92" s="28"/>
    </row>
    <row r="93" spans="1:8" x14ac:dyDescent="0.25">
      <c r="A93" s="7" t="s">
        <v>93</v>
      </c>
      <c r="B93">
        <v>487</v>
      </c>
      <c r="D93" s="28">
        <f>B93/$B$65</f>
        <v>1</v>
      </c>
      <c r="E93" s="35">
        <v>487</v>
      </c>
      <c r="F93" s="28">
        <f>E93/$E$65</f>
        <v>1</v>
      </c>
      <c r="G93" s="4">
        <v>875</v>
      </c>
      <c r="H93" s="28">
        <f>G93/$G$65</f>
        <v>1</v>
      </c>
    </row>
    <row r="94" spans="1:8" x14ac:dyDescent="0.25">
      <c r="A94" t="s">
        <v>94</v>
      </c>
      <c r="B94">
        <v>155</v>
      </c>
      <c r="E94" s="4" t="s">
        <v>184</v>
      </c>
      <c r="F94" s="28"/>
    </row>
    <row r="95" spans="1:8" x14ac:dyDescent="0.25">
      <c r="A95" s="3" t="s">
        <v>95</v>
      </c>
      <c r="B95">
        <v>166</v>
      </c>
      <c r="D95" s="28">
        <f>B95/$B$37</f>
        <v>0.80582524271844658</v>
      </c>
      <c r="E95" s="22">
        <v>206</v>
      </c>
      <c r="F95" s="28">
        <f>E95/$E$37</f>
        <v>1</v>
      </c>
      <c r="G95" s="4">
        <v>325</v>
      </c>
      <c r="H95" s="28">
        <f>G95/$G$37</f>
        <v>1</v>
      </c>
    </row>
    <row r="96" spans="1:8" x14ac:dyDescent="0.25">
      <c r="A96" t="s">
        <v>96</v>
      </c>
      <c r="B96">
        <v>0</v>
      </c>
      <c r="E96" s="4" t="s">
        <v>184</v>
      </c>
      <c r="F96" s="28"/>
    </row>
    <row r="97" spans="1:6" x14ac:dyDescent="0.25">
      <c r="A97" t="s">
        <v>97</v>
      </c>
      <c r="B97">
        <v>0</v>
      </c>
      <c r="E97" s="4" t="s">
        <v>184</v>
      </c>
      <c r="F97" s="28"/>
    </row>
    <row r="98" spans="1:6" x14ac:dyDescent="0.25">
      <c r="A98" t="s">
        <v>98</v>
      </c>
      <c r="B98">
        <v>0</v>
      </c>
      <c r="E98" s="4" t="s">
        <v>184</v>
      </c>
      <c r="F98" s="28"/>
    </row>
    <row r="99" spans="1:6" x14ac:dyDescent="0.25">
      <c r="A99" t="s">
        <v>99</v>
      </c>
      <c r="B99">
        <v>0</v>
      </c>
      <c r="E99" s="4" t="s">
        <v>184</v>
      </c>
      <c r="F99" s="28"/>
    </row>
    <row r="100" spans="1:6" x14ac:dyDescent="0.25">
      <c r="A100" t="s">
        <v>100</v>
      </c>
      <c r="B100">
        <v>0</v>
      </c>
      <c r="E100" s="4" t="s">
        <v>184</v>
      </c>
      <c r="F100" s="28"/>
    </row>
    <row r="101" spans="1:6" x14ac:dyDescent="0.25">
      <c r="A101" t="s">
        <v>101</v>
      </c>
      <c r="B101">
        <v>0</v>
      </c>
      <c r="E101" s="4" t="s">
        <v>184</v>
      </c>
      <c r="F101" s="28"/>
    </row>
    <row r="102" spans="1:6" x14ac:dyDescent="0.25">
      <c r="A102" t="s">
        <v>102</v>
      </c>
      <c r="B102">
        <v>0</v>
      </c>
      <c r="E102" s="4" t="s">
        <v>184</v>
      </c>
      <c r="F102" s="28"/>
    </row>
    <row r="103" spans="1:6" x14ac:dyDescent="0.25">
      <c r="A103" t="s">
        <v>103</v>
      </c>
      <c r="B103">
        <v>0</v>
      </c>
      <c r="E103" s="4" t="s">
        <v>184</v>
      </c>
      <c r="F103" s="28"/>
    </row>
    <row r="104" spans="1:6" x14ac:dyDescent="0.25">
      <c r="A104" t="s">
        <v>104</v>
      </c>
      <c r="B104">
        <v>0</v>
      </c>
      <c r="E104" s="4" t="s">
        <v>184</v>
      </c>
      <c r="F104" s="28"/>
    </row>
    <row r="105" spans="1:6" x14ac:dyDescent="0.25">
      <c r="A105" t="s">
        <v>105</v>
      </c>
      <c r="B105">
        <v>0</v>
      </c>
      <c r="E105" s="4" t="s">
        <v>184</v>
      </c>
      <c r="F105" s="28"/>
    </row>
    <row r="106" spans="1:6" x14ac:dyDescent="0.25">
      <c r="A106" t="s">
        <v>106</v>
      </c>
      <c r="B106">
        <v>114</v>
      </c>
      <c r="E106" s="4" t="s">
        <v>184</v>
      </c>
      <c r="F106" s="28"/>
    </row>
    <row r="107" spans="1:6" x14ac:dyDescent="0.25">
      <c r="A107" t="s">
        <v>107</v>
      </c>
      <c r="B107">
        <v>350</v>
      </c>
      <c r="E107" s="4" t="s">
        <v>184</v>
      </c>
      <c r="F107" s="28"/>
    </row>
    <row r="108" spans="1:6" x14ac:dyDescent="0.25">
      <c r="A108" t="s">
        <v>108</v>
      </c>
      <c r="B108">
        <v>245</v>
      </c>
      <c r="E108" s="4" t="s">
        <v>184</v>
      </c>
      <c r="F108" s="28"/>
    </row>
    <row r="109" spans="1:6" x14ac:dyDescent="0.25">
      <c r="A109" t="s">
        <v>109</v>
      </c>
      <c r="B109">
        <v>115</v>
      </c>
      <c r="E109" s="4" t="s">
        <v>184</v>
      </c>
      <c r="F109" s="28"/>
    </row>
    <row r="110" spans="1:6" x14ac:dyDescent="0.25">
      <c r="A110" t="s">
        <v>110</v>
      </c>
      <c r="B110">
        <v>487</v>
      </c>
      <c r="E110" s="4" t="s">
        <v>184</v>
      </c>
      <c r="F110" s="28"/>
    </row>
    <row r="111" spans="1:6" x14ac:dyDescent="0.25">
      <c r="A111" t="s">
        <v>111</v>
      </c>
      <c r="B111">
        <v>165</v>
      </c>
      <c r="E111" s="4" t="s">
        <v>184</v>
      </c>
      <c r="F111" s="28"/>
    </row>
    <row r="112" spans="1:6" x14ac:dyDescent="0.25">
      <c r="A112" t="s">
        <v>112</v>
      </c>
      <c r="B112">
        <v>285</v>
      </c>
      <c r="E112" s="4" t="s">
        <v>184</v>
      </c>
      <c r="F112" s="28"/>
    </row>
    <row r="113" spans="1:6" x14ac:dyDescent="0.25">
      <c r="A113" t="s">
        <v>113</v>
      </c>
      <c r="B113">
        <v>246</v>
      </c>
      <c r="E113" s="4" t="s">
        <v>184</v>
      </c>
      <c r="F113" s="28"/>
    </row>
    <row r="114" spans="1:6" x14ac:dyDescent="0.25">
      <c r="A114" t="s">
        <v>114</v>
      </c>
      <c r="B114" s="2">
        <v>145</v>
      </c>
      <c r="E114" s="4" t="s">
        <v>184</v>
      </c>
      <c r="F114" s="28"/>
    </row>
    <row r="115" spans="1:6" x14ac:dyDescent="0.25">
      <c r="A115" t="s">
        <v>115</v>
      </c>
      <c r="B115">
        <v>48</v>
      </c>
      <c r="E115" s="4" t="s">
        <v>184</v>
      </c>
      <c r="F115" s="28"/>
    </row>
    <row r="116" spans="1:6" x14ac:dyDescent="0.25">
      <c r="A116" t="s">
        <v>116</v>
      </c>
      <c r="B116">
        <v>275</v>
      </c>
      <c r="E116" s="4" t="s">
        <v>184</v>
      </c>
      <c r="F116" s="28"/>
    </row>
    <row r="117" spans="1:6" x14ac:dyDescent="0.25">
      <c r="A117" t="s">
        <v>117</v>
      </c>
      <c r="B117">
        <v>600</v>
      </c>
      <c r="E117" s="4" t="s">
        <v>184</v>
      </c>
      <c r="F117" s="28"/>
    </row>
    <row r="118" spans="1:6" x14ac:dyDescent="0.25">
      <c r="A118" t="s">
        <v>118</v>
      </c>
      <c r="B118">
        <v>350</v>
      </c>
      <c r="E118" s="4" t="s">
        <v>184</v>
      </c>
      <c r="F118" s="28"/>
    </row>
    <row r="119" spans="1:6" x14ac:dyDescent="0.25">
      <c r="A119" t="s">
        <v>119</v>
      </c>
      <c r="B119">
        <v>255</v>
      </c>
      <c r="E119" s="4" t="s">
        <v>184</v>
      </c>
      <c r="F119" s="28"/>
    </row>
    <row r="120" spans="1:6" x14ac:dyDescent="0.25">
      <c r="A120" t="s">
        <v>120</v>
      </c>
      <c r="B120" s="2">
        <v>155</v>
      </c>
      <c r="E120" s="4" t="s">
        <v>184</v>
      </c>
      <c r="F120" s="28"/>
    </row>
    <row r="121" spans="1:6" x14ac:dyDescent="0.25">
      <c r="A121" t="s">
        <v>121</v>
      </c>
      <c r="B121" s="2">
        <v>155</v>
      </c>
      <c r="E121" s="4" t="s">
        <v>184</v>
      </c>
      <c r="F121" s="28"/>
    </row>
    <row r="122" spans="1:6" x14ac:dyDescent="0.25">
      <c r="A122" t="s">
        <v>122</v>
      </c>
      <c r="B122" s="2">
        <v>155</v>
      </c>
      <c r="E122" s="4" t="s">
        <v>184</v>
      </c>
      <c r="F122" s="28"/>
    </row>
    <row r="123" spans="1:6" x14ac:dyDescent="0.25">
      <c r="A123" t="s">
        <v>123</v>
      </c>
      <c r="B123" s="2">
        <v>155</v>
      </c>
      <c r="E123" s="4" t="s">
        <v>184</v>
      </c>
      <c r="F123" s="28"/>
    </row>
    <row r="124" spans="1:6" x14ac:dyDescent="0.25">
      <c r="A124" t="s">
        <v>124</v>
      </c>
      <c r="B124" s="2">
        <v>155</v>
      </c>
      <c r="E124" s="4" t="s">
        <v>184</v>
      </c>
      <c r="F124" s="28"/>
    </row>
    <row r="125" spans="1:6" x14ac:dyDescent="0.25">
      <c r="A125" t="s">
        <v>125</v>
      </c>
      <c r="B125" s="2">
        <v>155</v>
      </c>
      <c r="E125" s="4" t="s">
        <v>184</v>
      </c>
      <c r="F125" s="28"/>
    </row>
    <row r="126" spans="1:6" x14ac:dyDescent="0.25">
      <c r="A126" t="s">
        <v>126</v>
      </c>
      <c r="B126">
        <v>0</v>
      </c>
      <c r="E126" s="4" t="s">
        <v>184</v>
      </c>
      <c r="F126" s="28"/>
    </row>
    <row r="127" spans="1:6" x14ac:dyDescent="0.25">
      <c r="A127" t="s">
        <v>127</v>
      </c>
      <c r="B127">
        <v>110</v>
      </c>
      <c r="E127" s="4" t="s">
        <v>184</v>
      </c>
      <c r="F127" s="28"/>
    </row>
    <row r="128" spans="1:6" x14ac:dyDescent="0.25">
      <c r="A128" t="s">
        <v>128</v>
      </c>
      <c r="B128">
        <v>100</v>
      </c>
      <c r="E128" s="4" t="s">
        <v>184</v>
      </c>
      <c r="F128" s="28"/>
    </row>
    <row r="129" spans="1:6" x14ac:dyDescent="0.25">
      <c r="A129" t="s">
        <v>129</v>
      </c>
      <c r="B129">
        <v>255</v>
      </c>
      <c r="E129" s="4" t="s">
        <v>184</v>
      </c>
      <c r="F129" s="28"/>
    </row>
    <row r="130" spans="1:6" x14ac:dyDescent="0.25">
      <c r="A130" t="s">
        <v>130</v>
      </c>
      <c r="B130" t="s">
        <v>277</v>
      </c>
      <c r="E130" s="4" t="s">
        <v>184</v>
      </c>
      <c r="F130" s="28"/>
    </row>
    <row r="131" spans="1:6" x14ac:dyDescent="0.25">
      <c r="A131" t="s">
        <v>131</v>
      </c>
      <c r="B131" s="2">
        <v>155</v>
      </c>
      <c r="E131" s="4" t="s">
        <v>184</v>
      </c>
      <c r="F131" s="28"/>
    </row>
    <row r="132" spans="1:6" x14ac:dyDescent="0.25">
      <c r="A132" t="s">
        <v>132</v>
      </c>
      <c r="B132">
        <v>287</v>
      </c>
      <c r="E132" s="4" t="s">
        <v>184</v>
      </c>
      <c r="F132" s="28"/>
    </row>
    <row r="133" spans="1:6" x14ac:dyDescent="0.25">
      <c r="A133" t="s">
        <v>133</v>
      </c>
      <c r="B133">
        <v>228</v>
      </c>
      <c r="E133" s="4" t="s">
        <v>184</v>
      </c>
      <c r="F133" s="28"/>
    </row>
    <row r="134" spans="1:6" x14ac:dyDescent="0.25">
      <c r="A134" s="3" t="s">
        <v>134</v>
      </c>
      <c r="B134" s="2">
        <v>176</v>
      </c>
      <c r="C134" s="4">
        <f>B134*1.25</f>
        <v>220</v>
      </c>
      <c r="E134" s="21"/>
    </row>
    <row r="135" spans="1:6" x14ac:dyDescent="0.25">
      <c r="A135" s="9" t="s">
        <v>135</v>
      </c>
      <c r="B135" s="2">
        <v>79</v>
      </c>
      <c r="C135" s="4">
        <f>B135*1.25</f>
        <v>98.75</v>
      </c>
      <c r="D135" s="28">
        <f>B135*1.25</f>
        <v>98.75</v>
      </c>
      <c r="E135" s="4"/>
      <c r="F135" s="28"/>
    </row>
    <row r="136" spans="1:6" x14ac:dyDescent="0.25">
      <c r="A136" s="7" t="s">
        <v>136</v>
      </c>
      <c r="B136" s="2">
        <v>279</v>
      </c>
      <c r="C136" s="4">
        <f>B136*1.4</f>
        <v>390.59999999999997</v>
      </c>
      <c r="E136" s="4"/>
      <c r="F136" s="28"/>
    </row>
    <row r="137" spans="1:6" x14ac:dyDescent="0.25">
      <c r="A137" s="9" t="s">
        <v>137</v>
      </c>
      <c r="B137" s="2">
        <v>81</v>
      </c>
      <c r="C137" s="4">
        <f>B137*1.25</f>
        <v>101.25</v>
      </c>
      <c r="D137" s="28">
        <f>B137*1.25</f>
        <v>101.25</v>
      </c>
      <c r="E137" s="4"/>
      <c r="F137" s="28"/>
    </row>
    <row r="138" spans="1:6" x14ac:dyDescent="0.25">
      <c r="A138" s="6" t="s">
        <v>138</v>
      </c>
      <c r="B138" s="2">
        <v>230</v>
      </c>
      <c r="C138" s="4">
        <f>B138*1.3</f>
        <v>299</v>
      </c>
      <c r="E138" s="4"/>
      <c r="F138" s="28"/>
    </row>
    <row r="139" spans="1:6" x14ac:dyDescent="0.25">
      <c r="A139" t="s">
        <v>139</v>
      </c>
      <c r="B139">
        <v>0</v>
      </c>
      <c r="E139" s="4"/>
      <c r="F139" s="28"/>
    </row>
    <row r="140" spans="1:6" x14ac:dyDescent="0.25">
      <c r="A140" s="9" t="s">
        <v>140</v>
      </c>
      <c r="B140" s="2">
        <v>120</v>
      </c>
      <c r="C140" s="4">
        <f>B140*1.25</f>
        <v>150</v>
      </c>
      <c r="D140" s="28">
        <f>B140*1.25</f>
        <v>150</v>
      </c>
      <c r="E140" s="4"/>
      <c r="F140" s="28"/>
    </row>
    <row r="141" spans="1:6" x14ac:dyDescent="0.25">
      <c r="A141" s="3" t="s">
        <v>141</v>
      </c>
      <c r="B141" s="2">
        <v>165</v>
      </c>
      <c r="C141" s="4">
        <f>B141*1.25</f>
        <v>206.25</v>
      </c>
      <c r="E141" s="21"/>
    </row>
    <row r="142" spans="1:6" x14ac:dyDescent="0.25">
      <c r="A142" t="s">
        <v>142</v>
      </c>
      <c r="B142" s="2">
        <v>650</v>
      </c>
      <c r="E142" s="4"/>
      <c r="F142" s="28"/>
    </row>
    <row r="143" spans="1:6" x14ac:dyDescent="0.25">
      <c r="A143" s="3" t="s">
        <v>143</v>
      </c>
      <c r="B143">
        <v>230</v>
      </c>
      <c r="C143" s="4">
        <f>B143*1.25</f>
        <v>287.5</v>
      </c>
      <c r="E143" s="21"/>
    </row>
    <row r="144" spans="1:6" x14ac:dyDescent="0.25">
      <c r="A144" s="7" t="s">
        <v>144</v>
      </c>
      <c r="B144" s="2">
        <v>348</v>
      </c>
      <c r="C144" s="4">
        <f t="shared" ref="C144:C145" si="7">B144*1.4</f>
        <v>487.2</v>
      </c>
      <c r="E144" s="4"/>
      <c r="F144" s="28"/>
    </row>
    <row r="145" spans="1:6" x14ac:dyDescent="0.25">
      <c r="A145" s="7" t="s">
        <v>145</v>
      </c>
      <c r="B145" s="2">
        <v>279</v>
      </c>
      <c r="C145" s="4">
        <f t="shared" si="7"/>
        <v>390.59999999999997</v>
      </c>
      <c r="E145" s="4"/>
      <c r="F145" s="28"/>
    </row>
    <row r="146" spans="1:6" x14ac:dyDescent="0.25">
      <c r="A146" s="6" t="s">
        <v>146</v>
      </c>
      <c r="B146" s="2">
        <v>231</v>
      </c>
      <c r="C146" s="4">
        <f t="shared" ref="C146:C148" si="8">B146*1.3</f>
        <v>300.3</v>
      </c>
      <c r="E146" s="4"/>
      <c r="F146" s="28"/>
    </row>
    <row r="147" spans="1:6" x14ac:dyDescent="0.25">
      <c r="A147" s="6" t="s">
        <v>147</v>
      </c>
      <c r="B147" s="2">
        <v>233</v>
      </c>
      <c r="C147" s="4">
        <f t="shared" si="8"/>
        <v>302.90000000000003</v>
      </c>
      <c r="E147" s="4"/>
      <c r="F147" s="28"/>
    </row>
    <row r="148" spans="1:6" x14ac:dyDescent="0.25">
      <c r="A148" s="6" t="s">
        <v>148</v>
      </c>
      <c r="B148" s="2">
        <v>231</v>
      </c>
      <c r="C148" s="4">
        <f t="shared" si="8"/>
        <v>300.3</v>
      </c>
      <c r="E148" s="4"/>
      <c r="F148" s="28"/>
    </row>
    <row r="149" spans="1:6" x14ac:dyDescent="0.25">
      <c r="A149" s="9" t="s">
        <v>149</v>
      </c>
      <c r="B149">
        <v>40</v>
      </c>
      <c r="C149" s="4">
        <f>B149*1.25</f>
        <v>50</v>
      </c>
      <c r="D149" s="28">
        <f>B149*1.25</f>
        <v>50</v>
      </c>
      <c r="E149" s="4"/>
      <c r="F149" s="28"/>
    </row>
    <row r="150" spans="1:6" x14ac:dyDescent="0.25">
      <c r="A150" t="s">
        <v>150</v>
      </c>
      <c r="B150">
        <v>40</v>
      </c>
      <c r="E150" s="4"/>
      <c r="F150" s="28"/>
    </row>
    <row r="151" spans="1:6" x14ac:dyDescent="0.25">
      <c r="A151" t="s">
        <v>151</v>
      </c>
      <c r="B151">
        <v>50</v>
      </c>
      <c r="E151" s="4"/>
      <c r="F151" s="28"/>
    </row>
    <row r="152" spans="1:6" x14ac:dyDescent="0.25">
      <c r="A152" t="s">
        <v>152</v>
      </c>
      <c r="B152">
        <v>250</v>
      </c>
      <c r="E152" s="4"/>
      <c r="F152" s="28"/>
    </row>
    <row r="153" spans="1:6" x14ac:dyDescent="0.25">
      <c r="A153" t="s">
        <v>153</v>
      </c>
      <c r="B153">
        <v>50</v>
      </c>
      <c r="E153" s="4"/>
      <c r="F153" s="28"/>
    </row>
    <row r="154" spans="1:6" x14ac:dyDescent="0.25">
      <c r="A154" t="s">
        <v>154</v>
      </c>
      <c r="B154">
        <v>600</v>
      </c>
      <c r="E154" s="4"/>
      <c r="F154" s="28"/>
    </row>
    <row r="155" spans="1:6" x14ac:dyDescent="0.25">
      <c r="A155" t="s">
        <v>155</v>
      </c>
      <c r="B155">
        <v>600</v>
      </c>
      <c r="E155" s="4"/>
      <c r="F155" s="28"/>
    </row>
    <row r="156" spans="1:6" x14ac:dyDescent="0.25">
      <c r="A156" t="s">
        <v>156</v>
      </c>
      <c r="B156">
        <v>600</v>
      </c>
      <c r="E156" s="4"/>
      <c r="F156" s="28"/>
    </row>
    <row r="157" spans="1:6" x14ac:dyDescent="0.25">
      <c r="A157" t="s">
        <v>157</v>
      </c>
      <c r="B157">
        <v>276</v>
      </c>
      <c r="E157" s="4"/>
      <c r="F157" s="28"/>
    </row>
    <row r="158" spans="1:6" x14ac:dyDescent="0.25">
      <c r="A158" t="s">
        <v>158</v>
      </c>
      <c r="B158">
        <v>225</v>
      </c>
      <c r="E158" s="4"/>
      <c r="F158" s="28"/>
    </row>
    <row r="159" spans="1:6" x14ac:dyDescent="0.25">
      <c r="A159" s="7" t="s">
        <v>159</v>
      </c>
      <c r="B159">
        <v>420</v>
      </c>
      <c r="C159" s="4">
        <f>B159*1.4</f>
        <v>588</v>
      </c>
      <c r="E159" s="4"/>
      <c r="F159" s="28"/>
    </row>
    <row r="160" spans="1:6" x14ac:dyDescent="0.25">
      <c r="A160" s="9" t="s">
        <v>160</v>
      </c>
      <c r="B160" s="2">
        <v>20</v>
      </c>
      <c r="C160" s="4">
        <f>B160*1.25</f>
        <v>25</v>
      </c>
      <c r="D160" s="28">
        <f>B160*1.25</f>
        <v>25</v>
      </c>
      <c r="E160" s="4"/>
      <c r="F160" s="28"/>
    </row>
    <row r="161" spans="1:6" x14ac:dyDescent="0.25">
      <c r="A161" t="s">
        <v>161</v>
      </c>
      <c r="B161">
        <v>125</v>
      </c>
      <c r="E161" s="4"/>
      <c r="F161" s="28"/>
    </row>
    <row r="162" spans="1:6" x14ac:dyDescent="0.25">
      <c r="A162" t="s">
        <v>162</v>
      </c>
      <c r="B162">
        <v>125</v>
      </c>
      <c r="E162" s="4"/>
      <c r="F162" s="28"/>
    </row>
    <row r="163" spans="1:6" x14ac:dyDescent="0.25">
      <c r="E163" s="4"/>
      <c r="F163" s="28"/>
    </row>
    <row r="164" spans="1:6" x14ac:dyDescent="0.25">
      <c r="E164" s="4"/>
      <c r="F164" s="28"/>
    </row>
    <row r="165" spans="1:6" x14ac:dyDescent="0.25">
      <c r="E165" s="4"/>
      <c r="F165" s="28"/>
    </row>
    <row r="166" spans="1:6" x14ac:dyDescent="0.25">
      <c r="E166" s="4"/>
      <c r="F166" s="28"/>
    </row>
    <row r="167" spans="1:6" x14ac:dyDescent="0.25">
      <c r="E167" s="4"/>
      <c r="F167" s="28"/>
    </row>
    <row r="168" spans="1:6" x14ac:dyDescent="0.25">
      <c r="E168" s="4"/>
      <c r="F168" s="28"/>
    </row>
    <row r="169" spans="1:6" x14ac:dyDescent="0.25">
      <c r="E169" s="4"/>
      <c r="F169" s="28"/>
    </row>
    <row r="170" spans="1:6" x14ac:dyDescent="0.25">
      <c r="E170" s="4"/>
      <c r="F170" s="28"/>
    </row>
    <row r="171" spans="1:6" x14ac:dyDescent="0.25">
      <c r="E171" s="4"/>
      <c r="F171" s="28"/>
    </row>
    <row r="172" spans="1:6" x14ac:dyDescent="0.25">
      <c r="E172" s="4"/>
      <c r="F172" s="28"/>
    </row>
    <row r="173" spans="1:6" x14ac:dyDescent="0.25">
      <c r="E173" s="4"/>
      <c r="F173" s="28"/>
    </row>
    <row r="174" spans="1:6" x14ac:dyDescent="0.25">
      <c r="E174" s="4"/>
      <c r="F174" s="28"/>
    </row>
    <row r="175" spans="1:6" x14ac:dyDescent="0.25">
      <c r="E175" s="4"/>
      <c r="F175" s="28"/>
    </row>
    <row r="176" spans="1:6" x14ac:dyDescent="0.25">
      <c r="E176" s="4"/>
      <c r="F176" s="28"/>
    </row>
    <row r="177" spans="5:6" x14ac:dyDescent="0.25">
      <c r="E177" s="4"/>
      <c r="F177" s="28"/>
    </row>
    <row r="178" spans="5:6" x14ac:dyDescent="0.25">
      <c r="E178" s="4"/>
      <c r="F178" s="28"/>
    </row>
    <row r="179" spans="5:6" x14ac:dyDescent="0.25">
      <c r="E179" s="4"/>
      <c r="F179" s="28"/>
    </row>
    <row r="180" spans="5:6" x14ac:dyDescent="0.25">
      <c r="E180" s="4"/>
      <c r="F180" s="28"/>
    </row>
    <row r="181" spans="5:6" x14ac:dyDescent="0.25">
      <c r="E181" s="4"/>
      <c r="F181" s="28"/>
    </row>
    <row r="182" spans="5:6" x14ac:dyDescent="0.25">
      <c r="E182" s="4"/>
      <c r="F182" s="28"/>
    </row>
    <row r="183" spans="5:6" x14ac:dyDescent="0.25">
      <c r="E183" s="4"/>
      <c r="F183" s="28"/>
    </row>
    <row r="184" spans="5:6" x14ac:dyDescent="0.25">
      <c r="E184" s="4"/>
      <c r="F184" s="28"/>
    </row>
    <row r="185" spans="5:6" x14ac:dyDescent="0.25">
      <c r="E185" s="4"/>
      <c r="F185" s="28"/>
    </row>
    <row r="186" spans="5:6" x14ac:dyDescent="0.25">
      <c r="E186" s="4"/>
      <c r="F186" s="28"/>
    </row>
    <row r="187" spans="5:6" x14ac:dyDescent="0.25">
      <c r="E187" s="4"/>
      <c r="F187" s="28"/>
    </row>
    <row r="188" spans="5:6" x14ac:dyDescent="0.25">
      <c r="E188" s="4"/>
      <c r="F188" s="28"/>
    </row>
    <row r="189" spans="5:6" x14ac:dyDescent="0.25">
      <c r="E189" s="4"/>
      <c r="F189" s="28"/>
    </row>
    <row r="190" spans="5:6" x14ac:dyDescent="0.25">
      <c r="E190" s="4"/>
      <c r="F190" s="28"/>
    </row>
    <row r="191" spans="5:6" x14ac:dyDescent="0.25">
      <c r="E191" s="4"/>
      <c r="F191" s="28"/>
    </row>
    <row r="192" spans="5:6" x14ac:dyDescent="0.25">
      <c r="E192" s="4"/>
      <c r="F192" s="28"/>
    </row>
    <row r="193" spans="5:6" x14ac:dyDescent="0.25">
      <c r="E193" s="4"/>
      <c r="F193" s="28"/>
    </row>
    <row r="194" spans="5:6" x14ac:dyDescent="0.25">
      <c r="E194" s="4"/>
      <c r="F194" s="28"/>
    </row>
    <row r="195" spans="5:6" x14ac:dyDescent="0.25">
      <c r="E195" s="4"/>
      <c r="F195" s="28"/>
    </row>
    <row r="196" spans="5:6" x14ac:dyDescent="0.25">
      <c r="E196" s="4"/>
      <c r="F196" s="28"/>
    </row>
    <row r="197" spans="5:6" x14ac:dyDescent="0.25">
      <c r="E197" s="4"/>
      <c r="F197" s="28"/>
    </row>
    <row r="198" spans="5:6" x14ac:dyDescent="0.25">
      <c r="E198" s="4"/>
      <c r="F198" s="28"/>
    </row>
    <row r="199" spans="5:6" x14ac:dyDescent="0.25">
      <c r="E199" s="4"/>
      <c r="F199" s="28"/>
    </row>
    <row r="200" spans="5:6" x14ac:dyDescent="0.25">
      <c r="E200" s="4"/>
      <c r="F200" s="28"/>
    </row>
    <row r="201" spans="5:6" x14ac:dyDescent="0.25">
      <c r="E201" s="4"/>
      <c r="F201" s="28"/>
    </row>
    <row r="202" spans="5:6" x14ac:dyDescent="0.25">
      <c r="E202" s="4"/>
      <c r="F202" s="28"/>
    </row>
    <row r="203" spans="5:6" x14ac:dyDescent="0.25">
      <c r="E203" s="4"/>
      <c r="F203" s="28"/>
    </row>
    <row r="204" spans="5:6" x14ac:dyDescent="0.25">
      <c r="E204" s="4"/>
      <c r="F204" s="28"/>
    </row>
    <row r="205" spans="5:6" x14ac:dyDescent="0.25">
      <c r="E205" s="4"/>
      <c r="F205" s="28"/>
    </row>
    <row r="206" spans="5:6" x14ac:dyDescent="0.25">
      <c r="E206" s="4"/>
      <c r="F206" s="28"/>
    </row>
    <row r="207" spans="5:6" x14ac:dyDescent="0.25">
      <c r="E207" s="4"/>
      <c r="F207" s="28"/>
    </row>
    <row r="208" spans="5:6" x14ac:dyDescent="0.25">
      <c r="E208" s="4"/>
      <c r="F208" s="28"/>
    </row>
    <row r="209" spans="5:6" x14ac:dyDescent="0.25">
      <c r="E209" s="4"/>
      <c r="F209" s="28"/>
    </row>
    <row r="210" spans="5:6" x14ac:dyDescent="0.25">
      <c r="E210" s="4"/>
      <c r="F210" s="28"/>
    </row>
    <row r="211" spans="5:6" x14ac:dyDescent="0.25">
      <c r="E211" s="4"/>
      <c r="F211" s="28"/>
    </row>
    <row r="212" spans="5:6" x14ac:dyDescent="0.25">
      <c r="E212" s="4"/>
      <c r="F212" s="28"/>
    </row>
    <row r="213" spans="5:6" x14ac:dyDescent="0.25">
      <c r="E213" s="4"/>
      <c r="F213" s="28"/>
    </row>
    <row r="214" spans="5:6" x14ac:dyDescent="0.25">
      <c r="E214" s="4"/>
      <c r="F214" s="28"/>
    </row>
    <row r="215" spans="5:6" x14ac:dyDescent="0.25">
      <c r="E215" s="4"/>
      <c r="F215" s="28"/>
    </row>
    <row r="216" spans="5:6" x14ac:dyDescent="0.25">
      <c r="E216" s="4"/>
      <c r="F216" s="28"/>
    </row>
    <row r="217" spans="5:6" x14ac:dyDescent="0.25">
      <c r="E217" s="4"/>
      <c r="F217" s="28"/>
    </row>
    <row r="218" spans="5:6" x14ac:dyDescent="0.25">
      <c r="E218" s="4"/>
      <c r="F218" s="28"/>
    </row>
    <row r="219" spans="5:6" x14ac:dyDescent="0.25">
      <c r="E219" s="4"/>
      <c r="F219" s="28"/>
    </row>
    <row r="220" spans="5:6" x14ac:dyDescent="0.25">
      <c r="E220" s="4"/>
      <c r="F220" s="28"/>
    </row>
    <row r="221" spans="5:6" x14ac:dyDescent="0.25">
      <c r="E221" s="4"/>
      <c r="F221" s="28"/>
    </row>
    <row r="222" spans="5:6" x14ac:dyDescent="0.25">
      <c r="E222" s="4"/>
      <c r="F222" s="28"/>
    </row>
    <row r="223" spans="5:6" x14ac:dyDescent="0.25">
      <c r="E223" s="4"/>
      <c r="F223" s="28"/>
    </row>
    <row r="224" spans="5:6" x14ac:dyDescent="0.25">
      <c r="E224" s="4"/>
      <c r="F224" s="28"/>
    </row>
    <row r="225" spans="5:6" x14ac:dyDescent="0.25">
      <c r="E225" s="4"/>
      <c r="F225" s="28"/>
    </row>
    <row r="226" spans="5:6" x14ac:dyDescent="0.25">
      <c r="E226" s="4"/>
      <c r="F226" s="28"/>
    </row>
    <row r="227" spans="5:6" x14ac:dyDescent="0.25">
      <c r="E227" s="4"/>
      <c r="F227" s="28"/>
    </row>
    <row r="228" spans="5:6" x14ac:dyDescent="0.25">
      <c r="E228" s="4"/>
      <c r="F228" s="28"/>
    </row>
    <row r="229" spans="5:6" x14ac:dyDescent="0.25">
      <c r="E229" s="4"/>
      <c r="F229" s="28"/>
    </row>
    <row r="230" spans="5:6" x14ac:dyDescent="0.25">
      <c r="E230" s="4"/>
      <c r="F230" s="28"/>
    </row>
    <row r="231" spans="5:6" x14ac:dyDescent="0.25">
      <c r="E231" s="4"/>
      <c r="F231" s="28"/>
    </row>
    <row r="232" spans="5:6" x14ac:dyDescent="0.25">
      <c r="E232" s="4"/>
      <c r="F232" s="28"/>
    </row>
    <row r="233" spans="5:6" x14ac:dyDescent="0.25">
      <c r="E233" s="4"/>
      <c r="F233" s="28"/>
    </row>
    <row r="234" spans="5:6" x14ac:dyDescent="0.25">
      <c r="E234" s="4"/>
      <c r="F234" s="28"/>
    </row>
    <row r="235" spans="5:6" x14ac:dyDescent="0.25">
      <c r="E235" s="4"/>
      <c r="F235" s="28"/>
    </row>
    <row r="236" spans="5:6" x14ac:dyDescent="0.25">
      <c r="E236" s="4"/>
      <c r="F236" s="28"/>
    </row>
    <row r="237" spans="5:6" x14ac:dyDescent="0.25">
      <c r="E237" s="4"/>
      <c r="F237" s="28"/>
    </row>
    <row r="238" spans="5:6" x14ac:dyDescent="0.25">
      <c r="E238" s="4"/>
      <c r="F238" s="28"/>
    </row>
    <row r="239" spans="5:6" x14ac:dyDescent="0.25">
      <c r="E239" s="4"/>
      <c r="F239" s="28"/>
    </row>
    <row r="240" spans="5:6" x14ac:dyDescent="0.25">
      <c r="E240" s="4"/>
      <c r="F240" s="28"/>
    </row>
    <row r="241" spans="5:6" x14ac:dyDescent="0.25">
      <c r="E241" s="4"/>
      <c r="F241" s="28"/>
    </row>
    <row r="242" spans="5:6" x14ac:dyDescent="0.25">
      <c r="E242" s="4"/>
      <c r="F242" s="28"/>
    </row>
    <row r="243" spans="5:6" x14ac:dyDescent="0.25">
      <c r="E243" s="4"/>
      <c r="F243" s="28"/>
    </row>
    <row r="244" spans="5:6" x14ac:dyDescent="0.25">
      <c r="E244" s="4"/>
      <c r="F244" s="28"/>
    </row>
    <row r="245" spans="5:6" x14ac:dyDescent="0.25">
      <c r="E245" s="4"/>
      <c r="F245" s="28"/>
    </row>
    <row r="246" spans="5:6" x14ac:dyDescent="0.25">
      <c r="E246" s="4"/>
      <c r="F246" s="28"/>
    </row>
    <row r="247" spans="5:6" x14ac:dyDescent="0.25">
      <c r="E247" s="4"/>
      <c r="F247" s="28"/>
    </row>
    <row r="248" spans="5:6" x14ac:dyDescent="0.25">
      <c r="E248" s="4"/>
      <c r="F248" s="28"/>
    </row>
    <row r="249" spans="5:6" x14ac:dyDescent="0.25">
      <c r="E249" s="4"/>
      <c r="F249" s="28"/>
    </row>
    <row r="250" spans="5:6" x14ac:dyDescent="0.25">
      <c r="E250" s="4"/>
      <c r="F250" s="28"/>
    </row>
    <row r="251" spans="5:6" x14ac:dyDescent="0.25">
      <c r="E251" s="4"/>
      <c r="F251" s="28"/>
    </row>
    <row r="252" spans="5:6" x14ac:dyDescent="0.25">
      <c r="E252" s="4"/>
      <c r="F252" s="28"/>
    </row>
    <row r="253" spans="5:6" x14ac:dyDescent="0.25">
      <c r="E253" s="4"/>
      <c r="F253" s="28"/>
    </row>
    <row r="254" spans="5:6" x14ac:dyDescent="0.25">
      <c r="E254" s="4"/>
      <c r="F254" s="28"/>
    </row>
    <row r="255" spans="5:6" x14ac:dyDescent="0.25">
      <c r="E255" s="4"/>
      <c r="F255" s="28"/>
    </row>
    <row r="256" spans="5:6" x14ac:dyDescent="0.25">
      <c r="E256" s="4"/>
      <c r="F256" s="28"/>
    </row>
    <row r="257" spans="5:6" x14ac:dyDescent="0.25">
      <c r="E257" s="4"/>
      <c r="F257" s="28"/>
    </row>
    <row r="258" spans="5:6" x14ac:dyDescent="0.25">
      <c r="E258" s="4"/>
      <c r="F258" s="28"/>
    </row>
    <row r="259" spans="5:6" x14ac:dyDescent="0.25">
      <c r="E259" s="4"/>
      <c r="F259" s="28"/>
    </row>
    <row r="260" spans="5:6" x14ac:dyDescent="0.25">
      <c r="E260" s="4"/>
      <c r="F260" s="28"/>
    </row>
    <row r="261" spans="5:6" x14ac:dyDescent="0.25">
      <c r="E261" s="4"/>
      <c r="F261" s="28"/>
    </row>
    <row r="262" spans="5:6" x14ac:dyDescent="0.25">
      <c r="E262" s="4"/>
      <c r="F262" s="28"/>
    </row>
    <row r="263" spans="5:6" x14ac:dyDescent="0.25">
      <c r="E263" s="4"/>
      <c r="F263" s="28"/>
    </row>
    <row r="264" spans="5:6" x14ac:dyDescent="0.25">
      <c r="E264" s="4"/>
      <c r="F264" s="28"/>
    </row>
    <row r="265" spans="5:6" x14ac:dyDescent="0.25">
      <c r="E265" s="4"/>
      <c r="F265" s="28"/>
    </row>
    <row r="266" spans="5:6" x14ac:dyDescent="0.25">
      <c r="E266" s="4"/>
      <c r="F266" s="28"/>
    </row>
    <row r="267" spans="5:6" x14ac:dyDescent="0.25">
      <c r="E267" s="4"/>
      <c r="F267" s="28"/>
    </row>
    <row r="268" spans="5:6" x14ac:dyDescent="0.25">
      <c r="E268" s="4"/>
      <c r="F268" s="28"/>
    </row>
    <row r="269" spans="5:6" x14ac:dyDescent="0.25">
      <c r="E269" s="4"/>
      <c r="F269" s="28"/>
    </row>
    <row r="270" spans="5:6" x14ac:dyDescent="0.25">
      <c r="E270" s="4"/>
      <c r="F270" s="28"/>
    </row>
    <row r="271" spans="5:6" x14ac:dyDescent="0.25">
      <c r="E271" s="4"/>
      <c r="F271" s="28"/>
    </row>
    <row r="272" spans="5:6" x14ac:dyDescent="0.25">
      <c r="E272" s="4"/>
      <c r="F272" s="28"/>
    </row>
    <row r="273" spans="5:6" x14ac:dyDescent="0.25">
      <c r="E273" s="4"/>
      <c r="F273" s="28"/>
    </row>
    <row r="274" spans="5:6" x14ac:dyDescent="0.25">
      <c r="E274" s="4"/>
      <c r="F274" s="28"/>
    </row>
    <row r="275" spans="5:6" x14ac:dyDescent="0.25">
      <c r="E275" s="4"/>
      <c r="F275" s="28"/>
    </row>
    <row r="276" spans="5:6" x14ac:dyDescent="0.25">
      <c r="E276" s="4"/>
      <c r="F276" s="28"/>
    </row>
    <row r="277" spans="5:6" x14ac:dyDescent="0.25">
      <c r="E277" s="4"/>
      <c r="F277" s="28"/>
    </row>
    <row r="278" spans="5:6" x14ac:dyDescent="0.25">
      <c r="E278" s="4"/>
      <c r="F278" s="28"/>
    </row>
    <row r="279" spans="5:6" x14ac:dyDescent="0.25">
      <c r="E279" s="4"/>
      <c r="F279" s="28"/>
    </row>
    <row r="280" spans="5:6" x14ac:dyDescent="0.25">
      <c r="E280" s="4"/>
      <c r="F280" s="28"/>
    </row>
    <row r="281" spans="5:6" x14ac:dyDescent="0.25">
      <c r="E281" s="4"/>
      <c r="F281" s="28"/>
    </row>
    <row r="282" spans="5:6" x14ac:dyDescent="0.25">
      <c r="E282" s="4"/>
      <c r="F282" s="28"/>
    </row>
    <row r="283" spans="5:6" x14ac:dyDescent="0.25">
      <c r="E283" s="4"/>
      <c r="F283" s="28"/>
    </row>
    <row r="284" spans="5:6" x14ac:dyDescent="0.25">
      <c r="E284" s="4"/>
      <c r="F284" s="28"/>
    </row>
    <row r="285" spans="5:6" x14ac:dyDescent="0.25">
      <c r="E285" s="4"/>
      <c r="F285" s="28"/>
    </row>
    <row r="286" spans="5:6" x14ac:dyDescent="0.25">
      <c r="E286" s="4"/>
      <c r="F286" s="28"/>
    </row>
    <row r="287" spans="5:6" x14ac:dyDescent="0.25">
      <c r="E287" s="4"/>
      <c r="F287" s="28"/>
    </row>
    <row r="288" spans="5:6" x14ac:dyDescent="0.25">
      <c r="E288" s="4"/>
      <c r="F288" s="28"/>
    </row>
    <row r="289" spans="5:6" x14ac:dyDescent="0.25">
      <c r="E289" s="4"/>
      <c r="F289" s="28"/>
    </row>
    <row r="290" spans="5:6" x14ac:dyDescent="0.25">
      <c r="E290" s="4"/>
      <c r="F290" s="28"/>
    </row>
    <row r="291" spans="5:6" x14ac:dyDescent="0.25">
      <c r="E291" s="4"/>
      <c r="F291" s="28"/>
    </row>
    <row r="292" spans="5:6" x14ac:dyDescent="0.25">
      <c r="E292" s="4"/>
      <c r="F292" s="28"/>
    </row>
    <row r="293" spans="5:6" x14ac:dyDescent="0.25">
      <c r="E293" s="4"/>
      <c r="F293" s="28"/>
    </row>
    <row r="294" spans="5:6" x14ac:dyDescent="0.25">
      <c r="E294" s="4"/>
      <c r="F294" s="28"/>
    </row>
    <row r="295" spans="5:6" x14ac:dyDescent="0.25">
      <c r="E295" s="4"/>
      <c r="F295" s="28"/>
    </row>
    <row r="296" spans="5:6" x14ac:dyDescent="0.25">
      <c r="E296" s="4"/>
      <c r="F296" s="28"/>
    </row>
    <row r="297" spans="5:6" x14ac:dyDescent="0.25">
      <c r="E297" s="4"/>
      <c r="F297" s="28"/>
    </row>
    <row r="298" spans="5:6" x14ac:dyDescent="0.25">
      <c r="E298" s="4"/>
      <c r="F298" s="28"/>
    </row>
    <row r="299" spans="5:6" x14ac:dyDescent="0.25">
      <c r="E299" s="4"/>
      <c r="F299" s="28"/>
    </row>
    <row r="300" spans="5:6" x14ac:dyDescent="0.25">
      <c r="E300" s="4"/>
      <c r="F300" s="28"/>
    </row>
    <row r="301" spans="5:6" x14ac:dyDescent="0.25">
      <c r="E301" s="4"/>
      <c r="F301" s="28"/>
    </row>
    <row r="302" spans="5:6" x14ac:dyDescent="0.25">
      <c r="E302" s="4"/>
      <c r="F302" s="28"/>
    </row>
    <row r="303" spans="5:6" x14ac:dyDescent="0.25">
      <c r="E303" s="4"/>
      <c r="F303" s="28"/>
    </row>
    <row r="304" spans="5:6" x14ac:dyDescent="0.25">
      <c r="E304" s="4"/>
      <c r="F304" s="28"/>
    </row>
    <row r="305" spans="5:6" x14ac:dyDescent="0.25">
      <c r="E305" s="4"/>
      <c r="F305" s="28"/>
    </row>
    <row r="306" spans="5:6" x14ac:dyDescent="0.25">
      <c r="E306" s="4"/>
      <c r="F306" s="28"/>
    </row>
    <row r="307" spans="5:6" x14ac:dyDescent="0.25">
      <c r="E307" s="4"/>
      <c r="F307" s="28"/>
    </row>
    <row r="308" spans="5:6" x14ac:dyDescent="0.25">
      <c r="E308" s="4"/>
      <c r="F308" s="28"/>
    </row>
    <row r="309" spans="5:6" x14ac:dyDescent="0.25">
      <c r="E309" s="4"/>
      <c r="F309" s="28"/>
    </row>
    <row r="310" spans="5:6" x14ac:dyDescent="0.25">
      <c r="E310" s="4"/>
      <c r="F310" s="28"/>
    </row>
    <row r="311" spans="5:6" x14ac:dyDescent="0.25">
      <c r="E311" s="4"/>
      <c r="F311" s="28"/>
    </row>
    <row r="312" spans="5:6" x14ac:dyDescent="0.25">
      <c r="E312" s="4"/>
      <c r="F312" s="28"/>
    </row>
    <row r="313" spans="5:6" x14ac:dyDescent="0.25">
      <c r="E313" s="4"/>
      <c r="F313" s="28"/>
    </row>
    <row r="314" spans="5:6" x14ac:dyDescent="0.25">
      <c r="E314" s="4"/>
      <c r="F314" s="28"/>
    </row>
    <row r="315" spans="5:6" x14ac:dyDescent="0.25">
      <c r="E315" s="4"/>
      <c r="F315" s="28"/>
    </row>
    <row r="316" spans="5:6" x14ac:dyDescent="0.25">
      <c r="E316" s="4"/>
      <c r="F316" s="28"/>
    </row>
    <row r="317" spans="5:6" x14ac:dyDescent="0.25">
      <c r="E317" s="4"/>
      <c r="F317" s="28"/>
    </row>
    <row r="318" spans="5:6" x14ac:dyDescent="0.25">
      <c r="E318" s="4"/>
      <c r="F318" s="28"/>
    </row>
    <row r="319" spans="5:6" x14ac:dyDescent="0.25">
      <c r="E319" s="4"/>
      <c r="F319" s="28"/>
    </row>
    <row r="320" spans="5:6" x14ac:dyDescent="0.25">
      <c r="E320" s="4"/>
      <c r="F320" s="28"/>
    </row>
    <row r="321" spans="5:6" x14ac:dyDescent="0.25">
      <c r="E321" s="4"/>
      <c r="F321" s="28"/>
    </row>
    <row r="322" spans="5:6" x14ac:dyDescent="0.25">
      <c r="E322" s="4"/>
      <c r="F322" s="28"/>
    </row>
    <row r="323" spans="5:6" x14ac:dyDescent="0.25">
      <c r="E323" s="4"/>
      <c r="F323" s="28"/>
    </row>
    <row r="324" spans="5:6" x14ac:dyDescent="0.25">
      <c r="E324" s="21"/>
    </row>
    <row r="325" spans="5:6" x14ac:dyDescent="0.25">
      <c r="E325" s="21"/>
    </row>
    <row r="326" spans="5:6" x14ac:dyDescent="0.25">
      <c r="E326" s="21"/>
    </row>
    <row r="327" spans="5:6" x14ac:dyDescent="0.25">
      <c r="E327" s="21"/>
    </row>
    <row r="328" spans="5:6" x14ac:dyDescent="0.25">
      <c r="E328" s="21"/>
    </row>
    <row r="329" spans="5:6" x14ac:dyDescent="0.25">
      <c r="E329" s="21"/>
    </row>
    <row r="330" spans="5:6" x14ac:dyDescent="0.25">
      <c r="E330" s="21"/>
    </row>
    <row r="331" spans="5:6" x14ac:dyDescent="0.25">
      <c r="E331" s="21"/>
    </row>
    <row r="332" spans="5:6" x14ac:dyDescent="0.25">
      <c r="E332" s="21"/>
    </row>
    <row r="333" spans="5:6" x14ac:dyDescent="0.25">
      <c r="E333" s="21"/>
    </row>
    <row r="334" spans="5:6" x14ac:dyDescent="0.25">
      <c r="E334" s="21"/>
    </row>
    <row r="335" spans="5:6" x14ac:dyDescent="0.25">
      <c r="E335" s="21"/>
    </row>
    <row r="336" spans="5:6" x14ac:dyDescent="0.25">
      <c r="E336" s="21"/>
    </row>
    <row r="337" spans="5:5" x14ac:dyDescent="0.25">
      <c r="E337" s="21"/>
    </row>
    <row r="338" spans="5:5" x14ac:dyDescent="0.25">
      <c r="E338" s="21"/>
    </row>
    <row r="339" spans="5:5" x14ac:dyDescent="0.25">
      <c r="E339" s="21"/>
    </row>
    <row r="340" spans="5:5" x14ac:dyDescent="0.25">
      <c r="E340" s="21"/>
    </row>
    <row r="341" spans="5:5" x14ac:dyDescent="0.25">
      <c r="E341" s="21"/>
    </row>
    <row r="342" spans="5:5" x14ac:dyDescent="0.25">
      <c r="E342" s="21"/>
    </row>
    <row r="343" spans="5:5" x14ac:dyDescent="0.25">
      <c r="E343" s="21"/>
    </row>
    <row r="344" spans="5:5" x14ac:dyDescent="0.25">
      <c r="E344" s="21"/>
    </row>
    <row r="345" spans="5:5" x14ac:dyDescent="0.25">
      <c r="E345" s="21"/>
    </row>
    <row r="346" spans="5:5" x14ac:dyDescent="0.25">
      <c r="E346" s="21"/>
    </row>
    <row r="347" spans="5:5" x14ac:dyDescent="0.25">
      <c r="E347" s="21"/>
    </row>
    <row r="348" spans="5:5" x14ac:dyDescent="0.25">
      <c r="E348" s="21"/>
    </row>
    <row r="349" spans="5:5" x14ac:dyDescent="0.25">
      <c r="E349" s="21"/>
    </row>
    <row r="350" spans="5:5" x14ac:dyDescent="0.25">
      <c r="E350" s="21"/>
    </row>
    <row r="351" spans="5:5" x14ac:dyDescent="0.25">
      <c r="E351" s="21"/>
    </row>
    <row r="352" spans="5:5" x14ac:dyDescent="0.25">
      <c r="E352" s="21"/>
    </row>
    <row r="353" spans="5:5" x14ac:dyDescent="0.25">
      <c r="E353" s="21"/>
    </row>
    <row r="354" spans="5:5" x14ac:dyDescent="0.25">
      <c r="E354" s="21"/>
    </row>
    <row r="355" spans="5:5" x14ac:dyDescent="0.25">
      <c r="E355" s="21"/>
    </row>
    <row r="356" spans="5:5" x14ac:dyDescent="0.25">
      <c r="E356" s="21"/>
    </row>
    <row r="357" spans="5:5" x14ac:dyDescent="0.25">
      <c r="E357" s="21"/>
    </row>
    <row r="358" spans="5:5" x14ac:dyDescent="0.25">
      <c r="E358" s="21"/>
    </row>
    <row r="359" spans="5:5" x14ac:dyDescent="0.25">
      <c r="E359" s="21"/>
    </row>
    <row r="360" spans="5:5" x14ac:dyDescent="0.25">
      <c r="E360" s="21"/>
    </row>
    <row r="361" spans="5:5" x14ac:dyDescent="0.25">
      <c r="E361" s="21"/>
    </row>
    <row r="362" spans="5:5" x14ac:dyDescent="0.25">
      <c r="E362" s="21"/>
    </row>
    <row r="363" spans="5:5" x14ac:dyDescent="0.25">
      <c r="E363" s="21"/>
    </row>
    <row r="364" spans="5:5" x14ac:dyDescent="0.25">
      <c r="E364" s="21"/>
    </row>
    <row r="365" spans="5:5" x14ac:dyDescent="0.25">
      <c r="E365" s="21"/>
    </row>
    <row r="366" spans="5:5" x14ac:dyDescent="0.25">
      <c r="E366" s="21"/>
    </row>
    <row r="367" spans="5:5" x14ac:dyDescent="0.25">
      <c r="E367" s="21"/>
    </row>
    <row r="368" spans="5:5" x14ac:dyDescent="0.25">
      <c r="E368" s="21"/>
    </row>
    <row r="369" spans="5:5" x14ac:dyDescent="0.25">
      <c r="E369" s="21"/>
    </row>
    <row r="370" spans="5:5" x14ac:dyDescent="0.25">
      <c r="E370" s="21"/>
    </row>
    <row r="371" spans="5:5" x14ac:dyDescent="0.25">
      <c r="E371" s="21"/>
    </row>
    <row r="372" spans="5:5" x14ac:dyDescent="0.25">
      <c r="E372" s="21"/>
    </row>
    <row r="373" spans="5:5" x14ac:dyDescent="0.25">
      <c r="E373" s="21"/>
    </row>
    <row r="374" spans="5:5" x14ac:dyDescent="0.25">
      <c r="E374" s="21"/>
    </row>
    <row r="375" spans="5:5" x14ac:dyDescent="0.25">
      <c r="E375" s="21"/>
    </row>
    <row r="376" spans="5:5" x14ac:dyDescent="0.25">
      <c r="E376" s="21"/>
    </row>
    <row r="377" spans="5:5" x14ac:dyDescent="0.25">
      <c r="E377" s="21"/>
    </row>
    <row r="378" spans="5:5" x14ac:dyDescent="0.25">
      <c r="E378" s="21"/>
    </row>
    <row r="379" spans="5:5" x14ac:dyDescent="0.25">
      <c r="E379" s="21"/>
    </row>
    <row r="380" spans="5:5" x14ac:dyDescent="0.25">
      <c r="E380" s="21"/>
    </row>
    <row r="381" spans="5:5" x14ac:dyDescent="0.25">
      <c r="E381" s="21"/>
    </row>
    <row r="382" spans="5:5" x14ac:dyDescent="0.25">
      <c r="E382" s="21"/>
    </row>
    <row r="383" spans="5:5" x14ac:dyDescent="0.25">
      <c r="E383" s="21"/>
    </row>
    <row r="384" spans="5:5" x14ac:dyDescent="0.25">
      <c r="E384" s="21"/>
    </row>
    <row r="385" spans="5:5" x14ac:dyDescent="0.25">
      <c r="E385" s="21"/>
    </row>
    <row r="386" spans="5:5" x14ac:dyDescent="0.25">
      <c r="E386" s="21"/>
    </row>
    <row r="387" spans="5:5" x14ac:dyDescent="0.25">
      <c r="E387" s="21"/>
    </row>
    <row r="388" spans="5:5" x14ac:dyDescent="0.25">
      <c r="E388" s="21"/>
    </row>
    <row r="389" spans="5:5" x14ac:dyDescent="0.25">
      <c r="E389" s="21"/>
    </row>
    <row r="390" spans="5:5" x14ac:dyDescent="0.25">
      <c r="E390" s="21"/>
    </row>
    <row r="391" spans="5:5" x14ac:dyDescent="0.25">
      <c r="E391" s="21"/>
    </row>
    <row r="392" spans="5:5" x14ac:dyDescent="0.25">
      <c r="E392" s="21"/>
    </row>
    <row r="393" spans="5:5" x14ac:dyDescent="0.25">
      <c r="E393" s="21"/>
    </row>
    <row r="394" spans="5:5" x14ac:dyDescent="0.25">
      <c r="E394" s="21"/>
    </row>
    <row r="395" spans="5:5" x14ac:dyDescent="0.25">
      <c r="E395" s="21"/>
    </row>
    <row r="396" spans="5:5" x14ac:dyDescent="0.25">
      <c r="E396" s="21"/>
    </row>
    <row r="397" spans="5:5" x14ac:dyDescent="0.25">
      <c r="E397" s="21"/>
    </row>
    <row r="398" spans="5:5" x14ac:dyDescent="0.25">
      <c r="E398" s="21"/>
    </row>
    <row r="399" spans="5:5" x14ac:dyDescent="0.25">
      <c r="E399" s="21"/>
    </row>
    <row r="400" spans="5:5" x14ac:dyDescent="0.25">
      <c r="E400" s="21"/>
    </row>
    <row r="401" spans="5:5" x14ac:dyDescent="0.25">
      <c r="E401" s="21"/>
    </row>
    <row r="402" spans="5:5" x14ac:dyDescent="0.25">
      <c r="E402" s="21"/>
    </row>
    <row r="403" spans="5:5" x14ac:dyDescent="0.25">
      <c r="E403" s="21"/>
    </row>
    <row r="404" spans="5:5" x14ac:dyDescent="0.25">
      <c r="E404" s="21"/>
    </row>
    <row r="405" spans="5:5" x14ac:dyDescent="0.25">
      <c r="E405" s="21"/>
    </row>
    <row r="406" spans="5:5" x14ac:dyDescent="0.25">
      <c r="E406" s="21"/>
    </row>
    <row r="407" spans="5:5" x14ac:dyDescent="0.25">
      <c r="E407" s="21"/>
    </row>
    <row r="408" spans="5:5" x14ac:dyDescent="0.25">
      <c r="E408" s="21"/>
    </row>
    <row r="409" spans="5:5" x14ac:dyDescent="0.25">
      <c r="E409" s="21"/>
    </row>
    <row r="410" spans="5:5" x14ac:dyDescent="0.25">
      <c r="E410" s="21"/>
    </row>
    <row r="411" spans="5:5" x14ac:dyDescent="0.25">
      <c r="E411" s="21"/>
    </row>
    <row r="412" spans="5:5" x14ac:dyDescent="0.25">
      <c r="E412" s="21"/>
    </row>
    <row r="413" spans="5:5" x14ac:dyDescent="0.25">
      <c r="E413" s="21"/>
    </row>
    <row r="414" spans="5:5" x14ac:dyDescent="0.25">
      <c r="E414" s="21"/>
    </row>
    <row r="415" spans="5:5" x14ac:dyDescent="0.25">
      <c r="E415" s="21"/>
    </row>
    <row r="416" spans="5:5" x14ac:dyDescent="0.25">
      <c r="E416" s="21"/>
    </row>
    <row r="417" spans="5:5" x14ac:dyDescent="0.25">
      <c r="E417" s="21"/>
    </row>
    <row r="418" spans="5:5" x14ac:dyDescent="0.25">
      <c r="E418" s="21"/>
    </row>
    <row r="419" spans="5:5" x14ac:dyDescent="0.25">
      <c r="E419" s="21"/>
    </row>
    <row r="420" spans="5:5" x14ac:dyDescent="0.25">
      <c r="E420" s="21"/>
    </row>
    <row r="421" spans="5:5" x14ac:dyDescent="0.25">
      <c r="E421" s="21"/>
    </row>
    <row r="422" spans="5:5" x14ac:dyDescent="0.25">
      <c r="E422" s="21"/>
    </row>
    <row r="423" spans="5:5" x14ac:dyDescent="0.25">
      <c r="E423" s="21"/>
    </row>
    <row r="424" spans="5:5" x14ac:dyDescent="0.25">
      <c r="E424" s="21"/>
    </row>
    <row r="425" spans="5:5" x14ac:dyDescent="0.25">
      <c r="E425" s="21"/>
    </row>
    <row r="426" spans="5:5" x14ac:dyDescent="0.25">
      <c r="E426" s="21"/>
    </row>
    <row r="427" spans="5:5" x14ac:dyDescent="0.25">
      <c r="E427" s="21"/>
    </row>
    <row r="428" spans="5:5" x14ac:dyDescent="0.25">
      <c r="E428" s="21"/>
    </row>
    <row r="429" spans="5:5" x14ac:dyDescent="0.25">
      <c r="E429" s="21"/>
    </row>
    <row r="430" spans="5:5" x14ac:dyDescent="0.25">
      <c r="E430" s="21"/>
    </row>
    <row r="431" spans="5:5" x14ac:dyDescent="0.25">
      <c r="E431" s="21"/>
    </row>
    <row r="432" spans="5:5" x14ac:dyDescent="0.25">
      <c r="E432" s="21"/>
    </row>
    <row r="433" spans="5:5" x14ac:dyDescent="0.25">
      <c r="E433" s="21"/>
    </row>
    <row r="434" spans="5:5" x14ac:dyDescent="0.25">
      <c r="E434" s="21"/>
    </row>
    <row r="435" spans="5:5" x14ac:dyDescent="0.25">
      <c r="E435" s="21"/>
    </row>
    <row r="436" spans="5:5" x14ac:dyDescent="0.25">
      <c r="E436" s="21"/>
    </row>
    <row r="437" spans="5:5" x14ac:dyDescent="0.25">
      <c r="E437" s="21"/>
    </row>
    <row r="438" spans="5:5" x14ac:dyDescent="0.25">
      <c r="E438" s="21"/>
    </row>
    <row r="439" spans="5:5" x14ac:dyDescent="0.25">
      <c r="E439" s="21"/>
    </row>
    <row r="440" spans="5:5" x14ac:dyDescent="0.25">
      <c r="E440" s="21"/>
    </row>
    <row r="441" spans="5:5" x14ac:dyDescent="0.25">
      <c r="E441" s="21"/>
    </row>
    <row r="442" spans="5:5" x14ac:dyDescent="0.25">
      <c r="E442" s="21"/>
    </row>
    <row r="443" spans="5:5" x14ac:dyDescent="0.25">
      <c r="E443" s="21"/>
    </row>
    <row r="444" spans="5:5" x14ac:dyDescent="0.25">
      <c r="E444" s="21"/>
    </row>
    <row r="445" spans="5:5" x14ac:dyDescent="0.25">
      <c r="E445" s="21"/>
    </row>
    <row r="446" spans="5:5" x14ac:dyDescent="0.25">
      <c r="E446" s="21"/>
    </row>
    <row r="447" spans="5:5" x14ac:dyDescent="0.25">
      <c r="E447" s="21"/>
    </row>
    <row r="448" spans="5:5" x14ac:dyDescent="0.25">
      <c r="E448" s="21"/>
    </row>
    <row r="449" spans="5:5" x14ac:dyDescent="0.25">
      <c r="E449" s="21"/>
    </row>
    <row r="450" spans="5:5" x14ac:dyDescent="0.25">
      <c r="E450" s="21"/>
    </row>
    <row r="451" spans="5:5" x14ac:dyDescent="0.25">
      <c r="E451" s="21"/>
    </row>
    <row r="452" spans="5:5" x14ac:dyDescent="0.25">
      <c r="E452" s="21"/>
    </row>
    <row r="453" spans="5:5" x14ac:dyDescent="0.25">
      <c r="E453" s="21"/>
    </row>
    <row r="454" spans="5:5" x14ac:dyDescent="0.25">
      <c r="E454" s="21"/>
    </row>
    <row r="455" spans="5:5" x14ac:dyDescent="0.25">
      <c r="E455" s="21"/>
    </row>
    <row r="456" spans="5:5" x14ac:dyDescent="0.25">
      <c r="E456" s="21"/>
    </row>
    <row r="457" spans="5:5" x14ac:dyDescent="0.25">
      <c r="E457" s="21"/>
    </row>
    <row r="458" spans="5:5" x14ac:dyDescent="0.25">
      <c r="E458" s="21"/>
    </row>
    <row r="459" spans="5:5" x14ac:dyDescent="0.25">
      <c r="E459" s="21"/>
    </row>
    <row r="460" spans="5:5" x14ac:dyDescent="0.25">
      <c r="E460" s="21"/>
    </row>
    <row r="461" spans="5:5" x14ac:dyDescent="0.25">
      <c r="E461" s="21"/>
    </row>
    <row r="462" spans="5:5" x14ac:dyDescent="0.25">
      <c r="E462" s="21"/>
    </row>
    <row r="463" spans="5:5" x14ac:dyDescent="0.25">
      <c r="E463" s="21"/>
    </row>
    <row r="464" spans="5:5" x14ac:dyDescent="0.25">
      <c r="E464" s="21"/>
    </row>
    <row r="465" spans="5:5" x14ac:dyDescent="0.25">
      <c r="E465" s="21"/>
    </row>
    <row r="466" spans="5:5" x14ac:dyDescent="0.25">
      <c r="E466" s="21"/>
    </row>
    <row r="467" spans="5:5" x14ac:dyDescent="0.25">
      <c r="E467" s="21"/>
    </row>
    <row r="468" spans="5:5" x14ac:dyDescent="0.25">
      <c r="E468" s="21"/>
    </row>
    <row r="469" spans="5:5" x14ac:dyDescent="0.25">
      <c r="E469" s="21"/>
    </row>
    <row r="470" spans="5:5" x14ac:dyDescent="0.25">
      <c r="E470" s="21"/>
    </row>
    <row r="471" spans="5:5" x14ac:dyDescent="0.25">
      <c r="E471" s="21"/>
    </row>
    <row r="472" spans="5:5" x14ac:dyDescent="0.25">
      <c r="E472" s="21"/>
    </row>
    <row r="473" spans="5:5" x14ac:dyDescent="0.25">
      <c r="E473" s="21"/>
    </row>
    <row r="474" spans="5:5" x14ac:dyDescent="0.25">
      <c r="E474" s="21"/>
    </row>
    <row r="475" spans="5:5" x14ac:dyDescent="0.25">
      <c r="E475" s="21"/>
    </row>
  </sheetData>
  <autoFilter ref="A1:H162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6" max="6" width="9.140625" style="4"/>
    <col min="7" max="7" width="9.140625" style="28"/>
    <col min="8" max="8" width="9.140625" style="4"/>
    <col min="12" max="12" width="9.140625" style="28"/>
    <col min="13" max="13" width="9.140625" style="4"/>
    <col min="14" max="14" width="9.140625" style="28"/>
  </cols>
  <sheetData>
    <row r="1" spans="1:15" x14ac:dyDescent="0.25">
      <c r="A1" s="1" t="s">
        <v>1</v>
      </c>
      <c r="B1" s="11" t="s">
        <v>288</v>
      </c>
      <c r="C1" s="11" t="s">
        <v>295</v>
      </c>
      <c r="D1" s="11" t="s">
        <v>296</v>
      </c>
      <c r="E1" s="11" t="s">
        <v>297</v>
      </c>
      <c r="F1" s="11" t="s">
        <v>311</v>
      </c>
      <c r="G1" s="11" t="s">
        <v>181</v>
      </c>
      <c r="H1" s="10" t="s">
        <v>293</v>
      </c>
      <c r="I1" s="10" t="s">
        <v>295</v>
      </c>
      <c r="J1" s="10" t="s">
        <v>296</v>
      </c>
      <c r="K1" s="10" t="s">
        <v>297</v>
      </c>
      <c r="L1" s="10" t="s">
        <v>181</v>
      </c>
      <c r="M1" s="37" t="s">
        <v>185</v>
      </c>
      <c r="N1" s="37" t="s">
        <v>181</v>
      </c>
    </row>
    <row r="2" spans="1:15" x14ac:dyDescent="0.25">
      <c r="A2" s="6" t="s">
        <v>2</v>
      </c>
      <c r="B2" s="2">
        <v>480</v>
      </c>
      <c r="C2" s="2">
        <v>480</v>
      </c>
      <c r="D2">
        <v>1</v>
      </c>
      <c r="E2">
        <v>1</v>
      </c>
      <c r="F2" s="4">
        <f>B2*1.5</f>
        <v>720</v>
      </c>
    </row>
    <row r="3" spans="1:15" x14ac:dyDescent="0.25">
      <c r="A3" t="s">
        <v>3</v>
      </c>
      <c r="B3">
        <v>1000</v>
      </c>
      <c r="C3">
        <v>1000</v>
      </c>
      <c r="D3">
        <v>1</v>
      </c>
      <c r="E3">
        <v>1</v>
      </c>
    </row>
    <row r="4" spans="1:15" x14ac:dyDescent="0.25">
      <c r="A4" s="3" t="s">
        <v>4</v>
      </c>
      <c r="B4" s="2">
        <v>14400</v>
      </c>
      <c r="C4" s="2">
        <v>18000</v>
      </c>
      <c r="D4">
        <v>1.2</v>
      </c>
      <c r="E4">
        <v>1.2</v>
      </c>
      <c r="F4" s="4">
        <f>B4*1.4</f>
        <v>20160</v>
      </c>
    </row>
    <row r="5" spans="1:15" x14ac:dyDescent="0.25">
      <c r="A5" s="7" t="s">
        <v>5</v>
      </c>
      <c r="B5" s="2">
        <v>135</v>
      </c>
      <c r="C5" s="2">
        <v>135</v>
      </c>
      <c r="D5">
        <v>1</v>
      </c>
      <c r="E5">
        <v>1</v>
      </c>
    </row>
    <row r="6" spans="1:15" x14ac:dyDescent="0.25">
      <c r="A6" t="s">
        <v>6</v>
      </c>
      <c r="B6" s="2">
        <v>270</v>
      </c>
      <c r="C6" s="2">
        <v>270</v>
      </c>
      <c r="D6">
        <v>1</v>
      </c>
      <c r="E6">
        <v>1</v>
      </c>
    </row>
    <row r="7" spans="1:15" x14ac:dyDescent="0.25">
      <c r="A7" s="9" t="s">
        <v>7</v>
      </c>
      <c r="B7">
        <v>192000</v>
      </c>
      <c r="C7" s="2">
        <v>192000</v>
      </c>
      <c r="D7" s="2">
        <v>1</v>
      </c>
      <c r="E7" s="2">
        <v>1</v>
      </c>
      <c r="F7" s="4">
        <f>B7*1.4</f>
        <v>268800</v>
      </c>
      <c r="O7" s="4"/>
    </row>
    <row r="8" spans="1:15" x14ac:dyDescent="0.25">
      <c r="A8" s="9" t="s">
        <v>8</v>
      </c>
      <c r="B8" s="2">
        <v>80000</v>
      </c>
      <c r="C8">
        <v>80000</v>
      </c>
      <c r="D8" s="2">
        <v>1</v>
      </c>
      <c r="E8" s="2">
        <v>1</v>
      </c>
      <c r="F8" s="4">
        <f>B8*1.4</f>
        <v>112000</v>
      </c>
      <c r="O8" s="4"/>
    </row>
    <row r="9" spans="1:15" x14ac:dyDescent="0.25">
      <c r="A9" s="3" t="s">
        <v>9</v>
      </c>
      <c r="B9" s="2">
        <v>16000</v>
      </c>
      <c r="C9" s="2">
        <v>20000</v>
      </c>
      <c r="D9">
        <v>1.2</v>
      </c>
      <c r="E9">
        <v>1.2</v>
      </c>
    </row>
    <row r="10" spans="1:15" x14ac:dyDescent="0.25">
      <c r="A10" s="9" t="s">
        <v>10</v>
      </c>
      <c r="B10">
        <v>85000</v>
      </c>
      <c r="C10">
        <v>85000</v>
      </c>
      <c r="D10">
        <v>1</v>
      </c>
      <c r="E10">
        <v>1.2</v>
      </c>
      <c r="F10" s="4">
        <f>B10*1.4</f>
        <v>118999.99999999999</v>
      </c>
      <c r="O10" s="4"/>
    </row>
    <row r="11" spans="1:15" x14ac:dyDescent="0.25">
      <c r="A11" t="s">
        <v>11</v>
      </c>
      <c r="B11">
        <v>400000</v>
      </c>
      <c r="C11">
        <v>500000</v>
      </c>
      <c r="D11">
        <v>1.2</v>
      </c>
      <c r="E11">
        <v>1.2</v>
      </c>
    </row>
    <row r="12" spans="1:15" x14ac:dyDescent="0.25">
      <c r="A12" t="s">
        <v>12</v>
      </c>
      <c r="B12">
        <v>3200</v>
      </c>
      <c r="C12">
        <v>4000</v>
      </c>
      <c r="D12">
        <v>1.2</v>
      </c>
      <c r="E12">
        <v>1.2</v>
      </c>
    </row>
    <row r="13" spans="1:15" x14ac:dyDescent="0.25">
      <c r="A13" t="s">
        <v>13</v>
      </c>
      <c r="B13">
        <v>3200</v>
      </c>
      <c r="C13">
        <v>4000</v>
      </c>
      <c r="D13">
        <v>1.2</v>
      </c>
      <c r="E13">
        <v>1.2</v>
      </c>
    </row>
    <row r="14" spans="1:15" x14ac:dyDescent="0.25">
      <c r="A14" t="s">
        <v>14</v>
      </c>
      <c r="B14">
        <v>3200</v>
      </c>
      <c r="C14">
        <v>4000</v>
      </c>
      <c r="D14">
        <v>1.2</v>
      </c>
      <c r="E14">
        <v>1.2</v>
      </c>
    </row>
    <row r="15" spans="1:15" x14ac:dyDescent="0.25">
      <c r="A15" t="s">
        <v>15</v>
      </c>
      <c r="B15" s="2">
        <v>400</v>
      </c>
      <c r="C15" s="2">
        <v>400</v>
      </c>
      <c r="D15">
        <v>1</v>
      </c>
      <c r="E15">
        <v>1</v>
      </c>
    </row>
    <row r="16" spans="1:15" x14ac:dyDescent="0.25">
      <c r="A16" t="s">
        <v>16</v>
      </c>
      <c r="B16">
        <v>5000</v>
      </c>
      <c r="C16">
        <v>5000</v>
      </c>
      <c r="D16">
        <v>1</v>
      </c>
      <c r="E16">
        <v>1</v>
      </c>
    </row>
    <row r="17" spans="1:15" x14ac:dyDescent="0.25">
      <c r="A17" t="s">
        <v>17</v>
      </c>
      <c r="B17">
        <v>10</v>
      </c>
      <c r="C17">
        <v>10</v>
      </c>
      <c r="D17">
        <v>1</v>
      </c>
      <c r="E17">
        <v>1</v>
      </c>
    </row>
    <row r="18" spans="1:15" x14ac:dyDescent="0.25">
      <c r="A18" s="7" t="s">
        <v>18</v>
      </c>
      <c r="B18" s="2">
        <v>90</v>
      </c>
      <c r="C18" s="2">
        <v>90</v>
      </c>
      <c r="D18">
        <v>1</v>
      </c>
      <c r="E18">
        <v>1</v>
      </c>
    </row>
    <row r="19" spans="1:15" x14ac:dyDescent="0.25">
      <c r="A19" s="3" t="s">
        <v>19</v>
      </c>
      <c r="B19" s="2">
        <v>14800</v>
      </c>
      <c r="C19" s="2">
        <v>18500</v>
      </c>
      <c r="D19">
        <v>1.2</v>
      </c>
      <c r="E19">
        <v>1.2</v>
      </c>
      <c r="F19" s="4">
        <f>B19*1.4</f>
        <v>20720</v>
      </c>
    </row>
    <row r="20" spans="1:15" x14ac:dyDescent="0.25">
      <c r="A20" t="s">
        <v>20</v>
      </c>
      <c r="B20">
        <v>5000</v>
      </c>
      <c r="C20">
        <v>5000</v>
      </c>
      <c r="D20">
        <v>1</v>
      </c>
      <c r="E20">
        <v>1</v>
      </c>
    </row>
    <row r="21" spans="1:15" x14ac:dyDescent="0.25">
      <c r="A21" s="3" t="s">
        <v>21</v>
      </c>
      <c r="B21">
        <v>16000</v>
      </c>
      <c r="C21">
        <v>20000</v>
      </c>
      <c r="D21">
        <v>1.2</v>
      </c>
      <c r="E21">
        <v>1.2</v>
      </c>
    </row>
    <row r="22" spans="1:15" x14ac:dyDescent="0.25">
      <c r="A22" t="s">
        <v>22</v>
      </c>
      <c r="B22">
        <v>40000</v>
      </c>
      <c r="C22">
        <v>50000</v>
      </c>
      <c r="D22">
        <v>1.2</v>
      </c>
      <c r="E22">
        <v>1.2</v>
      </c>
    </row>
    <row r="23" spans="1:15" x14ac:dyDescent="0.25">
      <c r="A23" s="6" t="s">
        <v>23</v>
      </c>
      <c r="B23" s="2">
        <v>900</v>
      </c>
      <c r="C23" s="2">
        <v>900</v>
      </c>
      <c r="D23">
        <v>1</v>
      </c>
      <c r="E23">
        <v>1</v>
      </c>
    </row>
    <row r="24" spans="1:15" x14ac:dyDescent="0.25">
      <c r="A24" s="9" t="s">
        <v>24</v>
      </c>
      <c r="B24" s="2">
        <v>240000</v>
      </c>
      <c r="C24" s="2">
        <v>240000</v>
      </c>
      <c r="D24">
        <v>1</v>
      </c>
      <c r="E24">
        <v>1</v>
      </c>
      <c r="F24" s="4">
        <f>B24*1.75</f>
        <v>420000</v>
      </c>
      <c r="O24" s="4"/>
    </row>
    <row r="25" spans="1:15" x14ac:dyDescent="0.25">
      <c r="A25" t="s">
        <v>25</v>
      </c>
      <c r="B25" s="2">
        <v>400</v>
      </c>
      <c r="C25" s="2">
        <v>400</v>
      </c>
      <c r="D25">
        <v>1</v>
      </c>
      <c r="E25">
        <v>1</v>
      </c>
    </row>
    <row r="26" spans="1:15" x14ac:dyDescent="0.25">
      <c r="A26" t="s">
        <v>26</v>
      </c>
      <c r="B26" s="2">
        <v>400</v>
      </c>
      <c r="C26" s="2">
        <v>400</v>
      </c>
      <c r="D26">
        <v>1</v>
      </c>
      <c r="E26">
        <v>1</v>
      </c>
    </row>
    <row r="27" spans="1:15" x14ac:dyDescent="0.25">
      <c r="A27" s="6" t="s">
        <v>27</v>
      </c>
      <c r="B27" s="2">
        <v>480</v>
      </c>
      <c r="C27" s="2">
        <v>480</v>
      </c>
      <c r="D27">
        <v>1</v>
      </c>
      <c r="E27">
        <v>1</v>
      </c>
      <c r="F27" s="4">
        <f>B27*1.5</f>
        <v>720</v>
      </c>
    </row>
    <row r="28" spans="1:15" x14ac:dyDescent="0.25">
      <c r="A28" t="s">
        <v>28</v>
      </c>
      <c r="B28" s="2">
        <v>2500</v>
      </c>
      <c r="C28" s="2">
        <v>2500</v>
      </c>
      <c r="D28">
        <v>1</v>
      </c>
      <c r="E28">
        <v>1</v>
      </c>
    </row>
    <row r="29" spans="1:15" x14ac:dyDescent="0.25">
      <c r="A29" t="s">
        <v>29</v>
      </c>
      <c r="B29">
        <v>18000</v>
      </c>
      <c r="C29">
        <v>18000</v>
      </c>
      <c r="D29">
        <v>1</v>
      </c>
      <c r="E29">
        <v>1</v>
      </c>
    </row>
    <row r="30" spans="1:15" x14ac:dyDescent="0.25">
      <c r="A30" s="7" t="s">
        <v>30</v>
      </c>
      <c r="B30" s="2">
        <v>90</v>
      </c>
      <c r="C30" s="2">
        <v>90</v>
      </c>
      <c r="D30">
        <v>1</v>
      </c>
      <c r="E30">
        <v>1</v>
      </c>
    </row>
    <row r="31" spans="1:15" x14ac:dyDescent="0.25">
      <c r="A31" s="9" t="s">
        <v>31</v>
      </c>
      <c r="B31" s="2">
        <v>175000</v>
      </c>
      <c r="C31" s="2">
        <v>175000</v>
      </c>
      <c r="D31">
        <v>1</v>
      </c>
      <c r="E31">
        <v>1</v>
      </c>
      <c r="F31" s="4">
        <f>B31*1.4</f>
        <v>244999.99999999997</v>
      </c>
      <c r="O31" s="4"/>
    </row>
    <row r="32" spans="1:15" x14ac:dyDescent="0.25">
      <c r="A32" t="s">
        <v>32</v>
      </c>
      <c r="B32" s="2">
        <v>240000</v>
      </c>
      <c r="C32" s="2">
        <v>240000</v>
      </c>
      <c r="D32">
        <v>1</v>
      </c>
      <c r="E32">
        <v>1</v>
      </c>
    </row>
    <row r="33" spans="1:15" x14ac:dyDescent="0.25">
      <c r="A33" t="s">
        <v>33</v>
      </c>
      <c r="B33">
        <v>200000</v>
      </c>
      <c r="C33">
        <v>200000</v>
      </c>
      <c r="D33">
        <v>1</v>
      </c>
      <c r="E33">
        <v>1</v>
      </c>
    </row>
    <row r="34" spans="1:15" x14ac:dyDescent="0.25">
      <c r="A34" t="s">
        <v>34</v>
      </c>
      <c r="B34">
        <v>100</v>
      </c>
      <c r="C34">
        <v>100</v>
      </c>
      <c r="D34">
        <v>1</v>
      </c>
      <c r="E34">
        <v>1</v>
      </c>
    </row>
    <row r="35" spans="1:15" x14ac:dyDescent="0.25">
      <c r="A35" s="3" t="s">
        <v>35</v>
      </c>
      <c r="B35" s="2">
        <v>11200</v>
      </c>
      <c r="C35" s="2">
        <v>14000</v>
      </c>
      <c r="D35">
        <v>1.2</v>
      </c>
      <c r="E35">
        <v>1.2</v>
      </c>
    </row>
    <row r="36" spans="1:15" x14ac:dyDescent="0.25">
      <c r="A36" t="s">
        <v>36</v>
      </c>
      <c r="B36">
        <v>485</v>
      </c>
      <c r="C36">
        <v>485</v>
      </c>
      <c r="D36">
        <v>1</v>
      </c>
      <c r="E36">
        <v>1</v>
      </c>
    </row>
    <row r="37" spans="1:15" x14ac:dyDescent="0.25">
      <c r="A37" s="3" t="s">
        <v>37</v>
      </c>
      <c r="B37">
        <v>22000</v>
      </c>
      <c r="C37">
        <v>27500</v>
      </c>
      <c r="D37">
        <v>1.2</v>
      </c>
      <c r="E37">
        <v>1.2</v>
      </c>
      <c r="G37" s="28">
        <f>B37/$B$66</f>
        <v>1.0576923076923077</v>
      </c>
      <c r="H37" s="36">
        <v>22000</v>
      </c>
      <c r="L37" s="28">
        <f>H37/$H$66</f>
        <v>1.0576923076923077</v>
      </c>
      <c r="M37" s="4">
        <v>16000</v>
      </c>
      <c r="N37" s="28">
        <f>M37/$M$66</f>
        <v>1.0666666666666667</v>
      </c>
    </row>
    <row r="38" spans="1:15" x14ac:dyDescent="0.25">
      <c r="A38" s="7" t="s">
        <v>38</v>
      </c>
      <c r="B38">
        <v>135</v>
      </c>
      <c r="C38">
        <v>135</v>
      </c>
      <c r="D38">
        <v>1</v>
      </c>
      <c r="E38">
        <v>1</v>
      </c>
      <c r="G38" s="28">
        <f>B38/$B$38</f>
        <v>1</v>
      </c>
      <c r="H38" s="35">
        <v>135</v>
      </c>
      <c r="L38" s="28">
        <f>H38/$H$38</f>
        <v>1</v>
      </c>
      <c r="M38" s="4">
        <v>110</v>
      </c>
      <c r="N38" s="28">
        <f>M38/$M$38</f>
        <v>1</v>
      </c>
    </row>
    <row r="39" spans="1:15" x14ac:dyDescent="0.25">
      <c r="A39" s="9" t="s">
        <v>39</v>
      </c>
      <c r="B39">
        <v>105000</v>
      </c>
      <c r="C39">
        <v>105000</v>
      </c>
      <c r="D39">
        <v>1</v>
      </c>
      <c r="E39">
        <v>1</v>
      </c>
      <c r="G39" s="28">
        <f>B39/$B$45</f>
        <v>0.99056603773584906</v>
      </c>
      <c r="H39" s="5">
        <v>120000</v>
      </c>
      <c r="L39" s="28">
        <f>H39/$H$45</f>
        <v>1.1320754716981132</v>
      </c>
      <c r="M39" s="4">
        <v>72000</v>
      </c>
      <c r="N39" s="28">
        <f>M39/$M$45</f>
        <v>1.6363636363636365</v>
      </c>
      <c r="O39" s="4"/>
    </row>
    <row r="40" spans="1:15" x14ac:dyDescent="0.25">
      <c r="A40" s="7" t="s">
        <v>40</v>
      </c>
      <c r="B40">
        <v>135</v>
      </c>
      <c r="C40">
        <v>135</v>
      </c>
      <c r="D40">
        <v>1</v>
      </c>
      <c r="E40">
        <v>1</v>
      </c>
      <c r="G40" s="28">
        <f>B40/$B$38</f>
        <v>1</v>
      </c>
      <c r="H40" s="35">
        <v>135</v>
      </c>
      <c r="L40" s="28">
        <f>H40/$H$38</f>
        <v>1</v>
      </c>
      <c r="M40" s="4">
        <v>150</v>
      </c>
      <c r="N40" s="28">
        <f>M40/$M$38</f>
        <v>1.3636363636363635</v>
      </c>
    </row>
    <row r="41" spans="1:15" x14ac:dyDescent="0.25">
      <c r="A41" t="s">
        <v>41</v>
      </c>
      <c r="B41">
        <v>7200</v>
      </c>
      <c r="C41">
        <v>9000</v>
      </c>
      <c r="D41">
        <v>1.2</v>
      </c>
      <c r="E41">
        <v>1.2</v>
      </c>
      <c r="H41" s="5">
        <f>I41</f>
        <v>9000</v>
      </c>
      <c r="I41" s="5">
        <v>9000</v>
      </c>
      <c r="J41" s="5">
        <v>1</v>
      </c>
      <c r="K41" s="5">
        <v>1</v>
      </c>
      <c r="M41" s="4">
        <v>6000</v>
      </c>
    </row>
    <row r="42" spans="1:15" x14ac:dyDescent="0.25">
      <c r="A42" t="s">
        <v>42</v>
      </c>
      <c r="B42" s="2">
        <v>50000</v>
      </c>
      <c r="C42" s="2">
        <v>50000</v>
      </c>
      <c r="D42">
        <v>1</v>
      </c>
      <c r="E42">
        <v>1</v>
      </c>
    </row>
    <row r="43" spans="1:15" x14ac:dyDescent="0.25">
      <c r="A43" t="s">
        <v>43</v>
      </c>
      <c r="B43" s="2">
        <v>50000</v>
      </c>
      <c r="C43" s="2">
        <v>50000</v>
      </c>
      <c r="D43">
        <v>1</v>
      </c>
      <c r="E43">
        <v>1</v>
      </c>
    </row>
    <row r="44" spans="1:15" x14ac:dyDescent="0.25">
      <c r="A44" s="7" t="s">
        <v>44</v>
      </c>
      <c r="B44">
        <v>396</v>
      </c>
      <c r="C44">
        <v>360</v>
      </c>
      <c r="D44">
        <v>0.9</v>
      </c>
      <c r="E44">
        <v>0.9</v>
      </c>
      <c r="G44" s="28">
        <f>B44/$B$38</f>
        <v>2.9333333333333331</v>
      </c>
      <c r="H44" s="33">
        <v>400</v>
      </c>
      <c r="J44" s="5">
        <v>1</v>
      </c>
      <c r="K44" s="5">
        <v>1</v>
      </c>
      <c r="L44" s="28">
        <f>H44/$H$38</f>
        <v>2.9629629629629628</v>
      </c>
      <c r="M44" s="4">
        <v>325</v>
      </c>
      <c r="N44" s="28">
        <f>M44/$M$38</f>
        <v>2.9545454545454546</v>
      </c>
    </row>
    <row r="45" spans="1:15" x14ac:dyDescent="0.25">
      <c r="A45" s="9" t="s">
        <v>45</v>
      </c>
      <c r="B45">
        <v>106000</v>
      </c>
      <c r="C45">
        <v>106000</v>
      </c>
      <c r="D45">
        <v>1</v>
      </c>
      <c r="E45">
        <v>1</v>
      </c>
      <c r="G45" s="28">
        <f>B45/$B$45</f>
        <v>1</v>
      </c>
      <c r="H45" s="35">
        <v>106000</v>
      </c>
      <c r="L45" s="28">
        <f>H45/$H$45</f>
        <v>1</v>
      </c>
      <c r="M45" s="4">
        <v>44000</v>
      </c>
      <c r="N45" s="28">
        <f>M45/$M$45</f>
        <v>1</v>
      </c>
      <c r="O45" s="4"/>
    </row>
    <row r="46" spans="1:15" x14ac:dyDescent="0.25">
      <c r="A46" t="s">
        <v>46</v>
      </c>
      <c r="B46">
        <v>50</v>
      </c>
      <c r="C46">
        <v>50</v>
      </c>
      <c r="D46">
        <v>1</v>
      </c>
      <c r="E46">
        <v>1</v>
      </c>
    </row>
    <row r="47" spans="1:15" x14ac:dyDescent="0.25">
      <c r="A47" t="s">
        <v>47</v>
      </c>
      <c r="B47">
        <v>50</v>
      </c>
      <c r="C47">
        <v>50</v>
      </c>
      <c r="D47">
        <v>1</v>
      </c>
      <c r="E47">
        <v>1</v>
      </c>
    </row>
    <row r="48" spans="1:15" x14ac:dyDescent="0.25">
      <c r="A48" t="s">
        <v>48</v>
      </c>
      <c r="B48">
        <v>50</v>
      </c>
      <c r="C48">
        <v>50</v>
      </c>
      <c r="D48">
        <v>1</v>
      </c>
      <c r="E48">
        <v>1</v>
      </c>
    </row>
    <row r="49" spans="1:15" x14ac:dyDescent="0.25">
      <c r="A49" t="s">
        <v>49</v>
      </c>
      <c r="B49">
        <v>50</v>
      </c>
      <c r="C49">
        <v>50</v>
      </c>
      <c r="D49">
        <v>1</v>
      </c>
      <c r="E49">
        <v>1</v>
      </c>
    </row>
    <row r="50" spans="1:15" x14ac:dyDescent="0.25">
      <c r="A50" t="s">
        <v>50</v>
      </c>
      <c r="B50">
        <v>50</v>
      </c>
      <c r="C50">
        <v>50</v>
      </c>
      <c r="D50">
        <v>1</v>
      </c>
      <c r="E50">
        <v>1</v>
      </c>
    </row>
    <row r="51" spans="1:15" x14ac:dyDescent="0.25">
      <c r="A51" t="s">
        <v>51</v>
      </c>
      <c r="B51">
        <v>50</v>
      </c>
      <c r="C51">
        <v>50</v>
      </c>
      <c r="D51">
        <v>1</v>
      </c>
      <c r="E51">
        <v>1</v>
      </c>
    </row>
    <row r="52" spans="1:15" x14ac:dyDescent="0.25">
      <c r="A52" t="s">
        <v>52</v>
      </c>
      <c r="B52">
        <v>50</v>
      </c>
      <c r="C52">
        <v>50</v>
      </c>
      <c r="D52">
        <v>1</v>
      </c>
      <c r="E52">
        <v>1</v>
      </c>
    </row>
    <row r="53" spans="1:15" x14ac:dyDescent="0.25">
      <c r="A53" t="s">
        <v>53</v>
      </c>
      <c r="B53">
        <v>50</v>
      </c>
      <c r="C53">
        <v>50</v>
      </c>
      <c r="D53">
        <v>1</v>
      </c>
      <c r="E53">
        <v>1</v>
      </c>
    </row>
    <row r="54" spans="1:15" x14ac:dyDescent="0.25">
      <c r="A54" t="s">
        <v>54</v>
      </c>
      <c r="B54">
        <v>50</v>
      </c>
      <c r="C54">
        <v>50</v>
      </c>
      <c r="D54">
        <v>1</v>
      </c>
      <c r="E54">
        <v>1</v>
      </c>
    </row>
    <row r="55" spans="1:15" x14ac:dyDescent="0.25">
      <c r="A55" t="s">
        <v>55</v>
      </c>
      <c r="B55">
        <v>50</v>
      </c>
      <c r="C55">
        <v>50</v>
      </c>
      <c r="D55">
        <v>1</v>
      </c>
      <c r="E55">
        <v>1</v>
      </c>
    </row>
    <row r="56" spans="1:15" x14ac:dyDescent="0.25">
      <c r="A56" t="s">
        <v>56</v>
      </c>
      <c r="B56">
        <v>50</v>
      </c>
      <c r="C56">
        <v>50</v>
      </c>
      <c r="D56">
        <v>1</v>
      </c>
      <c r="E56">
        <v>1</v>
      </c>
    </row>
    <row r="57" spans="1:15" x14ac:dyDescent="0.25">
      <c r="A57" t="s">
        <v>57</v>
      </c>
      <c r="B57">
        <v>50</v>
      </c>
      <c r="C57">
        <v>50</v>
      </c>
      <c r="D57">
        <v>1</v>
      </c>
      <c r="E57">
        <v>1</v>
      </c>
    </row>
    <row r="58" spans="1:15" x14ac:dyDescent="0.25">
      <c r="A58" t="s">
        <v>58</v>
      </c>
      <c r="B58">
        <v>50</v>
      </c>
      <c r="C58">
        <v>50</v>
      </c>
      <c r="D58">
        <v>1</v>
      </c>
      <c r="E58">
        <v>1</v>
      </c>
    </row>
    <row r="59" spans="1:15" x14ac:dyDescent="0.25">
      <c r="A59" t="s">
        <v>59</v>
      </c>
      <c r="B59">
        <v>50</v>
      </c>
      <c r="C59">
        <v>50</v>
      </c>
      <c r="D59">
        <v>1</v>
      </c>
      <c r="E59">
        <v>1</v>
      </c>
    </row>
    <row r="60" spans="1:15" x14ac:dyDescent="0.25">
      <c r="A60" s="3" t="s">
        <v>60</v>
      </c>
      <c r="B60">
        <v>20400</v>
      </c>
      <c r="C60">
        <v>25500</v>
      </c>
      <c r="D60">
        <v>1.2</v>
      </c>
      <c r="E60">
        <v>1.2</v>
      </c>
      <c r="G60" s="28">
        <f>B60/$B$66</f>
        <v>0.98076923076923073</v>
      </c>
      <c r="H60" s="5">
        <f>I60*0.8</f>
        <v>22000</v>
      </c>
      <c r="I60" s="5">
        <v>27500</v>
      </c>
      <c r="L60" s="28">
        <f>H60/$H$66</f>
        <v>1.0576923076923077</v>
      </c>
      <c r="M60" s="4">
        <v>16000</v>
      </c>
      <c r="N60" s="28">
        <f>M60/$M$66</f>
        <v>1.0666666666666667</v>
      </c>
    </row>
    <row r="61" spans="1:15" x14ac:dyDescent="0.25">
      <c r="A61" t="s">
        <v>61</v>
      </c>
      <c r="B61">
        <v>14400</v>
      </c>
      <c r="C61">
        <v>18000</v>
      </c>
      <c r="D61">
        <v>1.2</v>
      </c>
      <c r="E61">
        <v>1.2</v>
      </c>
      <c r="H61" s="5">
        <f>I61</f>
        <v>11000</v>
      </c>
      <c r="I61" s="5">
        <v>11000</v>
      </c>
      <c r="J61" s="5">
        <v>1</v>
      </c>
      <c r="K61" s="5">
        <v>1</v>
      </c>
      <c r="M61" s="4">
        <v>8000</v>
      </c>
    </row>
    <row r="62" spans="1:15" x14ac:dyDescent="0.25">
      <c r="A62" t="s">
        <v>62</v>
      </c>
      <c r="B62">
        <v>450000</v>
      </c>
      <c r="C62">
        <v>450000</v>
      </c>
      <c r="D62">
        <v>1</v>
      </c>
      <c r="E62">
        <v>1</v>
      </c>
    </row>
    <row r="63" spans="1:15" x14ac:dyDescent="0.25">
      <c r="A63" s="6" t="s">
        <v>63</v>
      </c>
      <c r="B63">
        <v>1700</v>
      </c>
      <c r="C63">
        <v>1700</v>
      </c>
      <c r="D63">
        <v>1</v>
      </c>
      <c r="E63">
        <v>1</v>
      </c>
      <c r="G63" s="28">
        <f>B63/$B$63</f>
        <v>1</v>
      </c>
      <c r="H63" s="35">
        <v>1700</v>
      </c>
      <c r="L63" s="28">
        <f>H63/$H$63</f>
        <v>1</v>
      </c>
      <c r="M63" s="4">
        <v>1700</v>
      </c>
      <c r="N63" s="28">
        <f>M63/$M$63</f>
        <v>1</v>
      </c>
    </row>
    <row r="64" spans="1:15" x14ac:dyDescent="0.25">
      <c r="A64" s="9" t="s">
        <v>64</v>
      </c>
      <c r="B64">
        <v>240000</v>
      </c>
      <c r="C64">
        <v>240000</v>
      </c>
      <c r="D64">
        <v>1</v>
      </c>
      <c r="E64">
        <v>1</v>
      </c>
      <c r="G64" s="28">
        <f>B64/$B$45</f>
        <v>2.2641509433962264</v>
      </c>
      <c r="H64" s="35">
        <v>240000</v>
      </c>
      <c r="L64" s="28">
        <f>H64/$H$45</f>
        <v>2.2641509433962264</v>
      </c>
      <c r="M64" s="4">
        <v>90000</v>
      </c>
      <c r="N64" s="28">
        <f>M64/$M$45</f>
        <v>2.0454545454545454</v>
      </c>
      <c r="O64" s="4"/>
    </row>
    <row r="65" spans="1:15" x14ac:dyDescent="0.25">
      <c r="A65" s="7" t="s">
        <v>65</v>
      </c>
      <c r="B65">
        <v>90</v>
      </c>
      <c r="C65">
        <v>90</v>
      </c>
      <c r="D65">
        <v>1</v>
      </c>
      <c r="E65">
        <v>1</v>
      </c>
      <c r="G65" s="28">
        <f>B65/$B$38</f>
        <v>0.66666666666666663</v>
      </c>
      <c r="H65" s="35">
        <v>90</v>
      </c>
      <c r="L65" s="28">
        <f>H65/$H$38</f>
        <v>0.66666666666666663</v>
      </c>
      <c r="M65" s="4">
        <v>160</v>
      </c>
      <c r="N65" s="28">
        <f>M65/$M$38</f>
        <v>1.4545454545454546</v>
      </c>
    </row>
    <row r="66" spans="1:15" x14ac:dyDescent="0.25">
      <c r="A66" s="3" t="s">
        <v>66</v>
      </c>
      <c r="B66">
        <v>20800</v>
      </c>
      <c r="C66">
        <v>26000</v>
      </c>
      <c r="D66">
        <v>1.2</v>
      </c>
      <c r="E66">
        <v>1.2</v>
      </c>
      <c r="G66" s="28">
        <f>B66/$B$66</f>
        <v>1</v>
      </c>
      <c r="H66" s="36">
        <v>20800</v>
      </c>
      <c r="L66" s="28">
        <f>H66/$H$66</f>
        <v>1</v>
      </c>
      <c r="M66" s="4">
        <v>15000</v>
      </c>
      <c r="N66" s="28">
        <f>M66/$M$66</f>
        <v>1</v>
      </c>
    </row>
    <row r="67" spans="1:15" x14ac:dyDescent="0.25">
      <c r="A67" s="6" t="s">
        <v>67</v>
      </c>
      <c r="B67">
        <v>900</v>
      </c>
      <c r="C67">
        <v>900</v>
      </c>
      <c r="D67">
        <v>1</v>
      </c>
      <c r="E67">
        <v>1</v>
      </c>
      <c r="G67" s="28">
        <f>B67/$B$63</f>
        <v>0.52941176470588236</v>
      </c>
      <c r="H67" s="35">
        <v>900</v>
      </c>
      <c r="L67" s="28">
        <f>H67/$H$63</f>
        <v>0.52941176470588236</v>
      </c>
      <c r="M67" s="4">
        <v>900</v>
      </c>
      <c r="N67" s="28">
        <f>M67/$M$63</f>
        <v>0.52941176470588236</v>
      </c>
    </row>
    <row r="68" spans="1:15" x14ac:dyDescent="0.25">
      <c r="A68" s="6" t="s">
        <v>68</v>
      </c>
      <c r="B68">
        <v>1080</v>
      </c>
      <c r="C68">
        <v>900</v>
      </c>
      <c r="D68">
        <v>0.8</v>
      </c>
      <c r="E68">
        <v>0.8</v>
      </c>
      <c r="G68" s="28">
        <f>B68/$B$63</f>
        <v>0.63529411764705879</v>
      </c>
      <c r="H68" s="5">
        <f>I68</f>
        <v>1800</v>
      </c>
      <c r="I68" s="5">
        <v>1800</v>
      </c>
      <c r="J68" s="5">
        <v>1</v>
      </c>
      <c r="K68" s="5">
        <v>1</v>
      </c>
      <c r="L68" s="28">
        <f>H68/$H$63</f>
        <v>1.0588235294117647</v>
      </c>
      <c r="M68" s="4">
        <v>1800</v>
      </c>
      <c r="N68" s="28">
        <f>M68/$M$63</f>
        <v>1.0588235294117647</v>
      </c>
    </row>
    <row r="69" spans="1:15" x14ac:dyDescent="0.25">
      <c r="A69" s="9" t="s">
        <v>69</v>
      </c>
      <c r="B69">
        <v>65000</v>
      </c>
      <c r="C69">
        <v>65000</v>
      </c>
      <c r="D69">
        <v>1</v>
      </c>
      <c r="E69">
        <v>1</v>
      </c>
      <c r="G69" s="28">
        <f t="shared" ref="G69:G70" si="0">B69/$B$45</f>
        <v>0.6132075471698113</v>
      </c>
      <c r="H69" s="5">
        <v>101000</v>
      </c>
      <c r="L69" s="28">
        <f t="shared" ref="L69:L70" si="1">H69/$H$45</f>
        <v>0.95283018867924529</v>
      </c>
      <c r="M69" s="4">
        <v>42000</v>
      </c>
      <c r="N69" s="28">
        <f t="shared" ref="N69:N70" si="2">M69/$M$45</f>
        <v>0.95454545454545459</v>
      </c>
      <c r="O69" s="4"/>
    </row>
    <row r="70" spans="1:15" x14ac:dyDescent="0.25">
      <c r="A70" s="9" t="s">
        <v>70</v>
      </c>
      <c r="B70">
        <v>322000</v>
      </c>
      <c r="C70">
        <v>280000</v>
      </c>
      <c r="D70">
        <v>0.85</v>
      </c>
      <c r="E70">
        <v>0.85</v>
      </c>
      <c r="G70" s="28">
        <f t="shared" si="0"/>
        <v>3.0377358490566038</v>
      </c>
      <c r="H70" s="5">
        <f>I70</f>
        <v>420000</v>
      </c>
      <c r="I70" s="5">
        <v>420000</v>
      </c>
      <c r="J70" s="5">
        <v>1</v>
      </c>
      <c r="K70" s="5">
        <v>1</v>
      </c>
      <c r="L70" s="28">
        <f t="shared" si="1"/>
        <v>3.9622641509433962</v>
      </c>
      <c r="M70" s="4">
        <v>160000</v>
      </c>
      <c r="N70" s="28">
        <f t="shared" si="2"/>
        <v>3.6363636363636362</v>
      </c>
      <c r="O70" s="4"/>
    </row>
    <row r="71" spans="1:15" x14ac:dyDescent="0.25">
      <c r="A71" s="6" t="s">
        <v>71</v>
      </c>
      <c r="B71">
        <v>1100</v>
      </c>
      <c r="C71">
        <v>1100</v>
      </c>
      <c r="D71">
        <v>1</v>
      </c>
      <c r="E71">
        <v>1</v>
      </c>
      <c r="G71" s="28">
        <f>B71/$B$63</f>
        <v>0.6470588235294118</v>
      </c>
      <c r="H71" s="5">
        <v>1400</v>
      </c>
      <c r="L71" s="28">
        <f>H71/$H$63</f>
        <v>0.82352941176470584</v>
      </c>
      <c r="M71" s="4">
        <v>1400</v>
      </c>
      <c r="N71" s="28">
        <f>M71/$M$63</f>
        <v>0.82352941176470584</v>
      </c>
    </row>
    <row r="72" spans="1:15" x14ac:dyDescent="0.25">
      <c r="A72" t="s">
        <v>72</v>
      </c>
      <c r="B72" s="2">
        <v>400</v>
      </c>
      <c r="C72" s="2">
        <v>400</v>
      </c>
      <c r="D72">
        <v>1</v>
      </c>
      <c r="E72">
        <v>1</v>
      </c>
      <c r="H72" s="35">
        <v>400</v>
      </c>
      <c r="M72" s="4">
        <v>800</v>
      </c>
      <c r="N72" s="4" t="s">
        <v>186</v>
      </c>
    </row>
    <row r="73" spans="1:15" x14ac:dyDescent="0.25">
      <c r="A73" t="s">
        <v>73</v>
      </c>
      <c r="B73" s="2">
        <v>400</v>
      </c>
      <c r="C73" s="2">
        <v>400</v>
      </c>
      <c r="D73">
        <v>1</v>
      </c>
      <c r="E73">
        <v>1</v>
      </c>
      <c r="H73" s="35">
        <v>400</v>
      </c>
      <c r="M73" s="4">
        <v>800</v>
      </c>
      <c r="N73" s="4" t="s">
        <v>186</v>
      </c>
    </row>
    <row r="74" spans="1:15" x14ac:dyDescent="0.25">
      <c r="A74" s="6" t="s">
        <v>74</v>
      </c>
      <c r="B74">
        <v>1440</v>
      </c>
      <c r="C74">
        <v>1200</v>
      </c>
      <c r="D74">
        <v>0.8</v>
      </c>
      <c r="E74">
        <v>0.8</v>
      </c>
      <c r="G74" s="28">
        <f>B74/$B$63</f>
        <v>0.84705882352941175</v>
      </c>
      <c r="H74" s="5">
        <v>1200</v>
      </c>
      <c r="I74" s="5" t="s">
        <v>179</v>
      </c>
      <c r="J74" s="5">
        <v>1</v>
      </c>
      <c r="K74" s="5">
        <v>1</v>
      </c>
      <c r="L74" s="28">
        <f>H74/$H$63</f>
        <v>0.70588235294117652</v>
      </c>
      <c r="M74" s="4">
        <v>1200</v>
      </c>
      <c r="N74" s="28">
        <f>M74/$M$63</f>
        <v>0.70588235294117652</v>
      </c>
    </row>
    <row r="75" spans="1:15" x14ac:dyDescent="0.25">
      <c r="A75" t="s">
        <v>75</v>
      </c>
      <c r="B75">
        <v>45000</v>
      </c>
      <c r="C75">
        <v>45000</v>
      </c>
      <c r="D75">
        <v>1</v>
      </c>
      <c r="E75">
        <v>1</v>
      </c>
      <c r="H75" s="35">
        <v>45000</v>
      </c>
      <c r="M75" s="4">
        <v>7500</v>
      </c>
      <c r="N75" s="28" t="s">
        <v>312</v>
      </c>
    </row>
    <row r="76" spans="1:15" x14ac:dyDescent="0.25">
      <c r="A76" t="s">
        <v>76</v>
      </c>
      <c r="B76">
        <v>45000</v>
      </c>
      <c r="C76">
        <v>45000</v>
      </c>
      <c r="D76">
        <v>1</v>
      </c>
      <c r="E76">
        <v>1</v>
      </c>
    </row>
    <row r="77" spans="1:15" x14ac:dyDescent="0.25">
      <c r="A77" t="s">
        <v>77</v>
      </c>
      <c r="B77">
        <v>45000</v>
      </c>
      <c r="C77">
        <v>45000</v>
      </c>
      <c r="D77">
        <v>1</v>
      </c>
      <c r="E77">
        <v>1</v>
      </c>
    </row>
    <row r="78" spans="1:15" x14ac:dyDescent="0.25">
      <c r="A78" t="s">
        <v>78</v>
      </c>
      <c r="B78">
        <v>45000</v>
      </c>
      <c r="C78">
        <v>45000</v>
      </c>
      <c r="D78">
        <v>1</v>
      </c>
      <c r="E78">
        <v>1</v>
      </c>
    </row>
    <row r="79" spans="1:15" x14ac:dyDescent="0.25">
      <c r="A79" t="s">
        <v>79</v>
      </c>
      <c r="B79">
        <v>45000</v>
      </c>
      <c r="C79">
        <v>45000</v>
      </c>
      <c r="D79">
        <v>1</v>
      </c>
      <c r="E79">
        <v>1</v>
      </c>
    </row>
    <row r="80" spans="1:15" x14ac:dyDescent="0.25">
      <c r="A80" t="s">
        <v>80</v>
      </c>
      <c r="B80">
        <v>45000</v>
      </c>
      <c r="C80">
        <v>45000</v>
      </c>
      <c r="D80">
        <v>1</v>
      </c>
      <c r="E80">
        <v>1</v>
      </c>
    </row>
    <row r="81" spans="1:14" x14ac:dyDescent="0.25">
      <c r="A81" t="s">
        <v>81</v>
      </c>
      <c r="B81">
        <v>6000</v>
      </c>
      <c r="C81">
        <v>6000</v>
      </c>
      <c r="D81">
        <v>1</v>
      </c>
      <c r="E81">
        <v>1</v>
      </c>
      <c r="H81" s="5">
        <v>5000</v>
      </c>
      <c r="M81" s="4">
        <v>10800</v>
      </c>
      <c r="N81" s="4" t="s">
        <v>186</v>
      </c>
    </row>
    <row r="82" spans="1:14" x14ac:dyDescent="0.25">
      <c r="A82" t="s">
        <v>82</v>
      </c>
      <c r="B82">
        <v>27500</v>
      </c>
      <c r="C82">
        <v>25000</v>
      </c>
      <c r="D82">
        <v>0.9</v>
      </c>
      <c r="E82">
        <v>1</v>
      </c>
      <c r="H82" s="5">
        <f>I82</f>
        <v>30000</v>
      </c>
      <c r="I82" s="5">
        <v>30000</v>
      </c>
      <c r="J82" s="5">
        <v>1</v>
      </c>
      <c r="M82" s="4">
        <v>13600</v>
      </c>
      <c r="N82" s="4" t="s">
        <v>186</v>
      </c>
    </row>
    <row r="83" spans="1:14" x14ac:dyDescent="0.25">
      <c r="A83" s="6" t="s">
        <v>83</v>
      </c>
      <c r="B83">
        <v>1000</v>
      </c>
      <c r="C83">
        <v>1000</v>
      </c>
      <c r="D83">
        <v>1</v>
      </c>
      <c r="E83">
        <v>1</v>
      </c>
      <c r="G83" s="28">
        <f>B83/$B$63</f>
        <v>0.58823529411764708</v>
      </c>
      <c r="H83" s="35">
        <v>1000</v>
      </c>
      <c r="L83" s="28">
        <f>H83/$H$63</f>
        <v>0.58823529411764708</v>
      </c>
      <c r="M83" s="4">
        <v>1500</v>
      </c>
      <c r="N83" s="28">
        <f>M83/$M$63</f>
        <v>0.88235294117647056</v>
      </c>
    </row>
    <row r="84" spans="1:14" x14ac:dyDescent="0.25">
      <c r="A84" s="7" t="s">
        <v>84</v>
      </c>
      <c r="B84">
        <v>60</v>
      </c>
      <c r="C84">
        <v>60</v>
      </c>
      <c r="D84">
        <v>1</v>
      </c>
      <c r="E84">
        <v>1</v>
      </c>
      <c r="G84" s="28">
        <f>B84/$B$38</f>
        <v>0.44444444444444442</v>
      </c>
      <c r="H84" s="35">
        <v>60</v>
      </c>
      <c r="L84" s="28">
        <f>H84/$H$38</f>
        <v>0.44444444444444442</v>
      </c>
      <c r="M84" s="4">
        <v>110</v>
      </c>
      <c r="N84" s="28">
        <f>M84/$M$38</f>
        <v>1</v>
      </c>
    </row>
    <row r="85" spans="1:14" x14ac:dyDescent="0.25">
      <c r="A85" t="s">
        <v>85</v>
      </c>
      <c r="B85">
        <v>5500</v>
      </c>
      <c r="C85">
        <v>5500</v>
      </c>
      <c r="D85">
        <v>1</v>
      </c>
      <c r="E85">
        <v>1</v>
      </c>
      <c r="H85" s="35">
        <v>5500</v>
      </c>
      <c r="M85" s="4">
        <v>4500</v>
      </c>
    </row>
    <row r="86" spans="1:14" x14ac:dyDescent="0.25">
      <c r="A86" s="3" t="s">
        <v>86</v>
      </c>
      <c r="B86">
        <v>20800</v>
      </c>
      <c r="C86">
        <v>26000</v>
      </c>
      <c r="D86">
        <v>1.2</v>
      </c>
      <c r="E86">
        <v>1.2</v>
      </c>
      <c r="G86" s="28">
        <f>B86/$B$66</f>
        <v>1</v>
      </c>
      <c r="H86" s="33">
        <f>I86*0.8</f>
        <v>16800</v>
      </c>
      <c r="I86" s="5">
        <v>21000</v>
      </c>
      <c r="L86" s="28">
        <f>H86/$H$66</f>
        <v>0.80769230769230771</v>
      </c>
      <c r="M86" s="4">
        <v>12000</v>
      </c>
      <c r="N86" s="28">
        <f>M86/$M$66</f>
        <v>0.8</v>
      </c>
    </row>
    <row r="87" spans="1:14" x14ac:dyDescent="0.25">
      <c r="A87" t="s">
        <v>87</v>
      </c>
      <c r="B87">
        <v>38</v>
      </c>
      <c r="C87">
        <v>38</v>
      </c>
      <c r="D87">
        <v>1</v>
      </c>
      <c r="E87">
        <v>1</v>
      </c>
    </row>
    <row r="88" spans="1:14" x14ac:dyDescent="0.25">
      <c r="A88" t="s">
        <v>88</v>
      </c>
      <c r="B88">
        <v>22000</v>
      </c>
      <c r="C88">
        <v>27500</v>
      </c>
      <c r="D88">
        <v>1.2</v>
      </c>
      <c r="E88">
        <v>1.2</v>
      </c>
      <c r="H88" s="4" t="s">
        <v>184</v>
      </c>
    </row>
    <row r="89" spans="1:14" x14ac:dyDescent="0.25">
      <c r="A89" t="s">
        <v>89</v>
      </c>
      <c r="B89">
        <v>135</v>
      </c>
      <c r="C89">
        <v>135</v>
      </c>
      <c r="D89">
        <v>1</v>
      </c>
      <c r="E89">
        <v>1</v>
      </c>
      <c r="H89" s="4" t="s">
        <v>184</v>
      </c>
    </row>
    <row r="90" spans="1:14" x14ac:dyDescent="0.25">
      <c r="A90" t="s">
        <v>90</v>
      </c>
      <c r="B90">
        <v>105000</v>
      </c>
      <c r="C90">
        <v>105000</v>
      </c>
      <c r="D90">
        <v>1</v>
      </c>
      <c r="E90">
        <v>1</v>
      </c>
      <c r="H90" s="4" t="s">
        <v>184</v>
      </c>
    </row>
    <row r="91" spans="1:14" x14ac:dyDescent="0.25">
      <c r="A91" t="s">
        <v>91</v>
      </c>
      <c r="B91">
        <v>7200</v>
      </c>
      <c r="C91">
        <v>9000</v>
      </c>
      <c r="D91">
        <v>1.2</v>
      </c>
      <c r="E91">
        <v>1.2</v>
      </c>
      <c r="H91" s="4" t="s">
        <v>184</v>
      </c>
    </row>
    <row r="92" spans="1:14" x14ac:dyDescent="0.25">
      <c r="A92" t="s">
        <v>92</v>
      </c>
      <c r="B92">
        <v>396</v>
      </c>
      <c r="C92">
        <v>360</v>
      </c>
      <c r="D92">
        <v>0.9</v>
      </c>
      <c r="E92">
        <v>0.9</v>
      </c>
      <c r="H92" s="4" t="s">
        <v>184</v>
      </c>
    </row>
    <row r="93" spans="1:14" x14ac:dyDescent="0.25">
      <c r="A93" s="7" t="s">
        <v>93</v>
      </c>
      <c r="B93">
        <v>108</v>
      </c>
      <c r="C93">
        <v>135</v>
      </c>
      <c r="D93">
        <v>1.2</v>
      </c>
      <c r="E93">
        <v>1.2</v>
      </c>
      <c r="G93" s="28">
        <f>B93/$B$38</f>
        <v>0.8</v>
      </c>
      <c r="H93" s="33">
        <v>300</v>
      </c>
      <c r="J93" s="5">
        <v>1</v>
      </c>
      <c r="K93" s="5">
        <v>1</v>
      </c>
      <c r="L93" s="28">
        <f>H93/$H$38</f>
        <v>2.2222222222222223</v>
      </c>
      <c r="M93" s="4">
        <v>300</v>
      </c>
      <c r="N93" s="28">
        <f>M93/$M$38</f>
        <v>2.7272727272727271</v>
      </c>
    </row>
    <row r="94" spans="1:14" x14ac:dyDescent="0.25">
      <c r="A94" t="s">
        <v>94</v>
      </c>
      <c r="B94">
        <v>106000</v>
      </c>
      <c r="C94">
        <v>106000</v>
      </c>
      <c r="D94">
        <v>1</v>
      </c>
      <c r="E94">
        <v>1</v>
      </c>
      <c r="H94" s="4" t="s">
        <v>184</v>
      </c>
    </row>
    <row r="95" spans="1:14" x14ac:dyDescent="0.25">
      <c r="A95" s="3" t="s">
        <v>95</v>
      </c>
      <c r="B95">
        <v>22100.000000000004</v>
      </c>
      <c r="C95">
        <v>26000</v>
      </c>
      <c r="D95">
        <v>1.1499999999999999</v>
      </c>
      <c r="E95">
        <v>1.1499999999999999</v>
      </c>
      <c r="G95" s="28">
        <f>B95/$B$66</f>
        <v>1.0625000000000002</v>
      </c>
      <c r="H95" s="5">
        <f>I95*0.8</f>
        <v>24000</v>
      </c>
      <c r="I95" s="5">
        <v>30000</v>
      </c>
      <c r="J95" s="5">
        <v>1.2</v>
      </c>
      <c r="K95" s="5">
        <v>1.2</v>
      </c>
      <c r="L95" s="28">
        <f>H95/$H$66</f>
        <v>1.1538461538461537</v>
      </c>
      <c r="M95" s="4">
        <v>17600</v>
      </c>
      <c r="N95" s="28">
        <f>M95/$M$66</f>
        <v>1.1733333333333333</v>
      </c>
    </row>
    <row r="96" spans="1:14" x14ac:dyDescent="0.25">
      <c r="A96" t="s">
        <v>96</v>
      </c>
      <c r="B96">
        <v>70000</v>
      </c>
      <c r="C96">
        <v>70000</v>
      </c>
      <c r="D96">
        <v>1</v>
      </c>
      <c r="E96">
        <v>1.2</v>
      </c>
      <c r="H96" s="4" t="s">
        <v>184</v>
      </c>
    </row>
    <row r="97" spans="1:8" x14ac:dyDescent="0.25">
      <c r="A97" t="s">
        <v>97</v>
      </c>
      <c r="B97">
        <v>139300</v>
      </c>
      <c r="C97">
        <v>70000</v>
      </c>
      <c r="D97">
        <v>0.01</v>
      </c>
      <c r="E97">
        <v>0.01</v>
      </c>
      <c r="H97" s="4" t="s">
        <v>184</v>
      </c>
    </row>
    <row r="98" spans="1:8" x14ac:dyDescent="0.25">
      <c r="A98" t="s">
        <v>98</v>
      </c>
      <c r="B98">
        <v>112500</v>
      </c>
      <c r="C98">
        <v>75000</v>
      </c>
      <c r="D98">
        <v>0.5</v>
      </c>
      <c r="E98">
        <v>0.5</v>
      </c>
      <c r="H98" s="4" t="s">
        <v>184</v>
      </c>
    </row>
    <row r="99" spans="1:8" x14ac:dyDescent="0.25">
      <c r="A99" t="s">
        <v>99</v>
      </c>
      <c r="B99">
        <v>112500</v>
      </c>
      <c r="C99">
        <v>75000</v>
      </c>
      <c r="D99">
        <v>0.5</v>
      </c>
      <c r="E99">
        <v>0.5</v>
      </c>
      <c r="H99" s="4" t="s">
        <v>184</v>
      </c>
    </row>
    <row r="100" spans="1:8" x14ac:dyDescent="0.25">
      <c r="A100" t="s">
        <v>100</v>
      </c>
      <c r="B100">
        <v>112500</v>
      </c>
      <c r="C100">
        <v>75000</v>
      </c>
      <c r="D100">
        <v>0.5</v>
      </c>
      <c r="E100">
        <v>0.5</v>
      </c>
      <c r="H100" s="4" t="s">
        <v>184</v>
      </c>
    </row>
    <row r="101" spans="1:8" x14ac:dyDescent="0.25">
      <c r="A101" t="s">
        <v>101</v>
      </c>
      <c r="B101">
        <v>112500</v>
      </c>
      <c r="C101">
        <v>75000</v>
      </c>
      <c r="D101">
        <v>0.5</v>
      </c>
      <c r="E101">
        <v>0.5</v>
      </c>
      <c r="H101" s="4" t="s">
        <v>184</v>
      </c>
    </row>
    <row r="102" spans="1:8" x14ac:dyDescent="0.25">
      <c r="A102" t="s">
        <v>102</v>
      </c>
      <c r="B102">
        <v>112500</v>
      </c>
      <c r="C102">
        <v>75000</v>
      </c>
      <c r="D102">
        <v>0.5</v>
      </c>
      <c r="E102">
        <v>0.5</v>
      </c>
      <c r="H102" s="4" t="s">
        <v>184</v>
      </c>
    </row>
    <row r="103" spans="1:8" x14ac:dyDescent="0.25">
      <c r="A103" t="s">
        <v>103</v>
      </c>
      <c r="B103">
        <v>112500</v>
      </c>
      <c r="C103">
        <v>75000</v>
      </c>
      <c r="D103">
        <v>0.5</v>
      </c>
      <c r="E103">
        <v>0.5</v>
      </c>
      <c r="H103" s="4" t="s">
        <v>184</v>
      </c>
    </row>
    <row r="104" spans="1:8" x14ac:dyDescent="0.25">
      <c r="A104" t="s">
        <v>104</v>
      </c>
      <c r="B104">
        <v>112500</v>
      </c>
      <c r="C104">
        <v>75000</v>
      </c>
      <c r="D104">
        <v>0.5</v>
      </c>
      <c r="E104">
        <v>0.5</v>
      </c>
      <c r="H104" s="4" t="s">
        <v>184</v>
      </c>
    </row>
    <row r="105" spans="1:8" x14ac:dyDescent="0.25">
      <c r="A105" t="s">
        <v>105</v>
      </c>
      <c r="B105">
        <v>112500</v>
      </c>
      <c r="C105">
        <v>75000</v>
      </c>
      <c r="D105">
        <v>0.5</v>
      </c>
      <c r="E105">
        <v>0.5</v>
      </c>
      <c r="H105" s="4" t="s">
        <v>184</v>
      </c>
    </row>
    <row r="106" spans="1:8" x14ac:dyDescent="0.25">
      <c r="A106" t="s">
        <v>106</v>
      </c>
      <c r="B106">
        <v>14400</v>
      </c>
      <c r="C106">
        <v>18000</v>
      </c>
      <c r="D106">
        <v>1.2</v>
      </c>
      <c r="E106">
        <v>1.2</v>
      </c>
      <c r="H106" s="4" t="s">
        <v>184</v>
      </c>
    </row>
    <row r="107" spans="1:8" x14ac:dyDescent="0.25">
      <c r="A107" t="s">
        <v>107</v>
      </c>
      <c r="B107">
        <v>450000</v>
      </c>
      <c r="C107">
        <v>450000</v>
      </c>
      <c r="D107">
        <v>1</v>
      </c>
      <c r="E107">
        <v>1</v>
      </c>
      <c r="H107" s="4" t="s">
        <v>184</v>
      </c>
    </row>
    <row r="108" spans="1:8" x14ac:dyDescent="0.25">
      <c r="A108" t="s">
        <v>108</v>
      </c>
      <c r="B108">
        <v>1700</v>
      </c>
      <c r="C108">
        <v>1700</v>
      </c>
      <c r="D108">
        <v>1</v>
      </c>
      <c r="E108">
        <v>1</v>
      </c>
      <c r="H108" s="4" t="s">
        <v>184</v>
      </c>
    </row>
    <row r="109" spans="1:8" x14ac:dyDescent="0.25">
      <c r="A109" t="s">
        <v>109</v>
      </c>
      <c r="B109">
        <v>240000</v>
      </c>
      <c r="C109">
        <v>240000</v>
      </c>
      <c r="D109">
        <v>1</v>
      </c>
      <c r="E109">
        <v>1</v>
      </c>
      <c r="H109" s="4" t="s">
        <v>184</v>
      </c>
    </row>
    <row r="110" spans="1:8" x14ac:dyDescent="0.25">
      <c r="A110" t="s">
        <v>110</v>
      </c>
      <c r="B110">
        <v>90</v>
      </c>
      <c r="C110">
        <v>90</v>
      </c>
      <c r="D110">
        <v>1</v>
      </c>
      <c r="E110">
        <v>1</v>
      </c>
      <c r="H110" s="4" t="s">
        <v>184</v>
      </c>
    </row>
    <row r="111" spans="1:8" x14ac:dyDescent="0.25">
      <c r="A111" t="s">
        <v>111</v>
      </c>
      <c r="B111">
        <v>20800</v>
      </c>
      <c r="C111">
        <v>26000</v>
      </c>
      <c r="D111">
        <v>1.2</v>
      </c>
      <c r="E111">
        <v>1.2</v>
      </c>
      <c r="H111" s="4" t="s">
        <v>184</v>
      </c>
    </row>
    <row r="112" spans="1:8" x14ac:dyDescent="0.25">
      <c r="A112" t="s">
        <v>112</v>
      </c>
      <c r="B112">
        <v>900</v>
      </c>
      <c r="C112">
        <v>900</v>
      </c>
      <c r="D112">
        <v>1</v>
      </c>
      <c r="E112">
        <v>1</v>
      </c>
      <c r="H112" s="4" t="s">
        <v>184</v>
      </c>
    </row>
    <row r="113" spans="1:8" x14ac:dyDescent="0.25">
      <c r="A113" t="s">
        <v>113</v>
      </c>
      <c r="B113">
        <v>1080</v>
      </c>
      <c r="C113">
        <v>900</v>
      </c>
      <c r="D113">
        <v>0.8</v>
      </c>
      <c r="E113">
        <v>0.8</v>
      </c>
      <c r="H113" s="4" t="s">
        <v>184</v>
      </c>
    </row>
    <row r="114" spans="1:8" x14ac:dyDescent="0.25">
      <c r="A114" t="s">
        <v>114</v>
      </c>
      <c r="B114">
        <v>65000</v>
      </c>
      <c r="C114">
        <v>65000</v>
      </c>
      <c r="D114">
        <v>1</v>
      </c>
      <c r="E114">
        <v>1</v>
      </c>
      <c r="H114" s="4" t="s">
        <v>184</v>
      </c>
    </row>
    <row r="115" spans="1:8" x14ac:dyDescent="0.25">
      <c r="A115" t="s">
        <v>115</v>
      </c>
      <c r="B115">
        <v>322000</v>
      </c>
      <c r="C115">
        <v>280000</v>
      </c>
      <c r="D115">
        <v>0.85</v>
      </c>
      <c r="E115">
        <v>0.85</v>
      </c>
      <c r="H115" s="4" t="s">
        <v>184</v>
      </c>
    </row>
    <row r="116" spans="1:8" x14ac:dyDescent="0.25">
      <c r="A116" t="s">
        <v>116</v>
      </c>
      <c r="B116">
        <v>1100</v>
      </c>
      <c r="C116">
        <v>1100</v>
      </c>
      <c r="D116">
        <v>1</v>
      </c>
      <c r="E116">
        <v>1</v>
      </c>
      <c r="H116" s="4" t="s">
        <v>184</v>
      </c>
    </row>
    <row r="117" spans="1:8" x14ac:dyDescent="0.25">
      <c r="A117" t="s">
        <v>117</v>
      </c>
      <c r="B117" s="2">
        <v>400</v>
      </c>
      <c r="C117" s="2">
        <v>400</v>
      </c>
      <c r="D117">
        <v>1</v>
      </c>
      <c r="E117">
        <v>1</v>
      </c>
      <c r="H117" s="4" t="s">
        <v>184</v>
      </c>
    </row>
    <row r="118" spans="1:8" x14ac:dyDescent="0.25">
      <c r="A118" t="s">
        <v>118</v>
      </c>
      <c r="B118" s="2">
        <v>400</v>
      </c>
      <c r="C118" s="2">
        <v>400</v>
      </c>
      <c r="D118">
        <v>1</v>
      </c>
      <c r="E118">
        <v>1</v>
      </c>
      <c r="H118" s="4" t="s">
        <v>184</v>
      </c>
    </row>
    <row r="119" spans="1:8" x14ac:dyDescent="0.25">
      <c r="A119" t="s">
        <v>119</v>
      </c>
      <c r="B119">
        <v>1440</v>
      </c>
      <c r="C119">
        <v>1200</v>
      </c>
      <c r="D119">
        <v>0.8</v>
      </c>
      <c r="E119">
        <v>0.8</v>
      </c>
      <c r="H119" s="4" t="s">
        <v>184</v>
      </c>
    </row>
    <row r="120" spans="1:8" x14ac:dyDescent="0.25">
      <c r="A120" t="s">
        <v>120</v>
      </c>
      <c r="B120" s="2">
        <v>45000</v>
      </c>
      <c r="C120" s="2">
        <v>45000</v>
      </c>
      <c r="D120">
        <v>1</v>
      </c>
      <c r="E120">
        <v>1</v>
      </c>
      <c r="H120" s="4" t="s">
        <v>184</v>
      </c>
    </row>
    <row r="121" spans="1:8" x14ac:dyDescent="0.25">
      <c r="A121" t="s">
        <v>121</v>
      </c>
      <c r="B121" s="2">
        <v>45000</v>
      </c>
      <c r="C121" s="2">
        <v>45000</v>
      </c>
      <c r="D121">
        <v>1</v>
      </c>
      <c r="E121">
        <v>1</v>
      </c>
      <c r="H121" s="4" t="s">
        <v>184</v>
      </c>
    </row>
    <row r="122" spans="1:8" x14ac:dyDescent="0.25">
      <c r="A122" t="s">
        <v>122</v>
      </c>
      <c r="B122" s="2">
        <v>45000</v>
      </c>
      <c r="C122" s="2">
        <v>45000</v>
      </c>
      <c r="D122">
        <v>1</v>
      </c>
      <c r="E122">
        <v>1</v>
      </c>
      <c r="H122" s="4" t="s">
        <v>184</v>
      </c>
    </row>
    <row r="123" spans="1:8" x14ac:dyDescent="0.25">
      <c r="A123" t="s">
        <v>123</v>
      </c>
      <c r="B123" s="2">
        <v>45000</v>
      </c>
      <c r="C123" s="2">
        <v>45000</v>
      </c>
      <c r="D123">
        <v>1</v>
      </c>
      <c r="E123">
        <v>1</v>
      </c>
      <c r="H123" s="4" t="s">
        <v>184</v>
      </c>
    </row>
    <row r="124" spans="1:8" x14ac:dyDescent="0.25">
      <c r="A124" t="s">
        <v>124</v>
      </c>
      <c r="B124" s="2">
        <v>45000</v>
      </c>
      <c r="C124" s="2">
        <v>45000</v>
      </c>
      <c r="D124">
        <v>1</v>
      </c>
      <c r="E124">
        <v>1</v>
      </c>
      <c r="H124" s="4" t="s">
        <v>184</v>
      </c>
    </row>
    <row r="125" spans="1:8" x14ac:dyDescent="0.25">
      <c r="A125" t="s">
        <v>125</v>
      </c>
      <c r="B125" s="2">
        <v>45000</v>
      </c>
      <c r="C125" s="2">
        <v>45000</v>
      </c>
      <c r="D125">
        <v>1</v>
      </c>
      <c r="E125">
        <v>1</v>
      </c>
      <c r="H125" s="4" t="s">
        <v>184</v>
      </c>
    </row>
    <row r="126" spans="1:8" x14ac:dyDescent="0.25">
      <c r="A126" t="s">
        <v>126</v>
      </c>
      <c r="B126">
        <v>220000</v>
      </c>
      <c r="C126">
        <v>220000</v>
      </c>
      <c r="D126">
        <v>1</v>
      </c>
      <c r="E126">
        <v>1</v>
      </c>
      <c r="H126" s="4" t="s">
        <v>184</v>
      </c>
    </row>
    <row r="127" spans="1:8" x14ac:dyDescent="0.25">
      <c r="A127" t="s">
        <v>127</v>
      </c>
      <c r="B127">
        <v>6000</v>
      </c>
      <c r="C127">
        <v>6000</v>
      </c>
      <c r="D127">
        <v>1</v>
      </c>
      <c r="E127">
        <v>1</v>
      </c>
      <c r="H127" s="4" t="s">
        <v>184</v>
      </c>
    </row>
    <row r="128" spans="1:8" x14ac:dyDescent="0.25">
      <c r="A128" t="s">
        <v>128</v>
      </c>
      <c r="B128">
        <v>27500</v>
      </c>
      <c r="C128">
        <v>25000</v>
      </c>
      <c r="D128">
        <v>0.9</v>
      </c>
      <c r="E128">
        <v>1</v>
      </c>
      <c r="H128" s="4" t="s">
        <v>184</v>
      </c>
    </row>
    <row r="129" spans="1:15" x14ac:dyDescent="0.25">
      <c r="A129" t="s">
        <v>129</v>
      </c>
      <c r="B129">
        <v>1000</v>
      </c>
      <c r="C129">
        <v>1000</v>
      </c>
      <c r="D129">
        <v>1</v>
      </c>
      <c r="E129">
        <v>1</v>
      </c>
      <c r="H129" s="4" t="s">
        <v>184</v>
      </c>
    </row>
    <row r="130" spans="1:15" x14ac:dyDescent="0.25">
      <c r="A130" t="s">
        <v>130</v>
      </c>
      <c r="B130">
        <v>60</v>
      </c>
      <c r="C130">
        <v>60</v>
      </c>
      <c r="D130">
        <v>1</v>
      </c>
      <c r="E130">
        <v>1</v>
      </c>
      <c r="H130" s="4" t="s">
        <v>184</v>
      </c>
    </row>
    <row r="131" spans="1:15" x14ac:dyDescent="0.25">
      <c r="A131" t="s">
        <v>131</v>
      </c>
      <c r="B131">
        <v>7000</v>
      </c>
      <c r="C131">
        <v>7000</v>
      </c>
      <c r="D131">
        <v>1</v>
      </c>
      <c r="E131">
        <v>1</v>
      </c>
      <c r="H131" s="35">
        <v>7000</v>
      </c>
      <c r="M131" s="4">
        <v>14000</v>
      </c>
      <c r="N131" s="28" t="s">
        <v>314</v>
      </c>
    </row>
    <row r="132" spans="1:15" x14ac:dyDescent="0.25">
      <c r="A132" t="s">
        <v>132</v>
      </c>
      <c r="B132">
        <v>20800</v>
      </c>
      <c r="C132">
        <v>26000</v>
      </c>
      <c r="D132">
        <v>1.2</v>
      </c>
      <c r="E132">
        <v>1.2</v>
      </c>
      <c r="H132" s="4" t="s">
        <v>184</v>
      </c>
    </row>
    <row r="133" spans="1:15" x14ac:dyDescent="0.25">
      <c r="A133" t="s">
        <v>133</v>
      </c>
      <c r="B133">
        <v>50</v>
      </c>
      <c r="C133">
        <v>50</v>
      </c>
      <c r="D133">
        <v>1</v>
      </c>
      <c r="E133">
        <v>1</v>
      </c>
      <c r="H133" s="4" t="s">
        <v>184</v>
      </c>
    </row>
    <row r="134" spans="1:15" x14ac:dyDescent="0.25">
      <c r="A134" s="3" t="s">
        <v>134</v>
      </c>
      <c r="B134" s="2">
        <v>13600</v>
      </c>
      <c r="C134" s="2">
        <v>17000</v>
      </c>
      <c r="D134">
        <v>1.2</v>
      </c>
      <c r="E134">
        <v>1.2</v>
      </c>
      <c r="F134" s="4">
        <f>B134*1.4</f>
        <v>19040</v>
      </c>
    </row>
    <row r="135" spans="1:15" x14ac:dyDescent="0.25">
      <c r="A135" s="9" t="s">
        <v>135</v>
      </c>
      <c r="B135">
        <v>192000</v>
      </c>
      <c r="C135" s="2">
        <v>192000</v>
      </c>
      <c r="D135" s="2">
        <v>1</v>
      </c>
      <c r="E135" s="2">
        <v>1</v>
      </c>
      <c r="F135" s="4">
        <f>B135*1.4</f>
        <v>268800</v>
      </c>
      <c r="O135" s="4"/>
    </row>
    <row r="136" spans="1:15" x14ac:dyDescent="0.25">
      <c r="A136" s="7" t="s">
        <v>136</v>
      </c>
      <c r="B136" s="2">
        <v>135</v>
      </c>
      <c r="C136" s="2">
        <v>135</v>
      </c>
      <c r="D136">
        <v>1</v>
      </c>
      <c r="E136">
        <v>1</v>
      </c>
    </row>
    <row r="137" spans="1:15" x14ac:dyDescent="0.25">
      <c r="A137" s="9" t="s">
        <v>137</v>
      </c>
      <c r="B137" s="2">
        <v>65000</v>
      </c>
      <c r="C137" s="2">
        <v>65000</v>
      </c>
      <c r="D137" s="2">
        <v>1</v>
      </c>
      <c r="E137" s="2">
        <v>1</v>
      </c>
      <c r="F137" s="4">
        <f>B137*1.4</f>
        <v>91000</v>
      </c>
      <c r="O137" s="4"/>
    </row>
    <row r="138" spans="1:15" x14ac:dyDescent="0.25">
      <c r="A138" s="6" t="s">
        <v>138</v>
      </c>
      <c r="B138" s="2">
        <v>900</v>
      </c>
      <c r="C138" s="2">
        <v>900</v>
      </c>
      <c r="D138">
        <v>1</v>
      </c>
      <c r="E138">
        <v>1</v>
      </c>
      <c r="F138" s="4">
        <f>B138*1.5</f>
        <v>1350</v>
      </c>
    </row>
    <row r="139" spans="1:15" x14ac:dyDescent="0.25">
      <c r="A139" t="s">
        <v>139</v>
      </c>
      <c r="B139">
        <v>100000</v>
      </c>
      <c r="C139">
        <v>100000</v>
      </c>
      <c r="D139">
        <v>1</v>
      </c>
      <c r="E139">
        <v>1</v>
      </c>
    </row>
    <row r="140" spans="1:15" x14ac:dyDescent="0.25">
      <c r="A140" s="9" t="s">
        <v>140</v>
      </c>
      <c r="B140">
        <v>85000</v>
      </c>
      <c r="C140">
        <v>85000</v>
      </c>
      <c r="D140">
        <v>1</v>
      </c>
      <c r="E140">
        <v>1.2</v>
      </c>
      <c r="F140" s="4">
        <f>B140*1.4</f>
        <v>118999.99999999999</v>
      </c>
      <c r="O140" s="4"/>
    </row>
    <row r="141" spans="1:15" x14ac:dyDescent="0.25">
      <c r="A141" s="3" t="s">
        <v>141</v>
      </c>
      <c r="B141" s="2">
        <v>14800</v>
      </c>
      <c r="C141" s="2">
        <v>18500</v>
      </c>
      <c r="D141">
        <v>1.2</v>
      </c>
      <c r="E141">
        <v>1.2</v>
      </c>
      <c r="F141" s="4">
        <f>B141*1.4</f>
        <v>20720</v>
      </c>
    </row>
    <row r="142" spans="1:15" x14ac:dyDescent="0.25">
      <c r="A142" t="s">
        <v>142</v>
      </c>
      <c r="B142" s="2">
        <v>18500</v>
      </c>
      <c r="C142" s="2">
        <v>18500</v>
      </c>
      <c r="D142">
        <v>1</v>
      </c>
      <c r="E142">
        <v>1</v>
      </c>
    </row>
    <row r="143" spans="1:15" x14ac:dyDescent="0.25">
      <c r="A143" s="3" t="s">
        <v>143</v>
      </c>
      <c r="B143">
        <v>16000</v>
      </c>
      <c r="C143">
        <v>20000</v>
      </c>
      <c r="D143">
        <v>1.2</v>
      </c>
      <c r="E143">
        <v>1.2</v>
      </c>
      <c r="F143" s="4">
        <f>B143*1.4</f>
        <v>22400</v>
      </c>
    </row>
    <row r="144" spans="1:15" x14ac:dyDescent="0.25">
      <c r="A144" s="7" t="s">
        <v>144</v>
      </c>
      <c r="B144" s="2">
        <v>90</v>
      </c>
      <c r="C144" s="2">
        <v>90</v>
      </c>
      <c r="D144">
        <v>1</v>
      </c>
      <c r="E144">
        <v>1</v>
      </c>
    </row>
    <row r="145" spans="1:6" x14ac:dyDescent="0.25">
      <c r="A145" s="7" t="s">
        <v>145</v>
      </c>
      <c r="B145" s="2">
        <v>90</v>
      </c>
      <c r="C145" s="2">
        <v>90</v>
      </c>
      <c r="D145">
        <v>1</v>
      </c>
      <c r="E145">
        <v>1</v>
      </c>
    </row>
    <row r="146" spans="1:6" x14ac:dyDescent="0.25">
      <c r="A146" s="6" t="s">
        <v>146</v>
      </c>
      <c r="B146" s="2">
        <v>480</v>
      </c>
      <c r="C146" s="2">
        <v>480</v>
      </c>
      <c r="D146">
        <v>1</v>
      </c>
      <c r="E146">
        <v>1</v>
      </c>
      <c r="F146" s="4">
        <f>B146*1.5</f>
        <v>720</v>
      </c>
    </row>
    <row r="147" spans="1:6" x14ac:dyDescent="0.25">
      <c r="A147" s="6" t="s">
        <v>147</v>
      </c>
      <c r="B147" s="2">
        <v>900</v>
      </c>
      <c r="C147" s="2">
        <v>900</v>
      </c>
      <c r="D147">
        <v>1</v>
      </c>
      <c r="E147">
        <v>1</v>
      </c>
      <c r="F147" s="4">
        <f>B147*1.5</f>
        <v>1350</v>
      </c>
    </row>
    <row r="148" spans="1:6" x14ac:dyDescent="0.25">
      <c r="A148" s="6" t="s">
        <v>148</v>
      </c>
      <c r="B148" s="2">
        <v>480</v>
      </c>
      <c r="C148" s="2">
        <v>480</v>
      </c>
      <c r="D148">
        <v>1</v>
      </c>
      <c r="E148">
        <v>1</v>
      </c>
      <c r="F148" s="4">
        <f>B148*1.5</f>
        <v>720</v>
      </c>
    </row>
    <row r="149" spans="1:6" x14ac:dyDescent="0.25">
      <c r="A149" s="9" t="s">
        <v>149</v>
      </c>
      <c r="B149" s="2">
        <v>250000</v>
      </c>
      <c r="C149" s="2">
        <v>250000</v>
      </c>
      <c r="D149">
        <v>1</v>
      </c>
      <c r="E149">
        <v>1</v>
      </c>
      <c r="F149" s="4">
        <f>B149*1.4</f>
        <v>350000</v>
      </c>
    </row>
    <row r="150" spans="1:6" x14ac:dyDescent="0.25">
      <c r="A150" t="s">
        <v>150</v>
      </c>
      <c r="B150">
        <v>650000</v>
      </c>
      <c r="C150">
        <v>650000</v>
      </c>
      <c r="D150">
        <v>1</v>
      </c>
      <c r="E150">
        <v>1</v>
      </c>
    </row>
    <row r="151" spans="1:6" x14ac:dyDescent="0.25">
      <c r="A151" t="s">
        <v>151</v>
      </c>
      <c r="B151">
        <v>375000</v>
      </c>
      <c r="C151">
        <v>375000</v>
      </c>
      <c r="D151">
        <v>1</v>
      </c>
      <c r="E151">
        <v>1</v>
      </c>
    </row>
    <row r="152" spans="1:6" x14ac:dyDescent="0.25">
      <c r="A152" t="s">
        <v>152</v>
      </c>
      <c r="B152">
        <v>250</v>
      </c>
      <c r="C152">
        <v>250</v>
      </c>
      <c r="D152">
        <v>1</v>
      </c>
      <c r="E152">
        <v>1</v>
      </c>
    </row>
    <row r="153" spans="1:6" x14ac:dyDescent="0.25">
      <c r="A153" t="s">
        <v>153</v>
      </c>
      <c r="B153">
        <v>1000000</v>
      </c>
      <c r="C153">
        <v>1000000</v>
      </c>
      <c r="D153">
        <v>1</v>
      </c>
      <c r="E153">
        <v>1</v>
      </c>
    </row>
    <row r="154" spans="1:6" x14ac:dyDescent="0.25">
      <c r="A154" t="s">
        <v>154</v>
      </c>
      <c r="B154" s="2">
        <v>400</v>
      </c>
      <c r="C154" s="2">
        <v>400</v>
      </c>
      <c r="D154">
        <v>1</v>
      </c>
      <c r="E154">
        <v>1</v>
      </c>
    </row>
    <row r="155" spans="1:6" x14ac:dyDescent="0.25">
      <c r="A155" t="s">
        <v>155</v>
      </c>
      <c r="B155" s="2">
        <v>400</v>
      </c>
      <c r="C155" s="2">
        <v>400</v>
      </c>
      <c r="D155">
        <v>1</v>
      </c>
      <c r="E155">
        <v>1</v>
      </c>
    </row>
    <row r="156" spans="1:6" x14ac:dyDescent="0.25">
      <c r="A156" t="s">
        <v>156</v>
      </c>
      <c r="B156" s="2">
        <v>400</v>
      </c>
      <c r="C156" s="2">
        <v>400</v>
      </c>
      <c r="D156">
        <v>1</v>
      </c>
      <c r="E156">
        <v>1</v>
      </c>
    </row>
    <row r="157" spans="1:6" x14ac:dyDescent="0.25">
      <c r="A157" t="s">
        <v>157</v>
      </c>
      <c r="B157" s="2">
        <v>2500</v>
      </c>
      <c r="C157" s="2">
        <v>2500</v>
      </c>
      <c r="D157">
        <v>1</v>
      </c>
      <c r="E157">
        <v>1</v>
      </c>
    </row>
    <row r="158" spans="1:6" x14ac:dyDescent="0.25">
      <c r="A158" t="s">
        <v>158</v>
      </c>
      <c r="B158">
        <v>18000</v>
      </c>
      <c r="C158">
        <v>18000</v>
      </c>
      <c r="D158">
        <v>1</v>
      </c>
      <c r="E158">
        <v>1</v>
      </c>
    </row>
    <row r="159" spans="1:6" x14ac:dyDescent="0.25">
      <c r="A159" s="7" t="s">
        <v>159</v>
      </c>
      <c r="B159" s="2">
        <v>90</v>
      </c>
      <c r="C159" s="2">
        <v>90</v>
      </c>
      <c r="D159">
        <v>1</v>
      </c>
      <c r="E159">
        <v>1</v>
      </c>
    </row>
    <row r="160" spans="1:6" x14ac:dyDescent="0.25">
      <c r="A160" s="9" t="s">
        <v>160</v>
      </c>
      <c r="B160" s="2">
        <v>175000</v>
      </c>
      <c r="C160" s="2">
        <v>175000</v>
      </c>
      <c r="D160">
        <v>1</v>
      </c>
      <c r="E160">
        <v>1</v>
      </c>
      <c r="F160" s="4">
        <f>B160*1.4</f>
        <v>244999.99999999997</v>
      </c>
    </row>
    <row r="161" spans="1:5" x14ac:dyDescent="0.25">
      <c r="A161" t="s">
        <v>161</v>
      </c>
      <c r="B161">
        <v>5000</v>
      </c>
      <c r="C161">
        <v>5000</v>
      </c>
      <c r="D161">
        <v>1</v>
      </c>
      <c r="E161">
        <v>1</v>
      </c>
    </row>
    <row r="162" spans="1:5" x14ac:dyDescent="0.25">
      <c r="A162" t="s">
        <v>162</v>
      </c>
      <c r="B162">
        <v>5000</v>
      </c>
      <c r="C162">
        <v>5000</v>
      </c>
      <c r="D162">
        <v>1</v>
      </c>
      <c r="E162">
        <v>1</v>
      </c>
    </row>
  </sheetData>
  <autoFilter ref="A1:N162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62"/>
  <sheetViews>
    <sheetView workbookViewId="0"/>
  </sheetViews>
  <sheetFormatPr defaultRowHeight="15" x14ac:dyDescent="0.25"/>
  <cols>
    <col min="1" max="1" width="31.85546875" bestFit="1" customWidth="1"/>
    <col min="8" max="8" width="49.5703125" customWidth="1"/>
  </cols>
  <sheetData>
    <row r="1" spans="1:8" x14ac:dyDescent="0.25">
      <c r="A1" s="1" t="s">
        <v>1</v>
      </c>
      <c r="B1" s="11" t="s">
        <v>276</v>
      </c>
      <c r="C1" s="11" t="s">
        <v>298</v>
      </c>
      <c r="D1" s="11" t="s">
        <v>299</v>
      </c>
      <c r="E1" s="10" t="s">
        <v>300</v>
      </c>
      <c r="F1" s="10" t="s">
        <v>298</v>
      </c>
      <c r="G1" s="10" t="s">
        <v>299</v>
      </c>
      <c r="H1" s="1" t="s">
        <v>304</v>
      </c>
    </row>
    <row r="2" spans="1:8" x14ac:dyDescent="0.25">
      <c r="A2" s="6" t="s">
        <v>2</v>
      </c>
      <c r="B2">
        <f>75+60</f>
        <v>135</v>
      </c>
      <c r="H2" t="s">
        <v>242</v>
      </c>
    </row>
    <row r="3" spans="1:8" x14ac:dyDescent="0.25">
      <c r="A3" t="s">
        <v>3</v>
      </c>
    </row>
    <row r="4" spans="1:8" x14ac:dyDescent="0.25">
      <c r="A4" s="3" t="s">
        <v>4</v>
      </c>
      <c r="B4">
        <f>75+150</f>
        <v>225</v>
      </c>
      <c r="H4" t="s">
        <v>260</v>
      </c>
    </row>
    <row r="5" spans="1:8" x14ac:dyDescent="0.25">
      <c r="A5" s="7" t="s">
        <v>5</v>
      </c>
      <c r="B5">
        <v>45</v>
      </c>
      <c r="H5" t="s">
        <v>235</v>
      </c>
    </row>
    <row r="6" spans="1:8" x14ac:dyDescent="0.25">
      <c r="A6" t="s">
        <v>6</v>
      </c>
    </row>
    <row r="7" spans="1:8" x14ac:dyDescent="0.25">
      <c r="A7" s="9" t="s">
        <v>7</v>
      </c>
    </row>
    <row r="8" spans="1:8" x14ac:dyDescent="0.25">
      <c r="A8" s="9" t="s">
        <v>8</v>
      </c>
      <c r="B8">
        <v>75</v>
      </c>
      <c r="H8" t="s">
        <v>263</v>
      </c>
    </row>
    <row r="9" spans="1:8" x14ac:dyDescent="0.25">
      <c r="A9" s="3" t="s">
        <v>9</v>
      </c>
      <c r="B9">
        <f>75+150+35</f>
        <v>260</v>
      </c>
      <c r="H9" t="s">
        <v>253</v>
      </c>
    </row>
    <row r="10" spans="1:8" x14ac:dyDescent="0.25">
      <c r="A10" s="9" t="s">
        <v>10</v>
      </c>
      <c r="B10">
        <f>75+64</f>
        <v>139</v>
      </c>
      <c r="H10" t="s">
        <v>264</v>
      </c>
    </row>
    <row r="11" spans="1:8" x14ac:dyDescent="0.25">
      <c r="A11" t="s">
        <v>11</v>
      </c>
    </row>
    <row r="12" spans="1:8" x14ac:dyDescent="0.25">
      <c r="A12" t="s">
        <v>12</v>
      </c>
    </row>
    <row r="13" spans="1:8" x14ac:dyDescent="0.25">
      <c r="A13" t="s">
        <v>13</v>
      </c>
    </row>
    <row r="14" spans="1:8" x14ac:dyDescent="0.25">
      <c r="A14" t="s">
        <v>14</v>
      </c>
    </row>
    <row r="15" spans="1:8" x14ac:dyDescent="0.25">
      <c r="A15" t="s">
        <v>15</v>
      </c>
    </row>
    <row r="16" spans="1:8" x14ac:dyDescent="0.25">
      <c r="A16" t="s">
        <v>16</v>
      </c>
    </row>
    <row r="17" spans="1:8" x14ac:dyDescent="0.25">
      <c r="A17" t="s">
        <v>17</v>
      </c>
    </row>
    <row r="18" spans="1:8" x14ac:dyDescent="0.25">
      <c r="A18" s="7" t="s">
        <v>18</v>
      </c>
      <c r="B18">
        <v>45</v>
      </c>
      <c r="H18" t="s">
        <v>235</v>
      </c>
    </row>
    <row r="19" spans="1:8" x14ac:dyDescent="0.25">
      <c r="A19" s="3" t="s">
        <v>19</v>
      </c>
      <c r="B19">
        <f>75+150</f>
        <v>225</v>
      </c>
      <c r="H19" t="s">
        <v>260</v>
      </c>
    </row>
    <row r="20" spans="1:8" x14ac:dyDescent="0.25">
      <c r="A20" t="s">
        <v>20</v>
      </c>
    </row>
    <row r="21" spans="1:8" x14ac:dyDescent="0.25">
      <c r="A21" s="3" t="s">
        <v>21</v>
      </c>
      <c r="B21">
        <f>75+150</f>
        <v>225</v>
      </c>
      <c r="H21" t="s">
        <v>260</v>
      </c>
    </row>
    <row r="22" spans="1:8" x14ac:dyDescent="0.25">
      <c r="A22" t="s">
        <v>22</v>
      </c>
    </row>
    <row r="23" spans="1:8" x14ac:dyDescent="0.25">
      <c r="A23" s="6" t="s">
        <v>23</v>
      </c>
      <c r="B23">
        <f>75+150+23</f>
        <v>248</v>
      </c>
      <c r="H23" t="s">
        <v>261</v>
      </c>
    </row>
    <row r="24" spans="1:8" x14ac:dyDescent="0.25">
      <c r="A24" s="9" t="s">
        <v>24</v>
      </c>
      <c r="B24">
        <v>0</v>
      </c>
    </row>
    <row r="25" spans="1:8" x14ac:dyDescent="0.25">
      <c r="A25" t="s">
        <v>25</v>
      </c>
    </row>
    <row r="26" spans="1:8" x14ac:dyDescent="0.25">
      <c r="A26" t="s">
        <v>26</v>
      </c>
    </row>
    <row r="27" spans="1:8" x14ac:dyDescent="0.25">
      <c r="A27" s="6" t="s">
        <v>27</v>
      </c>
      <c r="B27">
        <f>75+60</f>
        <v>135</v>
      </c>
      <c r="H27" t="s">
        <v>242</v>
      </c>
    </row>
    <row r="28" spans="1:8" x14ac:dyDescent="0.25">
      <c r="A28" t="s">
        <v>28</v>
      </c>
    </row>
    <row r="29" spans="1:8" x14ac:dyDescent="0.25">
      <c r="A29" t="s">
        <v>29</v>
      </c>
    </row>
    <row r="30" spans="1:8" x14ac:dyDescent="0.25">
      <c r="A30" s="7" t="s">
        <v>30</v>
      </c>
      <c r="B30">
        <v>0</v>
      </c>
    </row>
    <row r="31" spans="1:8" x14ac:dyDescent="0.25">
      <c r="A31" s="9" t="s">
        <v>31</v>
      </c>
    </row>
    <row r="32" spans="1:8" x14ac:dyDescent="0.25">
      <c r="A32" t="s">
        <v>32</v>
      </c>
    </row>
    <row r="33" spans="1:8" x14ac:dyDescent="0.25">
      <c r="A33" t="s">
        <v>33</v>
      </c>
    </row>
    <row r="34" spans="1:8" x14ac:dyDescent="0.25">
      <c r="A34" t="s">
        <v>34</v>
      </c>
    </row>
    <row r="35" spans="1:8" x14ac:dyDescent="0.25">
      <c r="A35" s="3" t="s">
        <v>35</v>
      </c>
      <c r="B35">
        <f>75+65</f>
        <v>140</v>
      </c>
      <c r="H35" t="s">
        <v>252</v>
      </c>
    </row>
    <row r="36" spans="1:8" x14ac:dyDescent="0.25">
      <c r="A36" t="s">
        <v>36</v>
      </c>
    </row>
    <row r="37" spans="1:8" x14ac:dyDescent="0.25">
      <c r="A37" s="3" t="s">
        <v>37</v>
      </c>
      <c r="B37">
        <f>50+71+85</f>
        <v>206</v>
      </c>
      <c r="C37">
        <f>50+71+69</f>
        <v>190</v>
      </c>
      <c r="E37" s="5">
        <v>160</v>
      </c>
      <c r="H37" t="s">
        <v>248</v>
      </c>
    </row>
    <row r="38" spans="1:8" x14ac:dyDescent="0.25">
      <c r="A38" s="7" t="s">
        <v>38</v>
      </c>
      <c r="B38">
        <f>50+25+35</f>
        <v>110</v>
      </c>
      <c r="E38" s="5">
        <v>80</v>
      </c>
      <c r="H38" t="s">
        <v>238</v>
      </c>
    </row>
    <row r="39" spans="1:8" x14ac:dyDescent="0.25">
      <c r="A39" s="9" t="s">
        <v>39</v>
      </c>
      <c r="B39">
        <f>50+71+85+71</f>
        <v>277</v>
      </c>
      <c r="C39">
        <f>50+71+69+58</f>
        <v>248</v>
      </c>
      <c r="E39" s="5">
        <v>200</v>
      </c>
      <c r="H39" t="s">
        <v>262</v>
      </c>
    </row>
    <row r="40" spans="1:8" x14ac:dyDescent="0.25">
      <c r="A40" s="7" t="s">
        <v>40</v>
      </c>
      <c r="B40">
        <f>50+25+35+71</f>
        <v>181</v>
      </c>
      <c r="E40" s="5">
        <v>150</v>
      </c>
      <c r="H40" t="s">
        <v>240</v>
      </c>
    </row>
    <row r="41" spans="1:8" x14ac:dyDescent="0.25">
      <c r="A41" t="s">
        <v>41</v>
      </c>
    </row>
    <row r="42" spans="1:8" x14ac:dyDescent="0.25">
      <c r="A42" t="s">
        <v>42</v>
      </c>
    </row>
    <row r="43" spans="1:8" x14ac:dyDescent="0.25">
      <c r="A43" t="s">
        <v>43</v>
      </c>
    </row>
    <row r="44" spans="1:8" x14ac:dyDescent="0.25">
      <c r="A44" s="7" t="s">
        <v>44</v>
      </c>
      <c r="B44">
        <f>50+25+64</f>
        <v>139</v>
      </c>
      <c r="E44" s="5">
        <v>110</v>
      </c>
      <c r="H44" t="s">
        <v>239</v>
      </c>
    </row>
    <row r="45" spans="1:8" x14ac:dyDescent="0.25">
      <c r="A45" s="9" t="s">
        <v>45</v>
      </c>
      <c r="B45">
        <f>50+71+85+71+64+85</f>
        <v>426</v>
      </c>
      <c r="C45">
        <f>50+71+69+58+52+69</f>
        <v>369</v>
      </c>
      <c r="E45" s="5">
        <v>390</v>
      </c>
      <c r="H45" t="s">
        <v>266</v>
      </c>
    </row>
    <row r="46" spans="1:8" x14ac:dyDescent="0.25">
      <c r="A46" t="s">
        <v>46</v>
      </c>
    </row>
    <row r="47" spans="1:8" x14ac:dyDescent="0.25">
      <c r="A47" t="s">
        <v>47</v>
      </c>
    </row>
    <row r="48" spans="1:8" x14ac:dyDescent="0.25">
      <c r="A48" t="s">
        <v>48</v>
      </c>
    </row>
    <row r="49" spans="1:8" x14ac:dyDescent="0.25">
      <c r="A49" t="s">
        <v>49</v>
      </c>
    </row>
    <row r="50" spans="1:8" x14ac:dyDescent="0.25">
      <c r="A50" t="s">
        <v>50</v>
      </c>
    </row>
    <row r="51" spans="1:8" x14ac:dyDescent="0.25">
      <c r="A51" t="s">
        <v>51</v>
      </c>
    </row>
    <row r="52" spans="1:8" x14ac:dyDescent="0.25">
      <c r="A52" t="s">
        <v>52</v>
      </c>
    </row>
    <row r="53" spans="1:8" x14ac:dyDescent="0.25">
      <c r="A53" t="s">
        <v>53</v>
      </c>
    </row>
    <row r="54" spans="1:8" x14ac:dyDescent="0.25">
      <c r="A54" t="s">
        <v>54</v>
      </c>
    </row>
    <row r="55" spans="1:8" x14ac:dyDescent="0.25">
      <c r="A55" t="s">
        <v>55</v>
      </c>
    </row>
    <row r="56" spans="1:8" x14ac:dyDescent="0.25">
      <c r="A56" t="s">
        <v>56</v>
      </c>
    </row>
    <row r="57" spans="1:8" x14ac:dyDescent="0.25">
      <c r="A57" t="s">
        <v>57</v>
      </c>
    </row>
    <row r="58" spans="1:8" x14ac:dyDescent="0.25">
      <c r="A58" t="s">
        <v>58</v>
      </c>
    </row>
    <row r="59" spans="1:8" x14ac:dyDescent="0.25">
      <c r="A59" t="s">
        <v>59</v>
      </c>
    </row>
    <row r="60" spans="1:8" x14ac:dyDescent="0.25">
      <c r="A60" s="3" t="s">
        <v>60</v>
      </c>
      <c r="B60">
        <f>50+71+85+28</f>
        <v>234</v>
      </c>
      <c r="C60">
        <f>50+71+69+23</f>
        <v>213</v>
      </c>
      <c r="E60" s="5">
        <v>220</v>
      </c>
      <c r="H60" t="s">
        <v>258</v>
      </c>
    </row>
    <row r="61" spans="1:8" x14ac:dyDescent="0.25">
      <c r="A61" t="s">
        <v>61</v>
      </c>
    </row>
    <row r="62" spans="1:8" x14ac:dyDescent="0.25">
      <c r="A62" t="s">
        <v>62</v>
      </c>
    </row>
    <row r="63" spans="1:8" x14ac:dyDescent="0.25">
      <c r="A63" s="6" t="s">
        <v>63</v>
      </c>
      <c r="B63">
        <f>50+71+64+14</f>
        <v>199</v>
      </c>
      <c r="C63">
        <f>50+71+52+12</f>
        <v>185</v>
      </c>
      <c r="E63" s="5">
        <v>160</v>
      </c>
      <c r="H63" t="s">
        <v>249</v>
      </c>
    </row>
    <row r="64" spans="1:8" x14ac:dyDescent="0.25">
      <c r="A64" s="9" t="s">
        <v>64</v>
      </c>
      <c r="B64">
        <f>50+71+85+71+64+85+255</f>
        <v>681</v>
      </c>
      <c r="C64">
        <f>50+71+69+58+52+69+208</f>
        <v>577</v>
      </c>
      <c r="E64" s="5">
        <v>645</v>
      </c>
      <c r="H64" t="s">
        <v>267</v>
      </c>
    </row>
    <row r="65" spans="1:8" x14ac:dyDescent="0.25">
      <c r="A65" s="7" t="s">
        <v>65</v>
      </c>
      <c r="B65">
        <f>50+25+35</f>
        <v>110</v>
      </c>
      <c r="E65" s="5">
        <v>80</v>
      </c>
      <c r="H65" t="s">
        <v>238</v>
      </c>
    </row>
    <row r="66" spans="1:8" x14ac:dyDescent="0.25">
      <c r="A66" s="3" t="s">
        <v>66</v>
      </c>
      <c r="B66">
        <f>50+71+85+64</f>
        <v>270</v>
      </c>
      <c r="C66">
        <f>50+71+69+52</f>
        <v>242</v>
      </c>
      <c r="E66" s="5">
        <v>250</v>
      </c>
      <c r="H66" t="s">
        <v>257</v>
      </c>
    </row>
    <row r="67" spans="1:8" x14ac:dyDescent="0.25">
      <c r="A67" s="6" t="s">
        <v>67</v>
      </c>
      <c r="B67">
        <f>50+71</f>
        <v>121</v>
      </c>
      <c r="C67">
        <f>50+71</f>
        <v>121</v>
      </c>
      <c r="E67" s="5">
        <v>100</v>
      </c>
      <c r="H67" t="s">
        <v>247</v>
      </c>
    </row>
    <row r="68" spans="1:8" x14ac:dyDescent="0.25">
      <c r="A68" s="6" t="s">
        <v>68</v>
      </c>
      <c r="B68">
        <f>50+71+64+49</f>
        <v>234</v>
      </c>
      <c r="C68">
        <f>50+71+52+40</f>
        <v>213</v>
      </c>
      <c r="E68" s="5">
        <v>210</v>
      </c>
      <c r="H68" t="s">
        <v>251</v>
      </c>
    </row>
    <row r="69" spans="1:8" x14ac:dyDescent="0.25">
      <c r="A69" s="9" t="s">
        <v>69</v>
      </c>
      <c r="B69">
        <f>50+71+85+71+42</f>
        <v>319</v>
      </c>
      <c r="C69">
        <f>50+71+69+58+35</f>
        <v>283</v>
      </c>
      <c r="E69" s="5">
        <v>270</v>
      </c>
      <c r="H69" t="s">
        <v>265</v>
      </c>
    </row>
    <row r="70" spans="1:8" x14ac:dyDescent="0.25">
      <c r="A70" s="9" t="s">
        <v>70</v>
      </c>
      <c r="B70">
        <v>0</v>
      </c>
    </row>
    <row r="71" spans="1:8" x14ac:dyDescent="0.25">
      <c r="A71" s="6" t="s">
        <v>71</v>
      </c>
      <c r="B71">
        <f>50+71+64+18</f>
        <v>203</v>
      </c>
      <c r="C71">
        <f>50+71+52+14</f>
        <v>187</v>
      </c>
      <c r="E71" s="5">
        <v>170</v>
      </c>
      <c r="H71" t="s">
        <v>250</v>
      </c>
    </row>
    <row r="72" spans="1:8" x14ac:dyDescent="0.25">
      <c r="A72" t="s">
        <v>72</v>
      </c>
    </row>
    <row r="73" spans="1:8" x14ac:dyDescent="0.25">
      <c r="A73" t="s">
        <v>73</v>
      </c>
    </row>
    <row r="74" spans="1:8" x14ac:dyDescent="0.25">
      <c r="A74" s="6" t="s">
        <v>74</v>
      </c>
      <c r="B74">
        <v>0</v>
      </c>
      <c r="C74">
        <v>0</v>
      </c>
      <c r="E74" s="5">
        <v>0</v>
      </c>
    </row>
    <row r="75" spans="1:8" x14ac:dyDescent="0.25">
      <c r="A75" t="s">
        <v>75</v>
      </c>
    </row>
    <row r="76" spans="1:8" x14ac:dyDescent="0.25">
      <c r="A76" t="s">
        <v>76</v>
      </c>
    </row>
    <row r="77" spans="1:8" x14ac:dyDescent="0.25">
      <c r="A77" t="s">
        <v>77</v>
      </c>
    </row>
    <row r="78" spans="1:8" x14ac:dyDescent="0.25">
      <c r="A78" t="s">
        <v>78</v>
      </c>
    </row>
    <row r="79" spans="1:8" x14ac:dyDescent="0.25">
      <c r="A79" t="s">
        <v>79</v>
      </c>
    </row>
    <row r="80" spans="1:8" x14ac:dyDescent="0.25">
      <c r="A80" t="s">
        <v>80</v>
      </c>
    </row>
    <row r="81" spans="1:8" x14ac:dyDescent="0.25">
      <c r="A81" t="s">
        <v>81</v>
      </c>
    </row>
    <row r="82" spans="1:8" x14ac:dyDescent="0.25">
      <c r="A82" t="s">
        <v>82</v>
      </c>
    </row>
    <row r="83" spans="1:8" x14ac:dyDescent="0.25">
      <c r="A83" s="6" t="s">
        <v>83</v>
      </c>
      <c r="B83">
        <f>50+71+64</f>
        <v>185</v>
      </c>
      <c r="C83">
        <f>50+71+52</f>
        <v>173</v>
      </c>
      <c r="E83" s="5">
        <v>140</v>
      </c>
      <c r="H83" t="s">
        <v>248</v>
      </c>
    </row>
    <row r="84" spans="1:8" x14ac:dyDescent="0.25">
      <c r="A84" s="7" t="s">
        <v>84</v>
      </c>
      <c r="B84">
        <v>0</v>
      </c>
      <c r="E84" s="5">
        <v>0</v>
      </c>
    </row>
    <row r="85" spans="1:8" x14ac:dyDescent="0.25">
      <c r="A85" t="s">
        <v>85</v>
      </c>
    </row>
    <row r="86" spans="1:8" x14ac:dyDescent="0.25">
      <c r="A86" s="3" t="s">
        <v>86</v>
      </c>
      <c r="B86">
        <f>50+71</f>
        <v>121</v>
      </c>
      <c r="C86">
        <f>50+71</f>
        <v>121</v>
      </c>
      <c r="E86" s="5">
        <v>100</v>
      </c>
      <c r="H86" t="s">
        <v>247</v>
      </c>
    </row>
    <row r="87" spans="1:8" x14ac:dyDescent="0.25">
      <c r="A87" t="s">
        <v>87</v>
      </c>
    </row>
    <row r="88" spans="1:8" x14ac:dyDescent="0.25">
      <c r="A88" t="s">
        <v>88</v>
      </c>
      <c r="B88" t="s">
        <v>184</v>
      </c>
    </row>
    <row r="89" spans="1:8" x14ac:dyDescent="0.25">
      <c r="A89" t="s">
        <v>89</v>
      </c>
      <c r="B89" t="s">
        <v>184</v>
      </c>
    </row>
    <row r="90" spans="1:8" x14ac:dyDescent="0.25">
      <c r="A90" t="s">
        <v>90</v>
      </c>
      <c r="B90" t="s">
        <v>184</v>
      </c>
    </row>
    <row r="91" spans="1:8" x14ac:dyDescent="0.25">
      <c r="A91" t="s">
        <v>91</v>
      </c>
      <c r="B91" t="s">
        <v>184</v>
      </c>
    </row>
    <row r="92" spans="1:8" x14ac:dyDescent="0.25">
      <c r="A92" t="s">
        <v>92</v>
      </c>
      <c r="B92" t="s">
        <v>184</v>
      </c>
    </row>
    <row r="93" spans="1:8" x14ac:dyDescent="0.25">
      <c r="A93" s="7" t="s">
        <v>93</v>
      </c>
      <c r="B93">
        <f>50+25+35+71</f>
        <v>181</v>
      </c>
      <c r="E93" s="5">
        <v>150</v>
      </c>
      <c r="H93" t="s">
        <v>241</v>
      </c>
    </row>
    <row r="94" spans="1:8" x14ac:dyDescent="0.25">
      <c r="A94" t="s">
        <v>94</v>
      </c>
      <c r="B94" t="s">
        <v>184</v>
      </c>
    </row>
    <row r="95" spans="1:8" x14ac:dyDescent="0.25">
      <c r="A95" s="3" t="s">
        <v>95</v>
      </c>
      <c r="B95">
        <f>50+71+85+28</f>
        <v>234</v>
      </c>
      <c r="C95">
        <f>50+71+69+23</f>
        <v>213</v>
      </c>
      <c r="E95" s="5">
        <v>220</v>
      </c>
      <c r="H95" t="s">
        <v>259</v>
      </c>
    </row>
    <row r="96" spans="1:8" x14ac:dyDescent="0.25">
      <c r="A96" t="s">
        <v>96</v>
      </c>
      <c r="B96" t="s">
        <v>184</v>
      </c>
    </row>
    <row r="97" spans="1:2" x14ac:dyDescent="0.25">
      <c r="A97" t="s">
        <v>97</v>
      </c>
      <c r="B97" t="s">
        <v>184</v>
      </c>
    </row>
    <row r="98" spans="1:2" x14ac:dyDescent="0.25">
      <c r="A98" t="s">
        <v>98</v>
      </c>
      <c r="B98" t="s">
        <v>184</v>
      </c>
    </row>
    <row r="99" spans="1:2" x14ac:dyDescent="0.25">
      <c r="A99" t="s">
        <v>99</v>
      </c>
      <c r="B99" t="s">
        <v>184</v>
      </c>
    </row>
    <row r="100" spans="1:2" x14ac:dyDescent="0.25">
      <c r="A100" t="s">
        <v>100</v>
      </c>
      <c r="B100" t="s">
        <v>184</v>
      </c>
    </row>
    <row r="101" spans="1:2" x14ac:dyDescent="0.25">
      <c r="A101" t="s">
        <v>101</v>
      </c>
      <c r="B101" t="s">
        <v>184</v>
      </c>
    </row>
    <row r="102" spans="1:2" x14ac:dyDescent="0.25">
      <c r="A102" t="s">
        <v>102</v>
      </c>
      <c r="B102" t="s">
        <v>184</v>
      </c>
    </row>
    <row r="103" spans="1:2" x14ac:dyDescent="0.25">
      <c r="A103" t="s">
        <v>103</v>
      </c>
      <c r="B103" t="s">
        <v>184</v>
      </c>
    </row>
    <row r="104" spans="1:2" x14ac:dyDescent="0.25">
      <c r="A104" t="s">
        <v>104</v>
      </c>
      <c r="B104" t="s">
        <v>184</v>
      </c>
    </row>
    <row r="105" spans="1:2" x14ac:dyDescent="0.25">
      <c r="A105" t="s">
        <v>105</v>
      </c>
      <c r="B105" t="s">
        <v>184</v>
      </c>
    </row>
    <row r="106" spans="1:2" x14ac:dyDescent="0.25">
      <c r="A106" t="s">
        <v>106</v>
      </c>
      <c r="B106" t="s">
        <v>184</v>
      </c>
    </row>
    <row r="107" spans="1:2" x14ac:dyDescent="0.25">
      <c r="A107" t="s">
        <v>107</v>
      </c>
      <c r="B107" t="s">
        <v>184</v>
      </c>
    </row>
    <row r="108" spans="1:2" x14ac:dyDescent="0.25">
      <c r="A108" t="s">
        <v>108</v>
      </c>
      <c r="B108" t="s">
        <v>184</v>
      </c>
    </row>
    <row r="109" spans="1:2" x14ac:dyDescent="0.25">
      <c r="A109" t="s">
        <v>109</v>
      </c>
      <c r="B109" t="s">
        <v>184</v>
      </c>
    </row>
    <row r="110" spans="1:2" x14ac:dyDescent="0.25">
      <c r="A110" t="s">
        <v>110</v>
      </c>
      <c r="B110" t="s">
        <v>184</v>
      </c>
    </row>
    <row r="111" spans="1:2" x14ac:dyDescent="0.25">
      <c r="A111" t="s">
        <v>111</v>
      </c>
      <c r="B111" t="s">
        <v>184</v>
      </c>
    </row>
    <row r="112" spans="1:2" x14ac:dyDescent="0.25">
      <c r="A112" t="s">
        <v>112</v>
      </c>
      <c r="B112" t="s">
        <v>184</v>
      </c>
    </row>
    <row r="113" spans="1:2" x14ac:dyDescent="0.25">
      <c r="A113" t="s">
        <v>113</v>
      </c>
      <c r="B113" t="s">
        <v>184</v>
      </c>
    </row>
    <row r="114" spans="1:2" x14ac:dyDescent="0.25">
      <c r="A114" t="s">
        <v>114</v>
      </c>
      <c r="B114" t="s">
        <v>184</v>
      </c>
    </row>
    <row r="115" spans="1:2" x14ac:dyDescent="0.25">
      <c r="A115" t="s">
        <v>115</v>
      </c>
      <c r="B115" t="s">
        <v>184</v>
      </c>
    </row>
    <row r="116" spans="1:2" x14ac:dyDescent="0.25">
      <c r="A116" t="s">
        <v>116</v>
      </c>
      <c r="B116" t="s">
        <v>184</v>
      </c>
    </row>
    <row r="117" spans="1:2" x14ac:dyDescent="0.25">
      <c r="A117" t="s">
        <v>117</v>
      </c>
      <c r="B117" t="s">
        <v>184</v>
      </c>
    </row>
    <row r="118" spans="1:2" x14ac:dyDescent="0.25">
      <c r="A118" t="s">
        <v>118</v>
      </c>
      <c r="B118" t="s">
        <v>184</v>
      </c>
    </row>
    <row r="119" spans="1:2" x14ac:dyDescent="0.25">
      <c r="A119" t="s">
        <v>119</v>
      </c>
      <c r="B119" t="s">
        <v>184</v>
      </c>
    </row>
    <row r="120" spans="1:2" x14ac:dyDescent="0.25">
      <c r="A120" t="s">
        <v>120</v>
      </c>
      <c r="B120" t="s">
        <v>184</v>
      </c>
    </row>
    <row r="121" spans="1:2" x14ac:dyDescent="0.25">
      <c r="A121" t="s">
        <v>121</v>
      </c>
      <c r="B121" t="s">
        <v>184</v>
      </c>
    </row>
    <row r="122" spans="1:2" x14ac:dyDescent="0.25">
      <c r="A122" t="s">
        <v>122</v>
      </c>
      <c r="B122" t="s">
        <v>184</v>
      </c>
    </row>
    <row r="123" spans="1:2" x14ac:dyDescent="0.25">
      <c r="A123" t="s">
        <v>123</v>
      </c>
      <c r="B123" t="s">
        <v>184</v>
      </c>
    </row>
    <row r="124" spans="1:2" x14ac:dyDescent="0.25">
      <c r="A124" t="s">
        <v>124</v>
      </c>
      <c r="B124" t="s">
        <v>184</v>
      </c>
    </row>
    <row r="125" spans="1:2" x14ac:dyDescent="0.25">
      <c r="A125" t="s">
        <v>125</v>
      </c>
      <c r="B125" t="s">
        <v>184</v>
      </c>
    </row>
    <row r="126" spans="1:2" x14ac:dyDescent="0.25">
      <c r="A126" t="s">
        <v>126</v>
      </c>
      <c r="B126" t="s">
        <v>184</v>
      </c>
    </row>
    <row r="127" spans="1:2" x14ac:dyDescent="0.25">
      <c r="A127" t="s">
        <v>127</v>
      </c>
      <c r="B127" t="s">
        <v>184</v>
      </c>
    </row>
    <row r="128" spans="1:2" x14ac:dyDescent="0.25">
      <c r="A128" t="s">
        <v>128</v>
      </c>
      <c r="B128" t="s">
        <v>184</v>
      </c>
    </row>
    <row r="129" spans="1:8" x14ac:dyDescent="0.25">
      <c r="A129" t="s">
        <v>129</v>
      </c>
      <c r="B129" t="s">
        <v>184</v>
      </c>
    </row>
    <row r="130" spans="1:8" x14ac:dyDescent="0.25">
      <c r="A130" t="s">
        <v>130</v>
      </c>
      <c r="B130" t="s">
        <v>184</v>
      </c>
    </row>
    <row r="131" spans="1:8" x14ac:dyDescent="0.25">
      <c r="A131" t="s">
        <v>131</v>
      </c>
      <c r="B131" t="s">
        <v>184</v>
      </c>
    </row>
    <row r="132" spans="1:8" x14ac:dyDescent="0.25">
      <c r="A132" t="s">
        <v>132</v>
      </c>
      <c r="B132" t="s">
        <v>184</v>
      </c>
    </row>
    <row r="133" spans="1:8" x14ac:dyDescent="0.25">
      <c r="A133" t="s">
        <v>133</v>
      </c>
      <c r="B133" t="s">
        <v>184</v>
      </c>
    </row>
    <row r="134" spans="1:8" x14ac:dyDescent="0.25">
      <c r="A134" s="3" t="s">
        <v>134</v>
      </c>
      <c r="B134">
        <f>30+85+65+32</f>
        <v>212</v>
      </c>
      <c r="H134" t="s">
        <v>256</v>
      </c>
    </row>
    <row r="135" spans="1:8" x14ac:dyDescent="0.25">
      <c r="A135" s="9" t="s">
        <v>135</v>
      </c>
    </row>
    <row r="136" spans="1:8" x14ac:dyDescent="0.25">
      <c r="A136" s="7" t="s">
        <v>136</v>
      </c>
      <c r="B136">
        <f>45+18</f>
        <v>63</v>
      </c>
      <c r="H136" t="s">
        <v>237</v>
      </c>
    </row>
    <row r="137" spans="1:8" x14ac:dyDescent="0.25">
      <c r="A137" s="9" t="s">
        <v>137</v>
      </c>
      <c r="B137">
        <v>70</v>
      </c>
      <c r="H137" t="s">
        <v>263</v>
      </c>
    </row>
    <row r="138" spans="1:8" x14ac:dyDescent="0.25">
      <c r="A138" s="6" t="s">
        <v>138</v>
      </c>
      <c r="B138">
        <f>30+28+60+42</f>
        <v>160</v>
      </c>
      <c r="H138" t="s">
        <v>245</v>
      </c>
    </row>
    <row r="139" spans="1:8" x14ac:dyDescent="0.25">
      <c r="A139" t="s">
        <v>139</v>
      </c>
    </row>
    <row r="140" spans="1:8" x14ac:dyDescent="0.25">
      <c r="A140" s="9" t="s">
        <v>140</v>
      </c>
      <c r="B140">
        <f>70+99</f>
        <v>169</v>
      </c>
      <c r="H140" t="s">
        <v>264</v>
      </c>
    </row>
    <row r="141" spans="1:8" x14ac:dyDescent="0.25">
      <c r="A141" s="3" t="s">
        <v>141</v>
      </c>
      <c r="B141">
        <f>30+85+65</f>
        <v>180</v>
      </c>
      <c r="H141" t="s">
        <v>254</v>
      </c>
    </row>
    <row r="142" spans="1:8" x14ac:dyDescent="0.25">
      <c r="A142" t="s">
        <v>142</v>
      </c>
    </row>
    <row r="143" spans="1:8" x14ac:dyDescent="0.25">
      <c r="A143" s="3" t="s">
        <v>143</v>
      </c>
      <c r="B143">
        <f>30+85+65+42</f>
        <v>222</v>
      </c>
      <c r="H143" t="s">
        <v>255</v>
      </c>
    </row>
    <row r="144" spans="1:8" x14ac:dyDescent="0.25">
      <c r="A144" s="7" t="s">
        <v>144</v>
      </c>
      <c r="B144">
        <v>45</v>
      </c>
      <c r="H144" t="s">
        <v>235</v>
      </c>
    </row>
    <row r="145" spans="1:8" x14ac:dyDescent="0.25">
      <c r="A145" s="7" t="s">
        <v>145</v>
      </c>
      <c r="B145">
        <f>45+18</f>
        <v>63</v>
      </c>
      <c r="H145" t="s">
        <v>236</v>
      </c>
    </row>
    <row r="146" spans="1:8" x14ac:dyDescent="0.25">
      <c r="A146" s="6" t="s">
        <v>146</v>
      </c>
      <c r="B146">
        <f>30+28+60+42</f>
        <v>160</v>
      </c>
      <c r="H146" t="s">
        <v>244</v>
      </c>
    </row>
    <row r="147" spans="1:8" x14ac:dyDescent="0.25">
      <c r="A147" s="6" t="s">
        <v>147</v>
      </c>
      <c r="B147">
        <f>30+28+60+70</f>
        <v>188</v>
      </c>
      <c r="H147" t="s">
        <v>246</v>
      </c>
    </row>
    <row r="148" spans="1:8" x14ac:dyDescent="0.25">
      <c r="A148" s="6" t="s">
        <v>148</v>
      </c>
      <c r="B148">
        <f>30+28+60</f>
        <v>118</v>
      </c>
      <c r="H148" t="s">
        <v>243</v>
      </c>
    </row>
    <row r="149" spans="1:8" x14ac:dyDescent="0.25">
      <c r="A149" s="9" t="s">
        <v>149</v>
      </c>
      <c r="B149">
        <v>0</v>
      </c>
    </row>
    <row r="150" spans="1:8" x14ac:dyDescent="0.25">
      <c r="A150" t="s">
        <v>150</v>
      </c>
    </row>
    <row r="151" spans="1:8" x14ac:dyDescent="0.25">
      <c r="A151" t="s">
        <v>151</v>
      </c>
    </row>
    <row r="152" spans="1:8" x14ac:dyDescent="0.25">
      <c r="A152" t="s">
        <v>152</v>
      </c>
    </row>
    <row r="153" spans="1:8" x14ac:dyDescent="0.25">
      <c r="A153" t="s">
        <v>153</v>
      </c>
    </row>
    <row r="154" spans="1:8" x14ac:dyDescent="0.25">
      <c r="A154" t="s">
        <v>154</v>
      </c>
    </row>
    <row r="155" spans="1:8" x14ac:dyDescent="0.25">
      <c r="A155" t="s">
        <v>155</v>
      </c>
    </row>
    <row r="156" spans="1:8" x14ac:dyDescent="0.25">
      <c r="A156" t="s">
        <v>156</v>
      </c>
    </row>
    <row r="157" spans="1:8" x14ac:dyDescent="0.25">
      <c r="A157" t="s">
        <v>157</v>
      </c>
    </row>
    <row r="158" spans="1:8" x14ac:dyDescent="0.25">
      <c r="A158" t="s">
        <v>158</v>
      </c>
    </row>
    <row r="159" spans="1:8" x14ac:dyDescent="0.25">
      <c r="A159" s="7" t="s">
        <v>159</v>
      </c>
      <c r="B159">
        <v>0</v>
      </c>
    </row>
    <row r="160" spans="1:8" x14ac:dyDescent="0.25">
      <c r="A160" s="9" t="s">
        <v>160</v>
      </c>
    </row>
    <row r="161" spans="1:1" x14ac:dyDescent="0.25">
      <c r="A161" t="s">
        <v>161</v>
      </c>
    </row>
    <row r="162" spans="1:1" x14ac:dyDescent="0.25">
      <c r="A162" t="s">
        <v>162</v>
      </c>
    </row>
  </sheetData>
  <autoFilter ref="A1:H162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5703125" bestFit="1" customWidth="1"/>
    <col min="2" max="2" width="21.85546875" bestFit="1" customWidth="1"/>
  </cols>
  <sheetData>
    <row r="1" spans="1:17" x14ac:dyDescent="0.25">
      <c r="A1" s="1" t="s">
        <v>229</v>
      </c>
      <c r="B1" s="1" t="s">
        <v>230</v>
      </c>
      <c r="C1" s="11" t="s">
        <v>231</v>
      </c>
      <c r="D1" s="11" t="s">
        <v>301</v>
      </c>
      <c r="E1" s="11" t="s">
        <v>270</v>
      </c>
      <c r="F1" s="11" t="s">
        <v>271</v>
      </c>
      <c r="G1" s="11" t="s">
        <v>272</v>
      </c>
      <c r="H1" s="10" t="s">
        <v>290</v>
      </c>
      <c r="I1" s="10" t="s">
        <v>303</v>
      </c>
      <c r="J1" s="10" t="s">
        <v>270</v>
      </c>
      <c r="K1" s="10" t="s">
        <v>271</v>
      </c>
      <c r="L1" s="10" t="s">
        <v>272</v>
      </c>
      <c r="M1" s="37" t="s">
        <v>274</v>
      </c>
      <c r="N1" s="9" t="s">
        <v>273</v>
      </c>
      <c r="O1" s="9" t="s">
        <v>272</v>
      </c>
      <c r="P1" s="39" t="s">
        <v>275</v>
      </c>
    </row>
    <row r="2" spans="1:17" x14ac:dyDescent="0.25">
      <c r="A2" s="7" t="s">
        <v>206</v>
      </c>
      <c r="B2" t="s">
        <v>207</v>
      </c>
      <c r="C2" s="15">
        <v>100</v>
      </c>
      <c r="D2" s="13">
        <v>35</v>
      </c>
      <c r="E2" s="12">
        <v>25</v>
      </c>
      <c r="F2" s="13">
        <v>20</v>
      </c>
      <c r="G2" s="13">
        <v>18</v>
      </c>
      <c r="H2" s="26" t="s">
        <v>313</v>
      </c>
      <c r="I2" s="33">
        <v>20</v>
      </c>
      <c r="J2" s="16">
        <f t="shared" ref="J2:J24" si="0">IFERROR(I2*$E$26,"")</f>
        <v>14.25</v>
      </c>
      <c r="K2" s="16">
        <f t="shared" ref="K2:K24" si="1">IFERROR(I2*$F$26,"")</f>
        <v>11.5</v>
      </c>
      <c r="L2" s="16">
        <f t="shared" ref="L2:L24" si="2">IFERROR(I2*$G$26,"")</f>
        <v>10</v>
      </c>
      <c r="M2" s="16">
        <v>75</v>
      </c>
      <c r="N2" s="16">
        <f>M2/2</f>
        <v>37.5</v>
      </c>
      <c r="O2" s="16">
        <f>M2/3</f>
        <v>25</v>
      </c>
      <c r="P2" s="17">
        <f>M2/4</f>
        <v>18.75</v>
      </c>
      <c r="Q2" s="12" t="s">
        <v>269</v>
      </c>
    </row>
    <row r="3" spans="1:17" x14ac:dyDescent="0.25">
      <c r="A3" s="7" t="s">
        <v>204</v>
      </c>
      <c r="B3" t="s">
        <v>205</v>
      </c>
      <c r="C3" s="15">
        <v>200</v>
      </c>
      <c r="D3" s="13">
        <v>50</v>
      </c>
      <c r="E3" s="12">
        <v>35</v>
      </c>
      <c r="F3" s="13">
        <v>29</v>
      </c>
      <c r="G3" s="13">
        <v>25</v>
      </c>
      <c r="H3" s="26" t="s">
        <v>313</v>
      </c>
      <c r="I3" s="33">
        <v>30</v>
      </c>
      <c r="J3" s="16">
        <f t="shared" si="0"/>
        <v>21.375</v>
      </c>
      <c r="K3" s="16">
        <f t="shared" si="1"/>
        <v>17.25</v>
      </c>
      <c r="L3" s="16">
        <f t="shared" si="2"/>
        <v>15</v>
      </c>
      <c r="M3" s="16">
        <v>126</v>
      </c>
      <c r="N3" s="16">
        <f t="shared" ref="N3:N25" si="3">M3/2</f>
        <v>63</v>
      </c>
      <c r="O3" s="16">
        <f t="shared" ref="O3:O25" si="4">M3/3</f>
        <v>42</v>
      </c>
      <c r="P3" s="17">
        <f t="shared" ref="P3:P25" si="5">M3/4</f>
        <v>31.5</v>
      </c>
    </row>
    <row r="4" spans="1:17" x14ac:dyDescent="0.25">
      <c r="A4" s="7" t="s">
        <v>198</v>
      </c>
      <c r="B4" t="s">
        <v>199</v>
      </c>
      <c r="C4" s="15">
        <v>400</v>
      </c>
      <c r="D4" s="13">
        <v>90</v>
      </c>
      <c r="E4" s="12">
        <v>64</v>
      </c>
      <c r="F4" s="13">
        <v>52</v>
      </c>
      <c r="G4" s="13">
        <v>45</v>
      </c>
      <c r="H4" s="26" t="s">
        <v>313</v>
      </c>
      <c r="I4" s="33">
        <v>75</v>
      </c>
      <c r="J4" s="16">
        <f t="shared" si="0"/>
        <v>53.4375</v>
      </c>
      <c r="K4" s="16">
        <f t="shared" si="1"/>
        <v>43.125</v>
      </c>
      <c r="L4" s="16">
        <f t="shared" si="2"/>
        <v>37.5</v>
      </c>
      <c r="M4" s="16">
        <v>300</v>
      </c>
      <c r="N4" s="16">
        <f t="shared" si="3"/>
        <v>150</v>
      </c>
      <c r="O4" s="16">
        <f t="shared" si="4"/>
        <v>100</v>
      </c>
      <c r="P4" s="17">
        <f t="shared" si="5"/>
        <v>75</v>
      </c>
    </row>
    <row r="5" spans="1:17" x14ac:dyDescent="0.25">
      <c r="A5" s="7" t="s">
        <v>192</v>
      </c>
      <c r="B5" t="s">
        <v>192</v>
      </c>
      <c r="C5" s="15">
        <v>500</v>
      </c>
      <c r="D5" s="13">
        <v>100</v>
      </c>
      <c r="E5" s="12">
        <v>71</v>
      </c>
      <c r="F5" s="13">
        <v>58</v>
      </c>
      <c r="G5" s="13">
        <v>50</v>
      </c>
      <c r="H5" s="26" t="s">
        <v>313</v>
      </c>
      <c r="I5" s="34">
        <v>100</v>
      </c>
      <c r="J5" s="16">
        <f t="shared" si="0"/>
        <v>71.25</v>
      </c>
      <c r="K5" s="16">
        <f t="shared" si="1"/>
        <v>57.499999999999993</v>
      </c>
      <c r="L5" s="16">
        <f t="shared" si="2"/>
        <v>50</v>
      </c>
      <c r="M5" s="16">
        <v>402</v>
      </c>
      <c r="N5" s="16">
        <f t="shared" si="3"/>
        <v>201</v>
      </c>
      <c r="O5" s="16">
        <f t="shared" si="4"/>
        <v>134</v>
      </c>
      <c r="P5" s="17">
        <f t="shared" si="5"/>
        <v>100.5</v>
      </c>
    </row>
    <row r="6" spans="1:17" x14ac:dyDescent="0.25">
      <c r="A6" s="7" t="s">
        <v>228</v>
      </c>
      <c r="B6" t="s">
        <v>228</v>
      </c>
      <c r="C6" s="15">
        <v>500</v>
      </c>
      <c r="D6" s="13">
        <v>100</v>
      </c>
      <c r="E6" s="12">
        <v>71</v>
      </c>
      <c r="F6" s="13">
        <v>58</v>
      </c>
      <c r="G6" s="13">
        <v>50</v>
      </c>
      <c r="H6" s="26" t="s">
        <v>313</v>
      </c>
      <c r="I6" s="34">
        <v>100</v>
      </c>
      <c r="J6" s="16">
        <f t="shared" si="0"/>
        <v>71.25</v>
      </c>
      <c r="K6" s="16">
        <f t="shared" si="1"/>
        <v>57.499999999999993</v>
      </c>
      <c r="L6" s="16">
        <f t="shared" si="2"/>
        <v>50</v>
      </c>
      <c r="M6" s="16">
        <v>401</v>
      </c>
      <c r="N6" s="16">
        <f t="shared" si="3"/>
        <v>200.5</v>
      </c>
      <c r="O6" s="16">
        <f t="shared" si="4"/>
        <v>133.66666666666666</v>
      </c>
      <c r="P6" s="17">
        <f t="shared" si="5"/>
        <v>100.25</v>
      </c>
    </row>
    <row r="7" spans="1:17" x14ac:dyDescent="0.25">
      <c r="A7" s="6" t="s">
        <v>196</v>
      </c>
      <c r="B7" t="s">
        <v>197</v>
      </c>
      <c r="C7" s="15">
        <v>800</v>
      </c>
      <c r="D7" s="13">
        <v>100</v>
      </c>
      <c r="E7" s="13">
        <v>71</v>
      </c>
      <c r="F7" s="12">
        <v>58</v>
      </c>
      <c r="G7" s="13">
        <v>50</v>
      </c>
      <c r="H7" s="26" t="s">
        <v>313</v>
      </c>
      <c r="I7" s="33">
        <v>75</v>
      </c>
      <c r="J7" s="16">
        <f t="shared" si="0"/>
        <v>53.4375</v>
      </c>
      <c r="K7" s="16">
        <f t="shared" si="1"/>
        <v>43.125</v>
      </c>
      <c r="L7" s="16">
        <f t="shared" si="2"/>
        <v>37.5</v>
      </c>
      <c r="M7" s="16">
        <v>75</v>
      </c>
      <c r="N7" s="16">
        <f t="shared" si="3"/>
        <v>37.5</v>
      </c>
      <c r="O7" s="16">
        <f t="shared" si="4"/>
        <v>25</v>
      </c>
      <c r="P7" s="17">
        <f t="shared" si="5"/>
        <v>18.75</v>
      </c>
    </row>
    <row r="8" spans="1:17" x14ac:dyDescent="0.25">
      <c r="A8" s="6" t="s">
        <v>194</v>
      </c>
      <c r="B8" t="s">
        <v>195</v>
      </c>
      <c r="C8" s="15">
        <v>900</v>
      </c>
      <c r="D8" s="13">
        <v>90</v>
      </c>
      <c r="E8" s="13">
        <v>64</v>
      </c>
      <c r="F8" s="12">
        <v>52</v>
      </c>
      <c r="G8" s="13">
        <v>45</v>
      </c>
      <c r="H8" s="26" t="s">
        <v>313</v>
      </c>
      <c r="I8" s="33">
        <v>60</v>
      </c>
      <c r="J8" s="16">
        <f t="shared" si="0"/>
        <v>42.75</v>
      </c>
      <c r="K8" s="16">
        <f t="shared" si="1"/>
        <v>34.5</v>
      </c>
      <c r="L8" s="16">
        <f t="shared" si="2"/>
        <v>30</v>
      </c>
      <c r="M8" s="16">
        <v>200</v>
      </c>
      <c r="N8" s="16">
        <f t="shared" si="3"/>
        <v>100</v>
      </c>
      <c r="O8" s="16">
        <f t="shared" si="4"/>
        <v>66.666666666666671</v>
      </c>
      <c r="P8" s="17">
        <f t="shared" si="5"/>
        <v>50</v>
      </c>
    </row>
    <row r="9" spans="1:17" x14ac:dyDescent="0.25">
      <c r="A9" s="6" t="s">
        <v>212</v>
      </c>
      <c r="B9" t="s">
        <v>213</v>
      </c>
      <c r="C9" s="15">
        <v>600</v>
      </c>
      <c r="D9" s="14" t="s">
        <v>232</v>
      </c>
      <c r="E9" s="18">
        <v>14</v>
      </c>
      <c r="F9" s="12">
        <v>12</v>
      </c>
      <c r="G9" s="13">
        <v>10</v>
      </c>
      <c r="H9" s="26" t="s">
        <v>313</v>
      </c>
      <c r="I9" s="33">
        <v>30</v>
      </c>
      <c r="J9" s="16">
        <f t="shared" si="0"/>
        <v>21.375</v>
      </c>
      <c r="K9" s="16">
        <f t="shared" si="1"/>
        <v>17.25</v>
      </c>
      <c r="L9" s="16">
        <f t="shared" si="2"/>
        <v>15</v>
      </c>
      <c r="M9" s="16">
        <v>250</v>
      </c>
      <c r="N9" s="16">
        <f t="shared" si="3"/>
        <v>125</v>
      </c>
      <c r="O9" s="16">
        <f t="shared" si="4"/>
        <v>83.333333333333329</v>
      </c>
      <c r="P9" s="17">
        <f t="shared" si="5"/>
        <v>62.5</v>
      </c>
    </row>
    <row r="10" spans="1:17" x14ac:dyDescent="0.25">
      <c r="A10" s="6" t="s">
        <v>202</v>
      </c>
      <c r="B10" t="s">
        <v>203</v>
      </c>
      <c r="C10" s="15">
        <v>700</v>
      </c>
      <c r="D10" s="14" t="s">
        <v>233</v>
      </c>
      <c r="E10" s="18">
        <v>18</v>
      </c>
      <c r="F10" s="12">
        <v>14</v>
      </c>
      <c r="G10" s="13">
        <v>12</v>
      </c>
      <c r="H10" s="26" t="s">
        <v>313</v>
      </c>
      <c r="I10" s="33">
        <v>40</v>
      </c>
      <c r="J10" s="16">
        <f t="shared" si="0"/>
        <v>28.5</v>
      </c>
      <c r="K10" s="16">
        <f t="shared" si="1"/>
        <v>23</v>
      </c>
      <c r="L10" s="16">
        <f t="shared" si="2"/>
        <v>20</v>
      </c>
      <c r="M10" s="16">
        <v>302</v>
      </c>
      <c r="N10" s="16">
        <f t="shared" si="3"/>
        <v>151</v>
      </c>
      <c r="O10" s="16">
        <f t="shared" si="4"/>
        <v>100.66666666666667</v>
      </c>
      <c r="P10" s="17">
        <f t="shared" si="5"/>
        <v>75.5</v>
      </c>
    </row>
    <row r="11" spans="1:17" x14ac:dyDescent="0.25">
      <c r="A11" s="6" t="s">
        <v>218</v>
      </c>
      <c r="B11" t="s">
        <v>219</v>
      </c>
      <c r="C11" s="15">
        <v>700</v>
      </c>
      <c r="D11" s="13">
        <v>70</v>
      </c>
      <c r="E11" s="13">
        <v>49</v>
      </c>
      <c r="F11" s="12">
        <v>40</v>
      </c>
      <c r="G11" s="13">
        <v>35</v>
      </c>
      <c r="H11" s="26" t="s">
        <v>313</v>
      </c>
      <c r="I11" s="33">
        <v>100</v>
      </c>
      <c r="J11" s="16">
        <f t="shared" si="0"/>
        <v>71.25</v>
      </c>
      <c r="K11" s="16">
        <f t="shared" si="1"/>
        <v>57.499999999999993</v>
      </c>
      <c r="L11" s="16">
        <f t="shared" si="2"/>
        <v>50</v>
      </c>
      <c r="M11" s="16">
        <v>300</v>
      </c>
      <c r="N11" s="16">
        <f t="shared" si="3"/>
        <v>150</v>
      </c>
      <c r="O11" s="16">
        <f t="shared" si="4"/>
        <v>100</v>
      </c>
      <c r="P11" s="17">
        <f t="shared" si="5"/>
        <v>75</v>
      </c>
    </row>
    <row r="12" spans="1:17" x14ac:dyDescent="0.25">
      <c r="A12" s="3" t="s">
        <v>190</v>
      </c>
      <c r="B12" t="s">
        <v>191</v>
      </c>
      <c r="C12" s="15">
        <v>800</v>
      </c>
      <c r="D12" s="13">
        <v>100</v>
      </c>
      <c r="E12" s="13">
        <v>71</v>
      </c>
      <c r="F12" s="13">
        <v>58</v>
      </c>
      <c r="G12" s="12">
        <v>50</v>
      </c>
      <c r="H12" s="26" t="s">
        <v>313</v>
      </c>
      <c r="I12" s="33">
        <v>75</v>
      </c>
      <c r="J12" s="16">
        <f t="shared" si="0"/>
        <v>53.4375</v>
      </c>
      <c r="K12" s="16">
        <f t="shared" si="1"/>
        <v>43.125</v>
      </c>
      <c r="L12" s="16">
        <f t="shared" si="2"/>
        <v>37.5</v>
      </c>
      <c r="M12" s="16">
        <v>100</v>
      </c>
      <c r="N12" s="16">
        <f t="shared" si="3"/>
        <v>50</v>
      </c>
      <c r="O12" s="16">
        <f t="shared" si="4"/>
        <v>33.333333333333336</v>
      </c>
      <c r="P12" s="17">
        <f t="shared" si="5"/>
        <v>25</v>
      </c>
    </row>
    <row r="13" spans="1:17" x14ac:dyDescent="0.25">
      <c r="A13" s="3" t="s">
        <v>188</v>
      </c>
      <c r="B13" t="s">
        <v>189</v>
      </c>
      <c r="C13" s="15">
        <v>1400</v>
      </c>
      <c r="D13" s="13">
        <v>120</v>
      </c>
      <c r="E13" s="13">
        <v>85</v>
      </c>
      <c r="F13" s="13">
        <v>69</v>
      </c>
      <c r="G13" s="12">
        <v>60</v>
      </c>
      <c r="H13" s="26" t="s">
        <v>313</v>
      </c>
      <c r="I13" s="33">
        <v>90</v>
      </c>
      <c r="J13" s="16">
        <f t="shared" si="0"/>
        <v>64.125</v>
      </c>
      <c r="K13" s="16">
        <f t="shared" si="1"/>
        <v>51.749999999999993</v>
      </c>
      <c r="L13" s="16">
        <f t="shared" si="2"/>
        <v>45</v>
      </c>
      <c r="M13" s="16">
        <v>322</v>
      </c>
      <c r="N13" s="16">
        <f t="shared" si="3"/>
        <v>161</v>
      </c>
      <c r="O13" s="16">
        <f t="shared" si="4"/>
        <v>107.33333333333333</v>
      </c>
      <c r="P13" s="17">
        <f t="shared" si="5"/>
        <v>80.5</v>
      </c>
    </row>
    <row r="14" spans="1:17" x14ac:dyDescent="0.25">
      <c r="A14" s="3" t="s">
        <v>216</v>
      </c>
      <c r="B14" t="s">
        <v>217</v>
      </c>
      <c r="C14" s="15">
        <v>1000</v>
      </c>
      <c r="D14" s="13">
        <v>90</v>
      </c>
      <c r="E14" s="13">
        <v>64</v>
      </c>
      <c r="F14" s="13">
        <v>52</v>
      </c>
      <c r="G14" s="12">
        <v>45</v>
      </c>
      <c r="H14" s="26" t="s">
        <v>313</v>
      </c>
      <c r="I14" s="33">
        <v>120</v>
      </c>
      <c r="J14" s="16">
        <f t="shared" si="0"/>
        <v>85.5</v>
      </c>
      <c r="K14" s="16">
        <f t="shared" si="1"/>
        <v>69</v>
      </c>
      <c r="L14" s="16">
        <f t="shared" si="2"/>
        <v>60</v>
      </c>
      <c r="M14" s="16">
        <v>450</v>
      </c>
      <c r="N14" s="16">
        <f t="shared" si="3"/>
        <v>225</v>
      </c>
      <c r="O14" s="16">
        <f t="shared" si="4"/>
        <v>150</v>
      </c>
      <c r="P14" s="17">
        <f t="shared" si="5"/>
        <v>112.5</v>
      </c>
    </row>
    <row r="15" spans="1:17" x14ac:dyDescent="0.25">
      <c r="A15" s="3" t="s">
        <v>200</v>
      </c>
      <c r="B15" t="s">
        <v>201</v>
      </c>
      <c r="C15" s="15">
        <v>1100</v>
      </c>
      <c r="D15" s="13">
        <v>40</v>
      </c>
      <c r="E15" s="13">
        <v>28</v>
      </c>
      <c r="F15" s="13">
        <v>23</v>
      </c>
      <c r="G15" s="12">
        <v>20</v>
      </c>
      <c r="H15" s="26" t="s">
        <v>313</v>
      </c>
      <c r="I15" s="33">
        <v>80</v>
      </c>
      <c r="J15" s="16">
        <f t="shared" si="0"/>
        <v>57</v>
      </c>
      <c r="K15" s="16">
        <f t="shared" si="1"/>
        <v>46</v>
      </c>
      <c r="L15" s="16">
        <f t="shared" si="2"/>
        <v>40</v>
      </c>
      <c r="M15" s="16">
        <v>402</v>
      </c>
      <c r="N15" s="16">
        <f t="shared" si="3"/>
        <v>201</v>
      </c>
      <c r="O15" s="16">
        <f t="shared" si="4"/>
        <v>134</v>
      </c>
      <c r="P15" s="17">
        <f t="shared" si="5"/>
        <v>100.5</v>
      </c>
    </row>
    <row r="16" spans="1:17" x14ac:dyDescent="0.25">
      <c r="A16" s="3" t="s">
        <v>226</v>
      </c>
      <c r="B16" t="s">
        <v>227</v>
      </c>
      <c r="C16" s="15">
        <v>1100</v>
      </c>
      <c r="D16" s="13">
        <v>40</v>
      </c>
      <c r="E16" s="13">
        <v>28</v>
      </c>
      <c r="F16" s="13">
        <v>23</v>
      </c>
      <c r="G16" s="12">
        <v>20</v>
      </c>
      <c r="H16" s="26" t="s">
        <v>313</v>
      </c>
      <c r="I16" s="33">
        <v>80</v>
      </c>
      <c r="J16" s="16">
        <f t="shared" si="0"/>
        <v>57</v>
      </c>
      <c r="K16" s="16">
        <f t="shared" si="1"/>
        <v>46</v>
      </c>
      <c r="L16" s="16">
        <f t="shared" si="2"/>
        <v>40</v>
      </c>
      <c r="M16" s="16">
        <v>402</v>
      </c>
      <c r="N16" s="16">
        <f t="shared" si="3"/>
        <v>201</v>
      </c>
      <c r="O16" s="16">
        <f t="shared" si="4"/>
        <v>134</v>
      </c>
      <c r="P16" s="17">
        <f t="shared" si="5"/>
        <v>100.5</v>
      </c>
    </row>
    <row r="17" spans="1:17" x14ac:dyDescent="0.25">
      <c r="A17" s="9" t="s">
        <v>222</v>
      </c>
      <c r="B17" t="s">
        <v>223</v>
      </c>
      <c r="C17" s="15">
        <v>1300</v>
      </c>
      <c r="D17" s="13">
        <v>100</v>
      </c>
      <c r="E17" s="13">
        <v>71</v>
      </c>
      <c r="F17" s="13">
        <v>58</v>
      </c>
      <c r="G17" s="12">
        <v>50</v>
      </c>
      <c r="H17" s="26" t="s">
        <v>313</v>
      </c>
      <c r="I17" s="33">
        <v>50</v>
      </c>
      <c r="J17" s="16">
        <f t="shared" si="0"/>
        <v>35.625</v>
      </c>
      <c r="K17" s="16">
        <f t="shared" si="1"/>
        <v>28.749999999999996</v>
      </c>
      <c r="L17" s="16">
        <f t="shared" si="2"/>
        <v>25</v>
      </c>
      <c r="M17" s="16">
        <v>450</v>
      </c>
      <c r="N17" s="16">
        <f t="shared" si="3"/>
        <v>225</v>
      </c>
      <c r="O17" s="16">
        <f t="shared" si="4"/>
        <v>150</v>
      </c>
      <c r="P17" s="17">
        <f t="shared" si="5"/>
        <v>112.5</v>
      </c>
    </row>
    <row r="18" spans="1:17" x14ac:dyDescent="0.25">
      <c r="A18" s="9" t="s">
        <v>224</v>
      </c>
      <c r="B18" t="s">
        <v>225</v>
      </c>
      <c r="C18" s="15">
        <v>1900</v>
      </c>
      <c r="D18" s="13">
        <v>75</v>
      </c>
      <c r="E18" s="13">
        <v>53</v>
      </c>
      <c r="F18" s="13">
        <v>43</v>
      </c>
      <c r="G18" s="12">
        <v>38</v>
      </c>
      <c r="H18" s="26" t="s">
        <v>313</v>
      </c>
      <c r="I18" s="33">
        <v>140</v>
      </c>
      <c r="J18" s="16">
        <f t="shared" si="0"/>
        <v>99.75</v>
      </c>
      <c r="K18" s="16">
        <f t="shared" si="1"/>
        <v>80.5</v>
      </c>
      <c r="L18" s="16">
        <f t="shared" si="2"/>
        <v>70</v>
      </c>
      <c r="M18" s="16">
        <v>250</v>
      </c>
      <c r="N18" s="16">
        <f t="shared" si="3"/>
        <v>125</v>
      </c>
      <c r="O18" s="16">
        <f t="shared" si="4"/>
        <v>83.333333333333329</v>
      </c>
      <c r="P18" s="17">
        <f t="shared" si="5"/>
        <v>62.5</v>
      </c>
    </row>
    <row r="19" spans="1:17" x14ac:dyDescent="0.25">
      <c r="A19" s="9" t="s">
        <v>210</v>
      </c>
      <c r="B19" t="s">
        <v>211</v>
      </c>
      <c r="C19" s="15">
        <v>1400</v>
      </c>
      <c r="D19" s="13">
        <v>60</v>
      </c>
      <c r="E19" s="13">
        <v>42</v>
      </c>
      <c r="F19" s="13">
        <v>35</v>
      </c>
      <c r="G19" s="12">
        <v>30</v>
      </c>
      <c r="H19" s="26" t="s">
        <v>313</v>
      </c>
      <c r="I19" s="33">
        <v>100</v>
      </c>
      <c r="J19" s="16">
        <f t="shared" si="0"/>
        <v>71.25</v>
      </c>
      <c r="K19" s="16">
        <f t="shared" si="1"/>
        <v>57.499999999999993</v>
      </c>
      <c r="L19" s="16">
        <f t="shared" si="2"/>
        <v>50</v>
      </c>
      <c r="M19" s="16">
        <v>300</v>
      </c>
      <c r="N19" s="16">
        <f t="shared" si="3"/>
        <v>150</v>
      </c>
      <c r="O19" s="16">
        <f t="shared" si="4"/>
        <v>100</v>
      </c>
      <c r="P19" s="17">
        <f t="shared" si="5"/>
        <v>75</v>
      </c>
    </row>
    <row r="20" spans="1:17" x14ac:dyDescent="0.25">
      <c r="A20" s="9" t="s">
        <v>214</v>
      </c>
      <c r="B20" t="s">
        <v>215</v>
      </c>
      <c r="C20" s="15">
        <v>5500</v>
      </c>
      <c r="D20" s="13">
        <v>360</v>
      </c>
      <c r="E20" s="13">
        <v>255</v>
      </c>
      <c r="F20" s="13">
        <v>208</v>
      </c>
      <c r="G20" s="12">
        <v>180</v>
      </c>
      <c r="H20" s="26" t="s">
        <v>313</v>
      </c>
      <c r="I20" s="34">
        <v>360</v>
      </c>
      <c r="J20" s="16">
        <f t="shared" si="0"/>
        <v>256.5</v>
      </c>
      <c r="K20" s="16">
        <f t="shared" si="1"/>
        <v>206.99999999999997</v>
      </c>
      <c r="L20" s="16">
        <f t="shared" si="2"/>
        <v>180</v>
      </c>
      <c r="M20" s="16">
        <v>650</v>
      </c>
      <c r="N20" s="16">
        <f t="shared" si="3"/>
        <v>325</v>
      </c>
      <c r="O20" s="16">
        <f t="shared" si="4"/>
        <v>216.66666666666666</v>
      </c>
      <c r="P20" s="17">
        <f t="shared" si="5"/>
        <v>162.5</v>
      </c>
    </row>
    <row r="21" spans="1:17" x14ac:dyDescent="0.25">
      <c r="A21" t="s">
        <v>208</v>
      </c>
      <c r="B21" t="s">
        <v>209</v>
      </c>
      <c r="C21" s="15">
        <v>500</v>
      </c>
      <c r="D21" s="19" t="s">
        <v>234</v>
      </c>
      <c r="E21" s="13">
        <v>35</v>
      </c>
      <c r="F21" s="13">
        <v>29</v>
      </c>
      <c r="G21" s="12">
        <v>25</v>
      </c>
      <c r="H21" s="35">
        <v>500</v>
      </c>
      <c r="I21" s="33">
        <v>100</v>
      </c>
      <c r="J21" s="16">
        <f t="shared" si="0"/>
        <v>71.25</v>
      </c>
      <c r="K21" s="16">
        <f t="shared" si="1"/>
        <v>57.499999999999993</v>
      </c>
      <c r="L21" s="16">
        <f t="shared" si="2"/>
        <v>50</v>
      </c>
      <c r="M21" s="16">
        <v>522</v>
      </c>
      <c r="N21" s="16">
        <f t="shared" si="3"/>
        <v>261</v>
      </c>
      <c r="O21" s="16">
        <f t="shared" si="4"/>
        <v>174</v>
      </c>
      <c r="P21" s="17">
        <f t="shared" si="5"/>
        <v>130.5</v>
      </c>
      <c r="Q21" s="12" t="s">
        <v>268</v>
      </c>
    </row>
    <row r="22" spans="1:17" x14ac:dyDescent="0.25">
      <c r="A22" t="s">
        <v>193</v>
      </c>
      <c r="B22" t="s">
        <v>193</v>
      </c>
      <c r="C22" s="15">
        <v>800</v>
      </c>
      <c r="D22" s="13">
        <v>100</v>
      </c>
      <c r="E22" s="13">
        <v>71</v>
      </c>
      <c r="F22" s="13">
        <v>58</v>
      </c>
      <c r="G22" s="12">
        <v>50</v>
      </c>
      <c r="H22" s="35">
        <v>800</v>
      </c>
      <c r="I22" s="34">
        <v>100</v>
      </c>
      <c r="J22" s="16">
        <f t="shared" si="0"/>
        <v>71.25</v>
      </c>
      <c r="K22" s="16">
        <f t="shared" si="1"/>
        <v>57.499999999999993</v>
      </c>
      <c r="L22" s="16">
        <f t="shared" si="2"/>
        <v>50</v>
      </c>
      <c r="M22" s="16">
        <v>521</v>
      </c>
      <c r="N22" s="16">
        <f t="shared" si="3"/>
        <v>260.5</v>
      </c>
      <c r="O22" s="16">
        <f t="shared" si="4"/>
        <v>173.66666666666666</v>
      </c>
      <c r="P22" s="17">
        <f t="shared" si="5"/>
        <v>130.25</v>
      </c>
    </row>
    <row r="23" spans="1:17" x14ac:dyDescent="0.25">
      <c r="A23" t="s">
        <v>220</v>
      </c>
      <c r="B23" t="s">
        <v>220</v>
      </c>
      <c r="C23" s="15">
        <v>250</v>
      </c>
      <c r="D23" s="13">
        <v>40</v>
      </c>
      <c r="E23" s="13">
        <v>28</v>
      </c>
      <c r="F23" s="13">
        <v>23</v>
      </c>
      <c r="G23" s="12">
        <v>20</v>
      </c>
      <c r="H23" s="20">
        <v>500</v>
      </c>
      <c r="I23" s="34">
        <v>40</v>
      </c>
      <c r="J23" s="16">
        <f t="shared" si="0"/>
        <v>28.5</v>
      </c>
      <c r="K23" s="16">
        <f t="shared" si="1"/>
        <v>23</v>
      </c>
      <c r="L23" s="16">
        <f t="shared" si="2"/>
        <v>20</v>
      </c>
      <c r="M23" s="16">
        <v>102</v>
      </c>
      <c r="N23" s="16">
        <f t="shared" si="3"/>
        <v>51</v>
      </c>
      <c r="O23" s="16">
        <f t="shared" si="4"/>
        <v>34</v>
      </c>
      <c r="P23" s="17">
        <f t="shared" si="5"/>
        <v>25.5</v>
      </c>
    </row>
    <row r="24" spans="1:17" x14ac:dyDescent="0.25">
      <c r="A24" t="s">
        <v>221</v>
      </c>
      <c r="B24" t="s">
        <v>221</v>
      </c>
      <c r="C24" s="15">
        <v>350</v>
      </c>
      <c r="D24" s="13">
        <v>80</v>
      </c>
      <c r="E24" s="13">
        <v>57</v>
      </c>
      <c r="F24" s="13">
        <v>46</v>
      </c>
      <c r="G24" s="12">
        <v>40</v>
      </c>
      <c r="H24" s="20">
        <v>1000</v>
      </c>
      <c r="I24" s="34">
        <v>80</v>
      </c>
      <c r="J24" s="16">
        <f t="shared" si="0"/>
        <v>57</v>
      </c>
      <c r="K24" s="16">
        <f t="shared" si="1"/>
        <v>46</v>
      </c>
      <c r="L24" s="16">
        <f t="shared" si="2"/>
        <v>40</v>
      </c>
      <c r="M24" s="16">
        <v>400</v>
      </c>
      <c r="N24" s="16">
        <f t="shared" si="3"/>
        <v>200</v>
      </c>
      <c r="O24" s="16">
        <f t="shared" si="4"/>
        <v>133.33333333333334</v>
      </c>
      <c r="P24" s="17">
        <f t="shared" si="5"/>
        <v>100</v>
      </c>
    </row>
    <row r="25" spans="1:17" x14ac:dyDescent="0.25">
      <c r="A25" t="s">
        <v>302</v>
      </c>
      <c r="K25" s="16"/>
      <c r="L25" s="16"/>
      <c r="M25" s="16">
        <v>302</v>
      </c>
      <c r="N25" s="16">
        <f t="shared" si="3"/>
        <v>151</v>
      </c>
      <c r="O25" s="16">
        <f t="shared" si="4"/>
        <v>100.66666666666667</v>
      </c>
      <c r="P25" s="17">
        <f t="shared" si="5"/>
        <v>75.5</v>
      </c>
    </row>
    <row r="26" spans="1:17" x14ac:dyDescent="0.25">
      <c r="C26" s="1" t="s">
        <v>305</v>
      </c>
      <c r="D26" s="13">
        <v>1</v>
      </c>
      <c r="E26">
        <v>0.71250000000000002</v>
      </c>
      <c r="F26">
        <v>0.57499999999999996</v>
      </c>
      <c r="G26">
        <v>0.5</v>
      </c>
      <c r="I26" s="4"/>
      <c r="J26" s="16"/>
    </row>
  </sheetData>
  <autoFilter ref="A1:Q26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20"/>
  <sheetViews>
    <sheetView workbookViewId="0"/>
  </sheetViews>
  <sheetFormatPr defaultRowHeight="15" x14ac:dyDescent="0.25"/>
  <cols>
    <col min="1" max="1" width="24.7109375" bestFit="1" customWidth="1"/>
    <col min="2" max="3" width="9.140625" style="16"/>
    <col min="4" max="4" width="9.140625" style="25"/>
  </cols>
  <sheetData>
    <row r="1" spans="1:7" x14ac:dyDescent="0.25">
      <c r="A1" s="8" t="s">
        <v>308</v>
      </c>
      <c r="B1" s="41" t="s">
        <v>306</v>
      </c>
      <c r="C1" s="40" t="s">
        <v>307</v>
      </c>
      <c r="D1" s="29" t="s">
        <v>181</v>
      </c>
    </row>
    <row r="2" spans="1:7" x14ac:dyDescent="0.25">
      <c r="A2" s="1" t="s">
        <v>284</v>
      </c>
      <c r="B2" s="16">
        <f>450/5</f>
        <v>90</v>
      </c>
      <c r="C2" s="16">
        <v>100</v>
      </c>
      <c r="D2" s="25">
        <f>C2/B2</f>
        <v>1.1111111111111112</v>
      </c>
    </row>
    <row r="3" spans="1:7" x14ac:dyDescent="0.25">
      <c r="A3" s="1" t="s">
        <v>283</v>
      </c>
      <c r="B3" s="16">
        <f>625/3</f>
        <v>208.33333333333334</v>
      </c>
      <c r="C3" s="16">
        <v>240</v>
      </c>
      <c r="D3" s="25">
        <f>C3/B3</f>
        <v>1.1519999999999999</v>
      </c>
    </row>
    <row r="4" spans="1:7" x14ac:dyDescent="0.25">
      <c r="A4" s="1" t="s">
        <v>282</v>
      </c>
      <c r="B4" s="16">
        <v>700</v>
      </c>
      <c r="C4" s="16">
        <v>800</v>
      </c>
      <c r="D4" s="25">
        <f>C4/B4</f>
        <v>1.1428571428571428</v>
      </c>
    </row>
    <row r="5" spans="1:7" x14ac:dyDescent="0.25">
      <c r="A5" s="1" t="s">
        <v>281</v>
      </c>
      <c r="B5" s="16">
        <v>2000</v>
      </c>
      <c r="C5" s="16">
        <v>2250</v>
      </c>
      <c r="D5" s="25">
        <f>C5/B5</f>
        <v>1.125</v>
      </c>
    </row>
    <row r="6" spans="1:7" x14ac:dyDescent="0.25">
      <c r="A6" s="1" t="s">
        <v>280</v>
      </c>
      <c r="B6" s="16">
        <v>4000</v>
      </c>
      <c r="C6" s="16">
        <v>4500</v>
      </c>
      <c r="D6" s="25">
        <f>C6/B6</f>
        <v>1.125</v>
      </c>
    </row>
    <row r="8" spans="1:7" x14ac:dyDescent="0.25">
      <c r="A8" s="8" t="s">
        <v>289</v>
      </c>
      <c r="B8" s="41" t="s">
        <v>306</v>
      </c>
      <c r="C8" s="40" t="s">
        <v>307</v>
      </c>
      <c r="D8" s="29" t="s">
        <v>181</v>
      </c>
    </row>
    <row r="9" spans="1:7" x14ac:dyDescent="0.25">
      <c r="A9" s="1" t="s">
        <v>284</v>
      </c>
      <c r="B9" s="16">
        <v>7</v>
      </c>
      <c r="C9" s="16">
        <v>9</v>
      </c>
      <c r="D9" s="25">
        <f>C9/B9</f>
        <v>1.2857142857142858</v>
      </c>
    </row>
    <row r="10" spans="1:7" x14ac:dyDescent="0.25">
      <c r="A10" s="1" t="s">
        <v>283</v>
      </c>
      <c r="B10" s="16">
        <f>45/3</f>
        <v>15</v>
      </c>
      <c r="C10" s="16">
        <v>20</v>
      </c>
      <c r="D10" s="25">
        <f>C10/B10</f>
        <v>1.3333333333333333</v>
      </c>
    </row>
    <row r="11" spans="1:7" x14ac:dyDescent="0.25">
      <c r="A11" s="1" t="s">
        <v>282</v>
      </c>
      <c r="B11" s="16">
        <v>45</v>
      </c>
      <c r="C11" s="16">
        <v>60</v>
      </c>
      <c r="D11" s="25">
        <f>C11/B11</f>
        <v>1.3333333333333333</v>
      </c>
    </row>
    <row r="12" spans="1:7" x14ac:dyDescent="0.25">
      <c r="A12" s="1" t="s">
        <v>281</v>
      </c>
      <c r="B12" s="16">
        <f>165/1.3</f>
        <v>126.92307692307692</v>
      </c>
      <c r="C12" s="16">
        <v>125</v>
      </c>
      <c r="D12" s="25">
        <f t="shared" ref="D12:D13" si="0">C12/B12</f>
        <v>0.98484848484848486</v>
      </c>
    </row>
    <row r="13" spans="1:7" x14ac:dyDescent="0.25">
      <c r="A13" s="1" t="s">
        <v>280</v>
      </c>
      <c r="B13" s="16">
        <f>280/1.3</f>
        <v>215.38461538461539</v>
      </c>
      <c r="C13" s="16">
        <v>250</v>
      </c>
      <c r="D13" s="25">
        <f t="shared" si="0"/>
        <v>1.1607142857142858</v>
      </c>
    </row>
    <row r="15" spans="1:7" x14ac:dyDescent="0.25">
      <c r="A15" s="8" t="s">
        <v>309</v>
      </c>
      <c r="B15" s="11" t="s">
        <v>306</v>
      </c>
      <c r="C15" s="27" t="s">
        <v>181</v>
      </c>
      <c r="D15" s="10" t="s">
        <v>307</v>
      </c>
      <c r="E15" s="29" t="s">
        <v>181</v>
      </c>
      <c r="F15" s="37" t="s">
        <v>180</v>
      </c>
      <c r="G15" s="38" t="s">
        <v>181</v>
      </c>
    </row>
    <row r="16" spans="1:7" x14ac:dyDescent="0.25">
      <c r="A16" s="1" t="s">
        <v>284</v>
      </c>
      <c r="B16">
        <v>7</v>
      </c>
      <c r="C16" s="25">
        <f t="shared" ref="C16:C17" si="1">B16/$B$18</f>
        <v>0.15555555555555556</v>
      </c>
      <c r="D16" s="16">
        <v>9</v>
      </c>
      <c r="E16" s="25">
        <f>D16/$D$18</f>
        <v>0.15</v>
      </c>
      <c r="F16">
        <v>18</v>
      </c>
      <c r="G16" s="25">
        <f>F16/$F$18</f>
        <v>0.3</v>
      </c>
    </row>
    <row r="17" spans="1:7" x14ac:dyDescent="0.25">
      <c r="A17" s="1" t="s">
        <v>283</v>
      </c>
      <c r="B17">
        <v>15</v>
      </c>
      <c r="C17" s="25">
        <f t="shared" si="1"/>
        <v>0.33333333333333331</v>
      </c>
      <c r="D17" s="16">
        <v>20</v>
      </c>
      <c r="E17" s="25">
        <f t="shared" ref="E17:E20" si="2">D17/$D$18</f>
        <v>0.33333333333333331</v>
      </c>
      <c r="F17">
        <v>25</v>
      </c>
      <c r="G17" s="25">
        <f t="shared" ref="G17:G20" si="3">F17/$F$18</f>
        <v>0.41666666666666669</v>
      </c>
    </row>
    <row r="18" spans="1:7" x14ac:dyDescent="0.25">
      <c r="A18" s="1" t="s">
        <v>282</v>
      </c>
      <c r="B18">
        <v>45</v>
      </c>
      <c r="C18" s="25">
        <f>B18/$B$18</f>
        <v>1</v>
      </c>
      <c r="D18" s="16">
        <v>60</v>
      </c>
      <c r="E18" s="25">
        <f t="shared" si="2"/>
        <v>1</v>
      </c>
      <c r="F18">
        <v>60</v>
      </c>
      <c r="G18" s="25">
        <f t="shared" si="3"/>
        <v>1</v>
      </c>
    </row>
    <row r="19" spans="1:7" x14ac:dyDescent="0.25">
      <c r="A19" s="1" t="s">
        <v>281</v>
      </c>
      <c r="B19">
        <v>165</v>
      </c>
      <c r="C19" s="25">
        <f t="shared" ref="C19:C20" si="4">B19/$B$18</f>
        <v>3.6666666666666665</v>
      </c>
      <c r="D19" s="16">
        <v>125</v>
      </c>
      <c r="E19" s="25">
        <f t="shared" si="2"/>
        <v>2.0833333333333335</v>
      </c>
      <c r="F19">
        <v>150</v>
      </c>
      <c r="G19" s="25">
        <f t="shared" si="3"/>
        <v>2.5</v>
      </c>
    </row>
    <row r="20" spans="1:7" x14ac:dyDescent="0.25">
      <c r="A20" s="1" t="s">
        <v>280</v>
      </c>
      <c r="B20">
        <v>280</v>
      </c>
      <c r="C20" s="25">
        <f t="shared" si="4"/>
        <v>6.2222222222222223</v>
      </c>
      <c r="D20" s="16">
        <v>250</v>
      </c>
      <c r="E20" s="25">
        <f t="shared" si="2"/>
        <v>4.166666666666667</v>
      </c>
      <c r="F20">
        <v>420</v>
      </c>
      <c r="G20" s="25">
        <f t="shared" si="3"/>
        <v>7</v>
      </c>
    </row>
  </sheetData>
  <autoFilter ref="A1:D1"/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cols>
    <col min="1" max="1" width="11.140625" customWidth="1"/>
  </cols>
  <sheetData>
    <row r="1" spans="1:8" x14ac:dyDescent="0.25">
      <c r="A1" s="12" t="s">
        <v>310</v>
      </c>
    </row>
    <row r="2" spans="1:8" x14ac:dyDescent="0.25">
      <c r="A2" s="1" t="s">
        <v>163</v>
      </c>
      <c r="B2" s="1" t="s">
        <v>165</v>
      </c>
      <c r="C2" s="1" t="s">
        <v>166</v>
      </c>
      <c r="D2" s="1" t="s">
        <v>170</v>
      </c>
      <c r="E2" s="1" t="s">
        <v>168</v>
      </c>
      <c r="F2" s="1" t="s">
        <v>169</v>
      </c>
      <c r="G2" s="1" t="s">
        <v>182</v>
      </c>
      <c r="H2" s="1" t="s">
        <v>183</v>
      </c>
    </row>
    <row r="3" spans="1:8" x14ac:dyDescent="0.25">
      <c r="A3" t="s">
        <v>0</v>
      </c>
      <c r="B3">
        <v>1</v>
      </c>
      <c r="D3">
        <v>1</v>
      </c>
      <c r="G3">
        <f>SUM(D3:F3)</f>
        <v>1</v>
      </c>
      <c r="H3">
        <f>SUM(B3:F3)</f>
        <v>2</v>
      </c>
    </row>
    <row r="4" spans="1:8" x14ac:dyDescent="0.25">
      <c r="A4" t="s">
        <v>164</v>
      </c>
      <c r="B4">
        <v>2</v>
      </c>
      <c r="D4">
        <v>2</v>
      </c>
      <c r="G4">
        <f>SUM(D4:F4)</f>
        <v>2</v>
      </c>
      <c r="H4">
        <f t="shared" ref="H4:H16" si="0">SUM(B4:F4)</f>
        <v>4</v>
      </c>
    </row>
    <row r="6" spans="1:8" s="1" customFormat="1" x14ac:dyDescent="0.25">
      <c r="A6" s="1" t="s">
        <v>171</v>
      </c>
      <c r="B6" s="1" t="s">
        <v>165</v>
      </c>
      <c r="C6" s="1" t="s">
        <v>166</v>
      </c>
      <c r="D6" s="1" t="s">
        <v>170</v>
      </c>
      <c r="E6" s="1" t="s">
        <v>168</v>
      </c>
      <c r="F6" s="1" t="s">
        <v>169</v>
      </c>
      <c r="G6" s="1" t="s">
        <v>182</v>
      </c>
      <c r="H6" s="1" t="s">
        <v>183</v>
      </c>
    </row>
    <row r="7" spans="1:8" x14ac:dyDescent="0.25">
      <c r="A7" t="s">
        <v>0</v>
      </c>
      <c r="B7">
        <v>1</v>
      </c>
      <c r="D7">
        <v>1</v>
      </c>
      <c r="E7">
        <v>1</v>
      </c>
      <c r="G7">
        <f>SUM(D7:F7)</f>
        <v>2</v>
      </c>
      <c r="H7">
        <f t="shared" si="0"/>
        <v>3</v>
      </c>
    </row>
    <row r="8" spans="1:8" x14ac:dyDescent="0.25">
      <c r="A8" t="s">
        <v>164</v>
      </c>
      <c r="B8">
        <v>2</v>
      </c>
      <c r="D8">
        <v>2</v>
      </c>
      <c r="G8">
        <f>SUM(D8:F8)</f>
        <v>2</v>
      </c>
      <c r="H8">
        <f t="shared" si="0"/>
        <v>4</v>
      </c>
    </row>
    <row r="10" spans="1:8" s="1" customFormat="1" x14ac:dyDescent="0.25">
      <c r="A10" s="1" t="s">
        <v>172</v>
      </c>
      <c r="B10" s="1" t="s">
        <v>165</v>
      </c>
      <c r="C10" s="1" t="s">
        <v>166</v>
      </c>
      <c r="D10" s="1" t="s">
        <v>170</v>
      </c>
      <c r="E10" s="1" t="s">
        <v>168</v>
      </c>
      <c r="F10" s="1" t="s">
        <v>169</v>
      </c>
      <c r="G10" s="1" t="s">
        <v>182</v>
      </c>
      <c r="H10" s="1" t="s">
        <v>183</v>
      </c>
    </row>
    <row r="11" spans="1:8" x14ac:dyDescent="0.25">
      <c r="A11" t="s">
        <v>0</v>
      </c>
      <c r="B11">
        <v>1</v>
      </c>
      <c r="D11">
        <v>1.3</v>
      </c>
      <c r="E11">
        <v>1.3</v>
      </c>
      <c r="G11">
        <f>SUM(D11:F11)</f>
        <v>2.6</v>
      </c>
      <c r="H11">
        <f t="shared" si="0"/>
        <v>3.5999999999999996</v>
      </c>
    </row>
    <row r="12" spans="1:8" x14ac:dyDescent="0.25">
      <c r="A12" t="s">
        <v>164</v>
      </c>
      <c r="B12">
        <v>2</v>
      </c>
      <c r="D12">
        <v>2</v>
      </c>
      <c r="E12">
        <v>2</v>
      </c>
      <c r="G12">
        <f>SUM(D12:F12)</f>
        <v>4</v>
      </c>
      <c r="H12">
        <f t="shared" si="0"/>
        <v>6</v>
      </c>
    </row>
    <row r="14" spans="1:8" s="1" customFormat="1" x14ac:dyDescent="0.25">
      <c r="A14" s="1" t="s">
        <v>167</v>
      </c>
      <c r="B14" s="1" t="s">
        <v>165</v>
      </c>
      <c r="C14" s="1" t="s">
        <v>166</v>
      </c>
      <c r="D14" s="1" t="s">
        <v>170</v>
      </c>
      <c r="E14" s="1" t="s">
        <v>168</v>
      </c>
      <c r="F14" s="1" t="s">
        <v>169</v>
      </c>
      <c r="G14" s="1" t="s">
        <v>182</v>
      </c>
      <c r="H14" s="1" t="s">
        <v>183</v>
      </c>
    </row>
    <row r="15" spans="1:8" x14ac:dyDescent="0.25">
      <c r="A15" t="s">
        <v>0</v>
      </c>
      <c r="B15" s="5">
        <v>1</v>
      </c>
      <c r="C15" s="5">
        <v>1</v>
      </c>
      <c r="D15">
        <v>1.3</v>
      </c>
      <c r="E15">
        <v>1.3</v>
      </c>
      <c r="F15">
        <v>1.3</v>
      </c>
      <c r="G15">
        <f>SUM(D15:F15)</f>
        <v>3.9000000000000004</v>
      </c>
      <c r="H15">
        <f t="shared" si="0"/>
        <v>5.8999999999999995</v>
      </c>
    </row>
    <row r="16" spans="1:8" x14ac:dyDescent="0.25">
      <c r="A16" t="s">
        <v>164</v>
      </c>
      <c r="B16" s="5">
        <v>2</v>
      </c>
      <c r="C16" s="5"/>
      <c r="D16">
        <v>2</v>
      </c>
      <c r="E16">
        <v>2</v>
      </c>
      <c r="F16">
        <v>2</v>
      </c>
      <c r="G16">
        <f>SUM(D16:F16)</f>
        <v>6</v>
      </c>
      <c r="H16">
        <f t="shared" si="0"/>
        <v>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Costs</vt:lpstr>
      <vt:lpstr>Build Times</vt:lpstr>
      <vt:lpstr>Speeds</vt:lpstr>
      <vt:lpstr>Health</vt:lpstr>
      <vt:lpstr>Tech Tree</vt:lpstr>
      <vt:lpstr>Research</vt:lpstr>
      <vt:lpstr>Class Compare</vt:lpstr>
      <vt:lpstr>Build Ques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Moery</dc:creator>
  <cp:lastModifiedBy>Kyle Moery</cp:lastModifiedBy>
  <dcterms:created xsi:type="dcterms:W3CDTF">2018-06-23T02:35:27Z</dcterms:created>
  <dcterms:modified xsi:type="dcterms:W3CDTF">2018-07-23T02:49:30Z</dcterms:modified>
</cp:coreProperties>
</file>