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Program Files (x86)\Steam\steamapps\common\Homeworld Remastered Patch Beta\HomeworldRM\Git\2.3\BalanceInfo\"/>
    </mc:Choice>
  </mc:AlternateContent>
  <bookViews>
    <workbookView xWindow="0" yWindow="0" windowWidth="24000" windowHeight="10320" tabRatio="752"/>
  </bookViews>
  <sheets>
    <sheet name="About" sheetId="14" r:id="rId1"/>
    <sheet name="Speeds" sheetId="5" r:id="rId2"/>
    <sheet name="Health" sheetId="4" r:id="rId3"/>
    <sheet name="Costs" sheetId="6" r:id="rId4"/>
    <sheet name="Build Times" sheetId="2" r:id="rId5"/>
    <sheet name="Class Compare" sheetId="10" r:id="rId6"/>
    <sheet name="Build Ques" sheetId="1" state="hidden" r:id="rId7"/>
    <sheet name="Research" sheetId="13" r:id="rId8"/>
    <sheet name="Tech Tree" sheetId="9" r:id="rId9"/>
    <sheet name="HW2 Research" sheetId="11" state="hidden" r:id="rId10"/>
  </sheets>
  <definedNames>
    <definedName name="_xlnm._FilterDatabase" localSheetId="4" hidden="1">'Build Times'!$A$1:$N$162</definedName>
    <definedName name="_xlnm._FilterDatabase" localSheetId="5" hidden="1">'Class Compare'!$A$1:$D$1</definedName>
    <definedName name="_xlnm._FilterDatabase" localSheetId="3" hidden="1">Costs!$A$1:$I$162</definedName>
    <definedName name="_xlnm._FilterDatabase" localSheetId="2" hidden="1">Health!$A$1:$P$162</definedName>
    <definedName name="_xlnm._FilterDatabase" localSheetId="7" hidden="1">Research!$A$1:$W$1</definedName>
    <definedName name="_xlnm._FilterDatabase" localSheetId="1" hidden="1">Speeds!$A$1:$J$162</definedName>
    <definedName name="_xlnm._FilterDatabase" localSheetId="8" hidden="1">'Tech Tree'!$A$1:$J$1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95" i="2" l="1"/>
  <c r="L86" i="2"/>
  <c r="L65" i="2"/>
  <c r="L63" i="2"/>
  <c r="L60" i="2"/>
  <c r="L38" i="2"/>
  <c r="L37" i="2"/>
  <c r="J95" i="2"/>
  <c r="J86" i="2"/>
  <c r="J71" i="2"/>
  <c r="J65" i="2"/>
  <c r="J63" i="2"/>
  <c r="J60" i="2"/>
  <c r="J40" i="2"/>
  <c r="J37" i="2"/>
  <c r="I95" i="2"/>
  <c r="I86" i="2"/>
  <c r="I66" i="2"/>
  <c r="I65" i="2"/>
  <c r="I63" i="2"/>
  <c r="I60" i="2"/>
  <c r="I37" i="2"/>
  <c r="L45" i="4"/>
  <c r="P61" i="13"/>
  <c r="O61" i="13"/>
  <c r="N61" i="13"/>
  <c r="L61" i="13"/>
  <c r="K61" i="13"/>
  <c r="J61" i="13"/>
  <c r="P60" i="13"/>
  <c r="O60" i="13"/>
  <c r="N60" i="13"/>
  <c r="L60" i="13"/>
  <c r="K60" i="13"/>
  <c r="J60" i="13"/>
  <c r="P46" i="13"/>
  <c r="O46" i="13"/>
  <c r="N46" i="13"/>
  <c r="L46" i="13"/>
  <c r="K46" i="13"/>
  <c r="J46" i="13"/>
  <c r="P54" i="13"/>
  <c r="O54" i="13"/>
  <c r="N54" i="13"/>
  <c r="L54" i="13"/>
  <c r="K54" i="13"/>
  <c r="J54" i="13"/>
  <c r="P57" i="13"/>
  <c r="O57" i="13"/>
  <c r="N57" i="13"/>
  <c r="L57" i="13"/>
  <c r="K57" i="13"/>
  <c r="J57" i="13"/>
  <c r="P55" i="13"/>
  <c r="O55" i="13"/>
  <c r="N55" i="13"/>
  <c r="L55" i="13"/>
  <c r="K55" i="13"/>
  <c r="J55" i="13"/>
  <c r="P63" i="13"/>
  <c r="O63" i="13"/>
  <c r="N63" i="13"/>
  <c r="L63" i="13"/>
  <c r="K63" i="13"/>
  <c r="J63" i="13"/>
  <c r="P62" i="13"/>
  <c r="O62" i="13"/>
  <c r="N62" i="13"/>
  <c r="L62" i="13"/>
  <c r="K62" i="13"/>
  <c r="J62" i="13"/>
  <c r="P70" i="13"/>
  <c r="O70" i="13"/>
  <c r="N70" i="13"/>
  <c r="L70" i="13"/>
  <c r="K70" i="13"/>
  <c r="J70" i="13"/>
  <c r="P50" i="13"/>
  <c r="O50" i="13"/>
  <c r="N50" i="13"/>
  <c r="L50" i="13"/>
  <c r="K50" i="13"/>
  <c r="J50" i="13"/>
  <c r="P58" i="13"/>
  <c r="O58" i="13"/>
  <c r="N58" i="13"/>
  <c r="L58" i="13"/>
  <c r="K58" i="13"/>
  <c r="J58" i="13"/>
  <c r="P43" i="13"/>
  <c r="O43" i="13"/>
  <c r="N43" i="13"/>
  <c r="L43" i="13"/>
  <c r="K43" i="13"/>
  <c r="J43" i="13"/>
  <c r="P44" i="13"/>
  <c r="O44" i="13"/>
  <c r="N44" i="13"/>
  <c r="L44" i="13"/>
  <c r="K44" i="13"/>
  <c r="J44" i="13"/>
  <c r="P59" i="13"/>
  <c r="O59" i="13"/>
  <c r="N59" i="13"/>
  <c r="L59" i="13"/>
  <c r="K59" i="13"/>
  <c r="J59" i="13"/>
  <c r="P51" i="13"/>
  <c r="O51" i="13"/>
  <c r="N51" i="13"/>
  <c r="L51" i="13"/>
  <c r="K51" i="13"/>
  <c r="J51" i="13"/>
  <c r="P56" i="13"/>
  <c r="O56" i="13"/>
  <c r="N56" i="13"/>
  <c r="L56" i="13"/>
  <c r="K56" i="13"/>
  <c r="J56" i="13"/>
  <c r="P47" i="13"/>
  <c r="O47" i="13"/>
  <c r="N47" i="13"/>
  <c r="L47" i="13"/>
  <c r="K47" i="13"/>
  <c r="J47" i="13"/>
  <c r="P48" i="13"/>
  <c r="O48" i="13"/>
  <c r="N48" i="13"/>
  <c r="L48" i="13"/>
  <c r="K48" i="13"/>
  <c r="J48" i="13"/>
  <c r="P53" i="13"/>
  <c r="O53" i="13"/>
  <c r="N53" i="13"/>
  <c r="L53" i="13"/>
  <c r="K53" i="13"/>
  <c r="J53" i="13"/>
  <c r="P52" i="13"/>
  <c r="O52" i="13"/>
  <c r="N52" i="13"/>
  <c r="L52" i="13"/>
  <c r="K52" i="13"/>
  <c r="J52" i="13"/>
  <c r="P71" i="13"/>
  <c r="O71" i="13"/>
  <c r="N71" i="13"/>
  <c r="L71" i="13"/>
  <c r="K71" i="13"/>
  <c r="J71" i="13"/>
  <c r="P49" i="13"/>
  <c r="O49" i="13"/>
  <c r="N49" i="13"/>
  <c r="L49" i="13"/>
  <c r="K49" i="13"/>
  <c r="J49" i="13"/>
  <c r="P45" i="13"/>
  <c r="O45" i="13"/>
  <c r="N45" i="13"/>
  <c r="L45" i="13"/>
  <c r="K45" i="13"/>
  <c r="J45" i="13"/>
  <c r="B36" i="11"/>
  <c r="B29" i="11"/>
  <c r="B22" i="11"/>
  <c r="B15" i="11"/>
  <c r="B8" i="11"/>
  <c r="H68" i="4"/>
  <c r="L68" i="4" s="1"/>
  <c r="H70" i="4"/>
  <c r="L70" i="4"/>
  <c r="F24" i="4"/>
  <c r="F160" i="4"/>
  <c r="F149" i="4"/>
  <c r="F140" i="4"/>
  <c r="F137" i="4"/>
  <c r="F135" i="4"/>
  <c r="F31" i="4"/>
  <c r="F10" i="4"/>
  <c r="F8" i="4"/>
  <c r="F7" i="4"/>
  <c r="F143" i="4"/>
  <c r="F141" i="4"/>
  <c r="F134" i="4"/>
  <c r="F19" i="4"/>
  <c r="F4" i="4"/>
  <c r="F148" i="4"/>
  <c r="F147" i="4"/>
  <c r="F138" i="4"/>
  <c r="F146" i="4"/>
  <c r="F27" i="4"/>
  <c r="F2" i="4"/>
  <c r="H41" i="4"/>
  <c r="H61" i="4"/>
  <c r="H82" i="4"/>
  <c r="L69" i="4"/>
  <c r="L64" i="4"/>
  <c r="L39" i="4"/>
  <c r="H60" i="4"/>
  <c r="L60" i="4" s="1"/>
  <c r="H86" i="4"/>
  <c r="L86" i="4" s="1"/>
  <c r="L37" i="4"/>
  <c r="L66" i="4"/>
  <c r="L63" i="4"/>
  <c r="L67" i="4"/>
  <c r="L71" i="4"/>
  <c r="L74" i="4"/>
  <c r="L83" i="4"/>
  <c r="C160" i="5"/>
  <c r="C149" i="5"/>
  <c r="C140" i="5"/>
  <c r="C137" i="5"/>
  <c r="C135" i="5"/>
  <c r="C31" i="5"/>
  <c r="C24" i="5"/>
  <c r="C10" i="5"/>
  <c r="C8" i="5"/>
  <c r="C7" i="5"/>
  <c r="F70" i="5"/>
  <c r="F69" i="5"/>
  <c r="F64" i="5"/>
  <c r="F45" i="5"/>
  <c r="F39" i="5"/>
  <c r="F95" i="5"/>
  <c r="F86" i="5"/>
  <c r="F66" i="5"/>
  <c r="F60" i="5"/>
  <c r="F37" i="5"/>
  <c r="H38" i="5"/>
  <c r="F38" i="5"/>
  <c r="D38" i="5"/>
  <c r="F93" i="5"/>
  <c r="F84" i="5"/>
  <c r="F65" i="5"/>
  <c r="F44" i="5"/>
  <c r="F40" i="5"/>
  <c r="E95" i="2"/>
  <c r="G95" i="2"/>
  <c r="C60" i="2"/>
  <c r="E86" i="2"/>
  <c r="E66" i="2"/>
  <c r="E60" i="2"/>
  <c r="G86" i="2"/>
  <c r="G66" i="2"/>
  <c r="G60" i="2"/>
  <c r="G37" i="2"/>
  <c r="E37" i="2"/>
  <c r="C95" i="2"/>
  <c r="C86" i="2"/>
  <c r="C66" i="2"/>
  <c r="C37" i="2"/>
  <c r="C83" i="2"/>
  <c r="C74" i="2"/>
  <c r="C71" i="2"/>
  <c r="C68" i="2"/>
  <c r="C67" i="2"/>
  <c r="C63" i="2"/>
  <c r="C93" i="2"/>
  <c r="C84" i="2"/>
  <c r="C65" i="2"/>
  <c r="C44" i="2"/>
  <c r="C40" i="2"/>
  <c r="C38" i="2"/>
  <c r="E83" i="2"/>
  <c r="E74" i="2"/>
  <c r="E71" i="2"/>
  <c r="E68" i="2"/>
  <c r="E67" i="2"/>
  <c r="G83" i="2"/>
  <c r="G74" i="2"/>
  <c r="G71" i="2"/>
  <c r="G68" i="2"/>
  <c r="G67" i="2"/>
  <c r="G63" i="2"/>
  <c r="E63" i="2"/>
  <c r="C19" i="10"/>
  <c r="C20" i="10"/>
  <c r="C16" i="10"/>
  <c r="C17" i="10"/>
  <c r="C18" i="10"/>
  <c r="E17" i="10"/>
  <c r="E18" i="10"/>
  <c r="E19" i="10"/>
  <c r="E20" i="10"/>
  <c r="E16" i="10"/>
  <c r="G17" i="10"/>
  <c r="G18" i="10"/>
  <c r="G19" i="10"/>
  <c r="G20" i="10"/>
  <c r="G16" i="10"/>
  <c r="E64" i="2"/>
  <c r="B13" i="10"/>
  <c r="D13" i="10"/>
  <c r="B12" i="10"/>
  <c r="D12" i="10"/>
  <c r="C69" i="2"/>
  <c r="C64" i="2"/>
  <c r="C45" i="2"/>
  <c r="G69" i="2"/>
  <c r="G64" i="2"/>
  <c r="G45" i="2"/>
  <c r="G39" i="2"/>
  <c r="C39" i="2"/>
  <c r="E69" i="2"/>
  <c r="E45" i="2"/>
  <c r="E39" i="2"/>
  <c r="B3" i="10"/>
  <c r="B2" i="10"/>
  <c r="B10" i="10"/>
  <c r="E93" i="2"/>
  <c r="E84" i="2"/>
  <c r="E65" i="2"/>
  <c r="E44" i="2"/>
  <c r="E40" i="2"/>
  <c r="E38" i="2"/>
  <c r="G93" i="2"/>
  <c r="G84" i="2"/>
  <c r="G65" i="2"/>
  <c r="G44" i="2"/>
  <c r="G40" i="2"/>
  <c r="G38" i="2"/>
  <c r="E39" i="6"/>
  <c r="E69" i="6"/>
  <c r="E64" i="6"/>
  <c r="E45" i="6"/>
  <c r="E95" i="6"/>
  <c r="E86" i="6"/>
  <c r="E66" i="6"/>
  <c r="E60" i="6"/>
  <c r="E83" i="6"/>
  <c r="E74" i="6"/>
  <c r="E71" i="6"/>
  <c r="E68" i="6"/>
  <c r="E67" i="6"/>
  <c r="E63" i="6"/>
  <c r="E93" i="6"/>
  <c r="E84" i="6"/>
  <c r="E65" i="6"/>
  <c r="E44" i="6"/>
  <c r="E40" i="6"/>
  <c r="E38" i="6"/>
  <c r="L93" i="4"/>
  <c r="L84" i="4"/>
  <c r="L65" i="4"/>
  <c r="L44" i="4"/>
  <c r="L40" i="4"/>
  <c r="L38" i="4"/>
  <c r="D11" i="10"/>
  <c r="D10" i="10"/>
  <c r="D9" i="10"/>
  <c r="E37" i="6"/>
  <c r="C69" i="6"/>
  <c r="G69" i="6"/>
  <c r="C39" i="6"/>
  <c r="G39" i="6"/>
  <c r="C64" i="6"/>
  <c r="C45" i="6"/>
  <c r="G45" i="6"/>
  <c r="G64" i="6"/>
  <c r="D2" i="10"/>
  <c r="D3" i="10"/>
  <c r="D4" i="10"/>
  <c r="D5" i="10"/>
  <c r="D6" i="10"/>
  <c r="D70" i="5"/>
  <c r="D69" i="5"/>
  <c r="D64" i="5"/>
  <c r="D39" i="5"/>
  <c r="D45" i="5"/>
  <c r="H70" i="5"/>
  <c r="H69" i="5"/>
  <c r="H64" i="5"/>
  <c r="H45" i="5"/>
  <c r="H39" i="5"/>
  <c r="H95" i="5"/>
  <c r="H86" i="5"/>
  <c r="H66" i="5"/>
  <c r="H60" i="5"/>
  <c r="H37" i="5"/>
  <c r="D95" i="5"/>
  <c r="D86" i="5"/>
  <c r="D66" i="5"/>
  <c r="D60" i="5"/>
  <c r="D37" i="5"/>
  <c r="C143" i="5"/>
  <c r="C141" i="5"/>
  <c r="C134" i="5"/>
  <c r="C35" i="5"/>
  <c r="C19" i="5"/>
  <c r="C4" i="5"/>
  <c r="D93" i="5"/>
  <c r="D84" i="5"/>
  <c r="D65" i="5"/>
  <c r="D44" i="5"/>
  <c r="D40" i="5"/>
  <c r="D8" i="5"/>
  <c r="D7" i="5"/>
  <c r="D10" i="5"/>
  <c r="D24" i="5"/>
  <c r="D31" i="5"/>
  <c r="D135" i="5"/>
  <c r="D137" i="5"/>
  <c r="D140" i="5"/>
  <c r="D149" i="5"/>
  <c r="D160" i="5"/>
  <c r="C148" i="5"/>
  <c r="C147" i="5"/>
  <c r="C146" i="5"/>
  <c r="C138" i="5"/>
  <c r="C27" i="5"/>
  <c r="C2" i="5"/>
  <c r="H93" i="5"/>
  <c r="H84" i="5"/>
  <c r="H65" i="5"/>
  <c r="H44" i="5"/>
  <c r="H40" i="5"/>
  <c r="C159" i="5"/>
  <c r="C145" i="5"/>
  <c r="C144" i="5"/>
  <c r="C136" i="5"/>
  <c r="C18" i="5"/>
  <c r="C5" i="5"/>
  <c r="F83" i="5"/>
  <c r="F74" i="5"/>
  <c r="F71" i="5"/>
  <c r="F68" i="5"/>
  <c r="F67" i="5"/>
  <c r="F63" i="5"/>
  <c r="D83" i="5"/>
  <c r="D74" i="5"/>
  <c r="D71" i="5"/>
  <c r="D68" i="5"/>
  <c r="D67" i="5"/>
  <c r="D63" i="5"/>
  <c r="H83" i="5"/>
  <c r="H74" i="5"/>
  <c r="H71" i="5"/>
  <c r="H68" i="5"/>
  <c r="H67" i="5"/>
  <c r="H63" i="5"/>
  <c r="C69" i="9"/>
  <c r="B69" i="9"/>
  <c r="C64" i="9"/>
  <c r="B64" i="9"/>
  <c r="C45" i="9"/>
  <c r="B45" i="9"/>
  <c r="B140" i="9"/>
  <c r="B10" i="9"/>
  <c r="C39" i="9"/>
  <c r="B39" i="9"/>
  <c r="B23" i="9"/>
  <c r="B9" i="9"/>
  <c r="C68" i="9"/>
  <c r="C71" i="9"/>
  <c r="B68" i="9"/>
  <c r="B71" i="9"/>
  <c r="C63" i="9"/>
  <c r="C83" i="9"/>
  <c r="C67" i="9"/>
  <c r="C66" i="9"/>
  <c r="C60" i="9"/>
  <c r="C95" i="9"/>
  <c r="C37" i="9"/>
  <c r="C86" i="9"/>
  <c r="B95" i="9"/>
  <c r="B60" i="9"/>
  <c r="B86" i="9"/>
  <c r="B37" i="9"/>
  <c r="B66" i="9"/>
  <c r="B134" i="9"/>
  <c r="B143" i="9"/>
  <c r="B141" i="9"/>
  <c r="B35" i="9"/>
  <c r="B21" i="9"/>
  <c r="B19" i="9"/>
  <c r="B4" i="9"/>
  <c r="B83" i="9"/>
  <c r="B67" i="9"/>
  <c r="B63" i="9"/>
  <c r="B147" i="9"/>
  <c r="B138" i="9"/>
  <c r="B146" i="9"/>
  <c r="B148" i="9"/>
  <c r="B27" i="9"/>
  <c r="B2" i="9"/>
  <c r="B93" i="9"/>
  <c r="B40" i="9"/>
  <c r="B44" i="9"/>
  <c r="B38" i="9"/>
  <c r="B65" i="9"/>
  <c r="B136" i="9"/>
  <c r="B145" i="9"/>
  <c r="C95" i="6"/>
  <c r="C86" i="6"/>
  <c r="C66" i="6"/>
  <c r="C60" i="6"/>
  <c r="C37" i="6"/>
  <c r="G95" i="6"/>
  <c r="G86" i="6"/>
  <c r="G66" i="6"/>
  <c r="G60" i="6"/>
  <c r="G37" i="6"/>
  <c r="C83" i="6"/>
  <c r="C74" i="6"/>
  <c r="C71" i="6"/>
  <c r="C68" i="6"/>
  <c r="C67" i="6"/>
  <c r="C63" i="6"/>
  <c r="G83" i="6"/>
  <c r="G74" i="6"/>
  <c r="G71" i="6"/>
  <c r="G68" i="6"/>
  <c r="G67" i="6"/>
  <c r="G63" i="6"/>
  <c r="C93" i="6"/>
  <c r="C84" i="6"/>
  <c r="C38" i="6"/>
  <c r="C40" i="6"/>
  <c r="C44" i="6"/>
  <c r="C65" i="6"/>
  <c r="G93" i="6"/>
  <c r="G84" i="6"/>
  <c r="G65" i="6"/>
  <c r="G44" i="6"/>
  <c r="G40" i="6"/>
  <c r="G38" i="6"/>
  <c r="G70" i="4"/>
  <c r="G69" i="4"/>
  <c r="G64" i="4"/>
  <c r="G45" i="4"/>
  <c r="G39" i="4"/>
  <c r="N70" i="4"/>
  <c r="N69" i="4"/>
  <c r="N64" i="4"/>
  <c r="N45" i="4"/>
  <c r="N39" i="4"/>
  <c r="G37" i="4"/>
  <c r="N37" i="4"/>
  <c r="G38" i="4"/>
  <c r="N38" i="4"/>
  <c r="G40" i="4"/>
  <c r="N40" i="4"/>
  <c r="G44" i="4"/>
  <c r="N44" i="4"/>
  <c r="G60" i="4"/>
  <c r="N60" i="4"/>
  <c r="G63" i="4"/>
  <c r="N63" i="4"/>
  <c r="G65" i="4"/>
  <c r="N65" i="4"/>
  <c r="G66" i="4"/>
  <c r="N66" i="4"/>
  <c r="G67" i="4"/>
  <c r="N67" i="4"/>
  <c r="G68" i="4"/>
  <c r="N68" i="4"/>
  <c r="G71" i="4"/>
  <c r="N71" i="4"/>
  <c r="G74" i="4"/>
  <c r="N74" i="4"/>
  <c r="G83" i="4"/>
  <c r="N83" i="4"/>
  <c r="G84" i="4"/>
  <c r="N84" i="4"/>
  <c r="G86" i="4"/>
  <c r="N86" i="4"/>
  <c r="G93" i="4"/>
  <c r="N93" i="4"/>
  <c r="G95" i="4"/>
  <c r="H95" i="4"/>
  <c r="L95" i="4"/>
  <c r="N95" i="4"/>
  <c r="H4" i="1"/>
  <c r="H7" i="1"/>
  <c r="H8" i="1"/>
  <c r="H11" i="1"/>
  <c r="H12" i="1"/>
  <c r="H15" i="1"/>
  <c r="H16" i="1"/>
  <c r="H3" i="1"/>
  <c r="G3" i="1"/>
  <c r="G4" i="1"/>
  <c r="G7" i="1"/>
  <c r="G8" i="1"/>
  <c r="G11" i="1"/>
  <c r="G12" i="1"/>
  <c r="G16" i="1"/>
  <c r="G15" i="1"/>
  <c r="H83" i="2"/>
  <c r="L83" i="2" s="1"/>
  <c r="H74" i="2"/>
  <c r="L74" i="2" s="1"/>
  <c r="H71" i="2"/>
  <c r="I71" i="2" s="1"/>
  <c r="H68" i="2"/>
  <c r="J68" i="2" s="1"/>
  <c r="H67" i="2"/>
  <c r="L67" i="2" s="1"/>
  <c r="H93" i="2"/>
  <c r="K93" i="2" s="1"/>
  <c r="H84" i="2"/>
  <c r="J84" i="2" s="1"/>
  <c r="H44" i="2"/>
  <c r="L44" i="2" s="1"/>
  <c r="H40" i="2"/>
  <c r="I40" i="2" s="1"/>
  <c r="H38" i="2"/>
  <c r="J38" i="2" s="1"/>
  <c r="K65" i="2"/>
  <c r="K37" i="2"/>
  <c r="K63" i="2"/>
  <c r="K95" i="2"/>
  <c r="K86" i="2"/>
  <c r="K60" i="2"/>
  <c r="H66" i="2"/>
  <c r="L66" i="2" s="1"/>
  <c r="K74" i="2"/>
  <c r="K71" i="2"/>
  <c r="K38" i="2"/>
  <c r="K40" i="2"/>
  <c r="K84" i="2"/>
  <c r="K66" i="2"/>
  <c r="L68" i="2" l="1"/>
  <c r="L84" i="2"/>
  <c r="I44" i="2"/>
  <c r="K83" i="2"/>
  <c r="K68" i="2"/>
  <c r="K44" i="2"/>
  <c r="I74" i="2"/>
  <c r="I67" i="2"/>
  <c r="I83" i="2"/>
  <c r="J44" i="2"/>
  <c r="J66" i="2"/>
  <c r="J74" i="2"/>
  <c r="J93" i="2"/>
  <c r="L40" i="2"/>
  <c r="L71" i="2"/>
  <c r="I93" i="2"/>
  <c r="I38" i="2"/>
  <c r="I68" i="2"/>
  <c r="I84" i="2"/>
  <c r="J67" i="2"/>
  <c r="J83" i="2"/>
  <c r="L93" i="2"/>
  <c r="K67" i="2"/>
</calcChain>
</file>

<file path=xl/sharedStrings.xml><?xml version="1.0" encoding="utf-8"?>
<sst xmlns="http://schemas.openxmlformats.org/spreadsheetml/2006/main" count="1517" uniqueCount="486">
  <si>
    <t>2.3 Players Patch Balance Design</t>
  </si>
  <si>
    <t>The workbook contains the balance design for ship speeds, health, costs, and build times. It also contains research costs and build times.</t>
  </si>
  <si>
    <t>Stats</t>
  </si>
  <si>
    <t>Date</t>
  </si>
  <si>
    <t>Version</t>
  </si>
  <si>
    <t>"New" stats are from Homeworld Remastered as of:</t>
  </si>
  <si>
    <t>2.3 Players Patch build 8 WIP</t>
  </si>
  <si>
    <t>"b7" stats are from Homeworld Remastered as of:</t>
  </si>
  <si>
    <t>2.3 Players Patch build 7</t>
  </si>
  <si>
    <t>"hw1c" stats are from Homeworld 1 as of:</t>
  </si>
  <si>
    <t>1.05 Patch</t>
  </si>
  <si>
    <t>Instructions</t>
  </si>
  <si>
    <t>On each sheet, filter column A by color to compare classes.</t>
  </si>
  <si>
    <t>Ship</t>
  </si>
  <si>
    <t>b7 Speed</t>
  </si>
  <si>
    <t>Upgraded</t>
  </si>
  <si>
    <t>Ratio</t>
  </si>
  <si>
    <t>New Speed</t>
  </si>
  <si>
    <t>hw1c Speed</t>
  </si>
  <si>
    <t>Order</t>
  </si>
  <si>
    <t>NewOrder</t>
  </si>
  <si>
    <t>hgn_assaultcorvette.ship</t>
  </si>
  <si>
    <t>hgn_assaultcorvetteelite.ship</t>
  </si>
  <si>
    <t>hgn_assaultfrigate.ship</t>
  </si>
  <si>
    <t>hgn_attackbomber.ship</t>
  </si>
  <si>
    <t>hgn_attackbomberelite.ship</t>
  </si>
  <si>
    <t>hgn_battlecruiser.ship</t>
  </si>
  <si>
    <t>hgn_carrier.ship</t>
  </si>
  <si>
    <t>hgn_defensefieldfrigate.ship</t>
  </si>
  <si>
    <t>hgn_destroyer.ship</t>
  </si>
  <si>
    <t>hgn_dreadnaught.ship</t>
  </si>
  <si>
    <t>hgn_drone_frigate.ship</t>
  </si>
  <si>
    <t>hgn_drone_frigate_2.ship</t>
  </si>
  <si>
    <t>hgn_drone_frigate_3.ship</t>
  </si>
  <si>
    <t>hgn_ecmprobe.ship</t>
  </si>
  <si>
    <t>hgn_gunturret.ship</t>
  </si>
  <si>
    <t>hgn_hscore.ship</t>
  </si>
  <si>
    <t>hgn_interceptor.ship</t>
  </si>
  <si>
    <t>hgn_ioncannonfrigate.ship</t>
  </si>
  <si>
    <t>hgn_ionturret.ship</t>
  </si>
  <si>
    <t>hgn_marinefrigate.ship</t>
  </si>
  <si>
    <t>hgn_marinefrigate_soban.ship</t>
  </si>
  <si>
    <t>hgn_minelayercorvette.ship</t>
  </si>
  <si>
    <t>hgn_mothership.ship</t>
  </si>
  <si>
    <t>hgn_probe.ship</t>
  </si>
  <si>
    <t>hgn_proximitysensor.ship</t>
  </si>
  <si>
    <t>hgn_pulsarcorvette.ship</t>
  </si>
  <si>
    <t>hgn_resourcecollector.ship</t>
  </si>
  <si>
    <t>hgn_resourcecontroller.ship</t>
  </si>
  <si>
    <t>hgn_scout.ship</t>
  </si>
  <si>
    <t>hgn_shipyard.ship</t>
  </si>
  <si>
    <t>hgn_shipyard_elohim.ship</t>
  </si>
  <si>
    <t>hgn_shipyard_spg.ship</t>
  </si>
  <si>
    <t>hgn_targetdrone.ship</t>
  </si>
  <si>
    <t>hgn_torpedofrigate.ship</t>
  </si>
  <si>
    <t>kus_ambassador.ship</t>
  </si>
  <si>
    <t>kus_assaultfrigate.ship</t>
  </si>
  <si>
    <t>kus_attackbomber.ship</t>
  </si>
  <si>
    <t>kus_carrier.ship</t>
  </si>
  <si>
    <t>kus_cloakedfighter.ship</t>
  </si>
  <si>
    <t>kus_cloakgenerator.ship</t>
  </si>
  <si>
    <t>kus_cryotray.ship</t>
  </si>
  <si>
    <t>kus_cryotray_m03.ship</t>
  </si>
  <si>
    <t>kus_defender.ship</t>
  </si>
  <si>
    <t>kus_destroyer.ship</t>
  </si>
  <si>
    <t>kus_drone0.ship</t>
  </si>
  <si>
    <t>kus_drone1.ship</t>
  </si>
  <si>
    <t>kus_drone10.ship</t>
  </si>
  <si>
    <t>kus_drone11.ship</t>
  </si>
  <si>
    <t>kus_drone12.ship</t>
  </si>
  <si>
    <t>kus_drone13.ship</t>
  </si>
  <si>
    <t>kus_drone2.ship</t>
  </si>
  <si>
    <t>kus_drone3.ship</t>
  </si>
  <si>
    <t>kus_drone4.ship</t>
  </si>
  <si>
    <t>kus_drone5.ship</t>
  </si>
  <si>
    <t>kus_drone6.ship</t>
  </si>
  <si>
    <t>kus_drone7.ship</t>
  </si>
  <si>
    <t>kus_drone8.ship</t>
  </si>
  <si>
    <t>kus_drone9.ship</t>
  </si>
  <si>
    <t>kus_dronefrigate.ship</t>
  </si>
  <si>
    <t>kus_gravwellgenerator.ship</t>
  </si>
  <si>
    <t>kus_headshotasteroid.ship</t>
  </si>
  <si>
    <t>kus_heavycorvette.ship</t>
  </si>
  <si>
    <t>kus_heavycruiser.ship</t>
  </si>
  <si>
    <t>kus_interceptor.ship</t>
  </si>
  <si>
    <t>kus_ioncannonfrigate.ship</t>
  </si>
  <si>
    <t>kus_lightcorvette.ship</t>
  </si>
  <si>
    <t>kus_minelayercorvette.ship</t>
  </si>
  <si>
    <t>kus_missiledestroyer.ship</t>
  </si>
  <si>
    <t>kus_mothership.ship</t>
  </si>
  <si>
    <t>kus_multiguncorvette.ship</t>
  </si>
  <si>
    <t>kus_probe.ship</t>
  </si>
  <si>
    <t>kus_proximitysensor.ship</t>
  </si>
  <si>
    <t>kus_repaircorvette.ship</t>
  </si>
  <si>
    <t>kus_researchship.ship</t>
  </si>
  <si>
    <t>kus_researchship_1.ship</t>
  </si>
  <si>
    <t>kus_researchship_2.ship</t>
  </si>
  <si>
    <t>kus_researchship_3.ship</t>
  </si>
  <si>
    <t>kus_researchship_4.ship</t>
  </si>
  <si>
    <t>kus_researchship_5.ship</t>
  </si>
  <si>
    <t>kus_resourcecollector.ship</t>
  </si>
  <si>
    <t>kus_resourcecontroller.ship</t>
  </si>
  <si>
    <t>kus_salvagecorvette.ship</t>
  </si>
  <si>
    <t>kus_scout.ship</t>
  </si>
  <si>
    <t>kus_sensorarray.ship</t>
  </si>
  <si>
    <t>kus_supportfrigate.ship</t>
  </si>
  <si>
    <t>kus_targetdrone.ship</t>
  </si>
  <si>
    <t>tai_assaultfrigate.ship</t>
  </si>
  <si>
    <t>see kus</t>
  </si>
  <si>
    <t>tai_attackbomber.ship</t>
  </si>
  <si>
    <t>tai_carrier.ship</t>
  </si>
  <si>
    <t>tai_cloakgenerator.ship</t>
  </si>
  <si>
    <t>tai_defender.ship</t>
  </si>
  <si>
    <t>tai_defensefighter.ship</t>
  </si>
  <si>
    <t>tai_destroyer.ship</t>
  </si>
  <si>
    <t>tai_fieldfrigate.ship</t>
  </si>
  <si>
    <t>tai_fieldgenerator.ship</t>
  </si>
  <si>
    <t>tai_fieldgeneratordummy.ship</t>
  </si>
  <si>
    <t>tai_fieldgeneratorsegment1.ship</t>
  </si>
  <si>
    <t>tai_fieldgeneratorsegment2.ship</t>
  </si>
  <si>
    <t>tai_fieldgeneratorsegment3.ship</t>
  </si>
  <si>
    <t>tai_fieldgeneratorsegment4.ship</t>
  </si>
  <si>
    <t>tai_fieldgeneratorsegment5.ship</t>
  </si>
  <si>
    <t>tai_fieldgeneratorsegment6.ship</t>
  </si>
  <si>
    <t>tai_fieldgeneratorsegment7.ship</t>
  </si>
  <si>
    <t>tai_fieldgeneratorsegment8.ship</t>
  </si>
  <si>
    <t>tai_gravwellgenerator.ship</t>
  </si>
  <si>
    <t>tai_headshotasteroid.ship</t>
  </si>
  <si>
    <t>tai_heavycorvette.ship</t>
  </si>
  <si>
    <t>tai_heavycruiser.ship</t>
  </si>
  <si>
    <t>tai_interceptor.ship</t>
  </si>
  <si>
    <t>tai_ioncannonfrigate.ship</t>
  </si>
  <si>
    <t>tai_lightcorvette.ship</t>
  </si>
  <si>
    <t>tai_minelayercorvette.ship</t>
  </si>
  <si>
    <t>tai_missiledestroyer.ship</t>
  </si>
  <si>
    <t>tai_mothership.ship</t>
  </si>
  <si>
    <t>tai_multiguncorvette.ship</t>
  </si>
  <si>
    <t>tai_probe.ship</t>
  </si>
  <si>
    <t>tai_proximitysensor.ship</t>
  </si>
  <si>
    <t>tai_repaircorvette.ship</t>
  </si>
  <si>
    <t>tai_researchship.ship</t>
  </si>
  <si>
    <t>tai_researchship_1.ship</t>
  </si>
  <si>
    <t>tai_researchship_2.ship</t>
  </si>
  <si>
    <t>tai_researchship_3.ship</t>
  </si>
  <si>
    <t>tai_researchship_4.ship</t>
  </si>
  <si>
    <t>tai_researchship_5.ship</t>
  </si>
  <si>
    <t>tai_researchstation.ship</t>
  </si>
  <si>
    <t>tai_resourcecollector.ship</t>
  </si>
  <si>
    <t>tai_resourcecontroller.ship</t>
  </si>
  <si>
    <t>tai_salvagecorvette.ship</t>
  </si>
  <si>
    <t>tai_scout.ship</t>
  </si>
  <si>
    <t>350*1.4</t>
  </si>
  <si>
    <t>tai_sensorarray.ship</t>
  </si>
  <si>
    <t>tai_supportfrigate.ship</t>
  </si>
  <si>
    <t>tai_targetdrone.ship</t>
  </si>
  <si>
    <t>vgr_assaultfrigate.ship</t>
  </si>
  <si>
    <t>vgr_battlecruiser.ship</t>
  </si>
  <si>
    <t>vgr_bomber.ship</t>
  </si>
  <si>
    <t>vgr_carrier.ship</t>
  </si>
  <si>
    <t>vgr_commandcorvette.ship</t>
  </si>
  <si>
    <t>vgr_commstation.ship</t>
  </si>
  <si>
    <t>vgr_destroyer.ship</t>
  </si>
  <si>
    <t>vgr_heavymissilefrigate.ship</t>
  </si>
  <si>
    <t>vgr_hyperspace_platform.ship</t>
  </si>
  <si>
    <t>vgr_infiltratorfrigate.ship</t>
  </si>
  <si>
    <t>vgr_interceptor.ship</t>
  </si>
  <si>
    <t>vgr_lancefighter.ship</t>
  </si>
  <si>
    <t>vgr_lasercorvette.ship</t>
  </si>
  <si>
    <t>vgr_minelayercorvette.ship</t>
  </si>
  <si>
    <t>vgr_missilecorvette.ship</t>
  </si>
  <si>
    <t>vgr_mothership.ship</t>
  </si>
  <si>
    <t>vgr_mothership_makaan.ship</t>
  </si>
  <si>
    <t>vgr_planetkiller.ship</t>
  </si>
  <si>
    <t>vgr_planetkillermissile.ship</t>
  </si>
  <si>
    <t>vgr_prisonstation.ship</t>
  </si>
  <si>
    <t>vgr_probe.ship</t>
  </si>
  <si>
    <t>vgr_probe_ecm.ship</t>
  </si>
  <si>
    <t>vgr_probe_prox.ship</t>
  </si>
  <si>
    <t>vgr_resourcecollector.ship</t>
  </si>
  <si>
    <t>vgr_resourcecontroller.ship</t>
  </si>
  <si>
    <t>vgr_scout.ship</t>
  </si>
  <si>
    <t>vgr_shipyard.ship</t>
  </si>
  <si>
    <t>vgr_weaponplatform_gun.ship</t>
  </si>
  <si>
    <t>vgr_weaponplatform_missile.ship</t>
  </si>
  <si>
    <t>b7 Effective Health</t>
  </si>
  <si>
    <t>Health</t>
  </si>
  <si>
    <t>SideArmourDamage</t>
  </si>
  <si>
    <t>RearArmourDamage</t>
  </si>
  <si>
    <t>Upgraded Effective Health</t>
  </si>
  <si>
    <t>New Effective Health</t>
  </si>
  <si>
    <t>hw1c Health</t>
  </si>
  <si>
    <t>comp to hw2</t>
  </si>
  <si>
    <t>same</t>
  </si>
  <si>
    <t>hw1c was per hub, hwr is fixed health no matter how many hubs</t>
  </si>
  <si>
    <t>Tai version had more health in hw1c. One of the very few race differences in core stats.</t>
  </si>
  <si>
    <t>b7 Cost</t>
  </si>
  <si>
    <t>New Cost</t>
  </si>
  <si>
    <t>hw1c Cost</t>
  </si>
  <si>
    <t>See Kus</t>
  </si>
  <si>
    <t>b7 BT</t>
  </si>
  <si>
    <t>New BT</t>
  </si>
  <si>
    <t>hw1c BT</t>
  </si>
  <si>
    <t>1x hw2</t>
  </si>
  <si>
    <t>1.11x</t>
  </si>
  <si>
    <t>1.22x</t>
  </si>
  <si>
    <t>1.33x</t>
  </si>
  <si>
    <t>1.44x</t>
  </si>
  <si>
    <t>Costs</t>
  </si>
  <si>
    <t>HW2</t>
  </si>
  <si>
    <t>New HW1</t>
  </si>
  <si>
    <t>Core Fighters</t>
  </si>
  <si>
    <t>Core Corvettes</t>
  </si>
  <si>
    <t>Core Frigates</t>
  </si>
  <si>
    <t>Destroyers</t>
  </si>
  <si>
    <t>Cruisers</t>
  </si>
  <si>
    <t>Build Times</t>
  </si>
  <si>
    <t>Build Times Across Classes</t>
  </si>
  <si>
    <t>hw1c</t>
  </si>
  <si>
    <t>This is really a bad attempt to compare this… hw1 obviously needs to use ques for non-combat stuff too. Honestly just ignore this….</t>
  </si>
  <si>
    <t>Early</t>
  </si>
  <si>
    <t>MS</t>
  </si>
  <si>
    <t>SY</t>
  </si>
  <si>
    <t>CC1</t>
  </si>
  <si>
    <t>CC2</t>
  </si>
  <si>
    <t>CC3</t>
  </si>
  <si>
    <t>Total CCs</t>
  </si>
  <si>
    <t>Total Ques</t>
  </si>
  <si>
    <t>Hiig</t>
  </si>
  <si>
    <t>HW1</t>
  </si>
  <si>
    <t>Early-Mid</t>
  </si>
  <si>
    <t>Mid-Late</t>
  </si>
  <si>
    <t>Late</t>
  </si>
  <si>
    <t>Research</t>
  </si>
  <si>
    <t>Ship/Class</t>
  </si>
  <si>
    <t>Base Time</t>
  </si>
  <si>
    <t>1x res</t>
  </si>
  <si>
    <t>2x res</t>
  </si>
  <si>
    <t>3x res</t>
  </si>
  <si>
    <t>New Base Time</t>
  </si>
  <si>
    <t>hw1c Time 1x res (no base time)</t>
  </si>
  <si>
    <t>2x res (assume twice as fast)</t>
  </si>
  <si>
    <t>4x res</t>
  </si>
  <si>
    <t>New Order</t>
  </si>
  <si>
    <t>Time Ratios:</t>
  </si>
  <si>
    <t>hgn_assaultcorvettehealthupgrade1</t>
  </si>
  <si>
    <t>hgn_assaultcorvette</t>
  </si>
  <si>
    <t>hgn_assaultcorvettemaxspeedupgrade1</t>
  </si>
  <si>
    <t>hgn_assaultfrigatehealthupgrade1</t>
  </si>
  <si>
    <t>hgn_assaultfrigate</t>
  </si>
  <si>
    <t>hgn_assaultfrigatemaxspeedupgrade1</t>
  </si>
  <si>
    <t>hgn_attackbomberimprovedbombs</t>
  </si>
  <si>
    <t>hgn_attackbomber</t>
  </si>
  <si>
    <t>hgn_attackbombermaxspeedupgrade1</t>
  </si>
  <si>
    <t>hgn_battlecruiserhealthupgrade1</t>
  </si>
  <si>
    <t>hgn_battlecruiser</t>
  </si>
  <si>
    <t>hgn_battlecruiserionweapons</t>
  </si>
  <si>
    <t>hgn_battlecruisermaxspeedupgrade1</t>
  </si>
  <si>
    <t>hgn_carrierbuildspeedupgrade1</t>
  </si>
  <si>
    <t>hgn_carrier</t>
  </si>
  <si>
    <t>hgn_carrierhealthupgrade1</t>
  </si>
  <si>
    <t>hgn_carriermaxspeedupgrade1</t>
  </si>
  <si>
    <t>hgn_defensefieldfrigateshield</t>
  </si>
  <si>
    <t>hgn_defensefieldfrigate</t>
  </si>
  <si>
    <t>hgn_destroyerhealthupgrade1</t>
  </si>
  <si>
    <t>hgn_destroyer</t>
  </si>
  <si>
    <t>hgn_destroyermaxspeedupgrade1</t>
  </si>
  <si>
    <t>hgn_destroyertech</t>
  </si>
  <si>
    <t>hgn_ecmprobe</t>
  </si>
  <si>
    <t>hgn_graviticattractionmines</t>
  </si>
  <si>
    <t>hgn_minelayercorvette</t>
  </si>
  <si>
    <t>hgn_gunturrethealthupgrade1</t>
  </si>
  <si>
    <t>hgn_gunturret</t>
  </si>
  <si>
    <t>hgn_improvedtorpedo</t>
  </si>
  <si>
    <t>hgn_torpedofrigate</t>
  </si>
  <si>
    <t>hgn_interceptormaxspeedupgrade1</t>
  </si>
  <si>
    <t>hgn_interceptor</t>
  </si>
  <si>
    <t>hgn_ioncannonfrigatehealthupgrade1</t>
  </si>
  <si>
    <t>hgn_ioncannonfrigate</t>
  </si>
  <si>
    <t>hgn_ioncannonfrigatemaxspeedupgrade1</t>
  </si>
  <si>
    <t>hgn_ionturrethealthupgrade1</t>
  </si>
  <si>
    <t>hgn_ionturret</t>
  </si>
  <si>
    <t>hgn_mothershipbuildspeedupgrade1</t>
  </si>
  <si>
    <t>hgn_mothership</t>
  </si>
  <si>
    <t>hgn_mothershiphealthupgrade1</t>
  </si>
  <si>
    <t>hgn_mothershipmaxspeedupgrade1</t>
  </si>
  <si>
    <t>hgn_platformionweapons</t>
  </si>
  <si>
    <t>hgn_pulsarcorvettehealthupgrade1</t>
  </si>
  <si>
    <t>hgn_pulsarcorvette</t>
  </si>
  <si>
    <t>hgn_pulsarcorvettemaxspeedupgrade1</t>
  </si>
  <si>
    <t>hgn_repairability</t>
  </si>
  <si>
    <t>hgn_resourcecollector</t>
  </si>
  <si>
    <t>hgn_resourcecollectorhealthupgrade1</t>
  </si>
  <si>
    <t>hgn_resourcecontrollerhealthupgrade1</t>
  </si>
  <si>
    <t>hgn_resourcecontroller</t>
  </si>
  <si>
    <t>hgn_scoutempability</t>
  </si>
  <si>
    <t>hgn_scout</t>
  </si>
  <si>
    <t>hgn_scoutpingability</t>
  </si>
  <si>
    <t>hgn_sensdisprobe</t>
  </si>
  <si>
    <t>hgn_proximitysensor</t>
  </si>
  <si>
    <t>hgn_shipyardbuildspeedupgrade1</t>
  </si>
  <si>
    <t>hgn_shipyard</t>
  </si>
  <si>
    <t>hgn_shipyardhealthupgrade1</t>
  </si>
  <si>
    <t>hgn_shipyardmaxspeedupgrade1</t>
  </si>
  <si>
    <t>hgn_torpedofrigatehealthupgrade1</t>
  </si>
  <si>
    <t>hgn_torpedofrigatemaxspeedupgrade1</t>
  </si>
  <si>
    <t>kus_capitalshipchassis</t>
  </si>
  <si>
    <t>kus_assaultfrigate</t>
  </si>
  <si>
    <t>kus_capitalshipdrive</t>
  </si>
  <si>
    <t>kus_supportfrigate</t>
  </si>
  <si>
    <t>kus_cloakedfighter</t>
  </si>
  <si>
    <t>kus_cloakgenerator</t>
  </si>
  <si>
    <t>kus_corvettechassis</t>
  </si>
  <si>
    <t>kus_salvagecorvette</t>
  </si>
  <si>
    <t>kus_corvettedrive</t>
  </si>
  <si>
    <t>kus_lightcorvette</t>
  </si>
  <si>
    <t>kus_defendersubsystems</t>
  </si>
  <si>
    <t>kus_defender</t>
  </si>
  <si>
    <t>kus_dronetechnology</t>
  </si>
  <si>
    <t>kus_dronefrigate</t>
  </si>
  <si>
    <t>kus_fasttrackingturrets</t>
  </si>
  <si>
    <t>kus_multiguncorvette</t>
  </si>
  <si>
    <t>25 (40 in 2.1)</t>
  </si>
  <si>
    <t>kus_fighterchassis</t>
  </si>
  <si>
    <t>kus_interceptor</t>
  </si>
  <si>
    <t>kus_fighterdrive</t>
  </si>
  <si>
    <t>kus_scout</t>
  </si>
  <si>
    <t>kus_gravitygenerator</t>
  </si>
  <si>
    <t>kus_gravwellgenerator</t>
  </si>
  <si>
    <t>50 (100 in 2.1)</t>
  </si>
  <si>
    <t>Note: Time to finish building a GW: v2.1 276sec, v2.3b7 226sec, v2.3b8 240sec. Torpedo frigates can hyperspace at 220sec.</t>
  </si>
  <si>
    <t>kus_guidedmissiles</t>
  </si>
  <si>
    <t>kus_missiledestroyer</t>
  </si>
  <si>
    <t>kus_heavycorvetteupgrade</t>
  </si>
  <si>
    <t>kus_heavycorvette</t>
  </si>
  <si>
    <t>20 (30 in 2.1)</t>
  </si>
  <si>
    <t>kus_heavyguns</t>
  </si>
  <si>
    <t>kus_heavycruiser</t>
  </si>
  <si>
    <t>kus_ioncannons</t>
  </si>
  <si>
    <t>kus_ioncannonfrigate</t>
  </si>
  <si>
    <t>kus_minelayingtech</t>
  </si>
  <si>
    <t>kus_minelayercorvette</t>
  </si>
  <si>
    <t>kus_proximitysensor</t>
  </si>
  <si>
    <t>kus_sensorarray</t>
  </si>
  <si>
    <t>kus_supercapitalshipdrive</t>
  </si>
  <si>
    <t>kus_carrier</t>
  </si>
  <si>
    <t>kus_superheavychassis</t>
  </si>
  <si>
    <t>kus_destroyer</t>
  </si>
  <si>
    <t>tai_capitalshipchassis</t>
  </si>
  <si>
    <t>tai_assaultfrigate</t>
  </si>
  <si>
    <t>tai_capitalshipdrive</t>
  </si>
  <si>
    <t>tai_supportfrigate</t>
  </si>
  <si>
    <t>tai_cloakgenerator</t>
  </si>
  <si>
    <t>tai_corvettechassis</t>
  </si>
  <si>
    <t>tai_salvagecorvette</t>
  </si>
  <si>
    <t>tai_corvettedrive</t>
  </si>
  <si>
    <t>tai_lightcorvette</t>
  </si>
  <si>
    <t>tai_defendersubsystems</t>
  </si>
  <si>
    <t>tai_defender</t>
  </si>
  <si>
    <t>tai_defensefield</t>
  </si>
  <si>
    <t>tai_fieldfrigate</t>
  </si>
  <si>
    <t>tai_defensefighter</t>
  </si>
  <si>
    <t>tai_fasttrackingturrets</t>
  </si>
  <si>
    <t>tai_multiguncorvette</t>
  </si>
  <si>
    <t>tai_fighterchassis</t>
  </si>
  <si>
    <t>tai_interceptor</t>
  </si>
  <si>
    <t>tai_fighterdrive</t>
  </si>
  <si>
    <t>tai_scout</t>
  </si>
  <si>
    <t>tai_gravitygenerator</t>
  </si>
  <si>
    <t>tai_gravwellgenerator</t>
  </si>
  <si>
    <t>tai_guidedmissiles</t>
  </si>
  <si>
    <t>tai_missiledestroyer</t>
  </si>
  <si>
    <t>tai_heavycorvetteupgrade</t>
  </si>
  <si>
    <t>tai_heavycorvette</t>
  </si>
  <si>
    <t>tai_heavyguns</t>
  </si>
  <si>
    <t>tai_heavycruiser</t>
  </si>
  <si>
    <t>tai_ioncannons</t>
  </si>
  <si>
    <t>tai_ioncannonfrigate</t>
  </si>
  <si>
    <t>tai_minelayingtech</t>
  </si>
  <si>
    <t>tai_minelayercorvette</t>
  </si>
  <si>
    <t>tai_proximitysensor</t>
  </si>
  <si>
    <t>tai_sensorarray</t>
  </si>
  <si>
    <t>tai_supercapitalshipdrive</t>
  </si>
  <si>
    <t>tai_carrier</t>
  </si>
  <si>
    <t>tai_superheavychassis</t>
  </si>
  <si>
    <t>tai_destroyer</t>
  </si>
  <si>
    <t>vgr_battlecruiserionweapons</t>
  </si>
  <si>
    <t>vgr_battlecruiser</t>
  </si>
  <si>
    <t>vgr_bomberimprovedbombs</t>
  </si>
  <si>
    <t>vgr_bomber</t>
  </si>
  <si>
    <t>vgr_carrierbuildspeedupgrade1</t>
  </si>
  <si>
    <t>vgr_carrier</t>
  </si>
  <si>
    <t>vgr_corvettecommand</t>
  </si>
  <si>
    <t>vgr_commandcorvette</t>
  </si>
  <si>
    <t>vgr_corvettegraviticattraction</t>
  </si>
  <si>
    <t>vgr_minelayercorvette</t>
  </si>
  <si>
    <t>vgr_corvettehealthupgrade1</t>
  </si>
  <si>
    <t>corvette</t>
  </si>
  <si>
    <t>vgr_corvettelaser</t>
  </si>
  <si>
    <t>vgr_lasercorvette</t>
  </si>
  <si>
    <t>vgr_corvettespeedupgrade1</t>
  </si>
  <si>
    <t>vgr_corvettetech</t>
  </si>
  <si>
    <t>vgr_destroyerguns</t>
  </si>
  <si>
    <t>vgr_destroyer</t>
  </si>
  <si>
    <t>vgr_fighterspeedupgrade1</t>
  </si>
  <si>
    <t>fighter</t>
  </si>
  <si>
    <t>vgr_frigateassault</t>
  </si>
  <si>
    <t>vgr_assaultfrigate</t>
  </si>
  <si>
    <t>vgr_frigatehealthupgrade1</t>
  </si>
  <si>
    <t>frigate</t>
  </si>
  <si>
    <t>vgr_frigateinfiltrationtech</t>
  </si>
  <si>
    <t>vgr_infiltratorfrigate</t>
  </si>
  <si>
    <t>vgr_frigatespeedupgrade1</t>
  </si>
  <si>
    <t>vgr_frigatetech</t>
  </si>
  <si>
    <t>vgr_hyperspacegatetech</t>
  </si>
  <si>
    <t>vgr_hyperspace_platform</t>
  </si>
  <si>
    <t>vgr_lancebeams</t>
  </si>
  <si>
    <t>vgr_lancefighter</t>
  </si>
  <si>
    <t>vgr_mothershipbuildspeedupgrade1</t>
  </si>
  <si>
    <t>vgr_mothership</t>
  </si>
  <si>
    <t>vgr_plasmabombs</t>
  </si>
  <si>
    <t>vgr_platformhealthupgrade1</t>
  </si>
  <si>
    <t>platform</t>
  </si>
  <si>
    <t>vgr_platformheavymissiles</t>
  </si>
  <si>
    <t>vgr_weaponplatform_missile</t>
  </si>
  <si>
    <t>vgr_probeproxsensor</t>
  </si>
  <si>
    <t>vgr_probe_prox</t>
  </si>
  <si>
    <t>vgr_probesensordisruption</t>
  </si>
  <si>
    <t>vgr_probe_ecm</t>
  </si>
  <si>
    <t>vgr_repairability</t>
  </si>
  <si>
    <t>vgr_resourcecollector</t>
  </si>
  <si>
    <t>vgr_scoutempability</t>
  </si>
  <si>
    <t>vgr_scout</t>
  </si>
  <si>
    <t>vgr_shipyardbuildspeedupgrade1</t>
  </si>
  <si>
    <t>vgr_shipyard</t>
  </si>
  <si>
    <t>vgr_supercaphealthupgrade1</t>
  </si>
  <si>
    <t>capital</t>
  </si>
  <si>
    <t>vgr_supercapspeedupgrade1</t>
  </si>
  <si>
    <t>vgr_utilityhealthupgrade1</t>
  </si>
  <si>
    <t>utility</t>
  </si>
  <si>
    <t>b7 Time (1 res)</t>
  </si>
  <si>
    <t>Time (1-&gt;2 res)</t>
  </si>
  <si>
    <t>Time (1-&gt;2-&gt;3 res)</t>
  </si>
  <si>
    <t>New Time (1 res)</t>
  </si>
  <si>
    <t>Path (Times listed below are the time it takes to start building a ship, assuming game starts at 0sec and RU isn't a problem. This includes faster times when Hiig has to get a adv module.)</t>
  </si>
  <si>
    <t>Res Mod + C Mod</t>
  </si>
  <si>
    <t>Res Mod + Adv Mod (+65 sec for F Mod on 2nd ship)</t>
  </si>
  <si>
    <t>F Mod</t>
  </si>
  <si>
    <t>Cap Fac</t>
  </si>
  <si>
    <t>Res Mod + Adv Mod + Defense Field</t>
  </si>
  <si>
    <t>Cap Fac + DD Tech</t>
  </si>
  <si>
    <t>Res Mod + Adv Mod + Minelayer (+60 sec for C Mod on 2nd ship)</t>
  </si>
  <si>
    <t>Res Mod + F Mod</t>
  </si>
  <si>
    <t>Res Ship + C Drive + C Chassis</t>
  </si>
  <si>
    <t>Res Ship + F Drive + F Chassis</t>
  </si>
  <si>
    <t>Res Ship + C Drive + C Chassis + SC Drive</t>
  </si>
  <si>
    <t>Res Ship + F Drive + F Chassis + Cloaked F</t>
  </si>
  <si>
    <t>Res Ship + F Drive + Defender</t>
  </si>
  <si>
    <t>Res Ship + C Drive + C Chassis + SC Drive + Ions + SC Chassis</t>
  </si>
  <si>
    <t>Res Ship + C Drive + C Chassis + Drones</t>
  </si>
  <si>
    <t>Res Ship + C Drive + C Chassis + Heavy</t>
  </si>
  <si>
    <t>Res Ship + C Drive + C Chassis + SC Drive + Ions + SC Chassis + Heavy Guns</t>
  </si>
  <si>
    <t>Res Ship + C Drive + C Chassis + Ions</t>
  </si>
  <si>
    <t>Res Ship + C Drive</t>
  </si>
  <si>
    <t>Res Ship + C Drive + C Chassis + Mine</t>
  </si>
  <si>
    <t>Res Ship + C Drive + C Chassis + SC Drive + Missiles</t>
  </si>
  <si>
    <t>Res Ship + C Drive + C Chassis + Fast Track</t>
  </si>
  <si>
    <t>Res Ship + F Drive + F Chassis + Defense F</t>
  </si>
  <si>
    <t>Res Ship + C Drive + C Chassis + Field</t>
  </si>
  <si>
    <t>Res Mod + F Tech + F Mod + Assault</t>
  </si>
  <si>
    <t>F Mod + Plasma Bombs</t>
  </si>
  <si>
    <t>Res Mod + C Tech + C Mod + Command</t>
  </si>
  <si>
    <t>Res Mod + F Tech + F Mod</t>
  </si>
  <si>
    <t>Res Mod + F Tech + F Mod + Infiltration</t>
  </si>
  <si>
    <t>F Mod + Lance Tech</t>
  </si>
  <si>
    <t>Res Mod + C Tech + C Mod + Laser</t>
  </si>
  <si>
    <t>Res Mod + C Tech + C Mod + Minelayer</t>
  </si>
  <si>
    <t>Res Mod + C Tech + C Mod</t>
  </si>
  <si>
    <t>b7 HW2 Research Costs</t>
  </si>
  <si>
    <t>Interceptors/Assault Craft</t>
  </si>
  <si>
    <t>Hiig Min</t>
  </si>
  <si>
    <t>Hiig Max</t>
  </si>
  <si>
    <t>Vay Min</t>
  </si>
  <si>
    <t>Vay Max</t>
  </si>
  <si>
    <t>Average</t>
  </si>
  <si>
    <t>Pulsars/Missiles</t>
  </si>
  <si>
    <t>Ions/HMF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</si>
</sst>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4BACC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1" fillId="4" borderId="0" xfId="0" applyFont="1" applyFill="1"/>
    <xf numFmtId="0" fontId="1" fillId="9" borderId="0" xfId="0" applyFont="1" applyFill="1"/>
    <xf numFmtId="0" fontId="2" fillId="0" borderId="0" xfId="0" applyFont="1"/>
    <xf numFmtId="1" fontId="0" fillId="0" borderId="0" xfId="0" applyNumberFormat="1"/>
    <xf numFmtId="1" fontId="2" fillId="0" borderId="0" xfId="0" applyNumberFormat="1" applyFont="1"/>
    <xf numFmtId="0" fontId="0" fillId="8" borderId="0" xfId="0" applyFill="1"/>
    <xf numFmtId="0" fontId="0" fillId="0" borderId="0" xfId="0" applyAlignment="1">
      <alignment horizontal="right"/>
    </xf>
    <xf numFmtId="0" fontId="0" fillId="4" borderId="0" xfId="0" applyFill="1" applyAlignment="1">
      <alignment horizontal="right"/>
    </xf>
    <xf numFmtId="0" fontId="1" fillId="4" borderId="0" xfId="0" applyFont="1" applyFill="1" applyAlignment="1">
      <alignment horizontal="left"/>
    </xf>
    <xf numFmtId="2" fontId="0" fillId="0" borderId="0" xfId="0" applyNumberFormat="1"/>
    <xf numFmtId="2" fontId="1" fillId="9" borderId="0" xfId="0" applyNumberFormat="1" applyFont="1" applyFill="1"/>
    <xf numFmtId="2" fontId="1" fillId="4" borderId="0" xfId="0" applyNumberFormat="1" applyFont="1" applyFill="1"/>
    <xf numFmtId="2" fontId="1" fillId="0" borderId="0" xfId="0" applyNumberFormat="1" applyFont="1"/>
    <xf numFmtId="2" fontId="1" fillId="4" borderId="0" xfId="0" applyNumberFormat="1" applyFont="1" applyFill="1" applyAlignment="1">
      <alignment horizontal="left"/>
    </xf>
    <xf numFmtId="2" fontId="0" fillId="0" borderId="0" xfId="0" applyNumberFormat="1" applyAlignment="1">
      <alignment horizontal="right"/>
    </xf>
    <xf numFmtId="0" fontId="3" fillId="4" borderId="0" xfId="0" applyFont="1" applyFill="1"/>
    <xf numFmtId="0" fontId="3" fillId="11" borderId="0" xfId="0" applyFont="1" applyFill="1"/>
    <xf numFmtId="0" fontId="0" fillId="11" borderId="0" xfId="0" applyFill="1"/>
    <xf numFmtId="0" fontId="0" fillId="10" borderId="0" xfId="0" applyFill="1"/>
    <xf numFmtId="0" fontId="1" fillId="7" borderId="0" xfId="0" applyFont="1" applyFill="1"/>
    <xf numFmtId="2" fontId="1" fillId="7" borderId="0" xfId="0" applyNumberFormat="1" applyFont="1" applyFill="1"/>
    <xf numFmtId="16" fontId="0" fillId="7" borderId="0" xfId="0" applyNumberFormat="1" applyFill="1"/>
    <xf numFmtId="1" fontId="1" fillId="4" borderId="0" xfId="0" applyNumberFormat="1" applyFont="1" applyFill="1"/>
    <xf numFmtId="1" fontId="1" fillId="9" borderId="0" xfId="0" applyNumberFormat="1" applyFont="1" applyFill="1"/>
    <xf numFmtId="0" fontId="0" fillId="11" borderId="0" xfId="0" applyFill="1" applyAlignment="1">
      <alignment horizontal="right"/>
    </xf>
    <xf numFmtId="0" fontId="4" fillId="0" borderId="0" xfId="0" applyFont="1" applyAlignment="1">
      <alignment wrapText="1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14" fontId="3" fillId="12" borderId="0" xfId="0" applyNumberFormat="1" applyFont="1" applyFill="1" applyAlignment="1">
      <alignment horizontal="left" vertical="top"/>
    </xf>
    <xf numFmtId="0" fontId="3" fillId="12" borderId="0" xfId="0" applyFont="1" applyFill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4BACC6"/>
      <color rgb="FF5AB6D6"/>
      <color rgb="FF5ABED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tabSelected="1" workbookViewId="0"/>
  </sheetViews>
  <sheetFormatPr defaultRowHeight="15" x14ac:dyDescent="0.25"/>
  <cols>
    <col min="1" max="1" width="100.7109375" customWidth="1"/>
    <col min="2" max="2" width="11.7109375" customWidth="1"/>
    <col min="3" max="3" width="50.7109375" customWidth="1"/>
  </cols>
  <sheetData>
    <row r="1" spans="1:3" ht="23.25" x14ac:dyDescent="0.35">
      <c r="A1" s="33" t="s">
        <v>0</v>
      </c>
    </row>
    <row r="2" spans="1:3" ht="30" x14ac:dyDescent="0.25">
      <c r="A2" s="34" t="s">
        <v>1</v>
      </c>
    </row>
    <row r="4" spans="1:3" x14ac:dyDescent="0.25">
      <c r="A4" s="35" t="s">
        <v>2</v>
      </c>
      <c r="B4" s="1" t="s">
        <v>3</v>
      </c>
      <c r="C4" s="1" t="s">
        <v>4</v>
      </c>
    </row>
    <row r="5" spans="1:3" x14ac:dyDescent="0.25">
      <c r="A5" s="34" t="s">
        <v>5</v>
      </c>
      <c r="B5" s="36">
        <v>43312</v>
      </c>
      <c r="C5" s="37" t="s">
        <v>6</v>
      </c>
    </row>
    <row r="6" spans="1:3" x14ac:dyDescent="0.25">
      <c r="A6" s="34" t="s">
        <v>7</v>
      </c>
      <c r="B6" s="36">
        <v>43167</v>
      </c>
      <c r="C6" s="37" t="s">
        <v>8</v>
      </c>
    </row>
    <row r="7" spans="1:3" x14ac:dyDescent="0.25">
      <c r="A7" s="34" t="s">
        <v>9</v>
      </c>
      <c r="B7" s="36">
        <v>36612</v>
      </c>
      <c r="C7" s="37" t="s">
        <v>10</v>
      </c>
    </row>
    <row r="9" spans="1:3" x14ac:dyDescent="0.25">
      <c r="A9" s="35" t="s">
        <v>11</v>
      </c>
    </row>
    <row r="10" spans="1:3" x14ac:dyDescent="0.25">
      <c r="A10" s="34" t="s">
        <v>12</v>
      </c>
    </row>
  </sheetData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"/>
  <sheetViews>
    <sheetView workbookViewId="0"/>
  </sheetViews>
  <sheetFormatPr defaultRowHeight="15" x14ac:dyDescent="0.25"/>
  <cols>
    <col min="1" max="1" width="11.140625" bestFit="1" customWidth="1"/>
  </cols>
  <sheetData>
    <row r="1" spans="1:2" x14ac:dyDescent="0.25">
      <c r="A1" s="1" t="s">
        <v>477</v>
      </c>
    </row>
    <row r="3" spans="1:2" x14ac:dyDescent="0.25">
      <c r="A3" s="1" t="s">
        <v>478</v>
      </c>
    </row>
    <row r="4" spans="1:2" x14ac:dyDescent="0.25">
      <c r="A4" t="s">
        <v>479</v>
      </c>
      <c r="B4">
        <v>3100</v>
      </c>
    </row>
    <row r="5" spans="1:2" x14ac:dyDescent="0.25">
      <c r="A5" t="s">
        <v>480</v>
      </c>
      <c r="B5">
        <v>4700</v>
      </c>
    </row>
    <row r="6" spans="1:2" x14ac:dyDescent="0.25">
      <c r="A6" t="s">
        <v>481</v>
      </c>
      <c r="B6">
        <v>2450</v>
      </c>
    </row>
    <row r="7" spans="1:2" x14ac:dyDescent="0.25">
      <c r="A7" t="s">
        <v>482</v>
      </c>
      <c r="B7">
        <v>5250</v>
      </c>
    </row>
    <row r="8" spans="1:2" x14ac:dyDescent="0.25">
      <c r="A8" t="s">
        <v>483</v>
      </c>
      <c r="B8">
        <f>AVERAGE(B4:B7)</f>
        <v>3875</v>
      </c>
    </row>
    <row r="10" spans="1:2" x14ac:dyDescent="0.25">
      <c r="A10" s="1" t="s">
        <v>484</v>
      </c>
    </row>
    <row r="11" spans="1:2" x14ac:dyDescent="0.25">
      <c r="A11" t="s">
        <v>479</v>
      </c>
      <c r="B11">
        <v>3100</v>
      </c>
    </row>
    <row r="12" spans="1:2" x14ac:dyDescent="0.25">
      <c r="A12" t="s">
        <v>480</v>
      </c>
      <c r="B12">
        <v>4700</v>
      </c>
    </row>
    <row r="13" spans="1:2" x14ac:dyDescent="0.25">
      <c r="A13" t="s">
        <v>481</v>
      </c>
      <c r="B13">
        <v>2450</v>
      </c>
    </row>
    <row r="14" spans="1:2" x14ac:dyDescent="0.25">
      <c r="A14" t="s">
        <v>482</v>
      </c>
      <c r="B14">
        <v>5250</v>
      </c>
    </row>
    <row r="15" spans="1:2" x14ac:dyDescent="0.25">
      <c r="A15" t="s">
        <v>483</v>
      </c>
      <c r="B15">
        <f>AVERAGE(B11:B14)</f>
        <v>3875</v>
      </c>
    </row>
    <row r="17" spans="1:2" x14ac:dyDescent="0.25">
      <c r="A17" s="1" t="s">
        <v>485</v>
      </c>
    </row>
    <row r="18" spans="1:2" x14ac:dyDescent="0.25">
      <c r="A18" t="s">
        <v>479</v>
      </c>
      <c r="B18">
        <v>4250</v>
      </c>
    </row>
    <row r="19" spans="1:2" x14ac:dyDescent="0.25">
      <c r="A19" t="s">
        <v>480</v>
      </c>
      <c r="B19">
        <v>5850</v>
      </c>
    </row>
    <row r="20" spans="1:2" x14ac:dyDescent="0.25">
      <c r="A20" t="s">
        <v>481</v>
      </c>
      <c r="B20">
        <v>3600</v>
      </c>
    </row>
    <row r="21" spans="1:2" x14ac:dyDescent="0.25">
      <c r="A21" t="s">
        <v>482</v>
      </c>
      <c r="B21">
        <v>6800</v>
      </c>
    </row>
    <row r="22" spans="1:2" x14ac:dyDescent="0.25">
      <c r="A22" t="s">
        <v>483</v>
      </c>
      <c r="B22">
        <f>AVERAGE(B18:B21)</f>
        <v>5125</v>
      </c>
    </row>
    <row r="24" spans="1:2" x14ac:dyDescent="0.25">
      <c r="A24" s="1" t="s">
        <v>213</v>
      </c>
    </row>
    <row r="25" spans="1:2" x14ac:dyDescent="0.25">
      <c r="A25" t="s">
        <v>479</v>
      </c>
      <c r="B25">
        <v>3300</v>
      </c>
    </row>
    <row r="26" spans="1:2" x14ac:dyDescent="0.25">
      <c r="A26" t="s">
        <v>480</v>
      </c>
      <c r="B26">
        <v>6400</v>
      </c>
    </row>
    <row r="27" spans="1:2" x14ac:dyDescent="0.25">
      <c r="A27" t="s">
        <v>481</v>
      </c>
      <c r="B27">
        <v>3250</v>
      </c>
    </row>
    <row r="28" spans="1:2" x14ac:dyDescent="0.25">
      <c r="A28" t="s">
        <v>482</v>
      </c>
      <c r="B28">
        <v>8250</v>
      </c>
    </row>
    <row r="29" spans="1:2" x14ac:dyDescent="0.25">
      <c r="A29" t="s">
        <v>483</v>
      </c>
      <c r="B29">
        <f>AVERAGE(B25:B28)</f>
        <v>5300</v>
      </c>
    </row>
    <row r="31" spans="1:2" x14ac:dyDescent="0.25">
      <c r="A31" s="1" t="s">
        <v>214</v>
      </c>
    </row>
    <row r="32" spans="1:2" x14ac:dyDescent="0.25">
      <c r="A32" t="s">
        <v>479</v>
      </c>
      <c r="B32">
        <v>8100</v>
      </c>
    </row>
    <row r="33" spans="1:2" x14ac:dyDescent="0.25">
      <c r="A33" t="s">
        <v>480</v>
      </c>
      <c r="B33">
        <v>11200</v>
      </c>
    </row>
    <row r="34" spans="1:2" x14ac:dyDescent="0.25">
      <c r="A34" t="s">
        <v>481</v>
      </c>
      <c r="B34">
        <v>9500</v>
      </c>
    </row>
    <row r="35" spans="1:2" x14ac:dyDescent="0.25">
      <c r="A35" t="s">
        <v>482</v>
      </c>
      <c r="B35">
        <v>12500</v>
      </c>
    </row>
    <row r="36" spans="1:2" x14ac:dyDescent="0.25">
      <c r="A36" t="s">
        <v>483</v>
      </c>
      <c r="B36">
        <f>AVERAGE(B32:B35)</f>
        <v>10325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J323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31.85546875" bestFit="1" customWidth="1"/>
    <col min="2" max="2" width="8.85546875" bestFit="1" customWidth="1"/>
    <col min="3" max="3" width="8.85546875" customWidth="1"/>
    <col min="4" max="4" width="8.85546875" style="17" customWidth="1"/>
    <col min="5" max="5" width="11.42578125" style="14" bestFit="1" customWidth="1"/>
    <col min="6" max="6" width="11.42578125" style="22" customWidth="1"/>
    <col min="8" max="8" width="9.140625" style="17"/>
  </cols>
  <sheetData>
    <row r="1" spans="1:10" x14ac:dyDescent="0.25">
      <c r="A1" s="1" t="s">
        <v>13</v>
      </c>
      <c r="B1" s="9" t="s">
        <v>14</v>
      </c>
      <c r="C1" s="9" t="s">
        <v>15</v>
      </c>
      <c r="D1" s="18" t="s">
        <v>16</v>
      </c>
      <c r="E1" s="16" t="s">
        <v>17</v>
      </c>
      <c r="F1" s="21" t="s">
        <v>16</v>
      </c>
      <c r="G1" s="28" t="s">
        <v>18</v>
      </c>
      <c r="H1" s="28" t="s">
        <v>16</v>
      </c>
      <c r="I1" t="s">
        <v>19</v>
      </c>
      <c r="J1" t="s">
        <v>20</v>
      </c>
    </row>
    <row r="2" spans="1:10" x14ac:dyDescent="0.25">
      <c r="A2" s="5" t="s">
        <v>21</v>
      </c>
      <c r="B2">
        <v>232</v>
      </c>
      <c r="C2">
        <f>B2*1.25</f>
        <v>290</v>
      </c>
      <c r="E2"/>
      <c r="F2" s="17"/>
      <c r="I2">
        <v>1</v>
      </c>
    </row>
    <row r="3" spans="1:10" x14ac:dyDescent="0.25">
      <c r="A3" t="s">
        <v>22</v>
      </c>
      <c r="B3">
        <v>232</v>
      </c>
      <c r="E3"/>
      <c r="F3" s="17"/>
      <c r="I3">
        <v>2</v>
      </c>
    </row>
    <row r="4" spans="1:10" x14ac:dyDescent="0.25">
      <c r="A4" s="3" t="s">
        <v>23</v>
      </c>
      <c r="B4">
        <v>178</v>
      </c>
      <c r="C4">
        <f>B4*1.25</f>
        <v>222.5</v>
      </c>
      <c r="I4">
        <v>3</v>
      </c>
    </row>
    <row r="5" spans="1:10" x14ac:dyDescent="0.25">
      <c r="A5" s="6" t="s">
        <v>24</v>
      </c>
      <c r="B5">
        <v>279</v>
      </c>
      <c r="C5">
        <f>B5*1.4</f>
        <v>390.59999999999997</v>
      </c>
      <c r="E5"/>
      <c r="F5" s="17"/>
      <c r="I5">
        <v>4</v>
      </c>
    </row>
    <row r="6" spans="1:10" x14ac:dyDescent="0.25">
      <c r="A6" t="s">
        <v>25</v>
      </c>
      <c r="B6">
        <v>450</v>
      </c>
      <c r="E6"/>
      <c r="F6" s="17"/>
      <c r="I6">
        <v>5</v>
      </c>
    </row>
    <row r="7" spans="1:10" x14ac:dyDescent="0.25">
      <c r="A7" s="7" t="s">
        <v>26</v>
      </c>
      <c r="B7">
        <v>79</v>
      </c>
      <c r="C7">
        <f>B7*1.25</f>
        <v>98.75</v>
      </c>
      <c r="D7" s="17">
        <f t="shared" ref="D7:D8" si="0">B7*1.25</f>
        <v>98.75</v>
      </c>
      <c r="E7"/>
      <c r="F7" s="17"/>
      <c r="I7">
        <v>6</v>
      </c>
    </row>
    <row r="8" spans="1:10" x14ac:dyDescent="0.25">
      <c r="A8" s="7" t="s">
        <v>27</v>
      </c>
      <c r="B8">
        <v>81</v>
      </c>
      <c r="C8">
        <f>B8*1.25</f>
        <v>101.25</v>
      </c>
      <c r="D8" s="17">
        <f t="shared" si="0"/>
        <v>101.25</v>
      </c>
      <c r="E8"/>
      <c r="F8" s="17"/>
      <c r="I8">
        <v>7</v>
      </c>
    </row>
    <row r="9" spans="1:10" x14ac:dyDescent="0.25">
      <c r="A9" s="3" t="s">
        <v>28</v>
      </c>
      <c r="B9">
        <v>177</v>
      </c>
      <c r="I9">
        <v>8</v>
      </c>
    </row>
    <row r="10" spans="1:10" x14ac:dyDescent="0.25">
      <c r="A10" s="7" t="s">
        <v>29</v>
      </c>
      <c r="B10">
        <v>120</v>
      </c>
      <c r="C10">
        <f>B10*1.25</f>
        <v>150</v>
      </c>
      <c r="D10" s="17">
        <f>B10*1.25</f>
        <v>150</v>
      </c>
      <c r="E10"/>
      <c r="F10" s="17"/>
      <c r="I10">
        <v>9</v>
      </c>
    </row>
    <row r="11" spans="1:10" x14ac:dyDescent="0.25">
      <c r="A11" t="s">
        <v>30</v>
      </c>
      <c r="B11">
        <v>69</v>
      </c>
      <c r="E11"/>
      <c r="F11" s="17"/>
      <c r="I11">
        <v>10</v>
      </c>
    </row>
    <row r="12" spans="1:10" x14ac:dyDescent="0.25">
      <c r="A12" t="s">
        <v>31</v>
      </c>
      <c r="B12">
        <v>161</v>
      </c>
      <c r="E12"/>
      <c r="F12" s="17"/>
      <c r="I12">
        <v>11</v>
      </c>
    </row>
    <row r="13" spans="1:10" x14ac:dyDescent="0.25">
      <c r="A13" t="s">
        <v>32</v>
      </c>
      <c r="B13">
        <v>161</v>
      </c>
      <c r="E13"/>
      <c r="F13" s="17"/>
      <c r="I13">
        <v>12</v>
      </c>
    </row>
    <row r="14" spans="1:10" x14ac:dyDescent="0.25">
      <c r="A14" t="s">
        <v>33</v>
      </c>
      <c r="B14">
        <v>230</v>
      </c>
      <c r="E14"/>
      <c r="F14" s="17"/>
      <c r="I14">
        <v>13</v>
      </c>
    </row>
    <row r="15" spans="1:10" x14ac:dyDescent="0.25">
      <c r="A15" t="s">
        <v>34</v>
      </c>
      <c r="B15">
        <v>600</v>
      </c>
      <c r="E15"/>
      <c r="F15" s="17"/>
      <c r="I15">
        <v>14</v>
      </c>
    </row>
    <row r="16" spans="1:10" x14ac:dyDescent="0.25">
      <c r="A16" t="s">
        <v>35</v>
      </c>
      <c r="B16">
        <v>125</v>
      </c>
      <c r="E16"/>
      <c r="F16" s="17"/>
      <c r="I16">
        <v>15</v>
      </c>
    </row>
    <row r="17" spans="1:9" x14ac:dyDescent="0.25">
      <c r="A17" t="s">
        <v>36</v>
      </c>
      <c r="B17">
        <v>250</v>
      </c>
      <c r="E17"/>
      <c r="F17" s="17"/>
      <c r="I17">
        <v>16</v>
      </c>
    </row>
    <row r="18" spans="1:9" x14ac:dyDescent="0.25">
      <c r="A18" s="6" t="s">
        <v>37</v>
      </c>
      <c r="B18">
        <v>348</v>
      </c>
      <c r="C18">
        <f>B18*1.4</f>
        <v>487.2</v>
      </c>
      <c r="E18"/>
      <c r="F18" s="17"/>
      <c r="I18">
        <v>17</v>
      </c>
    </row>
    <row r="19" spans="1:9" x14ac:dyDescent="0.25">
      <c r="A19" s="3" t="s">
        <v>38</v>
      </c>
      <c r="B19">
        <v>165</v>
      </c>
      <c r="C19">
        <f>B19*1.25</f>
        <v>206.25</v>
      </c>
      <c r="I19">
        <v>18</v>
      </c>
    </row>
    <row r="20" spans="1:9" x14ac:dyDescent="0.25">
      <c r="A20" t="s">
        <v>39</v>
      </c>
      <c r="B20">
        <v>125</v>
      </c>
      <c r="E20"/>
      <c r="F20" s="17"/>
      <c r="I20">
        <v>19</v>
      </c>
    </row>
    <row r="21" spans="1:9" x14ac:dyDescent="0.25">
      <c r="A21" s="3" t="s">
        <v>40</v>
      </c>
      <c r="B21">
        <v>230</v>
      </c>
      <c r="I21">
        <v>20</v>
      </c>
    </row>
    <row r="22" spans="1:9" x14ac:dyDescent="0.25">
      <c r="A22" t="s">
        <v>41</v>
      </c>
      <c r="B22">
        <v>230</v>
      </c>
      <c r="E22"/>
      <c r="F22" s="17"/>
      <c r="I22">
        <v>21</v>
      </c>
    </row>
    <row r="23" spans="1:9" x14ac:dyDescent="0.25">
      <c r="A23" s="5" t="s">
        <v>42</v>
      </c>
      <c r="B23">
        <v>233</v>
      </c>
      <c r="E23"/>
      <c r="F23" s="17"/>
      <c r="I23">
        <v>22</v>
      </c>
    </row>
    <row r="24" spans="1:9" x14ac:dyDescent="0.25">
      <c r="A24" s="7" t="s">
        <v>43</v>
      </c>
      <c r="B24">
        <v>40</v>
      </c>
      <c r="C24">
        <f>B24*1.25</f>
        <v>50</v>
      </c>
      <c r="D24" s="17">
        <f>B24*1.25</f>
        <v>50</v>
      </c>
      <c r="E24"/>
      <c r="F24" s="17"/>
      <c r="I24">
        <v>23</v>
      </c>
    </row>
    <row r="25" spans="1:9" x14ac:dyDescent="0.25">
      <c r="A25" t="s">
        <v>44</v>
      </c>
      <c r="B25">
        <v>600</v>
      </c>
      <c r="E25"/>
      <c r="F25" s="17"/>
      <c r="I25">
        <v>24</v>
      </c>
    </row>
    <row r="26" spans="1:9" x14ac:dyDescent="0.25">
      <c r="A26" t="s">
        <v>45</v>
      </c>
      <c r="B26">
        <v>600</v>
      </c>
      <c r="E26"/>
      <c r="F26" s="17"/>
      <c r="I26">
        <v>25</v>
      </c>
    </row>
    <row r="27" spans="1:9" x14ac:dyDescent="0.25">
      <c r="A27" s="5" t="s">
        <v>46</v>
      </c>
      <c r="B27">
        <v>232</v>
      </c>
      <c r="C27">
        <f>B27*1.25</f>
        <v>290</v>
      </c>
      <c r="E27"/>
      <c r="F27" s="17"/>
      <c r="I27">
        <v>26</v>
      </c>
    </row>
    <row r="28" spans="1:9" x14ac:dyDescent="0.25">
      <c r="A28" t="s">
        <v>47</v>
      </c>
      <c r="B28">
        <v>276</v>
      </c>
      <c r="E28"/>
      <c r="F28" s="17"/>
      <c r="I28">
        <v>27</v>
      </c>
    </row>
    <row r="29" spans="1:9" x14ac:dyDescent="0.25">
      <c r="A29" t="s">
        <v>48</v>
      </c>
      <c r="B29">
        <v>225</v>
      </c>
      <c r="E29"/>
      <c r="F29" s="17"/>
      <c r="I29">
        <v>28</v>
      </c>
    </row>
    <row r="30" spans="1:9" x14ac:dyDescent="0.25">
      <c r="A30" s="6" t="s">
        <v>49</v>
      </c>
      <c r="B30">
        <v>512</v>
      </c>
      <c r="E30"/>
      <c r="F30" s="17"/>
      <c r="I30">
        <v>29</v>
      </c>
    </row>
    <row r="31" spans="1:9" x14ac:dyDescent="0.25">
      <c r="A31" s="7" t="s">
        <v>50</v>
      </c>
      <c r="B31">
        <v>20</v>
      </c>
      <c r="C31">
        <f>B31*1.25</f>
        <v>25</v>
      </c>
      <c r="D31" s="17">
        <f>B31*1.25</f>
        <v>25</v>
      </c>
      <c r="E31"/>
      <c r="F31" s="17"/>
      <c r="I31">
        <v>30</v>
      </c>
    </row>
    <row r="32" spans="1:9" x14ac:dyDescent="0.25">
      <c r="A32" t="s">
        <v>51</v>
      </c>
      <c r="B32">
        <v>15</v>
      </c>
      <c r="E32"/>
      <c r="F32" s="17"/>
      <c r="I32">
        <v>31</v>
      </c>
    </row>
    <row r="33" spans="1:9" x14ac:dyDescent="0.25">
      <c r="A33" t="s">
        <v>52</v>
      </c>
      <c r="B33">
        <v>15</v>
      </c>
      <c r="E33"/>
      <c r="F33" s="17"/>
      <c r="I33">
        <v>32</v>
      </c>
    </row>
    <row r="34" spans="1:9" x14ac:dyDescent="0.25">
      <c r="A34" t="s">
        <v>53</v>
      </c>
      <c r="B34">
        <v>600</v>
      </c>
      <c r="E34"/>
      <c r="F34" s="17"/>
      <c r="I34">
        <v>33</v>
      </c>
    </row>
    <row r="35" spans="1:9" x14ac:dyDescent="0.25">
      <c r="A35" s="3" t="s">
        <v>54</v>
      </c>
      <c r="B35">
        <v>176</v>
      </c>
      <c r="C35">
        <f>B35*1.25</f>
        <v>220</v>
      </c>
      <c r="I35">
        <v>34</v>
      </c>
    </row>
    <row r="36" spans="1:9" x14ac:dyDescent="0.25">
      <c r="A36" t="s">
        <v>55</v>
      </c>
      <c r="B36">
        <v>190</v>
      </c>
      <c r="E36"/>
      <c r="F36" s="17"/>
      <c r="I36">
        <v>35</v>
      </c>
    </row>
    <row r="37" spans="1:9" x14ac:dyDescent="0.25">
      <c r="A37" s="3" t="s">
        <v>56</v>
      </c>
      <c r="B37">
        <v>206</v>
      </c>
      <c r="D37" s="17">
        <f>B37/$B$37</f>
        <v>1</v>
      </c>
      <c r="E37" s="32">
        <v>206</v>
      </c>
      <c r="F37" s="17">
        <f>E37/$E$37</f>
        <v>1</v>
      </c>
      <c r="G37">
        <v>325</v>
      </c>
      <c r="H37" s="17">
        <f>G37/$G$37</f>
        <v>1</v>
      </c>
      <c r="I37">
        <v>36</v>
      </c>
    </row>
    <row r="38" spans="1:9" x14ac:dyDescent="0.25">
      <c r="A38" s="6" t="s">
        <v>57</v>
      </c>
      <c r="B38">
        <v>390</v>
      </c>
      <c r="D38" s="17">
        <f>B38/$B$65</f>
        <v>0.80082135523613962</v>
      </c>
      <c r="E38" s="25">
        <v>390</v>
      </c>
      <c r="F38" s="17">
        <f>E38/$E$65</f>
        <v>0.80082135523613962</v>
      </c>
      <c r="G38">
        <v>750</v>
      </c>
      <c r="H38" s="17">
        <f>G38/$G$65</f>
        <v>0.8571428571428571</v>
      </c>
      <c r="I38">
        <v>37</v>
      </c>
    </row>
    <row r="39" spans="1:9" x14ac:dyDescent="0.25">
      <c r="A39" s="7" t="s">
        <v>58</v>
      </c>
      <c r="B39">
        <v>105</v>
      </c>
      <c r="D39" s="17">
        <f>B39/$B$45</f>
        <v>0.67741935483870963</v>
      </c>
      <c r="E39" s="25">
        <v>105</v>
      </c>
      <c r="F39" s="17">
        <f>E39/$E$45</f>
        <v>0.67741935483870963</v>
      </c>
      <c r="G39">
        <v>300</v>
      </c>
      <c r="H39" s="17">
        <f>G39/$G$45</f>
        <v>0.95238095238095233</v>
      </c>
      <c r="I39">
        <v>38</v>
      </c>
    </row>
    <row r="40" spans="1:9" x14ac:dyDescent="0.25">
      <c r="A40" s="6" t="s">
        <v>59</v>
      </c>
      <c r="B40">
        <v>430</v>
      </c>
      <c r="D40" s="17">
        <f>B40/$B$65</f>
        <v>0.88295687885010266</v>
      </c>
      <c r="E40" s="25">
        <v>430</v>
      </c>
      <c r="F40" s="17">
        <f>E40/$E$65</f>
        <v>0.88295687885010266</v>
      </c>
      <c r="G40">
        <v>775</v>
      </c>
      <c r="H40" s="17">
        <f>G40/$G$65</f>
        <v>0.88571428571428568</v>
      </c>
      <c r="I40">
        <v>39</v>
      </c>
    </row>
    <row r="41" spans="1:9" x14ac:dyDescent="0.25">
      <c r="A41" t="s">
        <v>60</v>
      </c>
      <c r="B41">
        <v>165</v>
      </c>
      <c r="E41" s="4">
        <v>206</v>
      </c>
      <c r="F41" s="17"/>
      <c r="G41">
        <v>325</v>
      </c>
      <c r="I41">
        <v>40</v>
      </c>
    </row>
    <row r="42" spans="1:9" x14ac:dyDescent="0.25">
      <c r="A42" t="s">
        <v>61</v>
      </c>
      <c r="B42">
        <v>210</v>
      </c>
      <c r="E42"/>
      <c r="F42" s="17"/>
      <c r="I42">
        <v>41</v>
      </c>
    </row>
    <row r="43" spans="1:9" x14ac:dyDescent="0.25">
      <c r="A43" t="s">
        <v>62</v>
      </c>
      <c r="B43">
        <v>210</v>
      </c>
      <c r="E43"/>
      <c r="F43" s="17"/>
      <c r="I43">
        <v>42</v>
      </c>
    </row>
    <row r="44" spans="1:9" x14ac:dyDescent="0.25">
      <c r="A44" s="6" t="s">
        <v>63</v>
      </c>
      <c r="B44">
        <v>214</v>
      </c>
      <c r="D44" s="17">
        <f>B44/$B$65</f>
        <v>0.43942505133470228</v>
      </c>
      <c r="E44" s="25">
        <v>214</v>
      </c>
      <c r="F44" s="17">
        <f>E44/$E$65</f>
        <v>0.43942505133470228</v>
      </c>
      <c r="G44">
        <v>385</v>
      </c>
      <c r="H44" s="17">
        <f>G44/$G$65</f>
        <v>0.44</v>
      </c>
      <c r="I44">
        <v>43</v>
      </c>
    </row>
    <row r="45" spans="1:9" x14ac:dyDescent="0.25">
      <c r="A45" s="7" t="s">
        <v>64</v>
      </c>
      <c r="B45">
        <v>155</v>
      </c>
      <c r="D45" s="17">
        <f>B45/$B$45</f>
        <v>1</v>
      </c>
      <c r="E45" s="25">
        <v>155</v>
      </c>
      <c r="F45" s="17">
        <f>E45/$E$45</f>
        <v>1</v>
      </c>
      <c r="G45">
        <v>315</v>
      </c>
      <c r="H45" s="17">
        <f>G45/$G$45</f>
        <v>1</v>
      </c>
      <c r="I45">
        <v>44</v>
      </c>
    </row>
    <row r="46" spans="1:9" x14ac:dyDescent="0.25">
      <c r="A46" t="s">
        <v>65</v>
      </c>
      <c r="B46">
        <v>210</v>
      </c>
      <c r="E46"/>
      <c r="F46" s="17"/>
      <c r="I46">
        <v>45</v>
      </c>
    </row>
    <row r="47" spans="1:9" x14ac:dyDescent="0.25">
      <c r="A47" t="s">
        <v>66</v>
      </c>
      <c r="B47">
        <v>210</v>
      </c>
      <c r="E47"/>
      <c r="F47" s="17"/>
      <c r="I47">
        <v>46</v>
      </c>
    </row>
    <row r="48" spans="1:9" x14ac:dyDescent="0.25">
      <c r="A48" t="s">
        <v>67</v>
      </c>
      <c r="B48">
        <v>210</v>
      </c>
      <c r="E48"/>
      <c r="F48" s="17"/>
      <c r="I48">
        <v>47</v>
      </c>
    </row>
    <row r="49" spans="1:9" x14ac:dyDescent="0.25">
      <c r="A49" t="s">
        <v>68</v>
      </c>
      <c r="B49">
        <v>210</v>
      </c>
      <c r="E49"/>
      <c r="F49" s="17"/>
      <c r="I49">
        <v>48</v>
      </c>
    </row>
    <row r="50" spans="1:9" x14ac:dyDescent="0.25">
      <c r="A50" t="s">
        <v>69</v>
      </c>
      <c r="B50">
        <v>210</v>
      </c>
      <c r="E50"/>
      <c r="F50" s="17"/>
      <c r="I50">
        <v>49</v>
      </c>
    </row>
    <row r="51" spans="1:9" x14ac:dyDescent="0.25">
      <c r="A51" t="s">
        <v>70</v>
      </c>
      <c r="B51">
        <v>210</v>
      </c>
      <c r="E51"/>
      <c r="F51" s="17"/>
      <c r="I51">
        <v>50</v>
      </c>
    </row>
    <row r="52" spans="1:9" x14ac:dyDescent="0.25">
      <c r="A52" t="s">
        <v>71</v>
      </c>
      <c r="B52">
        <v>210</v>
      </c>
      <c r="E52"/>
      <c r="F52" s="17"/>
      <c r="I52">
        <v>51</v>
      </c>
    </row>
    <row r="53" spans="1:9" x14ac:dyDescent="0.25">
      <c r="A53" t="s">
        <v>72</v>
      </c>
      <c r="B53">
        <v>210</v>
      </c>
      <c r="E53"/>
      <c r="F53" s="17"/>
      <c r="I53">
        <v>52</v>
      </c>
    </row>
    <row r="54" spans="1:9" x14ac:dyDescent="0.25">
      <c r="A54" t="s">
        <v>73</v>
      </c>
      <c r="B54">
        <v>210</v>
      </c>
      <c r="E54"/>
      <c r="F54" s="17"/>
      <c r="I54">
        <v>53</v>
      </c>
    </row>
    <row r="55" spans="1:9" x14ac:dyDescent="0.25">
      <c r="A55" t="s">
        <v>74</v>
      </c>
      <c r="B55">
        <v>210</v>
      </c>
      <c r="E55"/>
      <c r="F55" s="17"/>
      <c r="I55">
        <v>54</v>
      </c>
    </row>
    <row r="56" spans="1:9" x14ac:dyDescent="0.25">
      <c r="A56" t="s">
        <v>75</v>
      </c>
      <c r="B56">
        <v>210</v>
      </c>
      <c r="E56"/>
      <c r="F56" s="17"/>
      <c r="I56">
        <v>55</v>
      </c>
    </row>
    <row r="57" spans="1:9" x14ac:dyDescent="0.25">
      <c r="A57" t="s">
        <v>76</v>
      </c>
      <c r="B57">
        <v>210</v>
      </c>
      <c r="E57"/>
      <c r="F57" s="17"/>
      <c r="I57">
        <v>56</v>
      </c>
    </row>
    <row r="58" spans="1:9" x14ac:dyDescent="0.25">
      <c r="A58" t="s">
        <v>77</v>
      </c>
      <c r="B58">
        <v>210</v>
      </c>
      <c r="E58"/>
      <c r="F58" s="17"/>
      <c r="I58">
        <v>57</v>
      </c>
    </row>
    <row r="59" spans="1:9" x14ac:dyDescent="0.25">
      <c r="A59" t="s">
        <v>78</v>
      </c>
      <c r="B59">
        <v>210</v>
      </c>
      <c r="E59"/>
      <c r="F59" s="17"/>
      <c r="I59">
        <v>58</v>
      </c>
    </row>
    <row r="60" spans="1:9" x14ac:dyDescent="0.25">
      <c r="A60" s="3" t="s">
        <v>79</v>
      </c>
      <c r="B60">
        <v>166</v>
      </c>
      <c r="D60" s="17">
        <f>B60/$B$37</f>
        <v>0.80582524271844658</v>
      </c>
      <c r="E60" s="15">
        <v>206</v>
      </c>
      <c r="F60" s="17">
        <f>E60/$E$37</f>
        <v>1</v>
      </c>
      <c r="G60">
        <v>325</v>
      </c>
      <c r="H60" s="17">
        <f>G60/$G$37</f>
        <v>1</v>
      </c>
      <c r="I60">
        <v>59</v>
      </c>
    </row>
    <row r="61" spans="1:9" x14ac:dyDescent="0.25">
      <c r="A61" t="s">
        <v>80</v>
      </c>
      <c r="B61">
        <v>114</v>
      </c>
      <c r="E61" s="25">
        <v>114</v>
      </c>
      <c r="F61" s="17"/>
      <c r="G61">
        <v>325</v>
      </c>
      <c r="I61">
        <v>60</v>
      </c>
    </row>
    <row r="62" spans="1:9" x14ac:dyDescent="0.25">
      <c r="A62" t="s">
        <v>81</v>
      </c>
      <c r="B62">
        <v>350</v>
      </c>
      <c r="E62"/>
      <c r="F62" s="17"/>
      <c r="I62">
        <v>61</v>
      </c>
    </row>
    <row r="63" spans="1:9" x14ac:dyDescent="0.25">
      <c r="A63" s="5" t="s">
        <v>82</v>
      </c>
      <c r="B63">
        <v>245</v>
      </c>
      <c r="D63" s="17">
        <f>B63/$B$63</f>
        <v>1</v>
      </c>
      <c r="E63" s="4">
        <v>290</v>
      </c>
      <c r="F63" s="17">
        <f>E63/$E$63</f>
        <v>1</v>
      </c>
      <c r="G63">
        <v>520</v>
      </c>
      <c r="H63" s="17">
        <f>G63/$G$63</f>
        <v>1</v>
      </c>
      <c r="I63">
        <v>62</v>
      </c>
    </row>
    <row r="64" spans="1:9" x14ac:dyDescent="0.25">
      <c r="A64" s="7" t="s">
        <v>83</v>
      </c>
      <c r="B64">
        <v>115</v>
      </c>
      <c r="D64" s="17">
        <f>B64/$B$45</f>
        <v>0.74193548387096775</v>
      </c>
      <c r="E64" s="25">
        <v>115</v>
      </c>
      <c r="F64" s="17">
        <f>E64/$E$45</f>
        <v>0.74193548387096775</v>
      </c>
      <c r="G64">
        <v>250</v>
      </c>
      <c r="H64" s="17">
        <f>G64/$G$45</f>
        <v>0.79365079365079361</v>
      </c>
      <c r="I64">
        <v>63</v>
      </c>
    </row>
    <row r="65" spans="1:9" x14ac:dyDescent="0.25">
      <c r="A65" s="6" t="s">
        <v>84</v>
      </c>
      <c r="B65">
        <v>487</v>
      </c>
      <c r="D65" s="17">
        <f>B65/$B$65</f>
        <v>1</v>
      </c>
      <c r="E65" s="25">
        <v>487</v>
      </c>
      <c r="F65" s="17">
        <f>E65/$E$65</f>
        <v>1</v>
      </c>
      <c r="G65">
        <v>875</v>
      </c>
      <c r="H65" s="17">
        <f>G65/$G$65</f>
        <v>1</v>
      </c>
      <c r="I65">
        <v>64</v>
      </c>
    </row>
    <row r="66" spans="1:9" x14ac:dyDescent="0.25">
      <c r="A66" s="3" t="s">
        <v>85</v>
      </c>
      <c r="B66">
        <v>165</v>
      </c>
      <c r="D66" s="17">
        <f>B66/$B$37</f>
        <v>0.80097087378640774</v>
      </c>
      <c r="E66" s="32">
        <v>165</v>
      </c>
      <c r="F66" s="17">
        <f>E66/$E$37</f>
        <v>0.80097087378640774</v>
      </c>
      <c r="G66">
        <v>300</v>
      </c>
      <c r="H66" s="17">
        <f>G66/$G$37</f>
        <v>0.92307692307692313</v>
      </c>
      <c r="I66">
        <v>65</v>
      </c>
    </row>
    <row r="67" spans="1:9" x14ac:dyDescent="0.25">
      <c r="A67" s="5" t="s">
        <v>86</v>
      </c>
      <c r="B67">
        <v>285</v>
      </c>
      <c r="D67" s="17">
        <f t="shared" ref="D67:D68" si="1">B67/$B$63</f>
        <v>1.1632653061224489</v>
      </c>
      <c r="E67" s="4">
        <v>305</v>
      </c>
      <c r="F67" s="17">
        <f t="shared" ref="F67:F68" si="2">E67/$E$63</f>
        <v>1.0517241379310345</v>
      </c>
      <c r="G67">
        <v>575</v>
      </c>
      <c r="H67" s="17">
        <f t="shared" ref="H67:H68" si="3">G67/$G$63</f>
        <v>1.1057692307692308</v>
      </c>
      <c r="I67">
        <v>66</v>
      </c>
    </row>
    <row r="68" spans="1:9" x14ac:dyDescent="0.25">
      <c r="A68" s="5" t="s">
        <v>87</v>
      </c>
      <c r="B68">
        <v>246</v>
      </c>
      <c r="D68" s="17">
        <f t="shared" si="1"/>
        <v>1.0040816326530613</v>
      </c>
      <c r="E68" s="4">
        <v>255</v>
      </c>
      <c r="F68" s="17">
        <f t="shared" si="2"/>
        <v>0.87931034482758619</v>
      </c>
      <c r="G68">
        <v>425</v>
      </c>
      <c r="H68" s="17">
        <f t="shared" si="3"/>
        <v>0.81730769230769229</v>
      </c>
      <c r="I68">
        <v>67</v>
      </c>
    </row>
    <row r="69" spans="1:9" x14ac:dyDescent="0.25">
      <c r="A69" s="7" t="s">
        <v>88</v>
      </c>
      <c r="B69">
        <v>145</v>
      </c>
      <c r="D69" s="17">
        <f t="shared" ref="D69:D70" si="4">B69/$B$45</f>
        <v>0.93548387096774188</v>
      </c>
      <c r="E69" s="25">
        <v>145</v>
      </c>
      <c r="F69" s="17">
        <f t="shared" ref="F69:F70" si="5">E69/$E$45</f>
        <v>0.93548387096774188</v>
      </c>
      <c r="G69">
        <v>295</v>
      </c>
      <c r="H69" s="17">
        <f t="shared" ref="H69:H70" si="6">G69/$G$45</f>
        <v>0.93650793650793651</v>
      </c>
      <c r="I69">
        <v>68</v>
      </c>
    </row>
    <row r="70" spans="1:9" x14ac:dyDescent="0.25">
      <c r="A70" s="7" t="s">
        <v>89</v>
      </c>
      <c r="B70">
        <v>48</v>
      </c>
      <c r="D70" s="17">
        <f t="shared" si="4"/>
        <v>0.30967741935483872</v>
      </c>
      <c r="E70" s="25">
        <v>48</v>
      </c>
      <c r="F70" s="17">
        <f t="shared" si="5"/>
        <v>0.30967741935483872</v>
      </c>
      <c r="G70">
        <v>50</v>
      </c>
      <c r="H70" s="17">
        <f t="shared" si="6"/>
        <v>0.15873015873015872</v>
      </c>
      <c r="I70">
        <v>69</v>
      </c>
    </row>
    <row r="71" spans="1:9" x14ac:dyDescent="0.25">
      <c r="A71" s="5" t="s">
        <v>90</v>
      </c>
      <c r="B71">
        <v>275</v>
      </c>
      <c r="D71" s="17">
        <f>B71/$B$63</f>
        <v>1.1224489795918366</v>
      </c>
      <c r="E71" s="4">
        <v>320</v>
      </c>
      <c r="F71" s="17">
        <f>E71/$E$63</f>
        <v>1.103448275862069</v>
      </c>
      <c r="G71">
        <v>695</v>
      </c>
      <c r="H71" s="17">
        <f>G71/$G$63</f>
        <v>1.3365384615384615</v>
      </c>
      <c r="I71">
        <v>70</v>
      </c>
    </row>
    <row r="72" spans="1:9" x14ac:dyDescent="0.25">
      <c r="A72" t="s">
        <v>91</v>
      </c>
      <c r="B72">
        <v>600</v>
      </c>
      <c r="E72" s="25">
        <v>600</v>
      </c>
      <c r="F72" s="17"/>
      <c r="G72">
        <v>4000</v>
      </c>
      <c r="I72">
        <v>71</v>
      </c>
    </row>
    <row r="73" spans="1:9" x14ac:dyDescent="0.25">
      <c r="A73" t="s">
        <v>92</v>
      </c>
      <c r="B73">
        <v>350</v>
      </c>
      <c r="E73" s="4">
        <v>450</v>
      </c>
      <c r="F73" s="17"/>
      <c r="G73">
        <v>1000</v>
      </c>
      <c r="I73">
        <v>72</v>
      </c>
    </row>
    <row r="74" spans="1:9" x14ac:dyDescent="0.25">
      <c r="A74" s="5" t="s">
        <v>93</v>
      </c>
      <c r="B74">
        <v>255</v>
      </c>
      <c r="D74" s="17">
        <f>B74/$B$63</f>
        <v>1.0408163265306123</v>
      </c>
      <c r="E74" s="4">
        <v>290</v>
      </c>
      <c r="F74" s="17">
        <f>E74/$E$63</f>
        <v>1</v>
      </c>
      <c r="G74">
        <v>500</v>
      </c>
      <c r="H74" s="17">
        <f>G74/$G$63</f>
        <v>0.96153846153846156</v>
      </c>
      <c r="I74">
        <v>73</v>
      </c>
    </row>
    <row r="75" spans="1:9" x14ac:dyDescent="0.25">
      <c r="A75" t="s">
        <v>94</v>
      </c>
      <c r="B75">
        <v>155</v>
      </c>
      <c r="E75" s="4">
        <v>175</v>
      </c>
      <c r="F75" s="17"/>
      <c r="G75">
        <v>280</v>
      </c>
      <c r="I75">
        <v>74</v>
      </c>
    </row>
    <row r="76" spans="1:9" x14ac:dyDescent="0.25">
      <c r="A76" t="s">
        <v>95</v>
      </c>
      <c r="B76">
        <v>155</v>
      </c>
      <c r="E76"/>
      <c r="F76" s="17"/>
      <c r="I76">
        <v>75</v>
      </c>
    </row>
    <row r="77" spans="1:9" x14ac:dyDescent="0.25">
      <c r="A77" t="s">
        <v>96</v>
      </c>
      <c r="B77">
        <v>155</v>
      </c>
      <c r="E77"/>
      <c r="F77" s="17"/>
      <c r="I77">
        <v>76</v>
      </c>
    </row>
    <row r="78" spans="1:9" x14ac:dyDescent="0.25">
      <c r="A78" t="s">
        <v>97</v>
      </c>
      <c r="B78">
        <v>155</v>
      </c>
      <c r="E78"/>
      <c r="F78" s="17"/>
      <c r="I78">
        <v>77</v>
      </c>
    </row>
    <row r="79" spans="1:9" x14ac:dyDescent="0.25">
      <c r="A79" t="s">
        <v>98</v>
      </c>
      <c r="B79">
        <v>155</v>
      </c>
      <c r="E79"/>
      <c r="F79" s="17"/>
      <c r="I79">
        <v>78</v>
      </c>
    </row>
    <row r="80" spans="1:9" x14ac:dyDescent="0.25">
      <c r="A80" t="s">
        <v>99</v>
      </c>
      <c r="B80">
        <v>155</v>
      </c>
      <c r="E80"/>
      <c r="F80" s="17"/>
      <c r="I80">
        <v>79</v>
      </c>
    </row>
    <row r="81" spans="1:9" x14ac:dyDescent="0.25">
      <c r="A81" t="s">
        <v>100</v>
      </c>
      <c r="B81">
        <v>110</v>
      </c>
      <c r="E81" s="4">
        <v>206</v>
      </c>
      <c r="F81" s="17"/>
      <c r="G81">
        <v>325</v>
      </c>
      <c r="I81">
        <v>80</v>
      </c>
    </row>
    <row r="82" spans="1:9" x14ac:dyDescent="0.25">
      <c r="A82" t="s">
        <v>101</v>
      </c>
      <c r="B82">
        <v>100</v>
      </c>
      <c r="E82" s="4">
        <v>190</v>
      </c>
      <c r="F82" s="17"/>
      <c r="G82">
        <v>300</v>
      </c>
      <c r="I82">
        <v>81</v>
      </c>
    </row>
    <row r="83" spans="1:9" x14ac:dyDescent="0.25">
      <c r="A83" s="5" t="s">
        <v>102</v>
      </c>
      <c r="B83">
        <v>255</v>
      </c>
      <c r="D83" s="17">
        <f>B83/$B$63</f>
        <v>1.0408163265306123</v>
      </c>
      <c r="E83" s="4">
        <v>255</v>
      </c>
      <c r="F83" s="17">
        <f>E83/$E$63</f>
        <v>0.87931034482758619</v>
      </c>
      <c r="G83">
        <v>425</v>
      </c>
      <c r="H83" s="17">
        <f>G83/$G$63</f>
        <v>0.81730769230769229</v>
      </c>
      <c r="I83">
        <v>82</v>
      </c>
    </row>
    <row r="84" spans="1:9" x14ac:dyDescent="0.25">
      <c r="A84" s="6" t="s">
        <v>103</v>
      </c>
      <c r="B84">
        <v>490</v>
      </c>
      <c r="D84" s="17">
        <f>B84/$B$65</f>
        <v>1.0061601642710472</v>
      </c>
      <c r="E84" s="25">
        <v>490</v>
      </c>
      <c r="F84" s="17">
        <f>E84/$E$65</f>
        <v>1.0061601642710472</v>
      </c>
      <c r="G84">
        <v>1000</v>
      </c>
      <c r="H84" s="17">
        <f>G84/$G$65</f>
        <v>1.1428571428571428</v>
      </c>
      <c r="I84">
        <v>83</v>
      </c>
    </row>
    <row r="85" spans="1:9" x14ac:dyDescent="0.25">
      <c r="A85" t="s">
        <v>104</v>
      </c>
      <c r="B85">
        <v>155</v>
      </c>
      <c r="E85" s="4">
        <v>175</v>
      </c>
      <c r="F85" s="17"/>
      <c r="G85">
        <v>280</v>
      </c>
      <c r="I85">
        <v>84</v>
      </c>
    </row>
    <row r="86" spans="1:9" x14ac:dyDescent="0.25">
      <c r="A86" s="3" t="s">
        <v>105</v>
      </c>
      <c r="B86">
        <v>287</v>
      </c>
      <c r="D86" s="17">
        <f>B86/$B$37</f>
        <v>1.3932038834951457</v>
      </c>
      <c r="E86" s="32">
        <v>287</v>
      </c>
      <c r="F86" s="17">
        <f>E86/$E$37</f>
        <v>1.3932038834951457</v>
      </c>
      <c r="G86">
        <v>450</v>
      </c>
      <c r="H86" s="17">
        <f>G86/$G$37</f>
        <v>1.3846153846153846</v>
      </c>
      <c r="I86">
        <v>85</v>
      </c>
    </row>
    <row r="87" spans="1:9" x14ac:dyDescent="0.25">
      <c r="A87" t="s">
        <v>106</v>
      </c>
      <c r="B87">
        <v>228</v>
      </c>
      <c r="E87"/>
      <c r="F87" s="17"/>
      <c r="I87">
        <v>86</v>
      </c>
    </row>
    <row r="88" spans="1:9" x14ac:dyDescent="0.25">
      <c r="A88" t="s">
        <v>107</v>
      </c>
      <c r="B88">
        <v>206</v>
      </c>
      <c r="E88" t="s">
        <v>108</v>
      </c>
      <c r="F88" s="17"/>
      <c r="I88">
        <v>87</v>
      </c>
    </row>
    <row r="89" spans="1:9" x14ac:dyDescent="0.25">
      <c r="A89" t="s">
        <v>109</v>
      </c>
      <c r="B89">
        <v>390</v>
      </c>
      <c r="E89" t="s">
        <v>108</v>
      </c>
      <c r="F89" s="17"/>
      <c r="I89">
        <v>88</v>
      </c>
    </row>
    <row r="90" spans="1:9" x14ac:dyDescent="0.25">
      <c r="A90" t="s">
        <v>110</v>
      </c>
      <c r="B90">
        <v>105</v>
      </c>
      <c r="E90" t="s">
        <v>108</v>
      </c>
      <c r="F90" s="17"/>
      <c r="I90">
        <v>89</v>
      </c>
    </row>
    <row r="91" spans="1:9" x14ac:dyDescent="0.25">
      <c r="A91" t="s">
        <v>111</v>
      </c>
      <c r="B91">
        <v>165</v>
      </c>
      <c r="E91" t="s">
        <v>108</v>
      </c>
      <c r="F91" s="17"/>
      <c r="I91">
        <v>90</v>
      </c>
    </row>
    <row r="92" spans="1:9" x14ac:dyDescent="0.25">
      <c r="A92" t="s">
        <v>112</v>
      </c>
      <c r="B92">
        <v>214</v>
      </c>
      <c r="E92" t="s">
        <v>108</v>
      </c>
      <c r="F92" s="17"/>
      <c r="I92">
        <v>91</v>
      </c>
    </row>
    <row r="93" spans="1:9" x14ac:dyDescent="0.25">
      <c r="A93" s="6" t="s">
        <v>113</v>
      </c>
      <c r="B93">
        <v>487</v>
      </c>
      <c r="D93" s="17">
        <f>B93/$B$65</f>
        <v>1</v>
      </c>
      <c r="E93" s="25">
        <v>487</v>
      </c>
      <c r="F93" s="17">
        <f>E93/$E$65</f>
        <v>1</v>
      </c>
      <c r="G93">
        <v>875</v>
      </c>
      <c r="H93" s="17">
        <f>G93/$G$65</f>
        <v>1</v>
      </c>
      <c r="I93">
        <v>92</v>
      </c>
    </row>
    <row r="94" spans="1:9" x14ac:dyDescent="0.25">
      <c r="A94" t="s">
        <v>114</v>
      </c>
      <c r="B94">
        <v>155</v>
      </c>
      <c r="E94" t="s">
        <v>108</v>
      </c>
      <c r="F94" s="17"/>
      <c r="I94">
        <v>93</v>
      </c>
    </row>
    <row r="95" spans="1:9" x14ac:dyDescent="0.25">
      <c r="A95" s="3" t="s">
        <v>115</v>
      </c>
      <c r="B95">
        <v>166</v>
      </c>
      <c r="D95" s="17">
        <f>B95/$B$37</f>
        <v>0.80582524271844658</v>
      </c>
      <c r="E95" s="15">
        <v>206</v>
      </c>
      <c r="F95" s="17">
        <f>E95/$E$37</f>
        <v>1</v>
      </c>
      <c r="G95">
        <v>325</v>
      </c>
      <c r="H95" s="17">
        <f>G95/$G$37</f>
        <v>1</v>
      </c>
      <c r="I95">
        <v>94</v>
      </c>
    </row>
    <row r="96" spans="1:9" x14ac:dyDescent="0.25">
      <c r="A96" t="s">
        <v>116</v>
      </c>
      <c r="B96">
        <v>0</v>
      </c>
      <c r="E96" t="s">
        <v>108</v>
      </c>
      <c r="F96" s="17"/>
      <c r="I96">
        <v>95</v>
      </c>
    </row>
    <row r="97" spans="1:9" x14ac:dyDescent="0.25">
      <c r="A97" t="s">
        <v>117</v>
      </c>
      <c r="B97">
        <v>0</v>
      </c>
      <c r="E97" t="s">
        <v>108</v>
      </c>
      <c r="F97" s="17"/>
      <c r="I97">
        <v>96</v>
      </c>
    </row>
    <row r="98" spans="1:9" x14ac:dyDescent="0.25">
      <c r="A98" t="s">
        <v>118</v>
      </c>
      <c r="B98">
        <v>0</v>
      </c>
      <c r="E98" t="s">
        <v>108</v>
      </c>
      <c r="F98" s="17"/>
      <c r="I98">
        <v>97</v>
      </c>
    </row>
    <row r="99" spans="1:9" x14ac:dyDescent="0.25">
      <c r="A99" t="s">
        <v>119</v>
      </c>
      <c r="B99">
        <v>0</v>
      </c>
      <c r="E99" t="s">
        <v>108</v>
      </c>
      <c r="F99" s="17"/>
      <c r="I99">
        <v>98</v>
      </c>
    </row>
    <row r="100" spans="1:9" x14ac:dyDescent="0.25">
      <c r="A100" t="s">
        <v>120</v>
      </c>
      <c r="B100">
        <v>0</v>
      </c>
      <c r="E100" t="s">
        <v>108</v>
      </c>
      <c r="F100" s="17"/>
      <c r="I100">
        <v>99</v>
      </c>
    </row>
    <row r="101" spans="1:9" x14ac:dyDescent="0.25">
      <c r="A101" t="s">
        <v>121</v>
      </c>
      <c r="B101">
        <v>0</v>
      </c>
      <c r="E101" t="s">
        <v>108</v>
      </c>
      <c r="F101" s="17"/>
      <c r="I101">
        <v>100</v>
      </c>
    </row>
    <row r="102" spans="1:9" x14ac:dyDescent="0.25">
      <c r="A102" t="s">
        <v>122</v>
      </c>
      <c r="B102">
        <v>0</v>
      </c>
      <c r="E102" t="s">
        <v>108</v>
      </c>
      <c r="F102" s="17"/>
      <c r="I102">
        <v>101</v>
      </c>
    </row>
    <row r="103" spans="1:9" x14ac:dyDescent="0.25">
      <c r="A103" t="s">
        <v>123</v>
      </c>
      <c r="B103">
        <v>0</v>
      </c>
      <c r="E103" t="s">
        <v>108</v>
      </c>
      <c r="F103" s="17"/>
      <c r="I103">
        <v>102</v>
      </c>
    </row>
    <row r="104" spans="1:9" x14ac:dyDescent="0.25">
      <c r="A104" t="s">
        <v>124</v>
      </c>
      <c r="B104">
        <v>0</v>
      </c>
      <c r="E104" t="s">
        <v>108</v>
      </c>
      <c r="F104" s="17"/>
      <c r="I104">
        <v>103</v>
      </c>
    </row>
    <row r="105" spans="1:9" x14ac:dyDescent="0.25">
      <c r="A105" t="s">
        <v>125</v>
      </c>
      <c r="B105">
        <v>0</v>
      </c>
      <c r="E105" t="s">
        <v>108</v>
      </c>
      <c r="F105" s="17"/>
      <c r="I105">
        <v>104</v>
      </c>
    </row>
    <row r="106" spans="1:9" x14ac:dyDescent="0.25">
      <c r="A106" t="s">
        <v>126</v>
      </c>
      <c r="B106">
        <v>114</v>
      </c>
      <c r="E106" t="s">
        <v>108</v>
      </c>
      <c r="F106" s="17"/>
      <c r="I106">
        <v>105</v>
      </c>
    </row>
    <row r="107" spans="1:9" x14ac:dyDescent="0.25">
      <c r="A107" t="s">
        <v>127</v>
      </c>
      <c r="B107">
        <v>350</v>
      </c>
      <c r="E107" t="s">
        <v>108</v>
      </c>
      <c r="F107" s="17"/>
      <c r="I107">
        <v>106</v>
      </c>
    </row>
    <row r="108" spans="1:9" x14ac:dyDescent="0.25">
      <c r="A108" t="s">
        <v>128</v>
      </c>
      <c r="B108">
        <v>245</v>
      </c>
      <c r="E108" t="s">
        <v>108</v>
      </c>
      <c r="F108" s="17"/>
      <c r="I108">
        <v>107</v>
      </c>
    </row>
    <row r="109" spans="1:9" x14ac:dyDescent="0.25">
      <c r="A109" t="s">
        <v>129</v>
      </c>
      <c r="B109">
        <v>115</v>
      </c>
      <c r="E109" t="s">
        <v>108</v>
      </c>
      <c r="F109" s="17"/>
      <c r="I109">
        <v>108</v>
      </c>
    </row>
    <row r="110" spans="1:9" x14ac:dyDescent="0.25">
      <c r="A110" t="s">
        <v>130</v>
      </c>
      <c r="B110">
        <v>487</v>
      </c>
      <c r="E110" t="s">
        <v>108</v>
      </c>
      <c r="F110" s="17"/>
      <c r="I110">
        <v>109</v>
      </c>
    </row>
    <row r="111" spans="1:9" x14ac:dyDescent="0.25">
      <c r="A111" t="s">
        <v>131</v>
      </c>
      <c r="B111">
        <v>165</v>
      </c>
      <c r="E111" t="s">
        <v>108</v>
      </c>
      <c r="F111" s="17"/>
      <c r="I111">
        <v>110</v>
      </c>
    </row>
    <row r="112" spans="1:9" x14ac:dyDescent="0.25">
      <c r="A112" t="s">
        <v>132</v>
      </c>
      <c r="B112">
        <v>285</v>
      </c>
      <c r="E112" t="s">
        <v>108</v>
      </c>
      <c r="F112" s="17"/>
      <c r="I112">
        <v>111</v>
      </c>
    </row>
    <row r="113" spans="1:9" x14ac:dyDescent="0.25">
      <c r="A113" t="s">
        <v>133</v>
      </c>
      <c r="B113">
        <v>246</v>
      </c>
      <c r="E113" t="s">
        <v>108</v>
      </c>
      <c r="F113" s="17"/>
      <c r="I113">
        <v>112</v>
      </c>
    </row>
    <row r="114" spans="1:9" x14ac:dyDescent="0.25">
      <c r="A114" t="s">
        <v>134</v>
      </c>
      <c r="B114">
        <v>145</v>
      </c>
      <c r="E114" t="s">
        <v>108</v>
      </c>
      <c r="F114" s="17"/>
      <c r="I114">
        <v>113</v>
      </c>
    </row>
    <row r="115" spans="1:9" x14ac:dyDescent="0.25">
      <c r="A115" t="s">
        <v>135</v>
      </c>
      <c r="B115">
        <v>48</v>
      </c>
      <c r="E115" t="s">
        <v>108</v>
      </c>
      <c r="F115" s="17"/>
      <c r="I115">
        <v>114</v>
      </c>
    </row>
    <row r="116" spans="1:9" x14ac:dyDescent="0.25">
      <c r="A116" t="s">
        <v>136</v>
      </c>
      <c r="B116">
        <v>275</v>
      </c>
      <c r="E116" t="s">
        <v>108</v>
      </c>
      <c r="F116" s="17"/>
      <c r="I116">
        <v>115</v>
      </c>
    </row>
    <row r="117" spans="1:9" x14ac:dyDescent="0.25">
      <c r="A117" t="s">
        <v>137</v>
      </c>
      <c r="B117">
        <v>600</v>
      </c>
      <c r="E117" t="s">
        <v>108</v>
      </c>
      <c r="F117" s="17"/>
      <c r="I117">
        <v>116</v>
      </c>
    </row>
    <row r="118" spans="1:9" x14ac:dyDescent="0.25">
      <c r="A118" t="s">
        <v>138</v>
      </c>
      <c r="B118">
        <v>350</v>
      </c>
      <c r="E118" t="s">
        <v>108</v>
      </c>
      <c r="F118" s="17"/>
      <c r="I118">
        <v>117</v>
      </c>
    </row>
    <row r="119" spans="1:9" x14ac:dyDescent="0.25">
      <c r="A119" t="s">
        <v>139</v>
      </c>
      <c r="B119">
        <v>255</v>
      </c>
      <c r="E119" t="s">
        <v>108</v>
      </c>
      <c r="F119" s="17"/>
      <c r="I119">
        <v>118</v>
      </c>
    </row>
    <row r="120" spans="1:9" x14ac:dyDescent="0.25">
      <c r="A120" t="s">
        <v>140</v>
      </c>
      <c r="B120">
        <v>155</v>
      </c>
      <c r="E120" t="s">
        <v>108</v>
      </c>
      <c r="F120" s="17"/>
      <c r="I120">
        <v>119</v>
      </c>
    </row>
    <row r="121" spans="1:9" x14ac:dyDescent="0.25">
      <c r="A121" t="s">
        <v>141</v>
      </c>
      <c r="B121">
        <v>155</v>
      </c>
      <c r="E121" t="s">
        <v>108</v>
      </c>
      <c r="F121" s="17"/>
      <c r="I121">
        <v>120</v>
      </c>
    </row>
    <row r="122" spans="1:9" x14ac:dyDescent="0.25">
      <c r="A122" t="s">
        <v>142</v>
      </c>
      <c r="B122">
        <v>155</v>
      </c>
      <c r="E122" t="s">
        <v>108</v>
      </c>
      <c r="F122" s="17"/>
      <c r="I122">
        <v>121</v>
      </c>
    </row>
    <row r="123" spans="1:9" x14ac:dyDescent="0.25">
      <c r="A123" t="s">
        <v>143</v>
      </c>
      <c r="B123">
        <v>155</v>
      </c>
      <c r="E123" t="s">
        <v>108</v>
      </c>
      <c r="F123" s="17"/>
      <c r="I123">
        <v>122</v>
      </c>
    </row>
    <row r="124" spans="1:9" x14ac:dyDescent="0.25">
      <c r="A124" t="s">
        <v>144</v>
      </c>
      <c r="B124">
        <v>155</v>
      </c>
      <c r="E124" t="s">
        <v>108</v>
      </c>
      <c r="F124" s="17"/>
      <c r="I124">
        <v>123</v>
      </c>
    </row>
    <row r="125" spans="1:9" x14ac:dyDescent="0.25">
      <c r="A125" t="s">
        <v>145</v>
      </c>
      <c r="B125">
        <v>155</v>
      </c>
      <c r="E125" t="s">
        <v>108</v>
      </c>
      <c r="F125" s="17"/>
      <c r="I125">
        <v>124</v>
      </c>
    </row>
    <row r="126" spans="1:9" x14ac:dyDescent="0.25">
      <c r="A126" t="s">
        <v>146</v>
      </c>
      <c r="B126">
        <v>0</v>
      </c>
      <c r="E126" t="s">
        <v>108</v>
      </c>
      <c r="F126" s="17"/>
      <c r="I126">
        <v>125</v>
      </c>
    </row>
    <row r="127" spans="1:9" x14ac:dyDescent="0.25">
      <c r="A127" t="s">
        <v>147</v>
      </c>
      <c r="B127">
        <v>110</v>
      </c>
      <c r="E127" t="s">
        <v>108</v>
      </c>
      <c r="F127" s="17"/>
      <c r="I127">
        <v>126</v>
      </c>
    </row>
    <row r="128" spans="1:9" x14ac:dyDescent="0.25">
      <c r="A128" t="s">
        <v>148</v>
      </c>
      <c r="B128">
        <v>100</v>
      </c>
      <c r="E128" t="s">
        <v>108</v>
      </c>
      <c r="F128" s="17"/>
      <c r="I128">
        <v>127</v>
      </c>
    </row>
    <row r="129" spans="1:9" x14ac:dyDescent="0.25">
      <c r="A129" t="s">
        <v>149</v>
      </c>
      <c r="B129">
        <v>255</v>
      </c>
      <c r="E129" t="s">
        <v>108</v>
      </c>
      <c r="F129" s="17"/>
      <c r="I129">
        <v>128</v>
      </c>
    </row>
    <row r="130" spans="1:9" x14ac:dyDescent="0.25">
      <c r="A130" t="s">
        <v>150</v>
      </c>
      <c r="B130" t="s">
        <v>151</v>
      </c>
      <c r="E130" t="s">
        <v>108</v>
      </c>
      <c r="F130" s="17"/>
      <c r="I130">
        <v>129</v>
      </c>
    </row>
    <row r="131" spans="1:9" x14ac:dyDescent="0.25">
      <c r="A131" t="s">
        <v>152</v>
      </c>
      <c r="B131">
        <v>155</v>
      </c>
      <c r="E131" t="s">
        <v>108</v>
      </c>
      <c r="F131" s="17"/>
      <c r="I131">
        <v>130</v>
      </c>
    </row>
    <row r="132" spans="1:9" x14ac:dyDescent="0.25">
      <c r="A132" t="s">
        <v>153</v>
      </c>
      <c r="B132">
        <v>287</v>
      </c>
      <c r="E132" t="s">
        <v>108</v>
      </c>
      <c r="F132" s="17"/>
      <c r="I132">
        <v>131</v>
      </c>
    </row>
    <row r="133" spans="1:9" x14ac:dyDescent="0.25">
      <c r="A133" t="s">
        <v>154</v>
      </c>
      <c r="B133">
        <v>228</v>
      </c>
      <c r="E133" t="s">
        <v>108</v>
      </c>
      <c r="F133" s="17"/>
      <c r="I133">
        <v>132</v>
      </c>
    </row>
    <row r="134" spans="1:9" x14ac:dyDescent="0.25">
      <c r="A134" s="3" t="s">
        <v>155</v>
      </c>
      <c r="B134">
        <v>176</v>
      </c>
      <c r="C134">
        <f>B134*1.25</f>
        <v>220</v>
      </c>
      <c r="I134">
        <v>133</v>
      </c>
    </row>
    <row r="135" spans="1:9" x14ac:dyDescent="0.25">
      <c r="A135" s="7" t="s">
        <v>156</v>
      </c>
      <c r="B135">
        <v>79</v>
      </c>
      <c r="C135">
        <f>B135*1.25</f>
        <v>98.75</v>
      </c>
      <c r="D135" s="17">
        <f>B135*1.25</f>
        <v>98.75</v>
      </c>
      <c r="E135"/>
      <c r="F135" s="17"/>
      <c r="I135">
        <v>134</v>
      </c>
    </row>
    <row r="136" spans="1:9" x14ac:dyDescent="0.25">
      <c r="A136" s="6" t="s">
        <v>157</v>
      </c>
      <c r="B136">
        <v>279</v>
      </c>
      <c r="C136">
        <f>B136*1.4</f>
        <v>390.59999999999997</v>
      </c>
      <c r="E136"/>
      <c r="F136" s="17"/>
      <c r="I136">
        <v>135</v>
      </c>
    </row>
    <row r="137" spans="1:9" x14ac:dyDescent="0.25">
      <c r="A137" s="7" t="s">
        <v>158</v>
      </c>
      <c r="B137">
        <v>81</v>
      </c>
      <c r="C137">
        <f>B137*1.25</f>
        <v>101.25</v>
      </c>
      <c r="D137" s="17">
        <f>B137*1.25</f>
        <v>101.25</v>
      </c>
      <c r="E137"/>
      <c r="F137" s="17"/>
      <c r="I137">
        <v>136</v>
      </c>
    </row>
    <row r="138" spans="1:9" x14ac:dyDescent="0.25">
      <c r="A138" s="5" t="s">
        <v>159</v>
      </c>
      <c r="B138">
        <v>230</v>
      </c>
      <c r="C138">
        <f>B138*1.3</f>
        <v>299</v>
      </c>
      <c r="E138"/>
      <c r="F138" s="17"/>
      <c r="I138">
        <v>137</v>
      </c>
    </row>
    <row r="139" spans="1:9" x14ac:dyDescent="0.25">
      <c r="A139" t="s">
        <v>160</v>
      </c>
      <c r="B139">
        <v>0</v>
      </c>
      <c r="E139"/>
      <c r="F139" s="17"/>
      <c r="I139">
        <v>138</v>
      </c>
    </row>
    <row r="140" spans="1:9" x14ac:dyDescent="0.25">
      <c r="A140" s="7" t="s">
        <v>161</v>
      </c>
      <c r="B140">
        <v>120</v>
      </c>
      <c r="C140">
        <f>B140*1.25</f>
        <v>150</v>
      </c>
      <c r="D140" s="17">
        <f>B140*1.25</f>
        <v>150</v>
      </c>
      <c r="E140"/>
      <c r="F140" s="17"/>
      <c r="I140">
        <v>139</v>
      </c>
    </row>
    <row r="141" spans="1:9" x14ac:dyDescent="0.25">
      <c r="A141" s="3" t="s">
        <v>162</v>
      </c>
      <c r="B141">
        <v>165</v>
      </c>
      <c r="C141">
        <f>B141*1.25</f>
        <v>206.25</v>
      </c>
      <c r="I141">
        <v>140</v>
      </c>
    </row>
    <row r="142" spans="1:9" x14ac:dyDescent="0.25">
      <c r="A142" t="s">
        <v>163</v>
      </c>
      <c r="B142">
        <v>650</v>
      </c>
      <c r="E142"/>
      <c r="F142" s="17"/>
      <c r="I142">
        <v>141</v>
      </c>
    </row>
    <row r="143" spans="1:9" x14ac:dyDescent="0.25">
      <c r="A143" s="3" t="s">
        <v>164</v>
      </c>
      <c r="B143">
        <v>230</v>
      </c>
      <c r="C143">
        <f>B143*1.25</f>
        <v>287.5</v>
      </c>
      <c r="I143">
        <v>142</v>
      </c>
    </row>
    <row r="144" spans="1:9" x14ac:dyDescent="0.25">
      <c r="A144" s="6" t="s">
        <v>165</v>
      </c>
      <c r="B144">
        <v>348</v>
      </c>
      <c r="C144">
        <f t="shared" ref="C144:C145" si="7">B144*1.4</f>
        <v>487.2</v>
      </c>
      <c r="E144"/>
      <c r="F144" s="17"/>
      <c r="I144">
        <v>143</v>
      </c>
    </row>
    <row r="145" spans="1:9" x14ac:dyDescent="0.25">
      <c r="A145" s="6" t="s">
        <v>166</v>
      </c>
      <c r="B145">
        <v>279</v>
      </c>
      <c r="C145">
        <f t="shared" si="7"/>
        <v>390.59999999999997</v>
      </c>
      <c r="E145"/>
      <c r="F145" s="17"/>
      <c r="I145">
        <v>144</v>
      </c>
    </row>
    <row r="146" spans="1:9" x14ac:dyDescent="0.25">
      <c r="A146" s="5" t="s">
        <v>167</v>
      </c>
      <c r="B146">
        <v>231</v>
      </c>
      <c r="C146">
        <f t="shared" ref="C146:C148" si="8">B146*1.3</f>
        <v>300.3</v>
      </c>
      <c r="E146"/>
      <c r="F146" s="17"/>
      <c r="I146">
        <v>145</v>
      </c>
    </row>
    <row r="147" spans="1:9" x14ac:dyDescent="0.25">
      <c r="A147" s="5" t="s">
        <v>168</v>
      </c>
      <c r="B147">
        <v>233</v>
      </c>
      <c r="C147">
        <f t="shared" si="8"/>
        <v>302.90000000000003</v>
      </c>
      <c r="E147"/>
      <c r="F147" s="17"/>
      <c r="I147">
        <v>146</v>
      </c>
    </row>
    <row r="148" spans="1:9" x14ac:dyDescent="0.25">
      <c r="A148" s="5" t="s">
        <v>169</v>
      </c>
      <c r="B148">
        <v>231</v>
      </c>
      <c r="C148">
        <f t="shared" si="8"/>
        <v>300.3</v>
      </c>
      <c r="E148"/>
      <c r="F148" s="17"/>
      <c r="I148">
        <v>147</v>
      </c>
    </row>
    <row r="149" spans="1:9" x14ac:dyDescent="0.25">
      <c r="A149" s="7" t="s">
        <v>170</v>
      </c>
      <c r="B149">
        <v>40</v>
      </c>
      <c r="C149">
        <f>B149*1.25</f>
        <v>50</v>
      </c>
      <c r="D149" s="17">
        <f>B149*1.25</f>
        <v>50</v>
      </c>
      <c r="E149"/>
      <c r="F149" s="17"/>
      <c r="I149">
        <v>148</v>
      </c>
    </row>
    <row r="150" spans="1:9" x14ac:dyDescent="0.25">
      <c r="A150" t="s">
        <v>171</v>
      </c>
      <c r="B150">
        <v>40</v>
      </c>
      <c r="E150"/>
      <c r="F150" s="17"/>
      <c r="I150">
        <v>149</v>
      </c>
    </row>
    <row r="151" spans="1:9" x14ac:dyDescent="0.25">
      <c r="A151" t="s">
        <v>172</v>
      </c>
      <c r="B151">
        <v>50</v>
      </c>
      <c r="E151"/>
      <c r="F151" s="17"/>
      <c r="I151">
        <v>150</v>
      </c>
    </row>
    <row r="152" spans="1:9" x14ac:dyDescent="0.25">
      <c r="A152" t="s">
        <v>173</v>
      </c>
      <c r="B152">
        <v>250</v>
      </c>
      <c r="E152"/>
      <c r="F152" s="17"/>
      <c r="I152">
        <v>151</v>
      </c>
    </row>
    <row r="153" spans="1:9" x14ac:dyDescent="0.25">
      <c r="A153" t="s">
        <v>174</v>
      </c>
      <c r="B153">
        <v>50</v>
      </c>
      <c r="E153"/>
      <c r="F153" s="17"/>
      <c r="I153">
        <v>152</v>
      </c>
    </row>
    <row r="154" spans="1:9" x14ac:dyDescent="0.25">
      <c r="A154" t="s">
        <v>175</v>
      </c>
      <c r="B154">
        <v>600</v>
      </c>
      <c r="E154"/>
      <c r="F154" s="17"/>
      <c r="I154">
        <v>153</v>
      </c>
    </row>
    <row r="155" spans="1:9" x14ac:dyDescent="0.25">
      <c r="A155" t="s">
        <v>176</v>
      </c>
      <c r="B155">
        <v>600</v>
      </c>
      <c r="E155"/>
      <c r="F155" s="17"/>
      <c r="I155">
        <v>154</v>
      </c>
    </row>
    <row r="156" spans="1:9" x14ac:dyDescent="0.25">
      <c r="A156" t="s">
        <v>177</v>
      </c>
      <c r="B156">
        <v>600</v>
      </c>
      <c r="E156"/>
      <c r="F156" s="17"/>
      <c r="I156">
        <v>155</v>
      </c>
    </row>
    <row r="157" spans="1:9" x14ac:dyDescent="0.25">
      <c r="A157" t="s">
        <v>178</v>
      </c>
      <c r="B157">
        <v>276</v>
      </c>
      <c r="E157"/>
      <c r="F157" s="17"/>
      <c r="I157">
        <v>156</v>
      </c>
    </row>
    <row r="158" spans="1:9" x14ac:dyDescent="0.25">
      <c r="A158" t="s">
        <v>179</v>
      </c>
      <c r="B158">
        <v>225</v>
      </c>
      <c r="E158"/>
      <c r="F158" s="17"/>
      <c r="I158">
        <v>157</v>
      </c>
    </row>
    <row r="159" spans="1:9" x14ac:dyDescent="0.25">
      <c r="A159" s="6" t="s">
        <v>180</v>
      </c>
      <c r="B159">
        <v>420</v>
      </c>
      <c r="C159">
        <f>B159*1.4</f>
        <v>588</v>
      </c>
      <c r="E159"/>
      <c r="F159" s="17"/>
      <c r="I159">
        <v>158</v>
      </c>
    </row>
    <row r="160" spans="1:9" x14ac:dyDescent="0.25">
      <c r="A160" s="7" t="s">
        <v>181</v>
      </c>
      <c r="B160">
        <v>20</v>
      </c>
      <c r="C160">
        <f>B160*1.25</f>
        <v>25</v>
      </c>
      <c r="D160" s="17">
        <f>B160*1.25</f>
        <v>25</v>
      </c>
      <c r="E160"/>
      <c r="F160" s="17"/>
      <c r="I160">
        <v>159</v>
      </c>
    </row>
    <row r="161" spans="1:9" x14ac:dyDescent="0.25">
      <c r="A161" t="s">
        <v>182</v>
      </c>
      <c r="B161">
        <v>125</v>
      </c>
      <c r="E161"/>
      <c r="F161" s="17"/>
      <c r="I161">
        <v>160</v>
      </c>
    </row>
    <row r="162" spans="1:9" x14ac:dyDescent="0.25">
      <c r="A162" t="s">
        <v>183</v>
      </c>
      <c r="B162">
        <v>125</v>
      </c>
      <c r="E162"/>
      <c r="F162" s="17"/>
      <c r="I162">
        <v>161</v>
      </c>
    </row>
    <row r="163" spans="1:9" x14ac:dyDescent="0.25">
      <c r="E163"/>
      <c r="F163" s="17"/>
    </row>
    <row r="164" spans="1:9" x14ac:dyDescent="0.25">
      <c r="E164"/>
      <c r="F164" s="17"/>
    </row>
    <row r="165" spans="1:9" x14ac:dyDescent="0.25">
      <c r="E165"/>
      <c r="F165" s="17"/>
    </row>
    <row r="166" spans="1:9" x14ac:dyDescent="0.25">
      <c r="E166"/>
      <c r="F166" s="17"/>
    </row>
    <row r="167" spans="1:9" x14ac:dyDescent="0.25">
      <c r="E167"/>
      <c r="F167" s="17"/>
    </row>
    <row r="168" spans="1:9" x14ac:dyDescent="0.25">
      <c r="E168"/>
      <c r="F168" s="17"/>
    </row>
    <row r="169" spans="1:9" x14ac:dyDescent="0.25">
      <c r="E169"/>
      <c r="F169" s="17"/>
    </row>
    <row r="170" spans="1:9" x14ac:dyDescent="0.25">
      <c r="E170"/>
      <c r="F170" s="17"/>
    </row>
    <row r="171" spans="1:9" x14ac:dyDescent="0.25">
      <c r="E171"/>
      <c r="F171" s="17"/>
    </row>
    <row r="172" spans="1:9" x14ac:dyDescent="0.25">
      <c r="E172"/>
      <c r="F172" s="17"/>
    </row>
    <row r="173" spans="1:9" x14ac:dyDescent="0.25">
      <c r="E173"/>
      <c r="F173" s="17"/>
    </row>
    <row r="174" spans="1:9" x14ac:dyDescent="0.25">
      <c r="E174"/>
      <c r="F174" s="17"/>
    </row>
    <row r="175" spans="1:9" x14ac:dyDescent="0.25">
      <c r="E175"/>
      <c r="F175" s="17"/>
    </row>
    <row r="176" spans="1:9" x14ac:dyDescent="0.25">
      <c r="E176"/>
      <c r="F176" s="17"/>
    </row>
    <row r="177" spans="5:6" x14ac:dyDescent="0.25">
      <c r="E177"/>
      <c r="F177" s="17"/>
    </row>
    <row r="178" spans="5:6" x14ac:dyDescent="0.25">
      <c r="E178"/>
      <c r="F178" s="17"/>
    </row>
    <row r="179" spans="5:6" x14ac:dyDescent="0.25">
      <c r="E179"/>
      <c r="F179" s="17"/>
    </row>
    <row r="180" spans="5:6" x14ac:dyDescent="0.25">
      <c r="E180"/>
      <c r="F180" s="17"/>
    </row>
    <row r="181" spans="5:6" x14ac:dyDescent="0.25">
      <c r="E181"/>
      <c r="F181" s="17"/>
    </row>
    <row r="182" spans="5:6" x14ac:dyDescent="0.25">
      <c r="E182"/>
      <c r="F182" s="17"/>
    </row>
    <row r="183" spans="5:6" x14ac:dyDescent="0.25">
      <c r="E183"/>
      <c r="F183" s="17"/>
    </row>
    <row r="184" spans="5:6" x14ac:dyDescent="0.25">
      <c r="E184"/>
      <c r="F184" s="17"/>
    </row>
    <row r="185" spans="5:6" x14ac:dyDescent="0.25">
      <c r="E185"/>
      <c r="F185" s="17"/>
    </row>
    <row r="186" spans="5:6" x14ac:dyDescent="0.25">
      <c r="E186"/>
      <c r="F186" s="17"/>
    </row>
    <row r="187" spans="5:6" x14ac:dyDescent="0.25">
      <c r="E187"/>
      <c r="F187" s="17"/>
    </row>
    <row r="188" spans="5:6" x14ac:dyDescent="0.25">
      <c r="E188"/>
      <c r="F188" s="17"/>
    </row>
    <row r="189" spans="5:6" x14ac:dyDescent="0.25">
      <c r="E189"/>
      <c r="F189" s="17"/>
    </row>
    <row r="190" spans="5:6" x14ac:dyDescent="0.25">
      <c r="E190"/>
      <c r="F190" s="17"/>
    </row>
    <row r="191" spans="5:6" x14ac:dyDescent="0.25">
      <c r="E191"/>
      <c r="F191" s="17"/>
    </row>
    <row r="192" spans="5:6" x14ac:dyDescent="0.25">
      <c r="E192"/>
      <c r="F192" s="17"/>
    </row>
    <row r="193" spans="5:6" x14ac:dyDescent="0.25">
      <c r="E193"/>
      <c r="F193" s="17"/>
    </row>
    <row r="194" spans="5:6" x14ac:dyDescent="0.25">
      <c r="E194"/>
      <c r="F194" s="17"/>
    </row>
    <row r="195" spans="5:6" x14ac:dyDescent="0.25">
      <c r="E195"/>
      <c r="F195" s="17"/>
    </row>
    <row r="196" spans="5:6" x14ac:dyDescent="0.25">
      <c r="E196"/>
      <c r="F196" s="17"/>
    </row>
    <row r="197" spans="5:6" x14ac:dyDescent="0.25">
      <c r="E197"/>
      <c r="F197" s="17"/>
    </row>
    <row r="198" spans="5:6" x14ac:dyDescent="0.25">
      <c r="E198"/>
      <c r="F198" s="17"/>
    </row>
    <row r="199" spans="5:6" x14ac:dyDescent="0.25">
      <c r="E199"/>
      <c r="F199" s="17"/>
    </row>
    <row r="200" spans="5:6" x14ac:dyDescent="0.25">
      <c r="E200"/>
      <c r="F200" s="17"/>
    </row>
    <row r="201" spans="5:6" x14ac:dyDescent="0.25">
      <c r="E201"/>
      <c r="F201" s="17"/>
    </row>
    <row r="202" spans="5:6" x14ac:dyDescent="0.25">
      <c r="E202"/>
      <c r="F202" s="17"/>
    </row>
    <row r="203" spans="5:6" x14ac:dyDescent="0.25">
      <c r="E203"/>
      <c r="F203" s="17"/>
    </row>
    <row r="204" spans="5:6" x14ac:dyDescent="0.25">
      <c r="E204"/>
      <c r="F204" s="17"/>
    </row>
    <row r="205" spans="5:6" x14ac:dyDescent="0.25">
      <c r="E205"/>
      <c r="F205" s="17"/>
    </row>
    <row r="206" spans="5:6" x14ac:dyDescent="0.25">
      <c r="E206"/>
      <c r="F206" s="17"/>
    </row>
    <row r="207" spans="5:6" x14ac:dyDescent="0.25">
      <c r="E207"/>
      <c r="F207" s="17"/>
    </row>
    <row r="208" spans="5:6" x14ac:dyDescent="0.25">
      <c r="E208"/>
      <c r="F208" s="17"/>
    </row>
    <row r="209" spans="5:6" x14ac:dyDescent="0.25">
      <c r="E209"/>
      <c r="F209" s="17"/>
    </row>
    <row r="210" spans="5:6" x14ac:dyDescent="0.25">
      <c r="E210"/>
      <c r="F210" s="17"/>
    </row>
    <row r="211" spans="5:6" x14ac:dyDescent="0.25">
      <c r="E211"/>
      <c r="F211" s="17"/>
    </row>
    <row r="212" spans="5:6" x14ac:dyDescent="0.25">
      <c r="E212"/>
      <c r="F212" s="17"/>
    </row>
    <row r="213" spans="5:6" x14ac:dyDescent="0.25">
      <c r="E213"/>
      <c r="F213" s="17"/>
    </row>
    <row r="214" spans="5:6" x14ac:dyDescent="0.25">
      <c r="E214"/>
      <c r="F214" s="17"/>
    </row>
    <row r="215" spans="5:6" x14ac:dyDescent="0.25">
      <c r="E215"/>
      <c r="F215" s="17"/>
    </row>
    <row r="216" spans="5:6" x14ac:dyDescent="0.25">
      <c r="E216"/>
      <c r="F216" s="17"/>
    </row>
    <row r="217" spans="5:6" x14ac:dyDescent="0.25">
      <c r="E217"/>
      <c r="F217" s="17"/>
    </row>
    <row r="218" spans="5:6" x14ac:dyDescent="0.25">
      <c r="E218"/>
      <c r="F218" s="17"/>
    </row>
    <row r="219" spans="5:6" x14ac:dyDescent="0.25">
      <c r="E219"/>
      <c r="F219" s="17"/>
    </row>
    <row r="220" spans="5:6" x14ac:dyDescent="0.25">
      <c r="E220"/>
      <c r="F220" s="17"/>
    </row>
    <row r="221" spans="5:6" x14ac:dyDescent="0.25">
      <c r="E221"/>
      <c r="F221" s="17"/>
    </row>
    <row r="222" spans="5:6" x14ac:dyDescent="0.25">
      <c r="E222"/>
      <c r="F222" s="17"/>
    </row>
    <row r="223" spans="5:6" x14ac:dyDescent="0.25">
      <c r="E223"/>
      <c r="F223" s="17"/>
    </row>
    <row r="224" spans="5:6" x14ac:dyDescent="0.25">
      <c r="E224"/>
      <c r="F224" s="17"/>
    </row>
    <row r="225" spans="5:6" x14ac:dyDescent="0.25">
      <c r="E225"/>
      <c r="F225" s="17"/>
    </row>
    <row r="226" spans="5:6" x14ac:dyDescent="0.25">
      <c r="E226"/>
      <c r="F226" s="17"/>
    </row>
    <row r="227" spans="5:6" x14ac:dyDescent="0.25">
      <c r="E227"/>
      <c r="F227" s="17"/>
    </row>
    <row r="228" spans="5:6" x14ac:dyDescent="0.25">
      <c r="E228"/>
      <c r="F228" s="17"/>
    </row>
    <row r="229" spans="5:6" x14ac:dyDescent="0.25">
      <c r="E229"/>
      <c r="F229" s="17"/>
    </row>
    <row r="230" spans="5:6" x14ac:dyDescent="0.25">
      <c r="E230"/>
      <c r="F230" s="17"/>
    </row>
    <row r="231" spans="5:6" x14ac:dyDescent="0.25">
      <c r="E231"/>
      <c r="F231" s="17"/>
    </row>
    <row r="232" spans="5:6" x14ac:dyDescent="0.25">
      <c r="E232"/>
      <c r="F232" s="17"/>
    </row>
    <row r="233" spans="5:6" x14ac:dyDescent="0.25">
      <c r="E233"/>
      <c r="F233" s="17"/>
    </row>
    <row r="234" spans="5:6" x14ac:dyDescent="0.25">
      <c r="E234"/>
      <c r="F234" s="17"/>
    </row>
    <row r="235" spans="5:6" x14ac:dyDescent="0.25">
      <c r="E235"/>
      <c r="F235" s="17"/>
    </row>
    <row r="236" spans="5:6" x14ac:dyDescent="0.25">
      <c r="E236"/>
      <c r="F236" s="17"/>
    </row>
    <row r="237" spans="5:6" x14ac:dyDescent="0.25">
      <c r="E237"/>
      <c r="F237" s="17"/>
    </row>
    <row r="238" spans="5:6" x14ac:dyDescent="0.25">
      <c r="E238"/>
      <c r="F238" s="17"/>
    </row>
    <row r="239" spans="5:6" x14ac:dyDescent="0.25">
      <c r="E239"/>
      <c r="F239" s="17"/>
    </row>
    <row r="240" spans="5:6" x14ac:dyDescent="0.25">
      <c r="E240"/>
      <c r="F240" s="17"/>
    </row>
    <row r="241" spans="5:6" x14ac:dyDescent="0.25">
      <c r="E241"/>
      <c r="F241" s="17"/>
    </row>
    <row r="242" spans="5:6" x14ac:dyDescent="0.25">
      <c r="E242"/>
      <c r="F242" s="17"/>
    </row>
    <row r="243" spans="5:6" x14ac:dyDescent="0.25">
      <c r="E243"/>
      <c r="F243" s="17"/>
    </row>
    <row r="244" spans="5:6" x14ac:dyDescent="0.25">
      <c r="E244"/>
      <c r="F244" s="17"/>
    </row>
    <row r="245" spans="5:6" x14ac:dyDescent="0.25">
      <c r="E245"/>
      <c r="F245" s="17"/>
    </row>
    <row r="246" spans="5:6" x14ac:dyDescent="0.25">
      <c r="E246"/>
      <c r="F246" s="17"/>
    </row>
    <row r="247" spans="5:6" x14ac:dyDescent="0.25">
      <c r="E247"/>
      <c r="F247" s="17"/>
    </row>
    <row r="248" spans="5:6" x14ac:dyDescent="0.25">
      <c r="E248"/>
      <c r="F248" s="17"/>
    </row>
    <row r="249" spans="5:6" x14ac:dyDescent="0.25">
      <c r="E249"/>
      <c r="F249" s="17"/>
    </row>
    <row r="250" spans="5:6" x14ac:dyDescent="0.25">
      <c r="E250"/>
      <c r="F250" s="17"/>
    </row>
    <row r="251" spans="5:6" x14ac:dyDescent="0.25">
      <c r="E251"/>
      <c r="F251" s="17"/>
    </row>
    <row r="252" spans="5:6" x14ac:dyDescent="0.25">
      <c r="E252"/>
      <c r="F252" s="17"/>
    </row>
    <row r="253" spans="5:6" x14ac:dyDescent="0.25">
      <c r="E253"/>
      <c r="F253" s="17"/>
    </row>
    <row r="254" spans="5:6" x14ac:dyDescent="0.25">
      <c r="E254"/>
      <c r="F254" s="17"/>
    </row>
    <row r="255" spans="5:6" x14ac:dyDescent="0.25">
      <c r="E255"/>
      <c r="F255" s="17"/>
    </row>
    <row r="256" spans="5:6" x14ac:dyDescent="0.25">
      <c r="E256"/>
      <c r="F256" s="17"/>
    </row>
    <row r="257" spans="5:6" x14ac:dyDescent="0.25">
      <c r="E257"/>
      <c r="F257" s="17"/>
    </row>
    <row r="258" spans="5:6" x14ac:dyDescent="0.25">
      <c r="E258"/>
      <c r="F258" s="17"/>
    </row>
    <row r="259" spans="5:6" x14ac:dyDescent="0.25">
      <c r="E259"/>
      <c r="F259" s="17"/>
    </row>
    <row r="260" spans="5:6" x14ac:dyDescent="0.25">
      <c r="E260"/>
      <c r="F260" s="17"/>
    </row>
    <row r="261" spans="5:6" x14ac:dyDescent="0.25">
      <c r="E261"/>
      <c r="F261" s="17"/>
    </row>
    <row r="262" spans="5:6" x14ac:dyDescent="0.25">
      <c r="E262"/>
      <c r="F262" s="17"/>
    </row>
    <row r="263" spans="5:6" x14ac:dyDescent="0.25">
      <c r="E263"/>
      <c r="F263" s="17"/>
    </row>
    <row r="264" spans="5:6" x14ac:dyDescent="0.25">
      <c r="E264"/>
      <c r="F264" s="17"/>
    </row>
    <row r="265" spans="5:6" x14ac:dyDescent="0.25">
      <c r="E265"/>
      <c r="F265" s="17"/>
    </row>
    <row r="266" spans="5:6" x14ac:dyDescent="0.25">
      <c r="E266"/>
      <c r="F266" s="17"/>
    </row>
    <row r="267" spans="5:6" x14ac:dyDescent="0.25">
      <c r="E267"/>
      <c r="F267" s="17"/>
    </row>
    <row r="268" spans="5:6" x14ac:dyDescent="0.25">
      <c r="E268"/>
      <c r="F268" s="17"/>
    </row>
    <row r="269" spans="5:6" x14ac:dyDescent="0.25">
      <c r="E269"/>
      <c r="F269" s="17"/>
    </row>
    <row r="270" spans="5:6" x14ac:dyDescent="0.25">
      <c r="E270"/>
      <c r="F270" s="17"/>
    </row>
    <row r="271" spans="5:6" x14ac:dyDescent="0.25">
      <c r="E271"/>
      <c r="F271" s="17"/>
    </row>
    <row r="272" spans="5:6" x14ac:dyDescent="0.25">
      <c r="E272"/>
      <c r="F272" s="17"/>
    </row>
    <row r="273" spans="5:6" x14ac:dyDescent="0.25">
      <c r="E273"/>
      <c r="F273" s="17"/>
    </row>
    <row r="274" spans="5:6" x14ac:dyDescent="0.25">
      <c r="E274"/>
      <c r="F274" s="17"/>
    </row>
    <row r="275" spans="5:6" x14ac:dyDescent="0.25">
      <c r="E275"/>
      <c r="F275" s="17"/>
    </row>
    <row r="276" spans="5:6" x14ac:dyDescent="0.25">
      <c r="E276"/>
      <c r="F276" s="17"/>
    </row>
    <row r="277" spans="5:6" x14ac:dyDescent="0.25">
      <c r="E277"/>
      <c r="F277" s="17"/>
    </row>
    <row r="278" spans="5:6" x14ac:dyDescent="0.25">
      <c r="E278"/>
      <c r="F278" s="17"/>
    </row>
    <row r="279" spans="5:6" x14ac:dyDescent="0.25">
      <c r="E279"/>
      <c r="F279" s="17"/>
    </row>
    <row r="280" spans="5:6" x14ac:dyDescent="0.25">
      <c r="E280"/>
      <c r="F280" s="17"/>
    </row>
    <row r="281" spans="5:6" x14ac:dyDescent="0.25">
      <c r="E281"/>
      <c r="F281" s="17"/>
    </row>
    <row r="282" spans="5:6" x14ac:dyDescent="0.25">
      <c r="E282"/>
      <c r="F282" s="17"/>
    </row>
    <row r="283" spans="5:6" x14ac:dyDescent="0.25">
      <c r="E283"/>
      <c r="F283" s="17"/>
    </row>
    <row r="284" spans="5:6" x14ac:dyDescent="0.25">
      <c r="E284"/>
      <c r="F284" s="17"/>
    </row>
    <row r="285" spans="5:6" x14ac:dyDescent="0.25">
      <c r="E285"/>
      <c r="F285" s="17"/>
    </row>
    <row r="286" spans="5:6" x14ac:dyDescent="0.25">
      <c r="E286"/>
      <c r="F286" s="17"/>
    </row>
    <row r="287" spans="5:6" x14ac:dyDescent="0.25">
      <c r="E287"/>
      <c r="F287" s="17"/>
    </row>
    <row r="288" spans="5:6" x14ac:dyDescent="0.25">
      <c r="E288"/>
      <c r="F288" s="17"/>
    </row>
    <row r="289" spans="5:6" x14ac:dyDescent="0.25">
      <c r="E289"/>
      <c r="F289" s="17"/>
    </row>
    <row r="290" spans="5:6" x14ac:dyDescent="0.25">
      <c r="E290"/>
      <c r="F290" s="17"/>
    </row>
    <row r="291" spans="5:6" x14ac:dyDescent="0.25">
      <c r="E291"/>
      <c r="F291" s="17"/>
    </row>
    <row r="292" spans="5:6" x14ac:dyDescent="0.25">
      <c r="E292"/>
      <c r="F292" s="17"/>
    </row>
    <row r="293" spans="5:6" x14ac:dyDescent="0.25">
      <c r="E293"/>
      <c r="F293" s="17"/>
    </row>
    <row r="294" spans="5:6" x14ac:dyDescent="0.25">
      <c r="E294"/>
      <c r="F294" s="17"/>
    </row>
    <row r="295" spans="5:6" x14ac:dyDescent="0.25">
      <c r="E295"/>
      <c r="F295" s="17"/>
    </row>
    <row r="296" spans="5:6" x14ac:dyDescent="0.25">
      <c r="E296"/>
      <c r="F296" s="17"/>
    </row>
    <row r="297" spans="5:6" x14ac:dyDescent="0.25">
      <c r="E297"/>
      <c r="F297" s="17"/>
    </row>
    <row r="298" spans="5:6" x14ac:dyDescent="0.25">
      <c r="E298"/>
      <c r="F298" s="17"/>
    </row>
    <row r="299" spans="5:6" x14ac:dyDescent="0.25">
      <c r="E299"/>
      <c r="F299" s="17"/>
    </row>
    <row r="300" spans="5:6" x14ac:dyDescent="0.25">
      <c r="E300"/>
      <c r="F300" s="17"/>
    </row>
    <row r="301" spans="5:6" x14ac:dyDescent="0.25">
      <c r="E301"/>
      <c r="F301" s="17"/>
    </row>
    <row r="302" spans="5:6" x14ac:dyDescent="0.25">
      <c r="E302"/>
      <c r="F302" s="17"/>
    </row>
    <row r="303" spans="5:6" x14ac:dyDescent="0.25">
      <c r="E303"/>
      <c r="F303" s="17"/>
    </row>
    <row r="304" spans="5:6" x14ac:dyDescent="0.25">
      <c r="E304"/>
      <c r="F304" s="17"/>
    </row>
    <row r="305" spans="5:6" x14ac:dyDescent="0.25">
      <c r="E305"/>
      <c r="F305" s="17"/>
    </row>
    <row r="306" spans="5:6" x14ac:dyDescent="0.25">
      <c r="E306"/>
      <c r="F306" s="17"/>
    </row>
    <row r="307" spans="5:6" x14ac:dyDescent="0.25">
      <c r="E307"/>
      <c r="F307" s="17"/>
    </row>
    <row r="308" spans="5:6" x14ac:dyDescent="0.25">
      <c r="E308"/>
      <c r="F308" s="17"/>
    </row>
    <row r="309" spans="5:6" x14ac:dyDescent="0.25">
      <c r="E309"/>
      <c r="F309" s="17"/>
    </row>
    <row r="310" spans="5:6" x14ac:dyDescent="0.25">
      <c r="E310"/>
      <c r="F310" s="17"/>
    </row>
    <row r="311" spans="5:6" x14ac:dyDescent="0.25">
      <c r="E311"/>
      <c r="F311" s="17"/>
    </row>
    <row r="312" spans="5:6" x14ac:dyDescent="0.25">
      <c r="E312"/>
      <c r="F312" s="17"/>
    </row>
    <row r="313" spans="5:6" x14ac:dyDescent="0.25">
      <c r="E313"/>
      <c r="F313" s="17"/>
    </row>
    <row r="314" spans="5:6" x14ac:dyDescent="0.25">
      <c r="E314"/>
      <c r="F314" s="17"/>
    </row>
    <row r="315" spans="5:6" x14ac:dyDescent="0.25">
      <c r="E315"/>
      <c r="F315" s="17"/>
    </row>
    <row r="316" spans="5:6" x14ac:dyDescent="0.25">
      <c r="E316"/>
      <c r="F316" s="17"/>
    </row>
    <row r="317" spans="5:6" x14ac:dyDescent="0.25">
      <c r="E317"/>
      <c r="F317" s="17"/>
    </row>
    <row r="318" spans="5:6" x14ac:dyDescent="0.25">
      <c r="E318"/>
      <c r="F318" s="17"/>
    </row>
    <row r="319" spans="5:6" x14ac:dyDescent="0.25">
      <c r="E319"/>
      <c r="F319" s="17"/>
    </row>
    <row r="320" spans="5:6" x14ac:dyDescent="0.25">
      <c r="E320"/>
      <c r="F320" s="17"/>
    </row>
    <row r="321" spans="5:6" x14ac:dyDescent="0.25">
      <c r="E321"/>
      <c r="F321" s="17"/>
    </row>
    <row r="322" spans="5:6" x14ac:dyDescent="0.25">
      <c r="E322"/>
      <c r="F322" s="17"/>
    </row>
    <row r="323" spans="5:6" x14ac:dyDescent="0.25">
      <c r="E323"/>
      <c r="F323" s="17"/>
    </row>
  </sheetData>
  <autoFilter ref="A1:J162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P162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31.85546875" bestFit="1" customWidth="1"/>
    <col min="7" max="7" width="9.140625" style="17"/>
    <col min="12" max="12" width="9.140625" style="17"/>
    <col min="14" max="14" width="9.140625" style="17"/>
  </cols>
  <sheetData>
    <row r="1" spans="1:16" x14ac:dyDescent="0.25">
      <c r="A1" s="1" t="s">
        <v>13</v>
      </c>
      <c r="B1" s="9" t="s">
        <v>184</v>
      </c>
      <c r="C1" s="9" t="s">
        <v>185</v>
      </c>
      <c r="D1" s="9" t="s">
        <v>186</v>
      </c>
      <c r="E1" s="9" t="s">
        <v>187</v>
      </c>
      <c r="F1" s="9" t="s">
        <v>188</v>
      </c>
      <c r="G1" s="9" t="s">
        <v>16</v>
      </c>
      <c r="H1" s="8" t="s">
        <v>189</v>
      </c>
      <c r="I1" s="8" t="s">
        <v>185</v>
      </c>
      <c r="J1" s="8" t="s">
        <v>186</v>
      </c>
      <c r="K1" s="8" t="s">
        <v>187</v>
      </c>
      <c r="L1" s="8" t="s">
        <v>16</v>
      </c>
      <c r="M1" s="27" t="s">
        <v>190</v>
      </c>
      <c r="N1" s="27" t="s">
        <v>16</v>
      </c>
      <c r="O1" t="s">
        <v>19</v>
      </c>
      <c r="P1" t="s">
        <v>20</v>
      </c>
    </row>
    <row r="2" spans="1:16" x14ac:dyDescent="0.25">
      <c r="A2" s="5" t="s">
        <v>21</v>
      </c>
      <c r="B2">
        <v>480</v>
      </c>
      <c r="C2">
        <v>480</v>
      </c>
      <c r="D2">
        <v>1</v>
      </c>
      <c r="E2">
        <v>1</v>
      </c>
      <c r="F2">
        <f>B2*1.5</f>
        <v>720</v>
      </c>
      <c r="O2">
        <v>1</v>
      </c>
    </row>
    <row r="3" spans="1:16" x14ac:dyDescent="0.25">
      <c r="A3" t="s">
        <v>22</v>
      </c>
      <c r="B3">
        <v>1000</v>
      </c>
      <c r="C3">
        <v>1000</v>
      </c>
      <c r="D3">
        <v>1</v>
      </c>
      <c r="E3">
        <v>1</v>
      </c>
      <c r="O3">
        <v>2</v>
      </c>
    </row>
    <row r="4" spans="1:16" x14ac:dyDescent="0.25">
      <c r="A4" s="3" t="s">
        <v>23</v>
      </c>
      <c r="B4">
        <v>14400</v>
      </c>
      <c r="C4">
        <v>18000</v>
      </c>
      <c r="D4">
        <v>1.2</v>
      </c>
      <c r="E4">
        <v>1.2</v>
      </c>
      <c r="F4">
        <f>B4*1.4</f>
        <v>20160</v>
      </c>
      <c r="O4">
        <v>3</v>
      </c>
    </row>
    <row r="5" spans="1:16" x14ac:dyDescent="0.25">
      <c r="A5" s="6" t="s">
        <v>24</v>
      </c>
      <c r="B5">
        <v>135</v>
      </c>
      <c r="C5">
        <v>135</v>
      </c>
      <c r="D5">
        <v>1</v>
      </c>
      <c r="E5">
        <v>1</v>
      </c>
      <c r="O5">
        <v>4</v>
      </c>
    </row>
    <row r="6" spans="1:16" x14ac:dyDescent="0.25">
      <c r="A6" t="s">
        <v>25</v>
      </c>
      <c r="B6">
        <v>270</v>
      </c>
      <c r="C6">
        <v>270</v>
      </c>
      <c r="D6">
        <v>1</v>
      </c>
      <c r="E6">
        <v>1</v>
      </c>
      <c r="O6">
        <v>5</v>
      </c>
    </row>
    <row r="7" spans="1:16" x14ac:dyDescent="0.25">
      <c r="A7" s="7" t="s">
        <v>26</v>
      </c>
      <c r="B7">
        <v>192000</v>
      </c>
      <c r="C7">
        <v>192000</v>
      </c>
      <c r="D7">
        <v>1</v>
      </c>
      <c r="E7">
        <v>1</v>
      </c>
      <c r="F7">
        <f>B7*1.4</f>
        <v>268800</v>
      </c>
      <c r="O7">
        <v>6</v>
      </c>
    </row>
    <row r="8" spans="1:16" x14ac:dyDescent="0.25">
      <c r="A8" s="7" t="s">
        <v>27</v>
      </c>
      <c r="B8">
        <v>80000</v>
      </c>
      <c r="C8">
        <v>80000</v>
      </c>
      <c r="D8">
        <v>1</v>
      </c>
      <c r="E8">
        <v>1</v>
      </c>
      <c r="F8">
        <f>B8*1.4</f>
        <v>112000</v>
      </c>
      <c r="O8">
        <v>7</v>
      </c>
    </row>
    <row r="9" spans="1:16" x14ac:dyDescent="0.25">
      <c r="A9" s="3" t="s">
        <v>28</v>
      </c>
      <c r="B9">
        <v>16000</v>
      </c>
      <c r="C9">
        <v>20000</v>
      </c>
      <c r="D9">
        <v>1.2</v>
      </c>
      <c r="E9">
        <v>1.2</v>
      </c>
      <c r="O9">
        <v>8</v>
      </c>
    </row>
    <row r="10" spans="1:16" x14ac:dyDescent="0.25">
      <c r="A10" s="7" t="s">
        <v>29</v>
      </c>
      <c r="B10">
        <v>85000</v>
      </c>
      <c r="C10">
        <v>85000</v>
      </c>
      <c r="D10">
        <v>1</v>
      </c>
      <c r="E10">
        <v>1.2</v>
      </c>
      <c r="F10">
        <f>B10*1.4</f>
        <v>118999.99999999999</v>
      </c>
      <c r="O10">
        <v>9</v>
      </c>
    </row>
    <row r="11" spans="1:16" x14ac:dyDescent="0.25">
      <c r="A11" t="s">
        <v>30</v>
      </c>
      <c r="B11">
        <v>400000</v>
      </c>
      <c r="C11">
        <v>500000</v>
      </c>
      <c r="D11">
        <v>1.2</v>
      </c>
      <c r="E11">
        <v>1.2</v>
      </c>
      <c r="O11">
        <v>10</v>
      </c>
    </row>
    <row r="12" spans="1:16" x14ac:dyDescent="0.25">
      <c r="A12" t="s">
        <v>31</v>
      </c>
      <c r="B12">
        <v>3200</v>
      </c>
      <c r="C12">
        <v>4000</v>
      </c>
      <c r="D12">
        <v>1.2</v>
      </c>
      <c r="E12">
        <v>1.2</v>
      </c>
      <c r="O12">
        <v>11</v>
      </c>
    </row>
    <row r="13" spans="1:16" x14ac:dyDescent="0.25">
      <c r="A13" t="s">
        <v>32</v>
      </c>
      <c r="B13">
        <v>3200</v>
      </c>
      <c r="C13">
        <v>4000</v>
      </c>
      <c r="D13">
        <v>1.2</v>
      </c>
      <c r="E13">
        <v>1.2</v>
      </c>
      <c r="O13">
        <v>12</v>
      </c>
    </row>
    <row r="14" spans="1:16" x14ac:dyDescent="0.25">
      <c r="A14" t="s">
        <v>33</v>
      </c>
      <c r="B14">
        <v>3200</v>
      </c>
      <c r="C14">
        <v>4000</v>
      </c>
      <c r="D14">
        <v>1.2</v>
      </c>
      <c r="E14">
        <v>1.2</v>
      </c>
      <c r="O14">
        <v>13</v>
      </c>
    </row>
    <row r="15" spans="1:16" x14ac:dyDescent="0.25">
      <c r="A15" t="s">
        <v>34</v>
      </c>
      <c r="B15">
        <v>400</v>
      </c>
      <c r="C15">
        <v>400</v>
      </c>
      <c r="D15">
        <v>1</v>
      </c>
      <c r="E15">
        <v>1</v>
      </c>
      <c r="O15">
        <v>14</v>
      </c>
    </row>
    <row r="16" spans="1:16" x14ac:dyDescent="0.25">
      <c r="A16" t="s">
        <v>35</v>
      </c>
      <c r="B16">
        <v>5000</v>
      </c>
      <c r="C16">
        <v>5000</v>
      </c>
      <c r="D16">
        <v>1</v>
      </c>
      <c r="E16">
        <v>1</v>
      </c>
      <c r="O16">
        <v>15</v>
      </c>
    </row>
    <row r="17" spans="1:15" x14ac:dyDescent="0.25">
      <c r="A17" t="s">
        <v>36</v>
      </c>
      <c r="B17">
        <v>10</v>
      </c>
      <c r="C17">
        <v>10</v>
      </c>
      <c r="D17">
        <v>1</v>
      </c>
      <c r="E17">
        <v>1</v>
      </c>
      <c r="O17">
        <v>16</v>
      </c>
    </row>
    <row r="18" spans="1:15" x14ac:dyDescent="0.25">
      <c r="A18" s="6" t="s">
        <v>37</v>
      </c>
      <c r="B18">
        <v>90</v>
      </c>
      <c r="C18">
        <v>90</v>
      </c>
      <c r="D18">
        <v>1</v>
      </c>
      <c r="E18">
        <v>1</v>
      </c>
      <c r="O18">
        <v>17</v>
      </c>
    </row>
    <row r="19" spans="1:15" x14ac:dyDescent="0.25">
      <c r="A19" s="3" t="s">
        <v>38</v>
      </c>
      <c r="B19">
        <v>14800</v>
      </c>
      <c r="C19">
        <v>18500</v>
      </c>
      <c r="D19">
        <v>1.2</v>
      </c>
      <c r="E19">
        <v>1.2</v>
      </c>
      <c r="F19">
        <f>B19*1.4</f>
        <v>20720</v>
      </c>
      <c r="O19">
        <v>18</v>
      </c>
    </row>
    <row r="20" spans="1:15" x14ac:dyDescent="0.25">
      <c r="A20" t="s">
        <v>39</v>
      </c>
      <c r="B20">
        <v>5000</v>
      </c>
      <c r="C20">
        <v>5000</v>
      </c>
      <c r="D20">
        <v>1</v>
      </c>
      <c r="E20">
        <v>1</v>
      </c>
      <c r="O20">
        <v>19</v>
      </c>
    </row>
    <row r="21" spans="1:15" x14ac:dyDescent="0.25">
      <c r="A21" s="3" t="s">
        <v>40</v>
      </c>
      <c r="B21">
        <v>16000</v>
      </c>
      <c r="C21">
        <v>20000</v>
      </c>
      <c r="D21">
        <v>1.2</v>
      </c>
      <c r="E21">
        <v>1.2</v>
      </c>
      <c r="O21">
        <v>20</v>
      </c>
    </row>
    <row r="22" spans="1:15" x14ac:dyDescent="0.25">
      <c r="A22" t="s">
        <v>41</v>
      </c>
      <c r="B22">
        <v>40000</v>
      </c>
      <c r="C22">
        <v>50000</v>
      </c>
      <c r="D22">
        <v>1.2</v>
      </c>
      <c r="E22">
        <v>1.2</v>
      </c>
      <c r="O22">
        <v>21</v>
      </c>
    </row>
    <row r="23" spans="1:15" x14ac:dyDescent="0.25">
      <c r="A23" s="5" t="s">
        <v>42</v>
      </c>
      <c r="B23">
        <v>900</v>
      </c>
      <c r="C23">
        <v>900</v>
      </c>
      <c r="D23">
        <v>1</v>
      </c>
      <c r="E23">
        <v>1</v>
      </c>
      <c r="O23">
        <v>22</v>
      </c>
    </row>
    <row r="24" spans="1:15" x14ac:dyDescent="0.25">
      <c r="A24" s="7" t="s">
        <v>43</v>
      </c>
      <c r="B24">
        <v>240000</v>
      </c>
      <c r="C24">
        <v>240000</v>
      </c>
      <c r="D24">
        <v>1</v>
      </c>
      <c r="E24">
        <v>1</v>
      </c>
      <c r="F24">
        <f>B24*1.75</f>
        <v>420000</v>
      </c>
      <c r="O24">
        <v>23</v>
      </c>
    </row>
    <row r="25" spans="1:15" x14ac:dyDescent="0.25">
      <c r="A25" t="s">
        <v>44</v>
      </c>
      <c r="B25">
        <v>400</v>
      </c>
      <c r="C25">
        <v>400</v>
      </c>
      <c r="D25">
        <v>1</v>
      </c>
      <c r="E25">
        <v>1</v>
      </c>
      <c r="O25">
        <v>24</v>
      </c>
    </row>
    <row r="26" spans="1:15" x14ac:dyDescent="0.25">
      <c r="A26" t="s">
        <v>45</v>
      </c>
      <c r="B26">
        <v>400</v>
      </c>
      <c r="C26">
        <v>400</v>
      </c>
      <c r="D26">
        <v>1</v>
      </c>
      <c r="E26">
        <v>1</v>
      </c>
      <c r="O26">
        <v>25</v>
      </c>
    </row>
    <row r="27" spans="1:15" x14ac:dyDescent="0.25">
      <c r="A27" s="5" t="s">
        <v>46</v>
      </c>
      <c r="B27">
        <v>480</v>
      </c>
      <c r="C27">
        <v>480</v>
      </c>
      <c r="D27">
        <v>1</v>
      </c>
      <c r="E27">
        <v>1</v>
      </c>
      <c r="F27">
        <f>B27*1.5</f>
        <v>720</v>
      </c>
      <c r="O27">
        <v>26</v>
      </c>
    </row>
    <row r="28" spans="1:15" x14ac:dyDescent="0.25">
      <c r="A28" t="s">
        <v>47</v>
      </c>
      <c r="B28">
        <v>2500</v>
      </c>
      <c r="C28">
        <v>2500</v>
      </c>
      <c r="D28">
        <v>1</v>
      </c>
      <c r="E28">
        <v>1</v>
      </c>
      <c r="O28">
        <v>27</v>
      </c>
    </row>
    <row r="29" spans="1:15" x14ac:dyDescent="0.25">
      <c r="A29" t="s">
        <v>48</v>
      </c>
      <c r="B29">
        <v>18000</v>
      </c>
      <c r="C29">
        <v>18000</v>
      </c>
      <c r="D29">
        <v>1</v>
      </c>
      <c r="E29">
        <v>1</v>
      </c>
      <c r="O29">
        <v>28</v>
      </c>
    </row>
    <row r="30" spans="1:15" x14ac:dyDescent="0.25">
      <c r="A30" s="6" t="s">
        <v>49</v>
      </c>
      <c r="B30">
        <v>90</v>
      </c>
      <c r="C30">
        <v>90</v>
      </c>
      <c r="D30">
        <v>1</v>
      </c>
      <c r="E30">
        <v>1</v>
      </c>
      <c r="O30">
        <v>29</v>
      </c>
    </row>
    <row r="31" spans="1:15" x14ac:dyDescent="0.25">
      <c r="A31" s="7" t="s">
        <v>50</v>
      </c>
      <c r="B31">
        <v>175000</v>
      </c>
      <c r="C31">
        <v>175000</v>
      </c>
      <c r="D31">
        <v>1</v>
      </c>
      <c r="E31">
        <v>1</v>
      </c>
      <c r="F31">
        <f>B31*1.4</f>
        <v>244999.99999999997</v>
      </c>
      <c r="O31">
        <v>30</v>
      </c>
    </row>
    <row r="32" spans="1:15" x14ac:dyDescent="0.25">
      <c r="A32" t="s">
        <v>51</v>
      </c>
      <c r="B32">
        <v>240000</v>
      </c>
      <c r="C32">
        <v>240000</v>
      </c>
      <c r="D32">
        <v>1</v>
      </c>
      <c r="E32">
        <v>1</v>
      </c>
      <c r="O32">
        <v>31</v>
      </c>
    </row>
    <row r="33" spans="1:15" x14ac:dyDescent="0.25">
      <c r="A33" t="s">
        <v>52</v>
      </c>
      <c r="B33">
        <v>200000</v>
      </c>
      <c r="C33">
        <v>200000</v>
      </c>
      <c r="D33">
        <v>1</v>
      </c>
      <c r="E33">
        <v>1</v>
      </c>
      <c r="O33">
        <v>32</v>
      </c>
    </row>
    <row r="34" spans="1:15" x14ac:dyDescent="0.25">
      <c r="A34" t="s">
        <v>53</v>
      </c>
      <c r="B34">
        <v>100</v>
      </c>
      <c r="C34">
        <v>100</v>
      </c>
      <c r="D34">
        <v>1</v>
      </c>
      <c r="E34">
        <v>1</v>
      </c>
      <c r="O34">
        <v>33</v>
      </c>
    </row>
    <row r="35" spans="1:15" x14ac:dyDescent="0.25">
      <c r="A35" s="3" t="s">
        <v>54</v>
      </c>
      <c r="B35">
        <v>11200</v>
      </c>
      <c r="C35">
        <v>14000</v>
      </c>
      <c r="D35">
        <v>1.2</v>
      </c>
      <c r="E35">
        <v>1.2</v>
      </c>
      <c r="O35">
        <v>34</v>
      </c>
    </row>
    <row r="36" spans="1:15" x14ac:dyDescent="0.25">
      <c r="A36" t="s">
        <v>55</v>
      </c>
      <c r="B36">
        <v>485</v>
      </c>
      <c r="C36">
        <v>485</v>
      </c>
      <c r="D36">
        <v>1</v>
      </c>
      <c r="E36">
        <v>1</v>
      </c>
      <c r="O36">
        <v>35</v>
      </c>
    </row>
    <row r="37" spans="1:15" x14ac:dyDescent="0.25">
      <c r="A37" s="3" t="s">
        <v>56</v>
      </c>
      <c r="B37">
        <v>22000</v>
      </c>
      <c r="C37">
        <v>27500</v>
      </c>
      <c r="D37">
        <v>1.2</v>
      </c>
      <c r="E37">
        <v>1.2</v>
      </c>
      <c r="G37" s="17">
        <f>B37/$B$66</f>
        <v>1.0576923076923077</v>
      </c>
      <c r="H37" s="26">
        <v>22000</v>
      </c>
      <c r="L37" s="17">
        <f>H37/$H$66</f>
        <v>1.0576923076923077</v>
      </c>
      <c r="M37">
        <v>16000</v>
      </c>
      <c r="N37" s="17">
        <f>M37/$M$66</f>
        <v>1.0666666666666667</v>
      </c>
      <c r="O37">
        <v>36</v>
      </c>
    </row>
    <row r="38" spans="1:15" x14ac:dyDescent="0.25">
      <c r="A38" s="6" t="s">
        <v>57</v>
      </c>
      <c r="B38">
        <v>135</v>
      </c>
      <c r="C38">
        <v>135</v>
      </c>
      <c r="D38">
        <v>1</v>
      </c>
      <c r="E38">
        <v>1</v>
      </c>
      <c r="G38" s="17">
        <f>B38/$B$38</f>
        <v>1</v>
      </c>
      <c r="H38" s="25">
        <v>135</v>
      </c>
      <c r="L38" s="17">
        <f>H38/$H$38</f>
        <v>1</v>
      </c>
      <c r="M38">
        <v>110</v>
      </c>
      <c r="N38" s="17">
        <f>M38/$M$38</f>
        <v>1</v>
      </c>
      <c r="O38">
        <v>37</v>
      </c>
    </row>
    <row r="39" spans="1:15" x14ac:dyDescent="0.25">
      <c r="A39" s="7" t="s">
        <v>58</v>
      </c>
      <c r="B39">
        <v>105000</v>
      </c>
      <c r="C39">
        <v>105000</v>
      </c>
      <c r="D39">
        <v>1</v>
      </c>
      <c r="E39">
        <v>1</v>
      </c>
      <c r="G39" s="17">
        <f>B39/$B$45</f>
        <v>0.99056603773584906</v>
      </c>
      <c r="H39" s="4">
        <v>120000</v>
      </c>
      <c r="L39" s="17">
        <f>H39/$H$45</f>
        <v>1.0714285714285714</v>
      </c>
      <c r="M39">
        <v>72000</v>
      </c>
      <c r="N39" s="17">
        <f>M39/$M$45</f>
        <v>1.6363636363636365</v>
      </c>
      <c r="O39">
        <v>38</v>
      </c>
    </row>
    <row r="40" spans="1:15" x14ac:dyDescent="0.25">
      <c r="A40" s="6" t="s">
        <v>59</v>
      </c>
      <c r="B40">
        <v>135</v>
      </c>
      <c r="C40">
        <v>135</v>
      </c>
      <c r="D40">
        <v>1</v>
      </c>
      <c r="E40">
        <v>1</v>
      </c>
      <c r="G40" s="17">
        <f>B40/$B$38</f>
        <v>1</v>
      </c>
      <c r="H40" s="25">
        <v>135</v>
      </c>
      <c r="L40" s="17">
        <f>H40/$H$38</f>
        <v>1</v>
      </c>
      <c r="M40">
        <v>150</v>
      </c>
      <c r="N40" s="17">
        <f>M40/$M$38</f>
        <v>1.3636363636363635</v>
      </c>
      <c r="O40">
        <v>39</v>
      </c>
    </row>
    <row r="41" spans="1:15" x14ac:dyDescent="0.25">
      <c r="A41" t="s">
        <v>60</v>
      </c>
      <c r="B41">
        <v>7200</v>
      </c>
      <c r="C41">
        <v>9000</v>
      </c>
      <c r="D41">
        <v>1.2</v>
      </c>
      <c r="E41">
        <v>1.2</v>
      </c>
      <c r="H41" s="4">
        <f>I41</f>
        <v>9000</v>
      </c>
      <c r="I41" s="4">
        <v>9000</v>
      </c>
      <c r="J41" s="4">
        <v>1</v>
      </c>
      <c r="K41" s="4">
        <v>1</v>
      </c>
      <c r="M41">
        <v>6000</v>
      </c>
      <c r="O41">
        <v>40</v>
      </c>
    </row>
    <row r="42" spans="1:15" x14ac:dyDescent="0.25">
      <c r="A42" t="s">
        <v>61</v>
      </c>
      <c r="B42">
        <v>50000</v>
      </c>
      <c r="C42">
        <v>50000</v>
      </c>
      <c r="D42">
        <v>1</v>
      </c>
      <c r="E42">
        <v>1</v>
      </c>
      <c r="O42">
        <v>41</v>
      </c>
    </row>
    <row r="43" spans="1:15" x14ac:dyDescent="0.25">
      <c r="A43" t="s">
        <v>62</v>
      </c>
      <c r="B43">
        <v>50000</v>
      </c>
      <c r="C43">
        <v>50000</v>
      </c>
      <c r="D43">
        <v>1</v>
      </c>
      <c r="E43">
        <v>1</v>
      </c>
      <c r="O43">
        <v>42</v>
      </c>
    </row>
    <row r="44" spans="1:15" x14ac:dyDescent="0.25">
      <c r="A44" s="6" t="s">
        <v>63</v>
      </c>
      <c r="B44">
        <v>396</v>
      </c>
      <c r="C44">
        <v>360</v>
      </c>
      <c r="D44">
        <v>0.9</v>
      </c>
      <c r="E44">
        <v>0.9</v>
      </c>
      <c r="G44" s="17">
        <f>B44/$B$38</f>
        <v>2.9333333333333331</v>
      </c>
      <c r="H44" s="23">
        <v>400</v>
      </c>
      <c r="J44" s="4">
        <v>1</v>
      </c>
      <c r="K44" s="4">
        <v>1</v>
      </c>
      <c r="L44" s="17">
        <f>H44/$H$38</f>
        <v>2.9629629629629628</v>
      </c>
      <c r="M44">
        <v>325</v>
      </c>
      <c r="N44" s="17">
        <f>M44/$M$38</f>
        <v>2.9545454545454546</v>
      </c>
      <c r="O44">
        <v>43</v>
      </c>
    </row>
    <row r="45" spans="1:15" x14ac:dyDescent="0.25">
      <c r="A45" s="7" t="s">
        <v>64</v>
      </c>
      <c r="B45">
        <v>106000</v>
      </c>
      <c r="C45">
        <v>106000</v>
      </c>
      <c r="D45">
        <v>1</v>
      </c>
      <c r="E45">
        <v>1</v>
      </c>
      <c r="G45" s="17">
        <f>B45/$B$45</f>
        <v>1</v>
      </c>
      <c r="H45" s="4">
        <v>112000</v>
      </c>
      <c r="L45" s="17">
        <f>H45/$H$45</f>
        <v>1</v>
      </c>
      <c r="M45">
        <v>44000</v>
      </c>
      <c r="N45" s="17">
        <f>M45/$M$45</f>
        <v>1</v>
      </c>
      <c r="O45">
        <v>44</v>
      </c>
    </row>
    <row r="46" spans="1:15" x14ac:dyDescent="0.25">
      <c r="A46" t="s">
        <v>65</v>
      </c>
      <c r="B46">
        <v>50</v>
      </c>
      <c r="C46">
        <v>50</v>
      </c>
      <c r="D46">
        <v>1</v>
      </c>
      <c r="E46">
        <v>1</v>
      </c>
      <c r="O46">
        <v>45</v>
      </c>
    </row>
    <row r="47" spans="1:15" x14ac:dyDescent="0.25">
      <c r="A47" t="s">
        <v>66</v>
      </c>
      <c r="B47">
        <v>50</v>
      </c>
      <c r="C47">
        <v>50</v>
      </c>
      <c r="D47">
        <v>1</v>
      </c>
      <c r="E47">
        <v>1</v>
      </c>
      <c r="O47">
        <v>46</v>
      </c>
    </row>
    <row r="48" spans="1:15" x14ac:dyDescent="0.25">
      <c r="A48" t="s">
        <v>67</v>
      </c>
      <c r="B48">
        <v>50</v>
      </c>
      <c r="C48">
        <v>50</v>
      </c>
      <c r="D48">
        <v>1</v>
      </c>
      <c r="E48">
        <v>1</v>
      </c>
      <c r="O48">
        <v>47</v>
      </c>
    </row>
    <row r="49" spans="1:15" x14ac:dyDescent="0.25">
      <c r="A49" t="s">
        <v>68</v>
      </c>
      <c r="B49">
        <v>50</v>
      </c>
      <c r="C49">
        <v>50</v>
      </c>
      <c r="D49">
        <v>1</v>
      </c>
      <c r="E49">
        <v>1</v>
      </c>
      <c r="O49">
        <v>48</v>
      </c>
    </row>
    <row r="50" spans="1:15" x14ac:dyDescent="0.25">
      <c r="A50" t="s">
        <v>69</v>
      </c>
      <c r="B50">
        <v>50</v>
      </c>
      <c r="C50">
        <v>50</v>
      </c>
      <c r="D50">
        <v>1</v>
      </c>
      <c r="E50">
        <v>1</v>
      </c>
      <c r="O50">
        <v>49</v>
      </c>
    </row>
    <row r="51" spans="1:15" x14ac:dyDescent="0.25">
      <c r="A51" t="s">
        <v>70</v>
      </c>
      <c r="B51">
        <v>50</v>
      </c>
      <c r="C51">
        <v>50</v>
      </c>
      <c r="D51">
        <v>1</v>
      </c>
      <c r="E51">
        <v>1</v>
      </c>
      <c r="O51">
        <v>50</v>
      </c>
    </row>
    <row r="52" spans="1:15" x14ac:dyDescent="0.25">
      <c r="A52" t="s">
        <v>71</v>
      </c>
      <c r="B52">
        <v>50</v>
      </c>
      <c r="C52">
        <v>50</v>
      </c>
      <c r="D52">
        <v>1</v>
      </c>
      <c r="E52">
        <v>1</v>
      </c>
      <c r="O52">
        <v>51</v>
      </c>
    </row>
    <row r="53" spans="1:15" x14ac:dyDescent="0.25">
      <c r="A53" t="s">
        <v>72</v>
      </c>
      <c r="B53">
        <v>50</v>
      </c>
      <c r="C53">
        <v>50</v>
      </c>
      <c r="D53">
        <v>1</v>
      </c>
      <c r="E53">
        <v>1</v>
      </c>
      <c r="O53">
        <v>52</v>
      </c>
    </row>
    <row r="54" spans="1:15" x14ac:dyDescent="0.25">
      <c r="A54" t="s">
        <v>73</v>
      </c>
      <c r="B54">
        <v>50</v>
      </c>
      <c r="C54">
        <v>50</v>
      </c>
      <c r="D54">
        <v>1</v>
      </c>
      <c r="E54">
        <v>1</v>
      </c>
      <c r="O54">
        <v>53</v>
      </c>
    </row>
    <row r="55" spans="1:15" x14ac:dyDescent="0.25">
      <c r="A55" t="s">
        <v>74</v>
      </c>
      <c r="B55">
        <v>50</v>
      </c>
      <c r="C55">
        <v>50</v>
      </c>
      <c r="D55">
        <v>1</v>
      </c>
      <c r="E55">
        <v>1</v>
      </c>
      <c r="O55">
        <v>54</v>
      </c>
    </row>
    <row r="56" spans="1:15" x14ac:dyDescent="0.25">
      <c r="A56" t="s">
        <v>75</v>
      </c>
      <c r="B56">
        <v>50</v>
      </c>
      <c r="C56">
        <v>50</v>
      </c>
      <c r="D56">
        <v>1</v>
      </c>
      <c r="E56">
        <v>1</v>
      </c>
      <c r="O56">
        <v>55</v>
      </c>
    </row>
    <row r="57" spans="1:15" x14ac:dyDescent="0.25">
      <c r="A57" t="s">
        <v>76</v>
      </c>
      <c r="B57">
        <v>50</v>
      </c>
      <c r="C57">
        <v>50</v>
      </c>
      <c r="D57">
        <v>1</v>
      </c>
      <c r="E57">
        <v>1</v>
      </c>
      <c r="O57">
        <v>56</v>
      </c>
    </row>
    <row r="58" spans="1:15" x14ac:dyDescent="0.25">
      <c r="A58" t="s">
        <v>77</v>
      </c>
      <c r="B58">
        <v>50</v>
      </c>
      <c r="C58">
        <v>50</v>
      </c>
      <c r="D58">
        <v>1</v>
      </c>
      <c r="E58">
        <v>1</v>
      </c>
      <c r="O58">
        <v>57</v>
      </c>
    </row>
    <row r="59" spans="1:15" x14ac:dyDescent="0.25">
      <c r="A59" t="s">
        <v>78</v>
      </c>
      <c r="B59">
        <v>50</v>
      </c>
      <c r="C59">
        <v>50</v>
      </c>
      <c r="D59">
        <v>1</v>
      </c>
      <c r="E59">
        <v>1</v>
      </c>
      <c r="O59">
        <v>58</v>
      </c>
    </row>
    <row r="60" spans="1:15" x14ac:dyDescent="0.25">
      <c r="A60" s="3" t="s">
        <v>79</v>
      </c>
      <c r="B60">
        <v>20400</v>
      </c>
      <c r="C60">
        <v>25500</v>
      </c>
      <c r="D60">
        <v>1.2</v>
      </c>
      <c r="E60">
        <v>1.2</v>
      </c>
      <c r="G60" s="17">
        <f>B60/$B$66</f>
        <v>0.98076923076923073</v>
      </c>
      <c r="H60" s="4">
        <f>I60*0.8</f>
        <v>22000</v>
      </c>
      <c r="I60" s="4">
        <v>27500</v>
      </c>
      <c r="L60" s="17">
        <f>H60/$H$66</f>
        <v>1.0576923076923077</v>
      </c>
      <c r="M60">
        <v>16000</v>
      </c>
      <c r="N60" s="17">
        <f>M60/$M$66</f>
        <v>1.0666666666666667</v>
      </c>
      <c r="O60">
        <v>59</v>
      </c>
    </row>
    <row r="61" spans="1:15" x14ac:dyDescent="0.25">
      <c r="A61" t="s">
        <v>80</v>
      </c>
      <c r="B61">
        <v>14400</v>
      </c>
      <c r="C61">
        <v>18000</v>
      </c>
      <c r="D61">
        <v>1.2</v>
      </c>
      <c r="E61">
        <v>1.2</v>
      </c>
      <c r="H61" s="4">
        <f>I61</f>
        <v>11000</v>
      </c>
      <c r="I61" s="4">
        <v>11000</v>
      </c>
      <c r="J61" s="4">
        <v>1</v>
      </c>
      <c r="K61" s="4">
        <v>1</v>
      </c>
      <c r="M61">
        <v>8000</v>
      </c>
      <c r="O61">
        <v>60</v>
      </c>
    </row>
    <row r="62" spans="1:15" x14ac:dyDescent="0.25">
      <c r="A62" t="s">
        <v>81</v>
      </c>
      <c r="B62">
        <v>450000</v>
      </c>
      <c r="C62">
        <v>450000</v>
      </c>
      <c r="D62">
        <v>1</v>
      </c>
      <c r="E62">
        <v>1</v>
      </c>
      <c r="O62">
        <v>61</v>
      </c>
    </row>
    <row r="63" spans="1:15" x14ac:dyDescent="0.25">
      <c r="A63" s="5" t="s">
        <v>82</v>
      </c>
      <c r="B63">
        <v>1700</v>
      </c>
      <c r="C63">
        <v>1700</v>
      </c>
      <c r="D63">
        <v>1</v>
      </c>
      <c r="E63">
        <v>1</v>
      </c>
      <c r="G63" s="17">
        <f>B63/$B$63</f>
        <v>1</v>
      </c>
      <c r="H63" s="25">
        <v>1700</v>
      </c>
      <c r="L63" s="17">
        <f>H63/$H$63</f>
        <v>1</v>
      </c>
      <c r="M63">
        <v>1700</v>
      </c>
      <c r="N63" s="17">
        <f>M63/$M$63</f>
        <v>1</v>
      </c>
      <c r="O63">
        <v>62</v>
      </c>
    </row>
    <row r="64" spans="1:15" x14ac:dyDescent="0.25">
      <c r="A64" s="7" t="s">
        <v>83</v>
      </c>
      <c r="B64">
        <v>240000</v>
      </c>
      <c r="C64">
        <v>240000</v>
      </c>
      <c r="D64">
        <v>1</v>
      </c>
      <c r="E64">
        <v>1</v>
      </c>
      <c r="G64" s="17">
        <f>B64/$B$45</f>
        <v>2.2641509433962264</v>
      </c>
      <c r="H64" s="25">
        <v>240000</v>
      </c>
      <c r="L64" s="17">
        <f>H64/$H$45</f>
        <v>2.1428571428571428</v>
      </c>
      <c r="M64">
        <v>90000</v>
      </c>
      <c r="N64" s="17">
        <f>M64/$M$45</f>
        <v>2.0454545454545454</v>
      </c>
      <c r="O64">
        <v>63</v>
      </c>
    </row>
    <row r="65" spans="1:15" x14ac:dyDescent="0.25">
      <c r="A65" s="6" t="s">
        <v>84</v>
      </c>
      <c r="B65">
        <v>90</v>
      </c>
      <c r="C65">
        <v>90</v>
      </c>
      <c r="D65">
        <v>1</v>
      </c>
      <c r="E65">
        <v>1</v>
      </c>
      <c r="G65" s="17">
        <f>B65/$B$38</f>
        <v>0.66666666666666663</v>
      </c>
      <c r="H65" s="25">
        <v>90</v>
      </c>
      <c r="L65" s="17">
        <f>H65/$H$38</f>
        <v>0.66666666666666663</v>
      </c>
      <c r="M65">
        <v>160</v>
      </c>
      <c r="N65" s="17">
        <f>M65/$M$38</f>
        <v>1.4545454545454546</v>
      </c>
      <c r="O65">
        <v>64</v>
      </c>
    </row>
    <row r="66" spans="1:15" x14ac:dyDescent="0.25">
      <c r="A66" s="3" t="s">
        <v>85</v>
      </c>
      <c r="B66">
        <v>20800</v>
      </c>
      <c r="C66">
        <v>26000</v>
      </c>
      <c r="D66">
        <v>1.2</v>
      </c>
      <c r="E66">
        <v>1.2</v>
      </c>
      <c r="G66" s="17">
        <f>B66/$B$66</f>
        <v>1</v>
      </c>
      <c r="H66" s="26">
        <v>20800</v>
      </c>
      <c r="L66" s="17">
        <f>H66/$H$66</f>
        <v>1</v>
      </c>
      <c r="M66">
        <v>15000</v>
      </c>
      <c r="N66" s="17">
        <f>M66/$M$66</f>
        <v>1</v>
      </c>
      <c r="O66">
        <v>65</v>
      </c>
    </row>
    <row r="67" spans="1:15" x14ac:dyDescent="0.25">
      <c r="A67" s="5" t="s">
        <v>86</v>
      </c>
      <c r="B67">
        <v>900</v>
      </c>
      <c r="C67">
        <v>900</v>
      </c>
      <c r="D67">
        <v>1</v>
      </c>
      <c r="E67">
        <v>1</v>
      </c>
      <c r="G67" s="17">
        <f>B67/$B$63</f>
        <v>0.52941176470588236</v>
      </c>
      <c r="H67" s="25">
        <v>900</v>
      </c>
      <c r="L67" s="17">
        <f>H67/$H$63</f>
        <v>0.52941176470588236</v>
      </c>
      <c r="M67">
        <v>900</v>
      </c>
      <c r="N67" s="17">
        <f>M67/$M$63</f>
        <v>0.52941176470588236</v>
      </c>
      <c r="O67">
        <v>66</v>
      </c>
    </row>
    <row r="68" spans="1:15" x14ac:dyDescent="0.25">
      <c r="A68" s="5" t="s">
        <v>87</v>
      </c>
      <c r="B68">
        <v>1080</v>
      </c>
      <c r="C68">
        <v>900</v>
      </c>
      <c r="D68">
        <v>0.8</v>
      </c>
      <c r="E68">
        <v>0.8</v>
      </c>
      <c r="G68" s="17">
        <f>B68/$B$63</f>
        <v>0.63529411764705879</v>
      </c>
      <c r="H68" s="4">
        <f>I68</f>
        <v>1800</v>
      </c>
      <c r="I68" s="4">
        <v>1800</v>
      </c>
      <c r="J68" s="4">
        <v>1</v>
      </c>
      <c r="K68" s="4">
        <v>1</v>
      </c>
      <c r="L68" s="17">
        <f>H68/$H$63</f>
        <v>1.0588235294117647</v>
      </c>
      <c r="M68">
        <v>1800</v>
      </c>
      <c r="N68" s="17">
        <f>M68/$M$63</f>
        <v>1.0588235294117647</v>
      </c>
      <c r="O68">
        <v>67</v>
      </c>
    </row>
    <row r="69" spans="1:15" x14ac:dyDescent="0.25">
      <c r="A69" s="7" t="s">
        <v>88</v>
      </c>
      <c r="B69">
        <v>65000</v>
      </c>
      <c r="C69">
        <v>65000</v>
      </c>
      <c r="D69">
        <v>1</v>
      </c>
      <c r="E69">
        <v>1</v>
      </c>
      <c r="G69" s="17">
        <f t="shared" ref="G69:G70" si="0">B69/$B$45</f>
        <v>0.6132075471698113</v>
      </c>
      <c r="H69" s="4">
        <v>106000</v>
      </c>
      <c r="L69" s="17">
        <f t="shared" ref="L69:L70" si="1">H69/$H$45</f>
        <v>0.9464285714285714</v>
      </c>
      <c r="M69">
        <v>42000</v>
      </c>
      <c r="N69" s="17">
        <f t="shared" ref="N69:N70" si="2">M69/$M$45</f>
        <v>0.95454545454545459</v>
      </c>
      <c r="O69">
        <v>68</v>
      </c>
    </row>
    <row r="70" spans="1:15" x14ac:dyDescent="0.25">
      <c r="A70" s="7" t="s">
        <v>89</v>
      </c>
      <c r="B70">
        <v>322000</v>
      </c>
      <c r="C70">
        <v>280000</v>
      </c>
      <c r="D70">
        <v>0.85</v>
      </c>
      <c r="E70">
        <v>0.85</v>
      </c>
      <c r="G70" s="17">
        <f t="shared" si="0"/>
        <v>3.0377358490566038</v>
      </c>
      <c r="H70" s="4">
        <f>I70</f>
        <v>420000</v>
      </c>
      <c r="I70" s="4">
        <v>420000</v>
      </c>
      <c r="J70" s="4">
        <v>1</v>
      </c>
      <c r="K70" s="4">
        <v>1</v>
      </c>
      <c r="L70" s="17">
        <f t="shared" si="1"/>
        <v>3.75</v>
      </c>
      <c r="M70">
        <v>160000</v>
      </c>
      <c r="N70" s="17">
        <f t="shared" si="2"/>
        <v>3.6363636363636362</v>
      </c>
      <c r="O70">
        <v>69</v>
      </c>
    </row>
    <row r="71" spans="1:15" x14ac:dyDescent="0.25">
      <c r="A71" s="5" t="s">
        <v>90</v>
      </c>
      <c r="B71">
        <v>1100</v>
      </c>
      <c r="C71">
        <v>1100</v>
      </c>
      <c r="D71">
        <v>1</v>
      </c>
      <c r="E71">
        <v>1</v>
      </c>
      <c r="G71" s="17">
        <f>B71/$B$63</f>
        <v>0.6470588235294118</v>
      </c>
      <c r="H71" s="4">
        <v>1400</v>
      </c>
      <c r="L71" s="17">
        <f>H71/$H$63</f>
        <v>0.82352941176470584</v>
      </c>
      <c r="M71">
        <v>1400</v>
      </c>
      <c r="N71" s="17">
        <f>M71/$M$63</f>
        <v>0.82352941176470584</v>
      </c>
      <c r="O71">
        <v>70</v>
      </c>
    </row>
    <row r="72" spans="1:15" x14ac:dyDescent="0.25">
      <c r="A72" t="s">
        <v>91</v>
      </c>
      <c r="B72">
        <v>400</v>
      </c>
      <c r="C72">
        <v>400</v>
      </c>
      <c r="D72">
        <v>1</v>
      </c>
      <c r="E72">
        <v>1</v>
      </c>
      <c r="H72" s="25">
        <v>400</v>
      </c>
      <c r="M72">
        <v>800</v>
      </c>
      <c r="N72" t="s">
        <v>191</v>
      </c>
      <c r="O72">
        <v>71</v>
      </c>
    </row>
    <row r="73" spans="1:15" x14ac:dyDescent="0.25">
      <c r="A73" t="s">
        <v>92</v>
      </c>
      <c r="B73">
        <v>400</v>
      </c>
      <c r="C73">
        <v>400</v>
      </c>
      <c r="D73">
        <v>1</v>
      </c>
      <c r="E73">
        <v>1</v>
      </c>
      <c r="H73" s="25">
        <v>400</v>
      </c>
      <c r="M73">
        <v>800</v>
      </c>
      <c r="N73" t="s">
        <v>191</v>
      </c>
      <c r="O73">
        <v>72</v>
      </c>
    </row>
    <row r="74" spans="1:15" x14ac:dyDescent="0.25">
      <c r="A74" s="5" t="s">
        <v>93</v>
      </c>
      <c r="B74">
        <v>1440</v>
      </c>
      <c r="C74">
        <v>1200</v>
      </c>
      <c r="D74">
        <v>0.8</v>
      </c>
      <c r="E74">
        <v>0.8</v>
      </c>
      <c r="G74" s="17">
        <f>B74/$B$63</f>
        <v>0.84705882352941175</v>
      </c>
      <c r="H74" s="4">
        <v>1200</v>
      </c>
      <c r="I74" s="4" t="s">
        <v>192</v>
      </c>
      <c r="J74" s="4">
        <v>1</v>
      </c>
      <c r="K74" s="4">
        <v>1</v>
      </c>
      <c r="L74" s="17">
        <f>H74/$H$63</f>
        <v>0.70588235294117652</v>
      </c>
      <c r="M74">
        <v>1200</v>
      </c>
      <c r="N74" s="17">
        <f>M74/$M$63</f>
        <v>0.70588235294117652</v>
      </c>
      <c r="O74">
        <v>73</v>
      </c>
    </row>
    <row r="75" spans="1:15" x14ac:dyDescent="0.25">
      <c r="A75" t="s">
        <v>94</v>
      </c>
      <c r="B75">
        <v>45000</v>
      </c>
      <c r="C75">
        <v>45000</v>
      </c>
      <c r="D75">
        <v>1</v>
      </c>
      <c r="E75">
        <v>1</v>
      </c>
      <c r="H75" s="25">
        <v>45000</v>
      </c>
      <c r="M75">
        <v>7500</v>
      </c>
      <c r="N75" s="17" t="s">
        <v>193</v>
      </c>
      <c r="O75">
        <v>74</v>
      </c>
    </row>
    <row r="76" spans="1:15" x14ac:dyDescent="0.25">
      <c r="A76" t="s">
        <v>95</v>
      </c>
      <c r="B76">
        <v>45000</v>
      </c>
      <c r="C76">
        <v>45000</v>
      </c>
      <c r="D76">
        <v>1</v>
      </c>
      <c r="E76">
        <v>1</v>
      </c>
      <c r="O76">
        <v>75</v>
      </c>
    </row>
    <row r="77" spans="1:15" x14ac:dyDescent="0.25">
      <c r="A77" t="s">
        <v>96</v>
      </c>
      <c r="B77">
        <v>45000</v>
      </c>
      <c r="C77">
        <v>45000</v>
      </c>
      <c r="D77">
        <v>1</v>
      </c>
      <c r="E77">
        <v>1</v>
      </c>
      <c r="O77">
        <v>76</v>
      </c>
    </row>
    <row r="78" spans="1:15" x14ac:dyDescent="0.25">
      <c r="A78" t="s">
        <v>97</v>
      </c>
      <c r="B78">
        <v>45000</v>
      </c>
      <c r="C78">
        <v>45000</v>
      </c>
      <c r="D78">
        <v>1</v>
      </c>
      <c r="E78">
        <v>1</v>
      </c>
      <c r="O78">
        <v>77</v>
      </c>
    </row>
    <row r="79" spans="1:15" x14ac:dyDescent="0.25">
      <c r="A79" t="s">
        <v>98</v>
      </c>
      <c r="B79">
        <v>45000</v>
      </c>
      <c r="C79">
        <v>45000</v>
      </c>
      <c r="D79">
        <v>1</v>
      </c>
      <c r="E79">
        <v>1</v>
      </c>
      <c r="O79">
        <v>78</v>
      </c>
    </row>
    <row r="80" spans="1:15" x14ac:dyDescent="0.25">
      <c r="A80" t="s">
        <v>99</v>
      </c>
      <c r="B80">
        <v>45000</v>
      </c>
      <c r="C80">
        <v>45000</v>
      </c>
      <c r="D80">
        <v>1</v>
      </c>
      <c r="E80">
        <v>1</v>
      </c>
      <c r="O80">
        <v>79</v>
      </c>
    </row>
    <row r="81" spans="1:15" x14ac:dyDescent="0.25">
      <c r="A81" t="s">
        <v>100</v>
      </c>
      <c r="B81">
        <v>6000</v>
      </c>
      <c r="C81">
        <v>6000</v>
      </c>
      <c r="D81">
        <v>1</v>
      </c>
      <c r="E81">
        <v>1</v>
      </c>
      <c r="H81" s="4">
        <v>5000</v>
      </c>
      <c r="M81">
        <v>10800</v>
      </c>
      <c r="N81" t="s">
        <v>191</v>
      </c>
      <c r="O81">
        <v>80</v>
      </c>
    </row>
    <row r="82" spans="1:15" x14ac:dyDescent="0.25">
      <c r="A82" t="s">
        <v>101</v>
      </c>
      <c r="B82">
        <v>27500</v>
      </c>
      <c r="C82">
        <v>25000</v>
      </c>
      <c r="D82">
        <v>0.9</v>
      </c>
      <c r="E82">
        <v>1</v>
      </c>
      <c r="H82" s="4">
        <f>I82</f>
        <v>30000</v>
      </c>
      <c r="I82" s="4">
        <v>30000</v>
      </c>
      <c r="J82" s="4">
        <v>1</v>
      </c>
      <c r="M82">
        <v>13600</v>
      </c>
      <c r="N82" t="s">
        <v>191</v>
      </c>
      <c r="O82">
        <v>81</v>
      </c>
    </row>
    <row r="83" spans="1:15" x14ac:dyDescent="0.25">
      <c r="A83" s="5" t="s">
        <v>102</v>
      </c>
      <c r="B83">
        <v>1000</v>
      </c>
      <c r="C83">
        <v>1000</v>
      </c>
      <c r="D83">
        <v>1</v>
      </c>
      <c r="E83">
        <v>1</v>
      </c>
      <c r="G83" s="17">
        <f>B83/$B$63</f>
        <v>0.58823529411764708</v>
      </c>
      <c r="H83" s="25">
        <v>1000</v>
      </c>
      <c r="L83" s="17">
        <f>H83/$H$63</f>
        <v>0.58823529411764708</v>
      </c>
      <c r="M83">
        <v>1500</v>
      </c>
      <c r="N83" s="17">
        <f>M83/$M$63</f>
        <v>0.88235294117647056</v>
      </c>
      <c r="O83">
        <v>82</v>
      </c>
    </row>
    <row r="84" spans="1:15" x14ac:dyDescent="0.25">
      <c r="A84" s="6" t="s">
        <v>103</v>
      </c>
      <c r="B84">
        <v>60</v>
      </c>
      <c r="C84">
        <v>60</v>
      </c>
      <c r="D84">
        <v>1</v>
      </c>
      <c r="E84">
        <v>1</v>
      </c>
      <c r="G84" s="17">
        <f>B84/$B$38</f>
        <v>0.44444444444444442</v>
      </c>
      <c r="H84" s="25">
        <v>60</v>
      </c>
      <c r="L84" s="17">
        <f>H84/$H$38</f>
        <v>0.44444444444444442</v>
      </c>
      <c r="M84">
        <v>110</v>
      </c>
      <c r="N84" s="17">
        <f>M84/$M$38</f>
        <v>1</v>
      </c>
      <c r="O84">
        <v>83</v>
      </c>
    </row>
    <row r="85" spans="1:15" x14ac:dyDescent="0.25">
      <c r="A85" t="s">
        <v>104</v>
      </c>
      <c r="B85">
        <v>5500</v>
      </c>
      <c r="C85">
        <v>5500</v>
      </c>
      <c r="D85">
        <v>1</v>
      </c>
      <c r="E85">
        <v>1</v>
      </c>
      <c r="H85" s="25">
        <v>5500</v>
      </c>
      <c r="M85">
        <v>4500</v>
      </c>
      <c r="O85">
        <v>84</v>
      </c>
    </row>
    <row r="86" spans="1:15" x14ac:dyDescent="0.25">
      <c r="A86" s="3" t="s">
        <v>105</v>
      </c>
      <c r="B86">
        <v>20800</v>
      </c>
      <c r="C86">
        <v>26000</v>
      </c>
      <c r="D86">
        <v>1.2</v>
      </c>
      <c r="E86">
        <v>1.2</v>
      </c>
      <c r="G86" s="17">
        <f>B86/$B$66</f>
        <v>1</v>
      </c>
      <c r="H86" s="23">
        <f>I86*0.8</f>
        <v>16800</v>
      </c>
      <c r="I86" s="4">
        <v>21000</v>
      </c>
      <c r="L86" s="17">
        <f>H86/$H$66</f>
        <v>0.80769230769230771</v>
      </c>
      <c r="M86">
        <v>12000</v>
      </c>
      <c r="N86" s="17">
        <f>M86/$M$66</f>
        <v>0.8</v>
      </c>
      <c r="O86">
        <v>85</v>
      </c>
    </row>
    <row r="87" spans="1:15" x14ac:dyDescent="0.25">
      <c r="A87" t="s">
        <v>106</v>
      </c>
      <c r="B87">
        <v>38</v>
      </c>
      <c r="C87">
        <v>38</v>
      </c>
      <c r="D87">
        <v>1</v>
      </c>
      <c r="E87">
        <v>1</v>
      </c>
      <c r="O87">
        <v>86</v>
      </c>
    </row>
    <row r="88" spans="1:15" x14ac:dyDescent="0.25">
      <c r="A88" t="s">
        <v>107</v>
      </c>
      <c r="B88">
        <v>22000</v>
      </c>
      <c r="C88">
        <v>27500</v>
      </c>
      <c r="D88">
        <v>1.2</v>
      </c>
      <c r="E88">
        <v>1.2</v>
      </c>
      <c r="H88" t="s">
        <v>108</v>
      </c>
      <c r="O88">
        <v>87</v>
      </c>
    </row>
    <row r="89" spans="1:15" x14ac:dyDescent="0.25">
      <c r="A89" t="s">
        <v>109</v>
      </c>
      <c r="B89">
        <v>135</v>
      </c>
      <c r="C89">
        <v>135</v>
      </c>
      <c r="D89">
        <v>1</v>
      </c>
      <c r="E89">
        <v>1</v>
      </c>
      <c r="H89" t="s">
        <v>108</v>
      </c>
      <c r="O89">
        <v>88</v>
      </c>
    </row>
    <row r="90" spans="1:15" x14ac:dyDescent="0.25">
      <c r="A90" t="s">
        <v>110</v>
      </c>
      <c r="B90">
        <v>105000</v>
      </c>
      <c r="C90">
        <v>105000</v>
      </c>
      <c r="D90">
        <v>1</v>
      </c>
      <c r="E90">
        <v>1</v>
      </c>
      <c r="H90" t="s">
        <v>108</v>
      </c>
      <c r="O90">
        <v>89</v>
      </c>
    </row>
    <row r="91" spans="1:15" x14ac:dyDescent="0.25">
      <c r="A91" t="s">
        <v>111</v>
      </c>
      <c r="B91">
        <v>7200</v>
      </c>
      <c r="C91">
        <v>9000</v>
      </c>
      <c r="D91">
        <v>1.2</v>
      </c>
      <c r="E91">
        <v>1.2</v>
      </c>
      <c r="H91" t="s">
        <v>108</v>
      </c>
      <c r="O91">
        <v>90</v>
      </c>
    </row>
    <row r="92" spans="1:15" x14ac:dyDescent="0.25">
      <c r="A92" t="s">
        <v>112</v>
      </c>
      <c r="B92">
        <v>396</v>
      </c>
      <c r="C92">
        <v>360</v>
      </c>
      <c r="D92">
        <v>0.9</v>
      </c>
      <c r="E92">
        <v>0.9</v>
      </c>
      <c r="H92" t="s">
        <v>108</v>
      </c>
      <c r="O92">
        <v>91</v>
      </c>
    </row>
    <row r="93" spans="1:15" x14ac:dyDescent="0.25">
      <c r="A93" s="6" t="s">
        <v>113</v>
      </c>
      <c r="B93">
        <v>108</v>
      </c>
      <c r="C93">
        <v>135</v>
      </c>
      <c r="D93">
        <v>1.2</v>
      </c>
      <c r="E93">
        <v>1.2</v>
      </c>
      <c r="G93" s="17">
        <f>B93/$B$38</f>
        <v>0.8</v>
      </c>
      <c r="H93" s="23">
        <v>300</v>
      </c>
      <c r="J93" s="4">
        <v>1</v>
      </c>
      <c r="K93" s="4">
        <v>1</v>
      </c>
      <c r="L93" s="17">
        <f>H93/$H$38</f>
        <v>2.2222222222222223</v>
      </c>
      <c r="M93">
        <v>300</v>
      </c>
      <c r="N93" s="17">
        <f>M93/$M$38</f>
        <v>2.7272727272727271</v>
      </c>
      <c r="O93">
        <v>92</v>
      </c>
    </row>
    <row r="94" spans="1:15" x14ac:dyDescent="0.25">
      <c r="A94" t="s">
        <v>114</v>
      </c>
      <c r="B94">
        <v>106000</v>
      </c>
      <c r="C94">
        <v>106000</v>
      </c>
      <c r="D94">
        <v>1</v>
      </c>
      <c r="E94">
        <v>1</v>
      </c>
      <c r="H94" t="s">
        <v>108</v>
      </c>
      <c r="O94">
        <v>93</v>
      </c>
    </row>
    <row r="95" spans="1:15" x14ac:dyDescent="0.25">
      <c r="A95" s="3" t="s">
        <v>115</v>
      </c>
      <c r="B95">
        <v>22100.000000000004</v>
      </c>
      <c r="C95">
        <v>26000</v>
      </c>
      <c r="D95">
        <v>1.1499999999999999</v>
      </c>
      <c r="E95">
        <v>1.1499999999999999</v>
      </c>
      <c r="G95" s="17">
        <f>B95/$B$66</f>
        <v>1.0625000000000002</v>
      </c>
      <c r="H95" s="4">
        <f>I95*0.8</f>
        <v>24000</v>
      </c>
      <c r="I95" s="4">
        <v>30000</v>
      </c>
      <c r="J95" s="4">
        <v>1.2</v>
      </c>
      <c r="K95" s="4">
        <v>1.2</v>
      </c>
      <c r="L95" s="17">
        <f>H95/$H$66</f>
        <v>1.1538461538461537</v>
      </c>
      <c r="M95">
        <v>17600</v>
      </c>
      <c r="N95" s="17">
        <f>M95/$M$66</f>
        <v>1.1733333333333333</v>
      </c>
      <c r="O95">
        <v>94</v>
      </c>
    </row>
    <row r="96" spans="1:15" x14ac:dyDescent="0.25">
      <c r="A96" t="s">
        <v>116</v>
      </c>
      <c r="B96">
        <v>70000</v>
      </c>
      <c r="C96">
        <v>70000</v>
      </c>
      <c r="D96">
        <v>1</v>
      </c>
      <c r="E96">
        <v>1.2</v>
      </c>
      <c r="H96" t="s">
        <v>108</v>
      </c>
      <c r="O96">
        <v>95</v>
      </c>
    </row>
    <row r="97" spans="1:15" x14ac:dyDescent="0.25">
      <c r="A97" t="s">
        <v>117</v>
      </c>
      <c r="B97">
        <v>139300</v>
      </c>
      <c r="C97">
        <v>70000</v>
      </c>
      <c r="D97">
        <v>0.01</v>
      </c>
      <c r="E97">
        <v>0.01</v>
      </c>
      <c r="H97" t="s">
        <v>108</v>
      </c>
      <c r="O97">
        <v>96</v>
      </c>
    </row>
    <row r="98" spans="1:15" x14ac:dyDescent="0.25">
      <c r="A98" t="s">
        <v>118</v>
      </c>
      <c r="B98">
        <v>112500</v>
      </c>
      <c r="C98">
        <v>75000</v>
      </c>
      <c r="D98">
        <v>0.5</v>
      </c>
      <c r="E98">
        <v>0.5</v>
      </c>
      <c r="H98" t="s">
        <v>108</v>
      </c>
      <c r="O98">
        <v>97</v>
      </c>
    </row>
    <row r="99" spans="1:15" x14ac:dyDescent="0.25">
      <c r="A99" t="s">
        <v>119</v>
      </c>
      <c r="B99">
        <v>112500</v>
      </c>
      <c r="C99">
        <v>75000</v>
      </c>
      <c r="D99">
        <v>0.5</v>
      </c>
      <c r="E99">
        <v>0.5</v>
      </c>
      <c r="H99" t="s">
        <v>108</v>
      </c>
      <c r="O99">
        <v>98</v>
      </c>
    </row>
    <row r="100" spans="1:15" x14ac:dyDescent="0.25">
      <c r="A100" t="s">
        <v>120</v>
      </c>
      <c r="B100">
        <v>112500</v>
      </c>
      <c r="C100">
        <v>75000</v>
      </c>
      <c r="D100">
        <v>0.5</v>
      </c>
      <c r="E100">
        <v>0.5</v>
      </c>
      <c r="H100" t="s">
        <v>108</v>
      </c>
      <c r="O100">
        <v>99</v>
      </c>
    </row>
    <row r="101" spans="1:15" x14ac:dyDescent="0.25">
      <c r="A101" t="s">
        <v>121</v>
      </c>
      <c r="B101">
        <v>112500</v>
      </c>
      <c r="C101">
        <v>75000</v>
      </c>
      <c r="D101">
        <v>0.5</v>
      </c>
      <c r="E101">
        <v>0.5</v>
      </c>
      <c r="H101" t="s">
        <v>108</v>
      </c>
      <c r="O101">
        <v>100</v>
      </c>
    </row>
    <row r="102" spans="1:15" x14ac:dyDescent="0.25">
      <c r="A102" t="s">
        <v>122</v>
      </c>
      <c r="B102">
        <v>112500</v>
      </c>
      <c r="C102">
        <v>75000</v>
      </c>
      <c r="D102">
        <v>0.5</v>
      </c>
      <c r="E102">
        <v>0.5</v>
      </c>
      <c r="H102" t="s">
        <v>108</v>
      </c>
      <c r="O102">
        <v>101</v>
      </c>
    </row>
    <row r="103" spans="1:15" x14ac:dyDescent="0.25">
      <c r="A103" t="s">
        <v>123</v>
      </c>
      <c r="B103">
        <v>112500</v>
      </c>
      <c r="C103">
        <v>75000</v>
      </c>
      <c r="D103">
        <v>0.5</v>
      </c>
      <c r="E103">
        <v>0.5</v>
      </c>
      <c r="H103" t="s">
        <v>108</v>
      </c>
      <c r="O103">
        <v>102</v>
      </c>
    </row>
    <row r="104" spans="1:15" x14ac:dyDescent="0.25">
      <c r="A104" t="s">
        <v>124</v>
      </c>
      <c r="B104">
        <v>112500</v>
      </c>
      <c r="C104">
        <v>75000</v>
      </c>
      <c r="D104">
        <v>0.5</v>
      </c>
      <c r="E104">
        <v>0.5</v>
      </c>
      <c r="H104" t="s">
        <v>108</v>
      </c>
      <c r="O104">
        <v>103</v>
      </c>
    </row>
    <row r="105" spans="1:15" x14ac:dyDescent="0.25">
      <c r="A105" t="s">
        <v>125</v>
      </c>
      <c r="B105">
        <v>112500</v>
      </c>
      <c r="C105">
        <v>75000</v>
      </c>
      <c r="D105">
        <v>0.5</v>
      </c>
      <c r="E105">
        <v>0.5</v>
      </c>
      <c r="H105" t="s">
        <v>108</v>
      </c>
      <c r="O105">
        <v>104</v>
      </c>
    </row>
    <row r="106" spans="1:15" x14ac:dyDescent="0.25">
      <c r="A106" t="s">
        <v>126</v>
      </c>
      <c r="B106">
        <v>14400</v>
      </c>
      <c r="C106">
        <v>18000</v>
      </c>
      <c r="D106">
        <v>1.2</v>
      </c>
      <c r="E106">
        <v>1.2</v>
      </c>
      <c r="H106" t="s">
        <v>108</v>
      </c>
      <c r="O106">
        <v>105</v>
      </c>
    </row>
    <row r="107" spans="1:15" x14ac:dyDescent="0.25">
      <c r="A107" t="s">
        <v>127</v>
      </c>
      <c r="B107">
        <v>450000</v>
      </c>
      <c r="C107">
        <v>450000</v>
      </c>
      <c r="D107">
        <v>1</v>
      </c>
      <c r="E107">
        <v>1</v>
      </c>
      <c r="H107" t="s">
        <v>108</v>
      </c>
      <c r="O107">
        <v>106</v>
      </c>
    </row>
    <row r="108" spans="1:15" x14ac:dyDescent="0.25">
      <c r="A108" t="s">
        <v>128</v>
      </c>
      <c r="B108">
        <v>1700</v>
      </c>
      <c r="C108">
        <v>1700</v>
      </c>
      <c r="D108">
        <v>1</v>
      </c>
      <c r="E108">
        <v>1</v>
      </c>
      <c r="H108" t="s">
        <v>108</v>
      </c>
      <c r="O108">
        <v>107</v>
      </c>
    </row>
    <row r="109" spans="1:15" x14ac:dyDescent="0.25">
      <c r="A109" t="s">
        <v>129</v>
      </c>
      <c r="B109">
        <v>240000</v>
      </c>
      <c r="C109">
        <v>240000</v>
      </c>
      <c r="D109">
        <v>1</v>
      </c>
      <c r="E109">
        <v>1</v>
      </c>
      <c r="H109" t="s">
        <v>108</v>
      </c>
      <c r="O109">
        <v>108</v>
      </c>
    </row>
    <row r="110" spans="1:15" x14ac:dyDescent="0.25">
      <c r="A110" t="s">
        <v>130</v>
      </c>
      <c r="B110">
        <v>90</v>
      </c>
      <c r="C110">
        <v>90</v>
      </c>
      <c r="D110">
        <v>1</v>
      </c>
      <c r="E110">
        <v>1</v>
      </c>
      <c r="H110" t="s">
        <v>108</v>
      </c>
      <c r="O110">
        <v>109</v>
      </c>
    </row>
    <row r="111" spans="1:15" x14ac:dyDescent="0.25">
      <c r="A111" t="s">
        <v>131</v>
      </c>
      <c r="B111">
        <v>20800</v>
      </c>
      <c r="C111">
        <v>26000</v>
      </c>
      <c r="D111">
        <v>1.2</v>
      </c>
      <c r="E111">
        <v>1.2</v>
      </c>
      <c r="H111" t="s">
        <v>108</v>
      </c>
      <c r="O111">
        <v>110</v>
      </c>
    </row>
    <row r="112" spans="1:15" x14ac:dyDescent="0.25">
      <c r="A112" t="s">
        <v>132</v>
      </c>
      <c r="B112">
        <v>900</v>
      </c>
      <c r="C112">
        <v>900</v>
      </c>
      <c r="D112">
        <v>1</v>
      </c>
      <c r="E112">
        <v>1</v>
      </c>
      <c r="H112" t="s">
        <v>108</v>
      </c>
      <c r="O112">
        <v>111</v>
      </c>
    </row>
    <row r="113" spans="1:15" x14ac:dyDescent="0.25">
      <c r="A113" t="s">
        <v>133</v>
      </c>
      <c r="B113">
        <v>1080</v>
      </c>
      <c r="C113">
        <v>900</v>
      </c>
      <c r="D113">
        <v>0.8</v>
      </c>
      <c r="E113">
        <v>0.8</v>
      </c>
      <c r="H113" t="s">
        <v>108</v>
      </c>
      <c r="O113">
        <v>112</v>
      </c>
    </row>
    <row r="114" spans="1:15" x14ac:dyDescent="0.25">
      <c r="A114" t="s">
        <v>134</v>
      </c>
      <c r="B114">
        <v>65000</v>
      </c>
      <c r="C114">
        <v>65000</v>
      </c>
      <c r="D114">
        <v>1</v>
      </c>
      <c r="E114">
        <v>1</v>
      </c>
      <c r="H114" t="s">
        <v>108</v>
      </c>
      <c r="O114">
        <v>113</v>
      </c>
    </row>
    <row r="115" spans="1:15" x14ac:dyDescent="0.25">
      <c r="A115" t="s">
        <v>135</v>
      </c>
      <c r="B115">
        <v>322000</v>
      </c>
      <c r="C115">
        <v>280000</v>
      </c>
      <c r="D115">
        <v>0.85</v>
      </c>
      <c r="E115">
        <v>0.85</v>
      </c>
      <c r="H115" t="s">
        <v>108</v>
      </c>
      <c r="O115">
        <v>114</v>
      </c>
    </row>
    <row r="116" spans="1:15" x14ac:dyDescent="0.25">
      <c r="A116" t="s">
        <v>136</v>
      </c>
      <c r="B116">
        <v>1100</v>
      </c>
      <c r="C116">
        <v>1100</v>
      </c>
      <c r="D116">
        <v>1</v>
      </c>
      <c r="E116">
        <v>1</v>
      </c>
      <c r="H116" t="s">
        <v>108</v>
      </c>
      <c r="O116">
        <v>115</v>
      </c>
    </row>
    <row r="117" spans="1:15" x14ac:dyDescent="0.25">
      <c r="A117" t="s">
        <v>137</v>
      </c>
      <c r="B117">
        <v>400</v>
      </c>
      <c r="C117">
        <v>400</v>
      </c>
      <c r="D117">
        <v>1</v>
      </c>
      <c r="E117">
        <v>1</v>
      </c>
      <c r="H117" t="s">
        <v>108</v>
      </c>
      <c r="O117">
        <v>116</v>
      </c>
    </row>
    <row r="118" spans="1:15" x14ac:dyDescent="0.25">
      <c r="A118" t="s">
        <v>138</v>
      </c>
      <c r="B118">
        <v>400</v>
      </c>
      <c r="C118">
        <v>400</v>
      </c>
      <c r="D118">
        <v>1</v>
      </c>
      <c r="E118">
        <v>1</v>
      </c>
      <c r="H118" t="s">
        <v>108</v>
      </c>
      <c r="O118">
        <v>117</v>
      </c>
    </row>
    <row r="119" spans="1:15" x14ac:dyDescent="0.25">
      <c r="A119" t="s">
        <v>139</v>
      </c>
      <c r="B119">
        <v>1440</v>
      </c>
      <c r="C119">
        <v>1200</v>
      </c>
      <c r="D119">
        <v>0.8</v>
      </c>
      <c r="E119">
        <v>0.8</v>
      </c>
      <c r="H119" t="s">
        <v>108</v>
      </c>
      <c r="O119">
        <v>118</v>
      </c>
    </row>
    <row r="120" spans="1:15" x14ac:dyDescent="0.25">
      <c r="A120" t="s">
        <v>140</v>
      </c>
      <c r="B120">
        <v>45000</v>
      </c>
      <c r="C120">
        <v>45000</v>
      </c>
      <c r="D120">
        <v>1</v>
      </c>
      <c r="E120">
        <v>1</v>
      </c>
      <c r="H120" t="s">
        <v>108</v>
      </c>
      <c r="O120">
        <v>119</v>
      </c>
    </row>
    <row r="121" spans="1:15" x14ac:dyDescent="0.25">
      <c r="A121" t="s">
        <v>141</v>
      </c>
      <c r="B121">
        <v>45000</v>
      </c>
      <c r="C121">
        <v>45000</v>
      </c>
      <c r="D121">
        <v>1</v>
      </c>
      <c r="E121">
        <v>1</v>
      </c>
      <c r="H121" t="s">
        <v>108</v>
      </c>
      <c r="O121">
        <v>120</v>
      </c>
    </row>
    <row r="122" spans="1:15" x14ac:dyDescent="0.25">
      <c r="A122" t="s">
        <v>142</v>
      </c>
      <c r="B122">
        <v>45000</v>
      </c>
      <c r="C122">
        <v>45000</v>
      </c>
      <c r="D122">
        <v>1</v>
      </c>
      <c r="E122">
        <v>1</v>
      </c>
      <c r="H122" t="s">
        <v>108</v>
      </c>
      <c r="O122">
        <v>121</v>
      </c>
    </row>
    <row r="123" spans="1:15" x14ac:dyDescent="0.25">
      <c r="A123" t="s">
        <v>143</v>
      </c>
      <c r="B123">
        <v>45000</v>
      </c>
      <c r="C123">
        <v>45000</v>
      </c>
      <c r="D123">
        <v>1</v>
      </c>
      <c r="E123">
        <v>1</v>
      </c>
      <c r="H123" t="s">
        <v>108</v>
      </c>
      <c r="O123">
        <v>122</v>
      </c>
    </row>
    <row r="124" spans="1:15" x14ac:dyDescent="0.25">
      <c r="A124" t="s">
        <v>144</v>
      </c>
      <c r="B124">
        <v>45000</v>
      </c>
      <c r="C124">
        <v>45000</v>
      </c>
      <c r="D124">
        <v>1</v>
      </c>
      <c r="E124">
        <v>1</v>
      </c>
      <c r="H124" t="s">
        <v>108</v>
      </c>
      <c r="O124">
        <v>123</v>
      </c>
    </row>
    <row r="125" spans="1:15" x14ac:dyDescent="0.25">
      <c r="A125" t="s">
        <v>145</v>
      </c>
      <c r="B125">
        <v>45000</v>
      </c>
      <c r="C125">
        <v>45000</v>
      </c>
      <c r="D125">
        <v>1</v>
      </c>
      <c r="E125">
        <v>1</v>
      </c>
      <c r="H125" t="s">
        <v>108</v>
      </c>
      <c r="O125">
        <v>124</v>
      </c>
    </row>
    <row r="126" spans="1:15" x14ac:dyDescent="0.25">
      <c r="A126" t="s">
        <v>146</v>
      </c>
      <c r="B126">
        <v>220000</v>
      </c>
      <c r="C126">
        <v>220000</v>
      </c>
      <c r="D126">
        <v>1</v>
      </c>
      <c r="E126">
        <v>1</v>
      </c>
      <c r="H126" t="s">
        <v>108</v>
      </c>
      <c r="O126">
        <v>125</v>
      </c>
    </row>
    <row r="127" spans="1:15" x14ac:dyDescent="0.25">
      <c r="A127" t="s">
        <v>147</v>
      </c>
      <c r="B127">
        <v>6000</v>
      </c>
      <c r="C127">
        <v>6000</v>
      </c>
      <c r="D127">
        <v>1</v>
      </c>
      <c r="E127">
        <v>1</v>
      </c>
      <c r="H127" t="s">
        <v>108</v>
      </c>
      <c r="O127">
        <v>126</v>
      </c>
    </row>
    <row r="128" spans="1:15" x14ac:dyDescent="0.25">
      <c r="A128" t="s">
        <v>148</v>
      </c>
      <c r="B128">
        <v>27500</v>
      </c>
      <c r="C128">
        <v>25000</v>
      </c>
      <c r="D128">
        <v>0.9</v>
      </c>
      <c r="E128">
        <v>1</v>
      </c>
      <c r="H128" t="s">
        <v>108</v>
      </c>
      <c r="O128">
        <v>127</v>
      </c>
    </row>
    <row r="129" spans="1:15" x14ac:dyDescent="0.25">
      <c r="A129" t="s">
        <v>149</v>
      </c>
      <c r="B129">
        <v>1000</v>
      </c>
      <c r="C129">
        <v>1000</v>
      </c>
      <c r="D129">
        <v>1</v>
      </c>
      <c r="E129">
        <v>1</v>
      </c>
      <c r="H129" t="s">
        <v>108</v>
      </c>
      <c r="O129">
        <v>128</v>
      </c>
    </row>
    <row r="130" spans="1:15" x14ac:dyDescent="0.25">
      <c r="A130" t="s">
        <v>150</v>
      </c>
      <c r="B130">
        <v>60</v>
      </c>
      <c r="C130">
        <v>60</v>
      </c>
      <c r="D130">
        <v>1</v>
      </c>
      <c r="E130">
        <v>1</v>
      </c>
      <c r="H130" t="s">
        <v>108</v>
      </c>
      <c r="O130">
        <v>129</v>
      </c>
    </row>
    <row r="131" spans="1:15" x14ac:dyDescent="0.25">
      <c r="A131" t="s">
        <v>152</v>
      </c>
      <c r="B131">
        <v>7000</v>
      </c>
      <c r="C131">
        <v>7000</v>
      </c>
      <c r="D131">
        <v>1</v>
      </c>
      <c r="E131">
        <v>1</v>
      </c>
      <c r="H131" s="25">
        <v>7000</v>
      </c>
      <c r="M131">
        <v>14000</v>
      </c>
      <c r="N131" s="17" t="s">
        <v>194</v>
      </c>
      <c r="O131">
        <v>130</v>
      </c>
    </row>
    <row r="132" spans="1:15" x14ac:dyDescent="0.25">
      <c r="A132" t="s">
        <v>153</v>
      </c>
      <c r="B132">
        <v>20800</v>
      </c>
      <c r="C132">
        <v>26000</v>
      </c>
      <c r="D132">
        <v>1.2</v>
      </c>
      <c r="E132">
        <v>1.2</v>
      </c>
      <c r="H132" t="s">
        <v>108</v>
      </c>
      <c r="O132">
        <v>131</v>
      </c>
    </row>
    <row r="133" spans="1:15" x14ac:dyDescent="0.25">
      <c r="A133" t="s">
        <v>154</v>
      </c>
      <c r="B133">
        <v>50</v>
      </c>
      <c r="C133">
        <v>50</v>
      </c>
      <c r="D133">
        <v>1</v>
      </c>
      <c r="E133">
        <v>1</v>
      </c>
      <c r="H133" t="s">
        <v>108</v>
      </c>
      <c r="O133">
        <v>132</v>
      </c>
    </row>
    <row r="134" spans="1:15" x14ac:dyDescent="0.25">
      <c r="A134" s="3" t="s">
        <v>155</v>
      </c>
      <c r="B134">
        <v>13600</v>
      </c>
      <c r="C134">
        <v>17000</v>
      </c>
      <c r="D134">
        <v>1.2</v>
      </c>
      <c r="E134">
        <v>1.2</v>
      </c>
      <c r="F134">
        <f>B134*1.4</f>
        <v>19040</v>
      </c>
      <c r="O134">
        <v>133</v>
      </c>
    </row>
    <row r="135" spans="1:15" x14ac:dyDescent="0.25">
      <c r="A135" s="7" t="s">
        <v>156</v>
      </c>
      <c r="B135">
        <v>192000</v>
      </c>
      <c r="C135">
        <v>192000</v>
      </c>
      <c r="D135">
        <v>1</v>
      </c>
      <c r="E135">
        <v>1</v>
      </c>
      <c r="F135">
        <f>B135*1.4</f>
        <v>268800</v>
      </c>
      <c r="O135">
        <v>134</v>
      </c>
    </row>
    <row r="136" spans="1:15" x14ac:dyDescent="0.25">
      <c r="A136" s="6" t="s">
        <v>157</v>
      </c>
      <c r="B136">
        <v>135</v>
      </c>
      <c r="C136">
        <v>135</v>
      </c>
      <c r="D136">
        <v>1</v>
      </c>
      <c r="E136">
        <v>1</v>
      </c>
      <c r="O136">
        <v>135</v>
      </c>
    </row>
    <row r="137" spans="1:15" x14ac:dyDescent="0.25">
      <c r="A137" s="7" t="s">
        <v>158</v>
      </c>
      <c r="B137">
        <v>65000</v>
      </c>
      <c r="C137">
        <v>65000</v>
      </c>
      <c r="D137">
        <v>1</v>
      </c>
      <c r="E137">
        <v>1</v>
      </c>
      <c r="F137">
        <f>B137*1.4</f>
        <v>91000</v>
      </c>
      <c r="O137">
        <v>136</v>
      </c>
    </row>
    <row r="138" spans="1:15" x14ac:dyDescent="0.25">
      <c r="A138" s="5" t="s">
        <v>159</v>
      </c>
      <c r="B138">
        <v>900</v>
      </c>
      <c r="C138">
        <v>900</v>
      </c>
      <c r="D138">
        <v>1</v>
      </c>
      <c r="E138">
        <v>1</v>
      </c>
      <c r="F138">
        <f>B138*1.5</f>
        <v>1350</v>
      </c>
      <c r="O138">
        <v>137</v>
      </c>
    </row>
    <row r="139" spans="1:15" x14ac:dyDescent="0.25">
      <c r="A139" t="s">
        <v>160</v>
      </c>
      <c r="B139">
        <v>100000</v>
      </c>
      <c r="C139">
        <v>100000</v>
      </c>
      <c r="D139">
        <v>1</v>
      </c>
      <c r="E139">
        <v>1</v>
      </c>
      <c r="O139">
        <v>138</v>
      </c>
    </row>
    <row r="140" spans="1:15" x14ac:dyDescent="0.25">
      <c r="A140" s="7" t="s">
        <v>161</v>
      </c>
      <c r="B140">
        <v>85000</v>
      </c>
      <c r="C140">
        <v>85000</v>
      </c>
      <c r="D140">
        <v>1</v>
      </c>
      <c r="E140">
        <v>1.2</v>
      </c>
      <c r="F140">
        <f>B140*1.4</f>
        <v>118999.99999999999</v>
      </c>
      <c r="O140">
        <v>139</v>
      </c>
    </row>
    <row r="141" spans="1:15" x14ac:dyDescent="0.25">
      <c r="A141" s="3" t="s">
        <v>162</v>
      </c>
      <c r="B141">
        <v>14800</v>
      </c>
      <c r="C141">
        <v>18500</v>
      </c>
      <c r="D141">
        <v>1.2</v>
      </c>
      <c r="E141">
        <v>1.2</v>
      </c>
      <c r="F141">
        <f>B141*1.4</f>
        <v>20720</v>
      </c>
      <c r="O141">
        <v>140</v>
      </c>
    </row>
    <row r="142" spans="1:15" x14ac:dyDescent="0.25">
      <c r="A142" t="s">
        <v>163</v>
      </c>
      <c r="B142">
        <v>18500</v>
      </c>
      <c r="C142">
        <v>18500</v>
      </c>
      <c r="D142">
        <v>1</v>
      </c>
      <c r="E142">
        <v>1</v>
      </c>
      <c r="O142">
        <v>141</v>
      </c>
    </row>
    <row r="143" spans="1:15" x14ac:dyDescent="0.25">
      <c r="A143" s="3" t="s">
        <v>164</v>
      </c>
      <c r="B143">
        <v>16000</v>
      </c>
      <c r="C143">
        <v>20000</v>
      </c>
      <c r="D143">
        <v>1.2</v>
      </c>
      <c r="E143">
        <v>1.2</v>
      </c>
      <c r="F143">
        <f>B143*1.4</f>
        <v>22400</v>
      </c>
      <c r="O143">
        <v>142</v>
      </c>
    </row>
    <row r="144" spans="1:15" x14ac:dyDescent="0.25">
      <c r="A144" s="6" t="s">
        <v>165</v>
      </c>
      <c r="B144">
        <v>90</v>
      </c>
      <c r="C144">
        <v>90</v>
      </c>
      <c r="D144">
        <v>1</v>
      </c>
      <c r="E144">
        <v>1</v>
      </c>
      <c r="O144">
        <v>143</v>
      </c>
    </row>
    <row r="145" spans="1:15" x14ac:dyDescent="0.25">
      <c r="A145" s="6" t="s">
        <v>166</v>
      </c>
      <c r="B145">
        <v>90</v>
      </c>
      <c r="C145">
        <v>90</v>
      </c>
      <c r="D145">
        <v>1</v>
      </c>
      <c r="E145">
        <v>1</v>
      </c>
      <c r="O145">
        <v>144</v>
      </c>
    </row>
    <row r="146" spans="1:15" x14ac:dyDescent="0.25">
      <c r="A146" s="5" t="s">
        <v>167</v>
      </c>
      <c r="B146">
        <v>480</v>
      </c>
      <c r="C146">
        <v>480</v>
      </c>
      <c r="D146">
        <v>1</v>
      </c>
      <c r="E146">
        <v>1</v>
      </c>
      <c r="F146">
        <f>B146*1.5</f>
        <v>720</v>
      </c>
      <c r="O146">
        <v>145</v>
      </c>
    </row>
    <row r="147" spans="1:15" x14ac:dyDescent="0.25">
      <c r="A147" s="5" t="s">
        <v>168</v>
      </c>
      <c r="B147">
        <v>900</v>
      </c>
      <c r="C147">
        <v>900</v>
      </c>
      <c r="D147">
        <v>1</v>
      </c>
      <c r="E147">
        <v>1</v>
      </c>
      <c r="F147">
        <f>B147*1.5</f>
        <v>1350</v>
      </c>
      <c r="O147">
        <v>146</v>
      </c>
    </row>
    <row r="148" spans="1:15" x14ac:dyDescent="0.25">
      <c r="A148" s="5" t="s">
        <v>169</v>
      </c>
      <c r="B148">
        <v>480</v>
      </c>
      <c r="C148">
        <v>480</v>
      </c>
      <c r="D148">
        <v>1</v>
      </c>
      <c r="E148">
        <v>1</v>
      </c>
      <c r="F148">
        <f>B148*1.5</f>
        <v>720</v>
      </c>
      <c r="O148">
        <v>147</v>
      </c>
    </row>
    <row r="149" spans="1:15" x14ac:dyDescent="0.25">
      <c r="A149" s="7" t="s">
        <v>170</v>
      </c>
      <c r="B149">
        <v>250000</v>
      </c>
      <c r="C149">
        <v>250000</v>
      </c>
      <c r="D149">
        <v>1</v>
      </c>
      <c r="E149">
        <v>1</v>
      </c>
      <c r="F149">
        <f>B149*1.4</f>
        <v>350000</v>
      </c>
      <c r="O149">
        <v>148</v>
      </c>
    </row>
    <row r="150" spans="1:15" x14ac:dyDescent="0.25">
      <c r="A150" t="s">
        <v>171</v>
      </c>
      <c r="B150">
        <v>650000</v>
      </c>
      <c r="C150">
        <v>650000</v>
      </c>
      <c r="D150">
        <v>1</v>
      </c>
      <c r="E150">
        <v>1</v>
      </c>
      <c r="O150">
        <v>149</v>
      </c>
    </row>
    <row r="151" spans="1:15" x14ac:dyDescent="0.25">
      <c r="A151" t="s">
        <v>172</v>
      </c>
      <c r="B151">
        <v>375000</v>
      </c>
      <c r="C151">
        <v>375000</v>
      </c>
      <c r="D151">
        <v>1</v>
      </c>
      <c r="E151">
        <v>1</v>
      </c>
      <c r="O151">
        <v>150</v>
      </c>
    </row>
    <row r="152" spans="1:15" x14ac:dyDescent="0.25">
      <c r="A152" t="s">
        <v>173</v>
      </c>
      <c r="B152">
        <v>250</v>
      </c>
      <c r="C152">
        <v>250</v>
      </c>
      <c r="D152">
        <v>1</v>
      </c>
      <c r="E152">
        <v>1</v>
      </c>
      <c r="O152">
        <v>151</v>
      </c>
    </row>
    <row r="153" spans="1:15" x14ac:dyDescent="0.25">
      <c r="A153" t="s">
        <v>174</v>
      </c>
      <c r="B153">
        <v>1000000</v>
      </c>
      <c r="C153">
        <v>1000000</v>
      </c>
      <c r="D153">
        <v>1</v>
      </c>
      <c r="E153">
        <v>1</v>
      </c>
      <c r="O153">
        <v>152</v>
      </c>
    </row>
    <row r="154" spans="1:15" x14ac:dyDescent="0.25">
      <c r="A154" t="s">
        <v>175</v>
      </c>
      <c r="B154">
        <v>400</v>
      </c>
      <c r="C154">
        <v>400</v>
      </c>
      <c r="D154">
        <v>1</v>
      </c>
      <c r="E154">
        <v>1</v>
      </c>
      <c r="O154">
        <v>153</v>
      </c>
    </row>
    <row r="155" spans="1:15" x14ac:dyDescent="0.25">
      <c r="A155" t="s">
        <v>176</v>
      </c>
      <c r="B155">
        <v>400</v>
      </c>
      <c r="C155">
        <v>400</v>
      </c>
      <c r="D155">
        <v>1</v>
      </c>
      <c r="E155">
        <v>1</v>
      </c>
      <c r="O155">
        <v>154</v>
      </c>
    </row>
    <row r="156" spans="1:15" x14ac:dyDescent="0.25">
      <c r="A156" t="s">
        <v>177</v>
      </c>
      <c r="B156">
        <v>400</v>
      </c>
      <c r="C156">
        <v>400</v>
      </c>
      <c r="D156">
        <v>1</v>
      </c>
      <c r="E156">
        <v>1</v>
      </c>
      <c r="O156">
        <v>155</v>
      </c>
    </row>
    <row r="157" spans="1:15" x14ac:dyDescent="0.25">
      <c r="A157" t="s">
        <v>178</v>
      </c>
      <c r="B157">
        <v>2500</v>
      </c>
      <c r="C157">
        <v>2500</v>
      </c>
      <c r="D157">
        <v>1</v>
      </c>
      <c r="E157">
        <v>1</v>
      </c>
      <c r="O157">
        <v>156</v>
      </c>
    </row>
    <row r="158" spans="1:15" x14ac:dyDescent="0.25">
      <c r="A158" t="s">
        <v>179</v>
      </c>
      <c r="B158">
        <v>18000</v>
      </c>
      <c r="C158">
        <v>18000</v>
      </c>
      <c r="D158">
        <v>1</v>
      </c>
      <c r="E158">
        <v>1</v>
      </c>
      <c r="O158">
        <v>157</v>
      </c>
    </row>
    <row r="159" spans="1:15" x14ac:dyDescent="0.25">
      <c r="A159" s="6" t="s">
        <v>180</v>
      </c>
      <c r="B159">
        <v>90</v>
      </c>
      <c r="C159">
        <v>90</v>
      </c>
      <c r="D159">
        <v>1</v>
      </c>
      <c r="E159">
        <v>1</v>
      </c>
      <c r="O159">
        <v>158</v>
      </c>
    </row>
    <row r="160" spans="1:15" x14ac:dyDescent="0.25">
      <c r="A160" s="7" t="s">
        <v>181</v>
      </c>
      <c r="B160">
        <v>175000</v>
      </c>
      <c r="C160">
        <v>175000</v>
      </c>
      <c r="D160">
        <v>1</v>
      </c>
      <c r="E160">
        <v>1</v>
      </c>
      <c r="F160">
        <f>B160*1.4</f>
        <v>244999.99999999997</v>
      </c>
      <c r="O160">
        <v>159</v>
      </c>
    </row>
    <row r="161" spans="1:15" x14ac:dyDescent="0.25">
      <c r="A161" t="s">
        <v>182</v>
      </c>
      <c r="B161">
        <v>5000</v>
      </c>
      <c r="C161">
        <v>5000</v>
      </c>
      <c r="D161">
        <v>1</v>
      </c>
      <c r="E161">
        <v>1</v>
      </c>
      <c r="O161">
        <v>160</v>
      </c>
    </row>
    <row r="162" spans="1:15" x14ac:dyDescent="0.25">
      <c r="A162" t="s">
        <v>183</v>
      </c>
      <c r="B162">
        <v>5000</v>
      </c>
      <c r="C162">
        <v>5000</v>
      </c>
      <c r="D162">
        <v>1</v>
      </c>
      <c r="E162">
        <v>1</v>
      </c>
      <c r="O162">
        <v>161</v>
      </c>
    </row>
  </sheetData>
  <autoFilter ref="A1:P162"/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162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31.85546875" bestFit="1" customWidth="1"/>
    <col min="3" max="3" width="9.140625" style="17"/>
    <col min="5" max="5" width="9.140625" style="17"/>
    <col min="7" max="7" width="9.140625" style="17"/>
  </cols>
  <sheetData>
    <row r="1" spans="1:9" x14ac:dyDescent="0.25">
      <c r="A1" s="1" t="s">
        <v>13</v>
      </c>
      <c r="B1" s="9" t="s">
        <v>195</v>
      </c>
      <c r="C1" s="18" t="s">
        <v>16</v>
      </c>
      <c r="D1" s="8" t="s">
        <v>196</v>
      </c>
      <c r="E1" s="19" t="s">
        <v>16</v>
      </c>
      <c r="F1" s="27" t="s">
        <v>197</v>
      </c>
      <c r="G1" s="28" t="s">
        <v>16</v>
      </c>
      <c r="H1" t="s">
        <v>19</v>
      </c>
      <c r="I1" t="s">
        <v>20</v>
      </c>
    </row>
    <row r="2" spans="1:9" x14ac:dyDescent="0.25">
      <c r="A2" s="5" t="s">
        <v>21</v>
      </c>
      <c r="B2">
        <v>625</v>
      </c>
      <c r="H2">
        <v>1</v>
      </c>
    </row>
    <row r="3" spans="1:9" x14ac:dyDescent="0.25">
      <c r="A3" t="s">
        <v>22</v>
      </c>
      <c r="B3">
        <v>500</v>
      </c>
      <c r="H3">
        <v>2</v>
      </c>
    </row>
    <row r="4" spans="1:9" x14ac:dyDescent="0.25">
      <c r="A4" s="3" t="s">
        <v>23</v>
      </c>
      <c r="B4">
        <v>700</v>
      </c>
      <c r="H4">
        <v>3</v>
      </c>
    </row>
    <row r="5" spans="1:9" x14ac:dyDescent="0.25">
      <c r="A5" s="6" t="s">
        <v>24</v>
      </c>
      <c r="B5">
        <v>550</v>
      </c>
      <c r="H5">
        <v>4</v>
      </c>
    </row>
    <row r="6" spans="1:9" x14ac:dyDescent="0.25">
      <c r="A6" t="s">
        <v>25</v>
      </c>
      <c r="B6">
        <v>575</v>
      </c>
      <c r="H6">
        <v>5</v>
      </c>
    </row>
    <row r="7" spans="1:9" x14ac:dyDescent="0.25">
      <c r="A7" s="7" t="s">
        <v>26</v>
      </c>
      <c r="B7">
        <v>4000</v>
      </c>
      <c r="H7">
        <v>6</v>
      </c>
    </row>
    <row r="8" spans="1:9" x14ac:dyDescent="0.25">
      <c r="A8" s="7" t="s">
        <v>27</v>
      </c>
      <c r="B8">
        <v>2800</v>
      </c>
      <c r="H8">
        <v>7</v>
      </c>
    </row>
    <row r="9" spans="1:9" x14ac:dyDescent="0.25">
      <c r="A9" s="3" t="s">
        <v>28</v>
      </c>
      <c r="B9">
        <v>1250</v>
      </c>
      <c r="H9">
        <v>8</v>
      </c>
    </row>
    <row r="10" spans="1:9" x14ac:dyDescent="0.25">
      <c r="A10" s="7" t="s">
        <v>29</v>
      </c>
      <c r="B10">
        <v>2000</v>
      </c>
      <c r="H10">
        <v>9</v>
      </c>
    </row>
    <row r="11" spans="1:9" x14ac:dyDescent="0.25">
      <c r="A11" t="s">
        <v>30</v>
      </c>
      <c r="B11">
        <v>1500</v>
      </c>
      <c r="H11">
        <v>10</v>
      </c>
    </row>
    <row r="12" spans="1:9" x14ac:dyDescent="0.25">
      <c r="A12" t="s">
        <v>31</v>
      </c>
      <c r="B12">
        <v>700</v>
      </c>
      <c r="H12">
        <v>11</v>
      </c>
    </row>
    <row r="13" spans="1:9" x14ac:dyDescent="0.25">
      <c r="A13" t="s">
        <v>32</v>
      </c>
      <c r="B13">
        <v>700</v>
      </c>
      <c r="H13">
        <v>12</v>
      </c>
    </row>
    <row r="14" spans="1:9" x14ac:dyDescent="0.25">
      <c r="A14" t="s">
        <v>33</v>
      </c>
      <c r="B14">
        <v>700</v>
      </c>
      <c r="H14">
        <v>13</v>
      </c>
    </row>
    <row r="15" spans="1:9" x14ac:dyDescent="0.25">
      <c r="A15" t="s">
        <v>34</v>
      </c>
      <c r="B15">
        <v>600</v>
      </c>
      <c r="H15">
        <v>14</v>
      </c>
    </row>
    <row r="16" spans="1:9" x14ac:dyDescent="0.25">
      <c r="A16" t="s">
        <v>35</v>
      </c>
      <c r="B16">
        <v>300</v>
      </c>
      <c r="H16">
        <v>15</v>
      </c>
    </row>
    <row r="17" spans="1:8" x14ac:dyDescent="0.25">
      <c r="A17" t="s">
        <v>36</v>
      </c>
      <c r="H17">
        <v>16</v>
      </c>
    </row>
    <row r="18" spans="1:8" x14ac:dyDescent="0.25">
      <c r="A18" s="6" t="s">
        <v>37</v>
      </c>
      <c r="B18">
        <v>450</v>
      </c>
      <c r="H18">
        <v>17</v>
      </c>
    </row>
    <row r="19" spans="1:8" x14ac:dyDescent="0.25">
      <c r="A19" s="3" t="s">
        <v>38</v>
      </c>
      <c r="B19">
        <v>700</v>
      </c>
      <c r="H19">
        <v>18</v>
      </c>
    </row>
    <row r="20" spans="1:8" x14ac:dyDescent="0.25">
      <c r="A20" t="s">
        <v>39</v>
      </c>
      <c r="B20">
        <v>300</v>
      </c>
      <c r="H20">
        <v>19</v>
      </c>
    </row>
    <row r="21" spans="1:8" x14ac:dyDescent="0.25">
      <c r="A21" s="3" t="s">
        <v>40</v>
      </c>
      <c r="B21">
        <v>700</v>
      </c>
      <c r="H21">
        <v>20</v>
      </c>
    </row>
    <row r="22" spans="1:8" x14ac:dyDescent="0.25">
      <c r="A22" t="s">
        <v>41</v>
      </c>
      <c r="B22">
        <v>700</v>
      </c>
      <c r="H22">
        <v>21</v>
      </c>
    </row>
    <row r="23" spans="1:8" x14ac:dyDescent="0.25">
      <c r="A23" s="5" t="s">
        <v>42</v>
      </c>
      <c r="B23">
        <v>800</v>
      </c>
      <c r="H23">
        <v>22</v>
      </c>
    </row>
    <row r="24" spans="1:8" x14ac:dyDescent="0.25">
      <c r="A24" s="7" t="s">
        <v>43</v>
      </c>
      <c r="B24">
        <v>8000</v>
      </c>
      <c r="H24">
        <v>23</v>
      </c>
    </row>
    <row r="25" spans="1:8" x14ac:dyDescent="0.25">
      <c r="A25" t="s">
        <v>44</v>
      </c>
      <c r="B25">
        <v>100</v>
      </c>
      <c r="H25">
        <v>24</v>
      </c>
    </row>
    <row r="26" spans="1:8" x14ac:dyDescent="0.25">
      <c r="A26" t="s">
        <v>45</v>
      </c>
      <c r="B26">
        <v>150</v>
      </c>
      <c r="H26">
        <v>25</v>
      </c>
    </row>
    <row r="27" spans="1:8" x14ac:dyDescent="0.25">
      <c r="A27" s="5" t="s">
        <v>46</v>
      </c>
      <c r="B27">
        <v>625</v>
      </c>
      <c r="H27">
        <v>26</v>
      </c>
    </row>
    <row r="28" spans="1:8" x14ac:dyDescent="0.25">
      <c r="A28" t="s">
        <v>47</v>
      </c>
      <c r="B28">
        <v>400</v>
      </c>
      <c r="H28">
        <v>27</v>
      </c>
    </row>
    <row r="29" spans="1:8" x14ac:dyDescent="0.25">
      <c r="A29" t="s">
        <v>48</v>
      </c>
      <c r="B29">
        <v>800</v>
      </c>
      <c r="H29">
        <v>28</v>
      </c>
    </row>
    <row r="30" spans="1:8" x14ac:dyDescent="0.25">
      <c r="A30" s="6" t="s">
        <v>49</v>
      </c>
      <c r="B30">
        <v>300</v>
      </c>
      <c r="H30">
        <v>29</v>
      </c>
    </row>
    <row r="31" spans="1:8" x14ac:dyDescent="0.25">
      <c r="A31" s="7" t="s">
        <v>50</v>
      </c>
      <c r="B31">
        <v>3500</v>
      </c>
      <c r="H31">
        <v>30</v>
      </c>
    </row>
    <row r="32" spans="1:8" x14ac:dyDescent="0.25">
      <c r="A32" t="s">
        <v>51</v>
      </c>
      <c r="B32">
        <v>3200</v>
      </c>
      <c r="H32">
        <v>31</v>
      </c>
    </row>
    <row r="33" spans="1:8" x14ac:dyDescent="0.25">
      <c r="A33" t="s">
        <v>52</v>
      </c>
      <c r="B33">
        <v>3200</v>
      </c>
      <c r="H33">
        <v>32</v>
      </c>
    </row>
    <row r="34" spans="1:8" x14ac:dyDescent="0.25">
      <c r="A34" t="s">
        <v>53</v>
      </c>
      <c r="B34">
        <v>150</v>
      </c>
      <c r="H34">
        <v>33</v>
      </c>
    </row>
    <row r="35" spans="1:8" x14ac:dyDescent="0.25">
      <c r="A35" s="3" t="s">
        <v>54</v>
      </c>
      <c r="B35">
        <v>700</v>
      </c>
      <c r="H35">
        <v>34</v>
      </c>
    </row>
    <row r="36" spans="1:8" x14ac:dyDescent="0.25">
      <c r="A36" t="s">
        <v>55</v>
      </c>
      <c r="B36">
        <v>270</v>
      </c>
      <c r="H36">
        <v>35</v>
      </c>
    </row>
    <row r="37" spans="1:8" x14ac:dyDescent="0.25">
      <c r="A37" s="3" t="s">
        <v>56</v>
      </c>
      <c r="B37">
        <v>800</v>
      </c>
      <c r="C37" s="17">
        <f>B37/$B$66</f>
        <v>0.88888888888888884</v>
      </c>
      <c r="D37" s="4">
        <v>700</v>
      </c>
      <c r="E37" s="17">
        <f>D37/$D$66</f>
        <v>0.875</v>
      </c>
      <c r="F37">
        <v>575</v>
      </c>
      <c r="G37" s="17">
        <f>F37/$F$66</f>
        <v>0.88461538461538458</v>
      </c>
      <c r="H37">
        <v>36</v>
      </c>
    </row>
    <row r="38" spans="1:8" x14ac:dyDescent="0.25">
      <c r="A38" s="6" t="s">
        <v>57</v>
      </c>
      <c r="B38">
        <v>120</v>
      </c>
      <c r="C38" s="17">
        <f>B38/$B$65</f>
        <v>1.2</v>
      </c>
      <c r="D38" s="4">
        <v>130</v>
      </c>
      <c r="E38" s="17">
        <f>D38/$D$65</f>
        <v>1.3</v>
      </c>
      <c r="F38">
        <v>85</v>
      </c>
      <c r="G38" s="17">
        <f>F38/$F$65</f>
        <v>1.5454545454545454</v>
      </c>
      <c r="H38">
        <v>37</v>
      </c>
    </row>
    <row r="39" spans="1:8" x14ac:dyDescent="0.25">
      <c r="A39" s="7" t="s">
        <v>58</v>
      </c>
      <c r="B39">
        <v>3000</v>
      </c>
      <c r="C39" s="17">
        <f>B39/$B$45</f>
        <v>1.2</v>
      </c>
      <c r="D39" s="4">
        <v>3500</v>
      </c>
      <c r="E39" s="17">
        <f>D39/$D$45</f>
        <v>1.5555555555555556</v>
      </c>
      <c r="F39">
        <v>2000</v>
      </c>
      <c r="G39" s="17">
        <f>F39/$F$45</f>
        <v>1.4814814814814814</v>
      </c>
      <c r="H39">
        <v>38</v>
      </c>
    </row>
    <row r="40" spans="1:8" x14ac:dyDescent="0.25">
      <c r="A40" s="6" t="s">
        <v>59</v>
      </c>
      <c r="B40">
        <v>130</v>
      </c>
      <c r="C40" s="17">
        <f>B40/$B$65</f>
        <v>1.3</v>
      </c>
      <c r="D40" s="25">
        <v>130</v>
      </c>
      <c r="E40" s="17">
        <f>D40/$D$65</f>
        <v>1.3</v>
      </c>
      <c r="F40">
        <v>85</v>
      </c>
      <c r="G40" s="17">
        <f>F40/$F$65</f>
        <v>1.5454545454545454</v>
      </c>
      <c r="H40">
        <v>39</v>
      </c>
    </row>
    <row r="41" spans="1:8" x14ac:dyDescent="0.25">
      <c r="A41" t="s">
        <v>60</v>
      </c>
      <c r="B41">
        <v>800</v>
      </c>
      <c r="D41" s="25">
        <v>800</v>
      </c>
      <c r="F41">
        <v>500</v>
      </c>
      <c r="H41">
        <v>40</v>
      </c>
    </row>
    <row r="42" spans="1:8" x14ac:dyDescent="0.25">
      <c r="A42" t="s">
        <v>61</v>
      </c>
      <c r="H42">
        <v>41</v>
      </c>
    </row>
    <row r="43" spans="1:8" x14ac:dyDescent="0.25">
      <c r="A43" t="s">
        <v>62</v>
      </c>
      <c r="H43">
        <v>42</v>
      </c>
    </row>
    <row r="44" spans="1:8" x14ac:dyDescent="0.25">
      <c r="A44" s="6" t="s">
        <v>63</v>
      </c>
      <c r="B44">
        <v>120</v>
      </c>
      <c r="C44" s="17">
        <f>B44/$B$65</f>
        <v>1.2</v>
      </c>
      <c r="D44" s="25">
        <v>120</v>
      </c>
      <c r="E44" s="17">
        <f>D44/$D$65</f>
        <v>1.2</v>
      </c>
      <c r="F44">
        <v>65</v>
      </c>
      <c r="G44" s="17">
        <f>F44/$F$65</f>
        <v>1.1818181818181819</v>
      </c>
      <c r="H44">
        <v>43</v>
      </c>
    </row>
    <row r="45" spans="1:8" x14ac:dyDescent="0.25">
      <c r="A45" s="7" t="s">
        <v>64</v>
      </c>
      <c r="B45">
        <v>2500</v>
      </c>
      <c r="C45" s="17">
        <f>B45/$B$45</f>
        <v>1</v>
      </c>
      <c r="D45" s="4">
        <v>2250</v>
      </c>
      <c r="E45" s="17">
        <f>D45/$D$45</f>
        <v>1</v>
      </c>
      <c r="F45">
        <v>1350</v>
      </c>
      <c r="G45" s="17">
        <f>F45/$F$45</f>
        <v>1</v>
      </c>
      <c r="H45">
        <v>44</v>
      </c>
    </row>
    <row r="46" spans="1:8" x14ac:dyDescent="0.25">
      <c r="A46" t="s">
        <v>65</v>
      </c>
      <c r="B46">
        <v>1</v>
      </c>
      <c r="H46">
        <v>45</v>
      </c>
    </row>
    <row r="47" spans="1:8" x14ac:dyDescent="0.25">
      <c r="A47" t="s">
        <v>66</v>
      </c>
      <c r="B47">
        <v>1</v>
      </c>
      <c r="H47">
        <v>46</v>
      </c>
    </row>
    <row r="48" spans="1:8" x14ac:dyDescent="0.25">
      <c r="A48" t="s">
        <v>67</v>
      </c>
      <c r="B48">
        <v>1</v>
      </c>
      <c r="H48">
        <v>47</v>
      </c>
    </row>
    <row r="49" spans="1:8" x14ac:dyDescent="0.25">
      <c r="A49" t="s">
        <v>68</v>
      </c>
      <c r="B49">
        <v>1</v>
      </c>
      <c r="H49">
        <v>48</v>
      </c>
    </row>
    <row r="50" spans="1:8" x14ac:dyDescent="0.25">
      <c r="A50" t="s">
        <v>69</v>
      </c>
      <c r="B50">
        <v>1</v>
      </c>
      <c r="H50">
        <v>49</v>
      </c>
    </row>
    <row r="51" spans="1:8" x14ac:dyDescent="0.25">
      <c r="A51" t="s">
        <v>70</v>
      </c>
      <c r="B51">
        <v>1</v>
      </c>
      <c r="H51">
        <v>50</v>
      </c>
    </row>
    <row r="52" spans="1:8" x14ac:dyDescent="0.25">
      <c r="A52" t="s">
        <v>71</v>
      </c>
      <c r="B52">
        <v>1</v>
      </c>
      <c r="H52">
        <v>51</v>
      </c>
    </row>
    <row r="53" spans="1:8" x14ac:dyDescent="0.25">
      <c r="A53" t="s">
        <v>72</v>
      </c>
      <c r="B53">
        <v>1</v>
      </c>
      <c r="H53">
        <v>52</v>
      </c>
    </row>
    <row r="54" spans="1:8" x14ac:dyDescent="0.25">
      <c r="A54" t="s">
        <v>73</v>
      </c>
      <c r="B54">
        <v>1</v>
      </c>
      <c r="H54">
        <v>53</v>
      </c>
    </row>
    <row r="55" spans="1:8" x14ac:dyDescent="0.25">
      <c r="A55" t="s">
        <v>74</v>
      </c>
      <c r="B55">
        <v>1</v>
      </c>
      <c r="H55">
        <v>54</v>
      </c>
    </row>
    <row r="56" spans="1:8" x14ac:dyDescent="0.25">
      <c r="A56" t="s">
        <v>75</v>
      </c>
      <c r="B56">
        <v>1</v>
      </c>
      <c r="H56">
        <v>55</v>
      </c>
    </row>
    <row r="57" spans="1:8" x14ac:dyDescent="0.25">
      <c r="A57" t="s">
        <v>76</v>
      </c>
      <c r="B57">
        <v>1</v>
      </c>
      <c r="H57">
        <v>56</v>
      </c>
    </row>
    <row r="58" spans="1:8" x14ac:dyDescent="0.25">
      <c r="A58" t="s">
        <v>77</v>
      </c>
      <c r="B58">
        <v>1</v>
      </c>
      <c r="H58">
        <v>57</v>
      </c>
    </row>
    <row r="59" spans="1:8" x14ac:dyDescent="0.25">
      <c r="A59" t="s">
        <v>78</v>
      </c>
      <c r="B59">
        <v>1</v>
      </c>
      <c r="H59">
        <v>58</v>
      </c>
    </row>
    <row r="60" spans="1:8" x14ac:dyDescent="0.25">
      <c r="A60" s="3" t="s">
        <v>79</v>
      </c>
      <c r="B60">
        <v>900</v>
      </c>
      <c r="C60" s="17">
        <f>B60/$B$66</f>
        <v>1</v>
      </c>
      <c r="D60" s="25">
        <v>900</v>
      </c>
      <c r="E60" s="17">
        <f>D60/$D$66</f>
        <v>1.125</v>
      </c>
      <c r="F60">
        <v>800</v>
      </c>
      <c r="G60" s="17">
        <f>F60/$F$66</f>
        <v>1.2307692307692308</v>
      </c>
      <c r="H60">
        <v>59</v>
      </c>
    </row>
    <row r="61" spans="1:8" x14ac:dyDescent="0.25">
      <c r="A61" t="s">
        <v>80</v>
      </c>
      <c r="B61">
        <v>800</v>
      </c>
      <c r="D61" s="4">
        <v>1000</v>
      </c>
      <c r="F61">
        <v>800</v>
      </c>
      <c r="H61">
        <v>60</v>
      </c>
    </row>
    <row r="62" spans="1:8" x14ac:dyDescent="0.25">
      <c r="A62" t="s">
        <v>81</v>
      </c>
      <c r="H62">
        <v>61</v>
      </c>
    </row>
    <row r="63" spans="1:8" x14ac:dyDescent="0.25">
      <c r="A63" s="5" t="s">
        <v>82</v>
      </c>
      <c r="B63">
        <v>240</v>
      </c>
      <c r="C63" s="17">
        <f>B63/$B$63</f>
        <v>1</v>
      </c>
      <c r="D63" s="25">
        <v>240</v>
      </c>
      <c r="E63" s="17">
        <f>D63/$D$63</f>
        <v>1</v>
      </c>
      <c r="F63">
        <v>240</v>
      </c>
      <c r="G63" s="17">
        <f>F63/$F$63</f>
        <v>1</v>
      </c>
      <c r="H63">
        <v>62</v>
      </c>
    </row>
    <row r="64" spans="1:8" x14ac:dyDescent="0.25">
      <c r="A64" s="7" t="s">
        <v>83</v>
      </c>
      <c r="B64">
        <v>4500</v>
      </c>
      <c r="C64" s="17">
        <f>B64/$B$45</f>
        <v>1.8</v>
      </c>
      <c r="D64" s="25">
        <v>4500</v>
      </c>
      <c r="E64" s="17">
        <f>D64/$D$45</f>
        <v>2</v>
      </c>
      <c r="F64">
        <v>3700</v>
      </c>
      <c r="G64" s="17">
        <f>F64/$F$45</f>
        <v>2.7407407407407409</v>
      </c>
      <c r="H64">
        <v>63</v>
      </c>
    </row>
    <row r="65" spans="1:8" x14ac:dyDescent="0.25">
      <c r="A65" s="6" t="s">
        <v>84</v>
      </c>
      <c r="B65">
        <v>100</v>
      </c>
      <c r="C65" s="17">
        <f>B65/$B$65</f>
        <v>1</v>
      </c>
      <c r="D65" s="25">
        <v>100</v>
      </c>
      <c r="E65" s="17">
        <f>D65/$D$65</f>
        <v>1</v>
      </c>
      <c r="F65">
        <v>55</v>
      </c>
      <c r="G65" s="17">
        <f>F65/$F$65</f>
        <v>1</v>
      </c>
      <c r="H65">
        <v>64</v>
      </c>
    </row>
    <row r="66" spans="1:8" x14ac:dyDescent="0.25">
      <c r="A66" s="3" t="s">
        <v>85</v>
      </c>
      <c r="B66">
        <v>900</v>
      </c>
      <c r="C66" s="17">
        <f>B66/$B$66</f>
        <v>1</v>
      </c>
      <c r="D66" s="4">
        <v>800</v>
      </c>
      <c r="E66" s="17">
        <f>D66/$D$66</f>
        <v>1</v>
      </c>
      <c r="F66">
        <v>650</v>
      </c>
      <c r="G66" s="17">
        <f>F66/$F$66</f>
        <v>1</v>
      </c>
      <c r="H66">
        <v>65</v>
      </c>
    </row>
    <row r="67" spans="1:8" x14ac:dyDescent="0.25">
      <c r="A67" s="5" t="s">
        <v>86</v>
      </c>
      <c r="B67">
        <v>225</v>
      </c>
      <c r="C67" s="17">
        <f t="shared" ref="C67:C68" si="0">B67/$B$63</f>
        <v>0.9375</v>
      </c>
      <c r="D67" s="25">
        <v>225</v>
      </c>
      <c r="E67" s="17">
        <f t="shared" ref="E67:E68" si="1">D67/$D$63</f>
        <v>0.9375</v>
      </c>
      <c r="F67">
        <v>135</v>
      </c>
      <c r="G67" s="17">
        <f t="shared" ref="G67:G68" si="2">F67/$F$63</f>
        <v>0.5625</v>
      </c>
      <c r="H67">
        <v>66</v>
      </c>
    </row>
    <row r="68" spans="1:8" x14ac:dyDescent="0.25">
      <c r="A68" s="5" t="s">
        <v>87</v>
      </c>
      <c r="B68">
        <v>275</v>
      </c>
      <c r="C68" s="17">
        <f t="shared" si="0"/>
        <v>1.1458333333333333</v>
      </c>
      <c r="D68" s="25">
        <v>275</v>
      </c>
      <c r="E68" s="17">
        <f t="shared" si="1"/>
        <v>1.1458333333333333</v>
      </c>
      <c r="F68">
        <v>275</v>
      </c>
      <c r="G68" s="17">
        <f t="shared" si="2"/>
        <v>1.1458333333333333</v>
      </c>
      <c r="H68">
        <v>67</v>
      </c>
    </row>
    <row r="69" spans="1:8" x14ac:dyDescent="0.25">
      <c r="A69" s="7" t="s">
        <v>88</v>
      </c>
      <c r="B69">
        <v>2000</v>
      </c>
      <c r="C69" s="17">
        <f>B69/$B$45</f>
        <v>0.8</v>
      </c>
      <c r="D69" s="4">
        <v>2500</v>
      </c>
      <c r="E69" s="17">
        <f>D69/$D$45</f>
        <v>1.1111111111111112</v>
      </c>
      <c r="F69">
        <v>1500</v>
      </c>
      <c r="G69" s="17">
        <f>F69/$F$45</f>
        <v>1.1111111111111112</v>
      </c>
      <c r="H69">
        <v>68</v>
      </c>
    </row>
    <row r="70" spans="1:8" x14ac:dyDescent="0.25">
      <c r="A70" s="7" t="s">
        <v>89</v>
      </c>
      <c r="B70">
        <v>8000</v>
      </c>
      <c r="D70" s="25">
        <v>8000</v>
      </c>
      <c r="F70">
        <v>8000</v>
      </c>
      <c r="H70">
        <v>69</v>
      </c>
    </row>
    <row r="71" spans="1:8" x14ac:dyDescent="0.25">
      <c r="A71" s="5" t="s">
        <v>90</v>
      </c>
      <c r="B71">
        <v>235</v>
      </c>
      <c r="C71" s="17">
        <f>B71/$B$63</f>
        <v>0.97916666666666663</v>
      </c>
      <c r="D71" s="25">
        <v>235</v>
      </c>
      <c r="E71" s="17">
        <f>D71/$D$63</f>
        <v>0.97916666666666663</v>
      </c>
      <c r="F71">
        <v>225</v>
      </c>
      <c r="G71" s="17">
        <f>F71/$F$63</f>
        <v>0.9375</v>
      </c>
      <c r="H71">
        <v>70</v>
      </c>
    </row>
    <row r="72" spans="1:8" x14ac:dyDescent="0.25">
      <c r="A72" t="s">
        <v>91</v>
      </c>
      <c r="B72">
        <v>100</v>
      </c>
      <c r="D72" s="25">
        <v>100</v>
      </c>
      <c r="F72">
        <v>30</v>
      </c>
      <c r="H72">
        <v>71</v>
      </c>
    </row>
    <row r="73" spans="1:8" x14ac:dyDescent="0.25">
      <c r="A73" t="s">
        <v>92</v>
      </c>
      <c r="B73">
        <v>150</v>
      </c>
      <c r="D73" s="25">
        <v>150</v>
      </c>
      <c r="F73">
        <v>50</v>
      </c>
      <c r="H73">
        <v>72</v>
      </c>
    </row>
    <row r="74" spans="1:8" x14ac:dyDescent="0.25">
      <c r="A74" s="5" t="s">
        <v>93</v>
      </c>
      <c r="B74">
        <v>175</v>
      </c>
      <c r="C74" s="17">
        <f>B74/$B$63</f>
        <v>0.72916666666666663</v>
      </c>
      <c r="D74" s="25">
        <v>175</v>
      </c>
      <c r="E74" s="17">
        <f>D74/$D$63</f>
        <v>0.72916666666666663</v>
      </c>
      <c r="F74">
        <v>150</v>
      </c>
      <c r="G74" s="17">
        <f>F74/$F$63</f>
        <v>0.625</v>
      </c>
      <c r="H74">
        <v>73</v>
      </c>
    </row>
    <row r="75" spans="1:8" x14ac:dyDescent="0.25">
      <c r="A75" t="s">
        <v>94</v>
      </c>
      <c r="B75">
        <v>600</v>
      </c>
      <c r="D75" s="25">
        <v>600</v>
      </c>
      <c r="F75">
        <v>700</v>
      </c>
      <c r="H75">
        <v>74</v>
      </c>
    </row>
    <row r="76" spans="1:8" x14ac:dyDescent="0.25">
      <c r="A76" t="s">
        <v>95</v>
      </c>
      <c r="B76">
        <v>600</v>
      </c>
      <c r="H76">
        <v>75</v>
      </c>
    </row>
    <row r="77" spans="1:8" x14ac:dyDescent="0.25">
      <c r="A77" t="s">
        <v>96</v>
      </c>
      <c r="B77">
        <v>600</v>
      </c>
      <c r="H77">
        <v>76</v>
      </c>
    </row>
    <row r="78" spans="1:8" x14ac:dyDescent="0.25">
      <c r="A78" t="s">
        <v>97</v>
      </c>
      <c r="B78">
        <v>600</v>
      </c>
      <c r="H78">
        <v>77</v>
      </c>
    </row>
    <row r="79" spans="1:8" x14ac:dyDescent="0.25">
      <c r="A79" t="s">
        <v>98</v>
      </c>
      <c r="B79">
        <v>600</v>
      </c>
      <c r="H79">
        <v>78</v>
      </c>
    </row>
    <row r="80" spans="1:8" x14ac:dyDescent="0.25">
      <c r="A80" t="s">
        <v>99</v>
      </c>
      <c r="B80">
        <v>600</v>
      </c>
      <c r="H80">
        <v>79</v>
      </c>
    </row>
    <row r="81" spans="1:8" x14ac:dyDescent="0.25">
      <c r="A81" t="s">
        <v>100</v>
      </c>
      <c r="B81">
        <v>600</v>
      </c>
      <c r="D81" s="25">
        <v>600</v>
      </c>
      <c r="F81">
        <v>650</v>
      </c>
      <c r="H81">
        <v>80</v>
      </c>
    </row>
    <row r="82" spans="1:8" x14ac:dyDescent="0.25">
      <c r="A82" t="s">
        <v>101</v>
      </c>
      <c r="B82">
        <v>900</v>
      </c>
      <c r="D82" s="25">
        <v>900</v>
      </c>
      <c r="F82">
        <v>680</v>
      </c>
      <c r="H82">
        <v>81</v>
      </c>
    </row>
    <row r="83" spans="1:8" x14ac:dyDescent="0.25">
      <c r="A83" s="5" t="s">
        <v>102</v>
      </c>
      <c r="B83">
        <v>250</v>
      </c>
      <c r="C83" s="17">
        <f>B83/$B$63</f>
        <v>1.0416666666666667</v>
      </c>
      <c r="D83" s="25">
        <v>250</v>
      </c>
      <c r="E83" s="17">
        <f>D83/$D$63</f>
        <v>1.0416666666666667</v>
      </c>
      <c r="F83">
        <v>220</v>
      </c>
      <c r="G83" s="17">
        <f>F83/$F$63</f>
        <v>0.91666666666666663</v>
      </c>
      <c r="H83">
        <v>82</v>
      </c>
    </row>
    <row r="84" spans="1:8" x14ac:dyDescent="0.25">
      <c r="A84" s="6" t="s">
        <v>103</v>
      </c>
      <c r="B84">
        <v>70</v>
      </c>
      <c r="C84" s="17">
        <f>B84/$B$65</f>
        <v>0.7</v>
      </c>
      <c r="D84" s="25">
        <v>70</v>
      </c>
      <c r="E84" s="17">
        <f>D84/$D$65</f>
        <v>0.7</v>
      </c>
      <c r="F84">
        <v>35</v>
      </c>
      <c r="G84" s="17">
        <f>F84/$F$65</f>
        <v>0.63636363636363635</v>
      </c>
      <c r="H84">
        <v>83</v>
      </c>
    </row>
    <row r="85" spans="1:8" x14ac:dyDescent="0.25">
      <c r="A85" t="s">
        <v>104</v>
      </c>
      <c r="B85">
        <v>700</v>
      </c>
      <c r="D85" s="25">
        <v>700</v>
      </c>
      <c r="F85">
        <v>800</v>
      </c>
      <c r="H85">
        <v>84</v>
      </c>
    </row>
    <row r="86" spans="1:8" x14ac:dyDescent="0.25">
      <c r="A86" s="3" t="s">
        <v>105</v>
      </c>
      <c r="B86">
        <v>800</v>
      </c>
      <c r="C86" s="17">
        <f>B86/$B$66</f>
        <v>0.88888888888888884</v>
      </c>
      <c r="D86" s="4">
        <v>600</v>
      </c>
      <c r="E86" s="17">
        <f>D86/$D$66</f>
        <v>0.75</v>
      </c>
      <c r="F86">
        <v>425</v>
      </c>
      <c r="G86" s="17">
        <f>F86/$F$66</f>
        <v>0.65384615384615385</v>
      </c>
      <c r="H86">
        <v>85</v>
      </c>
    </row>
    <row r="87" spans="1:8" x14ac:dyDescent="0.25">
      <c r="A87" t="s">
        <v>106</v>
      </c>
      <c r="B87">
        <v>1</v>
      </c>
      <c r="H87">
        <v>86</v>
      </c>
    </row>
    <row r="88" spans="1:8" x14ac:dyDescent="0.25">
      <c r="A88" t="s">
        <v>107</v>
      </c>
      <c r="B88">
        <v>800</v>
      </c>
      <c r="D88" t="s">
        <v>198</v>
      </c>
      <c r="H88">
        <v>87</v>
      </c>
    </row>
    <row r="89" spans="1:8" x14ac:dyDescent="0.25">
      <c r="A89" t="s">
        <v>109</v>
      </c>
      <c r="B89">
        <v>120</v>
      </c>
      <c r="D89" t="s">
        <v>198</v>
      </c>
      <c r="H89">
        <v>88</v>
      </c>
    </row>
    <row r="90" spans="1:8" x14ac:dyDescent="0.25">
      <c r="A90" t="s">
        <v>110</v>
      </c>
      <c r="B90">
        <v>3000</v>
      </c>
      <c r="D90" t="s">
        <v>198</v>
      </c>
      <c r="H90">
        <v>89</v>
      </c>
    </row>
    <row r="91" spans="1:8" x14ac:dyDescent="0.25">
      <c r="A91" t="s">
        <v>111</v>
      </c>
      <c r="B91">
        <v>800</v>
      </c>
      <c r="D91" t="s">
        <v>198</v>
      </c>
      <c r="H91">
        <v>90</v>
      </c>
    </row>
    <row r="92" spans="1:8" x14ac:dyDescent="0.25">
      <c r="A92" t="s">
        <v>112</v>
      </c>
      <c r="B92">
        <v>120</v>
      </c>
      <c r="D92" t="s">
        <v>198</v>
      </c>
      <c r="H92">
        <v>91</v>
      </c>
    </row>
    <row r="93" spans="1:8" x14ac:dyDescent="0.25">
      <c r="A93" s="6" t="s">
        <v>113</v>
      </c>
      <c r="B93">
        <v>130</v>
      </c>
      <c r="C93" s="17">
        <f>B93/$B$65</f>
        <v>1.3</v>
      </c>
      <c r="D93" s="25">
        <v>130</v>
      </c>
      <c r="E93" s="17">
        <f>D93/$D$65</f>
        <v>1.3</v>
      </c>
      <c r="F93">
        <v>85</v>
      </c>
      <c r="G93" s="17">
        <f>F93/$F$65</f>
        <v>1.5454545454545454</v>
      </c>
      <c r="H93">
        <v>92</v>
      </c>
    </row>
    <row r="94" spans="1:8" x14ac:dyDescent="0.25">
      <c r="A94" t="s">
        <v>114</v>
      </c>
      <c r="B94">
        <v>2500</v>
      </c>
      <c r="D94" t="s">
        <v>198</v>
      </c>
      <c r="H94">
        <v>93</v>
      </c>
    </row>
    <row r="95" spans="1:8" x14ac:dyDescent="0.25">
      <c r="A95" s="3" t="s">
        <v>115</v>
      </c>
      <c r="B95">
        <v>900</v>
      </c>
      <c r="C95" s="17">
        <f>B95/$B$66</f>
        <v>1</v>
      </c>
      <c r="D95" s="25">
        <v>900</v>
      </c>
      <c r="E95" s="17">
        <f>D95/$D$66</f>
        <v>1.125</v>
      </c>
      <c r="F95">
        <v>800</v>
      </c>
      <c r="G95" s="17">
        <f>F95/$F$66</f>
        <v>1.2307692307692308</v>
      </c>
      <c r="H95">
        <v>94</v>
      </c>
    </row>
    <row r="96" spans="1:8" x14ac:dyDescent="0.25">
      <c r="A96" t="s">
        <v>116</v>
      </c>
      <c r="B96">
        <v>3000</v>
      </c>
      <c r="D96" t="s">
        <v>198</v>
      </c>
      <c r="H96">
        <v>95</v>
      </c>
    </row>
    <row r="97" spans="1:8" x14ac:dyDescent="0.25">
      <c r="A97" t="s">
        <v>117</v>
      </c>
      <c r="B97">
        <v>1</v>
      </c>
      <c r="D97" t="s">
        <v>198</v>
      </c>
      <c r="H97">
        <v>96</v>
      </c>
    </row>
    <row r="98" spans="1:8" x14ac:dyDescent="0.25">
      <c r="A98" t="s">
        <v>118</v>
      </c>
      <c r="B98">
        <v>1</v>
      </c>
      <c r="D98" t="s">
        <v>198</v>
      </c>
      <c r="H98">
        <v>97</v>
      </c>
    </row>
    <row r="99" spans="1:8" x14ac:dyDescent="0.25">
      <c r="A99" t="s">
        <v>119</v>
      </c>
      <c r="B99">
        <v>1</v>
      </c>
      <c r="D99" t="s">
        <v>198</v>
      </c>
      <c r="H99">
        <v>98</v>
      </c>
    </row>
    <row r="100" spans="1:8" x14ac:dyDescent="0.25">
      <c r="A100" t="s">
        <v>120</v>
      </c>
      <c r="B100">
        <v>1</v>
      </c>
      <c r="D100" t="s">
        <v>198</v>
      </c>
      <c r="H100">
        <v>99</v>
      </c>
    </row>
    <row r="101" spans="1:8" x14ac:dyDescent="0.25">
      <c r="A101" t="s">
        <v>121</v>
      </c>
      <c r="B101">
        <v>1</v>
      </c>
      <c r="D101" t="s">
        <v>198</v>
      </c>
      <c r="H101">
        <v>100</v>
      </c>
    </row>
    <row r="102" spans="1:8" x14ac:dyDescent="0.25">
      <c r="A102" t="s">
        <v>122</v>
      </c>
      <c r="B102">
        <v>1</v>
      </c>
      <c r="D102" t="s">
        <v>198</v>
      </c>
      <c r="H102">
        <v>101</v>
      </c>
    </row>
    <row r="103" spans="1:8" x14ac:dyDescent="0.25">
      <c r="A103" t="s">
        <v>123</v>
      </c>
      <c r="B103">
        <v>1</v>
      </c>
      <c r="D103" t="s">
        <v>198</v>
      </c>
      <c r="H103">
        <v>102</v>
      </c>
    </row>
    <row r="104" spans="1:8" x14ac:dyDescent="0.25">
      <c r="A104" t="s">
        <v>124</v>
      </c>
      <c r="B104">
        <v>1</v>
      </c>
      <c r="D104" t="s">
        <v>198</v>
      </c>
      <c r="H104">
        <v>103</v>
      </c>
    </row>
    <row r="105" spans="1:8" x14ac:dyDescent="0.25">
      <c r="A105" t="s">
        <v>125</v>
      </c>
      <c r="B105">
        <v>1</v>
      </c>
      <c r="D105" t="s">
        <v>198</v>
      </c>
      <c r="H105">
        <v>104</v>
      </c>
    </row>
    <row r="106" spans="1:8" x14ac:dyDescent="0.25">
      <c r="A106" t="s">
        <v>126</v>
      </c>
      <c r="B106">
        <v>800</v>
      </c>
      <c r="D106" t="s">
        <v>198</v>
      </c>
      <c r="H106">
        <v>105</v>
      </c>
    </row>
    <row r="107" spans="1:8" x14ac:dyDescent="0.25">
      <c r="A107" t="s">
        <v>127</v>
      </c>
      <c r="D107" t="s">
        <v>198</v>
      </c>
      <c r="H107">
        <v>106</v>
      </c>
    </row>
    <row r="108" spans="1:8" x14ac:dyDescent="0.25">
      <c r="A108" t="s">
        <v>128</v>
      </c>
      <c r="B108">
        <v>240</v>
      </c>
      <c r="D108" t="s">
        <v>198</v>
      </c>
      <c r="H108">
        <v>107</v>
      </c>
    </row>
    <row r="109" spans="1:8" x14ac:dyDescent="0.25">
      <c r="A109" t="s">
        <v>129</v>
      </c>
      <c r="B109">
        <v>4500</v>
      </c>
      <c r="D109" t="s">
        <v>198</v>
      </c>
      <c r="H109">
        <v>108</v>
      </c>
    </row>
    <row r="110" spans="1:8" x14ac:dyDescent="0.25">
      <c r="A110" t="s">
        <v>130</v>
      </c>
      <c r="B110">
        <v>100</v>
      </c>
      <c r="D110" t="s">
        <v>198</v>
      </c>
      <c r="H110">
        <v>109</v>
      </c>
    </row>
    <row r="111" spans="1:8" x14ac:dyDescent="0.25">
      <c r="A111" t="s">
        <v>131</v>
      </c>
      <c r="B111">
        <v>900</v>
      </c>
      <c r="D111" t="s">
        <v>198</v>
      </c>
      <c r="H111">
        <v>110</v>
      </c>
    </row>
    <row r="112" spans="1:8" x14ac:dyDescent="0.25">
      <c r="A112" t="s">
        <v>132</v>
      </c>
      <c r="B112">
        <v>225</v>
      </c>
      <c r="D112" t="s">
        <v>198</v>
      </c>
      <c r="H112">
        <v>111</v>
      </c>
    </row>
    <row r="113" spans="1:8" x14ac:dyDescent="0.25">
      <c r="A113" t="s">
        <v>133</v>
      </c>
      <c r="B113">
        <v>275</v>
      </c>
      <c r="D113" t="s">
        <v>198</v>
      </c>
      <c r="H113">
        <v>112</v>
      </c>
    </row>
    <row r="114" spans="1:8" x14ac:dyDescent="0.25">
      <c r="A114" t="s">
        <v>134</v>
      </c>
      <c r="B114">
        <v>2000</v>
      </c>
      <c r="D114" t="s">
        <v>198</v>
      </c>
      <c r="H114">
        <v>113</v>
      </c>
    </row>
    <row r="115" spans="1:8" x14ac:dyDescent="0.25">
      <c r="A115" t="s">
        <v>135</v>
      </c>
      <c r="B115">
        <v>8000</v>
      </c>
      <c r="D115" t="s">
        <v>198</v>
      </c>
      <c r="H115">
        <v>114</v>
      </c>
    </row>
    <row r="116" spans="1:8" x14ac:dyDescent="0.25">
      <c r="A116" t="s">
        <v>136</v>
      </c>
      <c r="B116">
        <v>235</v>
      </c>
      <c r="D116" t="s">
        <v>198</v>
      </c>
      <c r="H116">
        <v>115</v>
      </c>
    </row>
    <row r="117" spans="1:8" x14ac:dyDescent="0.25">
      <c r="A117" t="s">
        <v>137</v>
      </c>
      <c r="B117">
        <v>100</v>
      </c>
      <c r="D117" t="s">
        <v>198</v>
      </c>
      <c r="H117">
        <v>116</v>
      </c>
    </row>
    <row r="118" spans="1:8" x14ac:dyDescent="0.25">
      <c r="A118" t="s">
        <v>138</v>
      </c>
      <c r="B118">
        <v>150</v>
      </c>
      <c r="D118" t="s">
        <v>198</v>
      </c>
      <c r="H118">
        <v>117</v>
      </c>
    </row>
    <row r="119" spans="1:8" x14ac:dyDescent="0.25">
      <c r="A119" t="s">
        <v>139</v>
      </c>
      <c r="B119">
        <v>175</v>
      </c>
      <c r="D119" t="s">
        <v>198</v>
      </c>
      <c r="H119">
        <v>118</v>
      </c>
    </row>
    <row r="120" spans="1:8" x14ac:dyDescent="0.25">
      <c r="A120" t="s">
        <v>140</v>
      </c>
      <c r="B120">
        <v>600</v>
      </c>
      <c r="D120" t="s">
        <v>198</v>
      </c>
      <c r="H120">
        <v>119</v>
      </c>
    </row>
    <row r="121" spans="1:8" x14ac:dyDescent="0.25">
      <c r="A121" t="s">
        <v>141</v>
      </c>
      <c r="B121">
        <v>600</v>
      </c>
      <c r="D121" t="s">
        <v>198</v>
      </c>
      <c r="H121">
        <v>120</v>
      </c>
    </row>
    <row r="122" spans="1:8" x14ac:dyDescent="0.25">
      <c r="A122" t="s">
        <v>142</v>
      </c>
      <c r="B122">
        <v>600</v>
      </c>
      <c r="D122" t="s">
        <v>198</v>
      </c>
      <c r="H122">
        <v>121</v>
      </c>
    </row>
    <row r="123" spans="1:8" x14ac:dyDescent="0.25">
      <c r="A123" t="s">
        <v>143</v>
      </c>
      <c r="B123">
        <v>600</v>
      </c>
      <c r="D123" t="s">
        <v>198</v>
      </c>
      <c r="H123">
        <v>122</v>
      </c>
    </row>
    <row r="124" spans="1:8" x14ac:dyDescent="0.25">
      <c r="A124" t="s">
        <v>144</v>
      </c>
      <c r="B124">
        <v>600</v>
      </c>
      <c r="D124" t="s">
        <v>198</v>
      </c>
      <c r="H124">
        <v>123</v>
      </c>
    </row>
    <row r="125" spans="1:8" x14ac:dyDescent="0.25">
      <c r="A125" t="s">
        <v>145</v>
      </c>
      <c r="B125">
        <v>600</v>
      </c>
      <c r="D125" t="s">
        <v>198</v>
      </c>
      <c r="H125">
        <v>124</v>
      </c>
    </row>
    <row r="126" spans="1:8" x14ac:dyDescent="0.25">
      <c r="A126" t="s">
        <v>146</v>
      </c>
      <c r="B126">
        <v>3000</v>
      </c>
      <c r="D126" t="s">
        <v>198</v>
      </c>
      <c r="H126">
        <v>125</v>
      </c>
    </row>
    <row r="127" spans="1:8" x14ac:dyDescent="0.25">
      <c r="A127" t="s">
        <v>147</v>
      </c>
      <c r="B127">
        <v>600</v>
      </c>
      <c r="D127" t="s">
        <v>198</v>
      </c>
      <c r="H127">
        <v>126</v>
      </c>
    </row>
    <row r="128" spans="1:8" x14ac:dyDescent="0.25">
      <c r="A128" t="s">
        <v>148</v>
      </c>
      <c r="B128">
        <v>900</v>
      </c>
      <c r="D128" t="s">
        <v>198</v>
      </c>
      <c r="H128">
        <v>127</v>
      </c>
    </row>
    <row r="129" spans="1:8" x14ac:dyDescent="0.25">
      <c r="A129" t="s">
        <v>149</v>
      </c>
      <c r="B129">
        <v>250</v>
      </c>
      <c r="D129" t="s">
        <v>198</v>
      </c>
      <c r="H129">
        <v>128</v>
      </c>
    </row>
    <row r="130" spans="1:8" x14ac:dyDescent="0.25">
      <c r="A130" t="s">
        <v>150</v>
      </c>
      <c r="B130">
        <v>70</v>
      </c>
      <c r="D130" t="s">
        <v>198</v>
      </c>
      <c r="H130">
        <v>129</v>
      </c>
    </row>
    <row r="131" spans="1:8" x14ac:dyDescent="0.25">
      <c r="A131" t="s">
        <v>152</v>
      </c>
      <c r="B131">
        <v>700</v>
      </c>
      <c r="D131" t="s">
        <v>198</v>
      </c>
      <c r="H131">
        <v>130</v>
      </c>
    </row>
    <row r="132" spans="1:8" x14ac:dyDescent="0.25">
      <c r="A132" t="s">
        <v>153</v>
      </c>
      <c r="B132">
        <v>800</v>
      </c>
      <c r="D132" t="s">
        <v>198</v>
      </c>
      <c r="H132">
        <v>131</v>
      </c>
    </row>
    <row r="133" spans="1:8" x14ac:dyDescent="0.25">
      <c r="A133" t="s">
        <v>154</v>
      </c>
      <c r="B133">
        <v>1</v>
      </c>
      <c r="D133" t="s">
        <v>198</v>
      </c>
      <c r="H133">
        <v>132</v>
      </c>
    </row>
    <row r="134" spans="1:8" x14ac:dyDescent="0.25">
      <c r="A134" s="3" t="s">
        <v>155</v>
      </c>
      <c r="B134">
        <v>650</v>
      </c>
      <c r="H134">
        <v>133</v>
      </c>
    </row>
    <row r="135" spans="1:8" x14ac:dyDescent="0.25">
      <c r="A135" s="7" t="s">
        <v>156</v>
      </c>
      <c r="B135">
        <v>4000</v>
      </c>
      <c r="H135">
        <v>134</v>
      </c>
    </row>
    <row r="136" spans="1:8" x14ac:dyDescent="0.25">
      <c r="A136" s="6" t="s">
        <v>157</v>
      </c>
      <c r="B136">
        <v>550</v>
      </c>
      <c r="H136">
        <v>135</v>
      </c>
    </row>
    <row r="137" spans="1:8" x14ac:dyDescent="0.25">
      <c r="A137" s="7" t="s">
        <v>158</v>
      </c>
      <c r="B137">
        <v>2100</v>
      </c>
      <c r="H137">
        <v>136</v>
      </c>
    </row>
    <row r="138" spans="1:8" x14ac:dyDescent="0.25">
      <c r="A138" s="5" t="s">
        <v>159</v>
      </c>
      <c r="B138">
        <v>400</v>
      </c>
      <c r="H138">
        <v>137</v>
      </c>
    </row>
    <row r="139" spans="1:8" x14ac:dyDescent="0.25">
      <c r="A139" t="s">
        <v>160</v>
      </c>
      <c r="B139">
        <v>1</v>
      </c>
      <c r="H139">
        <v>138</v>
      </c>
    </row>
    <row r="140" spans="1:8" x14ac:dyDescent="0.25">
      <c r="A140" s="7" t="s">
        <v>161</v>
      </c>
      <c r="B140">
        <v>2000</v>
      </c>
      <c r="H140">
        <v>139</v>
      </c>
    </row>
    <row r="141" spans="1:8" x14ac:dyDescent="0.25">
      <c r="A141" s="3" t="s">
        <v>162</v>
      </c>
      <c r="B141">
        <v>700</v>
      </c>
      <c r="H141">
        <v>140</v>
      </c>
    </row>
    <row r="142" spans="1:8" x14ac:dyDescent="0.25">
      <c r="A142" t="s">
        <v>163</v>
      </c>
      <c r="B142">
        <v>375</v>
      </c>
      <c r="H142">
        <v>141</v>
      </c>
    </row>
    <row r="143" spans="1:8" x14ac:dyDescent="0.25">
      <c r="A143" s="3" t="s">
        <v>164</v>
      </c>
      <c r="B143">
        <v>800</v>
      </c>
      <c r="H143">
        <v>142</v>
      </c>
    </row>
    <row r="144" spans="1:8" x14ac:dyDescent="0.25">
      <c r="A144" s="6" t="s">
        <v>165</v>
      </c>
      <c r="B144">
        <v>450</v>
      </c>
      <c r="H144">
        <v>143</v>
      </c>
    </row>
    <row r="145" spans="1:8" x14ac:dyDescent="0.25">
      <c r="A145" s="6" t="s">
        <v>166</v>
      </c>
      <c r="B145">
        <v>500</v>
      </c>
      <c r="H145">
        <v>144</v>
      </c>
    </row>
    <row r="146" spans="1:8" x14ac:dyDescent="0.25">
      <c r="A146" s="5" t="s">
        <v>167</v>
      </c>
      <c r="B146">
        <v>650</v>
      </c>
      <c r="H146">
        <v>145</v>
      </c>
    </row>
    <row r="147" spans="1:8" x14ac:dyDescent="0.25">
      <c r="A147" s="5" t="s">
        <v>168</v>
      </c>
      <c r="B147">
        <v>800</v>
      </c>
      <c r="H147">
        <v>146</v>
      </c>
    </row>
    <row r="148" spans="1:8" x14ac:dyDescent="0.25">
      <c r="A148" s="5" t="s">
        <v>169</v>
      </c>
      <c r="B148">
        <v>625</v>
      </c>
      <c r="H148">
        <v>147</v>
      </c>
    </row>
    <row r="149" spans="1:8" x14ac:dyDescent="0.25">
      <c r="A149" s="7" t="s">
        <v>170</v>
      </c>
      <c r="B149">
        <v>8000</v>
      </c>
      <c r="H149">
        <v>148</v>
      </c>
    </row>
    <row r="150" spans="1:8" x14ac:dyDescent="0.25">
      <c r="A150" t="s">
        <v>171</v>
      </c>
      <c r="B150">
        <v>8000</v>
      </c>
      <c r="H150">
        <v>149</v>
      </c>
    </row>
    <row r="151" spans="1:8" x14ac:dyDescent="0.25">
      <c r="A151" t="s">
        <v>172</v>
      </c>
      <c r="B151">
        <v>1</v>
      </c>
      <c r="H151">
        <v>150</v>
      </c>
    </row>
    <row r="152" spans="1:8" x14ac:dyDescent="0.25">
      <c r="A152" t="s">
        <v>173</v>
      </c>
      <c r="B152">
        <v>500</v>
      </c>
      <c r="H152">
        <v>151</v>
      </c>
    </row>
    <row r="153" spans="1:8" x14ac:dyDescent="0.25">
      <c r="A153" t="s">
        <v>174</v>
      </c>
      <c r="B153">
        <v>1</v>
      </c>
      <c r="H153">
        <v>152</v>
      </c>
    </row>
    <row r="154" spans="1:8" x14ac:dyDescent="0.25">
      <c r="A154" t="s">
        <v>175</v>
      </c>
      <c r="B154">
        <v>100</v>
      </c>
      <c r="H154">
        <v>153</v>
      </c>
    </row>
    <row r="155" spans="1:8" x14ac:dyDescent="0.25">
      <c r="A155" t="s">
        <v>176</v>
      </c>
      <c r="B155">
        <v>500</v>
      </c>
      <c r="H155">
        <v>154</v>
      </c>
    </row>
    <row r="156" spans="1:8" x14ac:dyDescent="0.25">
      <c r="A156" t="s">
        <v>177</v>
      </c>
      <c r="B156">
        <v>150</v>
      </c>
      <c r="H156">
        <v>155</v>
      </c>
    </row>
    <row r="157" spans="1:8" x14ac:dyDescent="0.25">
      <c r="A157" t="s">
        <v>178</v>
      </c>
      <c r="B157">
        <v>400</v>
      </c>
      <c r="H157">
        <v>156</v>
      </c>
    </row>
    <row r="158" spans="1:8" x14ac:dyDescent="0.25">
      <c r="A158" t="s">
        <v>179</v>
      </c>
      <c r="B158">
        <v>800</v>
      </c>
      <c r="H158">
        <v>157</v>
      </c>
    </row>
    <row r="159" spans="1:8" x14ac:dyDescent="0.25">
      <c r="A159" s="6" t="s">
        <v>180</v>
      </c>
      <c r="B159">
        <v>300</v>
      </c>
      <c r="H159">
        <v>158</v>
      </c>
    </row>
    <row r="160" spans="1:8" x14ac:dyDescent="0.25">
      <c r="A160" s="7" t="s">
        <v>181</v>
      </c>
      <c r="B160">
        <v>4000</v>
      </c>
      <c r="H160">
        <v>159</v>
      </c>
    </row>
    <row r="161" spans="1:8" x14ac:dyDescent="0.25">
      <c r="A161" t="s">
        <v>182</v>
      </c>
      <c r="B161">
        <v>300</v>
      </c>
      <c r="H161">
        <v>160</v>
      </c>
    </row>
    <row r="162" spans="1:8" x14ac:dyDescent="0.25">
      <c r="A162" t="s">
        <v>183</v>
      </c>
      <c r="B162">
        <v>300</v>
      </c>
      <c r="H162">
        <v>161</v>
      </c>
    </row>
  </sheetData>
  <autoFilter ref="A1:I162"/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N162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31.85546875" bestFit="1" customWidth="1"/>
    <col min="3" max="3" width="9.140625" style="17"/>
    <col min="5" max="5" width="9.140625" style="17"/>
    <col min="7" max="12" width="9.140625" style="17"/>
  </cols>
  <sheetData>
    <row r="1" spans="1:14" x14ac:dyDescent="0.25">
      <c r="A1" s="1" t="s">
        <v>13</v>
      </c>
      <c r="B1" s="9" t="s">
        <v>199</v>
      </c>
      <c r="C1" s="18" t="s">
        <v>16</v>
      </c>
      <c r="D1" s="8" t="s">
        <v>200</v>
      </c>
      <c r="E1" s="19" t="s">
        <v>16</v>
      </c>
      <c r="F1" s="27" t="s">
        <v>201</v>
      </c>
      <c r="G1" s="28" t="s">
        <v>16</v>
      </c>
      <c r="H1" s="20" t="s">
        <v>202</v>
      </c>
      <c r="I1" s="20" t="s">
        <v>203</v>
      </c>
      <c r="J1" s="20" t="s">
        <v>204</v>
      </c>
      <c r="K1" s="20" t="s">
        <v>205</v>
      </c>
      <c r="L1" s="20" t="s">
        <v>206</v>
      </c>
      <c r="M1" t="s">
        <v>19</v>
      </c>
      <c r="N1" t="s">
        <v>20</v>
      </c>
    </row>
    <row r="2" spans="1:14" ht="15" customHeight="1" x14ac:dyDescent="0.25">
      <c r="A2" s="5" t="s">
        <v>21</v>
      </c>
      <c r="B2">
        <v>45</v>
      </c>
      <c r="M2">
        <v>1</v>
      </c>
    </row>
    <row r="3" spans="1:14" x14ac:dyDescent="0.25">
      <c r="A3" t="s">
        <v>22</v>
      </c>
      <c r="B3">
        <v>45</v>
      </c>
      <c r="M3">
        <v>2</v>
      </c>
    </row>
    <row r="4" spans="1:14" ht="15" customHeight="1" x14ac:dyDescent="0.25">
      <c r="A4" s="3" t="s">
        <v>23</v>
      </c>
      <c r="B4">
        <v>50</v>
      </c>
      <c r="M4">
        <v>3</v>
      </c>
    </row>
    <row r="5" spans="1:14" ht="15" customHeight="1" x14ac:dyDescent="0.25">
      <c r="A5" s="6" t="s">
        <v>24</v>
      </c>
      <c r="B5">
        <v>40</v>
      </c>
      <c r="M5">
        <v>4</v>
      </c>
    </row>
    <row r="6" spans="1:14" x14ac:dyDescent="0.25">
      <c r="A6" t="s">
        <v>25</v>
      </c>
      <c r="B6">
        <v>40</v>
      </c>
      <c r="M6">
        <v>5</v>
      </c>
    </row>
    <row r="7" spans="1:14" x14ac:dyDescent="0.25">
      <c r="A7" s="7" t="s">
        <v>26</v>
      </c>
      <c r="B7">
        <v>280</v>
      </c>
      <c r="M7">
        <v>6</v>
      </c>
    </row>
    <row r="8" spans="1:14" x14ac:dyDescent="0.25">
      <c r="A8" s="7" t="s">
        <v>27</v>
      </c>
      <c r="B8">
        <v>65</v>
      </c>
      <c r="M8">
        <v>7</v>
      </c>
    </row>
    <row r="9" spans="1:14" ht="15" customHeight="1" x14ac:dyDescent="0.25">
      <c r="A9" s="3" t="s">
        <v>28</v>
      </c>
      <c r="B9">
        <v>70</v>
      </c>
      <c r="M9">
        <v>8</v>
      </c>
    </row>
    <row r="10" spans="1:14" x14ac:dyDescent="0.25">
      <c r="A10" s="7" t="s">
        <v>29</v>
      </c>
      <c r="B10">
        <v>165</v>
      </c>
      <c r="M10">
        <v>9</v>
      </c>
    </row>
    <row r="11" spans="1:14" x14ac:dyDescent="0.25">
      <c r="A11" t="s">
        <v>30</v>
      </c>
      <c r="B11">
        <v>1</v>
      </c>
      <c r="M11">
        <v>10</v>
      </c>
    </row>
    <row r="12" spans="1:14" x14ac:dyDescent="0.25">
      <c r="A12" t="s">
        <v>31</v>
      </c>
      <c r="B12">
        <v>55</v>
      </c>
      <c r="M12">
        <v>11</v>
      </c>
    </row>
    <row r="13" spans="1:14" x14ac:dyDescent="0.25">
      <c r="A13" t="s">
        <v>32</v>
      </c>
      <c r="B13">
        <v>55</v>
      </c>
      <c r="M13">
        <v>12</v>
      </c>
    </row>
    <row r="14" spans="1:14" x14ac:dyDescent="0.25">
      <c r="A14" t="s">
        <v>33</v>
      </c>
      <c r="B14">
        <v>55</v>
      </c>
      <c r="M14">
        <v>13</v>
      </c>
    </row>
    <row r="15" spans="1:14" x14ac:dyDescent="0.25">
      <c r="A15" t="s">
        <v>34</v>
      </c>
      <c r="B15">
        <v>30</v>
      </c>
      <c r="M15">
        <v>14</v>
      </c>
    </row>
    <row r="16" spans="1:14" x14ac:dyDescent="0.25">
      <c r="A16" t="s">
        <v>35</v>
      </c>
      <c r="B16">
        <v>20</v>
      </c>
      <c r="M16">
        <v>15</v>
      </c>
    </row>
    <row r="17" spans="1:13" x14ac:dyDescent="0.25">
      <c r="A17" t="s">
        <v>36</v>
      </c>
      <c r="M17">
        <v>16</v>
      </c>
    </row>
    <row r="18" spans="1:13" ht="15" customHeight="1" x14ac:dyDescent="0.25">
      <c r="A18" s="6" t="s">
        <v>37</v>
      </c>
      <c r="B18">
        <v>35</v>
      </c>
      <c r="M18">
        <v>17</v>
      </c>
    </row>
    <row r="19" spans="1:13" ht="15" customHeight="1" x14ac:dyDescent="0.25">
      <c r="A19" s="3" t="s">
        <v>38</v>
      </c>
      <c r="B19">
        <v>45</v>
      </c>
      <c r="M19">
        <v>18</v>
      </c>
    </row>
    <row r="20" spans="1:13" x14ac:dyDescent="0.25">
      <c r="A20" t="s">
        <v>39</v>
      </c>
      <c r="B20">
        <v>20</v>
      </c>
      <c r="M20">
        <v>19</v>
      </c>
    </row>
    <row r="21" spans="1:13" ht="15" customHeight="1" x14ac:dyDescent="0.25">
      <c r="A21" s="3" t="s">
        <v>40</v>
      </c>
      <c r="B21">
        <v>50</v>
      </c>
      <c r="M21">
        <v>20</v>
      </c>
    </row>
    <row r="22" spans="1:13" x14ac:dyDescent="0.25">
      <c r="A22" t="s">
        <v>41</v>
      </c>
      <c r="B22">
        <v>55</v>
      </c>
      <c r="M22">
        <v>21</v>
      </c>
    </row>
    <row r="23" spans="1:13" ht="15" customHeight="1" x14ac:dyDescent="0.25">
      <c r="A23" s="5" t="s">
        <v>42</v>
      </c>
      <c r="B23">
        <v>45</v>
      </c>
      <c r="M23">
        <v>22</v>
      </c>
    </row>
    <row r="24" spans="1:13" x14ac:dyDescent="0.25">
      <c r="A24" s="7" t="s">
        <v>43</v>
      </c>
      <c r="B24">
        <v>1</v>
      </c>
      <c r="M24">
        <v>23</v>
      </c>
    </row>
    <row r="25" spans="1:13" x14ac:dyDescent="0.25">
      <c r="A25" t="s">
        <v>44</v>
      </c>
      <c r="B25">
        <v>15</v>
      </c>
      <c r="M25">
        <v>24</v>
      </c>
    </row>
    <row r="26" spans="1:13" x14ac:dyDescent="0.25">
      <c r="A26" t="s">
        <v>45</v>
      </c>
      <c r="B26">
        <v>15</v>
      </c>
      <c r="M26">
        <v>25</v>
      </c>
    </row>
    <row r="27" spans="1:13" ht="15" customHeight="1" x14ac:dyDescent="0.25">
      <c r="A27" s="5" t="s">
        <v>46</v>
      </c>
      <c r="B27">
        <v>45</v>
      </c>
      <c r="M27">
        <v>26</v>
      </c>
    </row>
    <row r="28" spans="1:13" x14ac:dyDescent="0.25">
      <c r="A28" t="s">
        <v>47</v>
      </c>
      <c r="B28">
        <v>30</v>
      </c>
      <c r="M28">
        <v>27</v>
      </c>
    </row>
    <row r="29" spans="1:13" x14ac:dyDescent="0.25">
      <c r="A29" t="s">
        <v>48</v>
      </c>
      <c r="B29">
        <v>45</v>
      </c>
      <c r="M29">
        <v>28</v>
      </c>
    </row>
    <row r="30" spans="1:13" ht="15" customHeight="1" x14ac:dyDescent="0.25">
      <c r="A30" s="6" t="s">
        <v>49</v>
      </c>
      <c r="B30">
        <v>20</v>
      </c>
      <c r="M30">
        <v>29</v>
      </c>
    </row>
    <row r="31" spans="1:13" x14ac:dyDescent="0.25">
      <c r="A31" s="7" t="s">
        <v>50</v>
      </c>
      <c r="B31">
        <v>75</v>
      </c>
      <c r="M31">
        <v>30</v>
      </c>
    </row>
    <row r="32" spans="1:13" x14ac:dyDescent="0.25">
      <c r="A32" t="s">
        <v>51</v>
      </c>
      <c r="B32">
        <v>70</v>
      </c>
      <c r="M32">
        <v>31</v>
      </c>
    </row>
    <row r="33" spans="1:13" x14ac:dyDescent="0.25">
      <c r="A33" t="s">
        <v>52</v>
      </c>
      <c r="B33">
        <v>70</v>
      </c>
      <c r="M33">
        <v>32</v>
      </c>
    </row>
    <row r="34" spans="1:13" x14ac:dyDescent="0.25">
      <c r="A34" t="s">
        <v>53</v>
      </c>
      <c r="B34">
        <v>15</v>
      </c>
      <c r="M34">
        <v>33</v>
      </c>
    </row>
    <row r="35" spans="1:13" ht="15" customHeight="1" x14ac:dyDescent="0.25">
      <c r="A35" s="3" t="s">
        <v>54</v>
      </c>
      <c r="B35">
        <v>55</v>
      </c>
      <c r="M35">
        <v>34</v>
      </c>
    </row>
    <row r="36" spans="1:13" x14ac:dyDescent="0.25">
      <c r="A36" t="s">
        <v>55</v>
      </c>
      <c r="B36">
        <v>18</v>
      </c>
      <c r="M36">
        <v>35</v>
      </c>
    </row>
    <row r="37" spans="1:13" ht="15" customHeight="1" x14ac:dyDescent="0.25">
      <c r="A37" s="3" t="s">
        <v>56</v>
      </c>
      <c r="B37">
        <v>68</v>
      </c>
      <c r="C37" s="17">
        <f>B37/$B$66</f>
        <v>0.93150684931506844</v>
      </c>
      <c r="D37" s="4">
        <v>60</v>
      </c>
      <c r="E37" s="17">
        <f>D37/$D$66</f>
        <v>1</v>
      </c>
      <c r="F37">
        <v>60</v>
      </c>
      <c r="G37" s="17">
        <f>F37/$F$66</f>
        <v>1</v>
      </c>
      <c r="H37" s="17">
        <v>45</v>
      </c>
      <c r="I37" s="17">
        <f>H37*1.11</f>
        <v>49.95</v>
      </c>
      <c r="J37" s="17">
        <f>H37*1.22</f>
        <v>54.9</v>
      </c>
      <c r="K37" s="17">
        <f>H37*1.33</f>
        <v>59.85</v>
      </c>
      <c r="L37" s="17">
        <f>H37*1.44</f>
        <v>64.8</v>
      </c>
      <c r="M37">
        <v>36</v>
      </c>
    </row>
    <row r="38" spans="1:13" ht="15" customHeight="1" x14ac:dyDescent="0.25">
      <c r="A38" s="6" t="s">
        <v>57</v>
      </c>
      <c r="B38">
        <v>10</v>
      </c>
      <c r="C38" s="17">
        <f>B38/$B$65</f>
        <v>1.4285714285714286</v>
      </c>
      <c r="D38" s="25">
        <v>10</v>
      </c>
      <c r="E38" s="17">
        <f>D38/$D$65</f>
        <v>1.1111111111111112</v>
      </c>
      <c r="F38">
        <v>20</v>
      </c>
      <c r="G38" s="17">
        <f>F38/$F$65</f>
        <v>1.1111111111111112</v>
      </c>
      <c r="H38" s="17">
        <f>(F38/18)*7</f>
        <v>7.7777777777777786</v>
      </c>
      <c r="I38" s="17">
        <f>H38*1.11</f>
        <v>8.6333333333333346</v>
      </c>
      <c r="J38" s="17">
        <f>H38*1.22</f>
        <v>9.4888888888888889</v>
      </c>
      <c r="K38" s="17">
        <f>H38*1.33</f>
        <v>10.344444444444447</v>
      </c>
      <c r="L38" s="17">
        <f>H38*1.44</f>
        <v>11.200000000000001</v>
      </c>
      <c r="M38">
        <v>37</v>
      </c>
    </row>
    <row r="39" spans="1:13" x14ac:dyDescent="0.25">
      <c r="A39" s="7" t="s">
        <v>58</v>
      </c>
      <c r="B39">
        <v>210</v>
      </c>
      <c r="C39" s="17">
        <f>B39/$B$45</f>
        <v>1.4482758620689655</v>
      </c>
      <c r="D39" s="4">
        <v>165</v>
      </c>
      <c r="E39" s="17">
        <f>D39/$D$45</f>
        <v>1.1379310344827587</v>
      </c>
      <c r="F39">
        <v>280</v>
      </c>
      <c r="G39" s="17">
        <f>F39/$F$45</f>
        <v>1.8666666666666667</v>
      </c>
      <c r="M39">
        <v>38</v>
      </c>
    </row>
    <row r="40" spans="1:13" ht="15" customHeight="1" x14ac:dyDescent="0.25">
      <c r="A40" s="6" t="s">
        <v>59</v>
      </c>
      <c r="B40">
        <v>15</v>
      </c>
      <c r="C40" s="17">
        <f>B40/$B$65</f>
        <v>2.1428571428571428</v>
      </c>
      <c r="D40" s="25">
        <v>15</v>
      </c>
      <c r="E40" s="17">
        <f>D40/$D$65</f>
        <v>1.6666666666666667</v>
      </c>
      <c r="F40">
        <v>45</v>
      </c>
      <c r="G40" s="17">
        <f>F40/$F$65</f>
        <v>2.5</v>
      </c>
      <c r="H40" s="17">
        <f>(F40/18)*7</f>
        <v>17.5</v>
      </c>
      <c r="I40" s="17">
        <f>H40*1.11</f>
        <v>19.425000000000001</v>
      </c>
      <c r="J40" s="17">
        <f>H40*1.22</f>
        <v>21.349999999999998</v>
      </c>
      <c r="K40" s="17">
        <f>H40*1.33</f>
        <v>23.275000000000002</v>
      </c>
      <c r="L40" s="17">
        <f>H40*1.44</f>
        <v>25.2</v>
      </c>
      <c r="M40">
        <v>39</v>
      </c>
    </row>
    <row r="41" spans="1:13" x14ac:dyDescent="0.25">
      <c r="A41" t="s">
        <v>60</v>
      </c>
      <c r="B41">
        <v>60</v>
      </c>
      <c r="D41" s="25">
        <v>60</v>
      </c>
      <c r="F41">
        <v>60</v>
      </c>
      <c r="M41">
        <v>40</v>
      </c>
    </row>
    <row r="42" spans="1:13" x14ac:dyDescent="0.25">
      <c r="A42" t="s">
        <v>61</v>
      </c>
      <c r="M42">
        <v>41</v>
      </c>
    </row>
    <row r="43" spans="1:13" x14ac:dyDescent="0.25">
      <c r="A43" t="s">
        <v>62</v>
      </c>
      <c r="M43">
        <v>42</v>
      </c>
    </row>
    <row r="44" spans="1:13" ht="15" customHeight="1" x14ac:dyDescent="0.25">
      <c r="A44" s="6" t="s">
        <v>63</v>
      </c>
      <c r="B44">
        <v>9</v>
      </c>
      <c r="C44" s="17">
        <f>B44/$B$65</f>
        <v>1.2857142857142858</v>
      </c>
      <c r="D44" s="4">
        <v>7</v>
      </c>
      <c r="E44" s="17">
        <f>D44/$D$65</f>
        <v>0.77777777777777779</v>
      </c>
      <c r="F44">
        <v>9</v>
      </c>
      <c r="G44" s="17">
        <f>F44/$F$65</f>
        <v>0.5</v>
      </c>
      <c r="H44" s="17">
        <f>(F44/18)*7</f>
        <v>3.5</v>
      </c>
      <c r="I44" s="17">
        <f>H44*1.11</f>
        <v>3.8850000000000002</v>
      </c>
      <c r="J44" s="17">
        <f>H44*1.22</f>
        <v>4.2699999999999996</v>
      </c>
      <c r="K44" s="17">
        <f>H44*1.33</f>
        <v>4.6550000000000002</v>
      </c>
      <c r="L44" s="17">
        <f>H44*1.44</f>
        <v>5.04</v>
      </c>
      <c r="M44">
        <v>43</v>
      </c>
    </row>
    <row r="45" spans="1:13" x14ac:dyDescent="0.25">
      <c r="A45" s="7" t="s">
        <v>64</v>
      </c>
      <c r="B45">
        <v>145</v>
      </c>
      <c r="C45" s="17">
        <f>B45/$B$45</f>
        <v>1</v>
      </c>
      <c r="D45" s="26">
        <v>145</v>
      </c>
      <c r="E45" s="17">
        <f>D45/$D$45</f>
        <v>1</v>
      </c>
      <c r="F45">
        <v>150</v>
      </c>
      <c r="G45" s="17">
        <f>F45/$F$45</f>
        <v>1</v>
      </c>
      <c r="M45">
        <v>44</v>
      </c>
    </row>
    <row r="46" spans="1:13" x14ac:dyDescent="0.25">
      <c r="A46" t="s">
        <v>65</v>
      </c>
      <c r="B46">
        <v>1</v>
      </c>
      <c r="M46">
        <v>45</v>
      </c>
    </row>
    <row r="47" spans="1:13" x14ac:dyDescent="0.25">
      <c r="A47" t="s">
        <v>66</v>
      </c>
      <c r="B47">
        <v>1</v>
      </c>
      <c r="M47">
        <v>46</v>
      </c>
    </row>
    <row r="48" spans="1:13" x14ac:dyDescent="0.25">
      <c r="A48" t="s">
        <v>67</v>
      </c>
      <c r="B48">
        <v>1</v>
      </c>
      <c r="M48">
        <v>47</v>
      </c>
    </row>
    <row r="49" spans="1:13" x14ac:dyDescent="0.25">
      <c r="A49" t="s">
        <v>68</v>
      </c>
      <c r="B49">
        <v>1</v>
      </c>
      <c r="M49">
        <v>48</v>
      </c>
    </row>
    <row r="50" spans="1:13" x14ac:dyDescent="0.25">
      <c r="A50" t="s">
        <v>69</v>
      </c>
      <c r="B50">
        <v>1</v>
      </c>
      <c r="M50">
        <v>49</v>
      </c>
    </row>
    <row r="51" spans="1:13" x14ac:dyDescent="0.25">
      <c r="A51" t="s">
        <v>70</v>
      </c>
      <c r="B51">
        <v>1</v>
      </c>
      <c r="M51">
        <v>50</v>
      </c>
    </row>
    <row r="52" spans="1:13" x14ac:dyDescent="0.25">
      <c r="A52" t="s">
        <v>71</v>
      </c>
      <c r="B52">
        <v>1</v>
      </c>
      <c r="M52">
        <v>51</v>
      </c>
    </row>
    <row r="53" spans="1:13" x14ac:dyDescent="0.25">
      <c r="A53" t="s">
        <v>72</v>
      </c>
      <c r="B53">
        <v>1</v>
      </c>
      <c r="M53">
        <v>52</v>
      </c>
    </row>
    <row r="54" spans="1:13" x14ac:dyDescent="0.25">
      <c r="A54" t="s">
        <v>73</v>
      </c>
      <c r="B54">
        <v>1</v>
      </c>
      <c r="M54">
        <v>53</v>
      </c>
    </row>
    <row r="55" spans="1:13" x14ac:dyDescent="0.25">
      <c r="A55" t="s">
        <v>74</v>
      </c>
      <c r="B55">
        <v>1</v>
      </c>
      <c r="M55">
        <v>54</v>
      </c>
    </row>
    <row r="56" spans="1:13" x14ac:dyDescent="0.25">
      <c r="A56" t="s">
        <v>75</v>
      </c>
      <c r="B56">
        <v>1</v>
      </c>
      <c r="M56">
        <v>55</v>
      </c>
    </row>
    <row r="57" spans="1:13" x14ac:dyDescent="0.25">
      <c r="A57" t="s">
        <v>76</v>
      </c>
      <c r="B57">
        <v>1</v>
      </c>
      <c r="M57">
        <v>56</v>
      </c>
    </row>
    <row r="58" spans="1:13" x14ac:dyDescent="0.25">
      <c r="A58" t="s">
        <v>77</v>
      </c>
      <c r="B58">
        <v>1</v>
      </c>
      <c r="M58">
        <v>57</v>
      </c>
    </row>
    <row r="59" spans="1:13" x14ac:dyDescent="0.25">
      <c r="A59" t="s">
        <v>78</v>
      </c>
      <c r="B59">
        <v>1</v>
      </c>
      <c r="M59">
        <v>58</v>
      </c>
    </row>
    <row r="60" spans="1:13" ht="15" customHeight="1" x14ac:dyDescent="0.25">
      <c r="A60" s="3" t="s">
        <v>79</v>
      </c>
      <c r="B60">
        <v>77</v>
      </c>
      <c r="C60" s="17">
        <f>B60/$B$66</f>
        <v>1.0547945205479452</v>
      </c>
      <c r="D60" s="4">
        <v>70</v>
      </c>
      <c r="E60" s="17">
        <f>D60/$D$66</f>
        <v>1.1666666666666667</v>
      </c>
      <c r="F60">
        <v>75</v>
      </c>
      <c r="G60" s="17">
        <f>F60/$F$66</f>
        <v>1.25</v>
      </c>
      <c r="H60" s="17">
        <v>56</v>
      </c>
      <c r="I60" s="17">
        <f>H60*1.11</f>
        <v>62.160000000000004</v>
      </c>
      <c r="J60" s="17">
        <f>H60*1.22</f>
        <v>68.319999999999993</v>
      </c>
      <c r="K60" s="17">
        <f>H60*1.33</f>
        <v>74.48</v>
      </c>
      <c r="L60" s="17">
        <f>H60*1.44</f>
        <v>80.64</v>
      </c>
      <c r="M60">
        <v>59</v>
      </c>
    </row>
    <row r="61" spans="1:13" x14ac:dyDescent="0.25">
      <c r="A61" t="s">
        <v>80</v>
      </c>
      <c r="B61">
        <v>60</v>
      </c>
      <c r="D61" s="25">
        <v>60</v>
      </c>
      <c r="F61">
        <v>60</v>
      </c>
      <c r="M61">
        <v>60</v>
      </c>
    </row>
    <row r="62" spans="1:13" x14ac:dyDescent="0.25">
      <c r="A62" t="s">
        <v>81</v>
      </c>
      <c r="M62">
        <v>61</v>
      </c>
    </row>
    <row r="63" spans="1:13" ht="15" customHeight="1" x14ac:dyDescent="0.25">
      <c r="A63" s="5" t="s">
        <v>82</v>
      </c>
      <c r="B63">
        <v>20</v>
      </c>
      <c r="C63" s="17">
        <f>B63/$B$63</f>
        <v>1</v>
      </c>
      <c r="D63" s="25">
        <v>20</v>
      </c>
      <c r="E63" s="17">
        <f>D63/$D$63</f>
        <v>1</v>
      </c>
      <c r="F63">
        <v>25</v>
      </c>
      <c r="G63" s="17">
        <f>F63/$F$63</f>
        <v>1</v>
      </c>
      <c r="H63" s="17">
        <v>15</v>
      </c>
      <c r="I63" s="17">
        <f>H63*1.11</f>
        <v>16.650000000000002</v>
      </c>
      <c r="J63" s="17">
        <f>H63*1.22</f>
        <v>18.3</v>
      </c>
      <c r="K63" s="17">
        <f>H63*1.33</f>
        <v>19.950000000000003</v>
      </c>
      <c r="L63" s="17">
        <f>H63*1.44</f>
        <v>21.599999999999998</v>
      </c>
      <c r="M63">
        <v>62</v>
      </c>
    </row>
    <row r="64" spans="1:13" x14ac:dyDescent="0.25">
      <c r="A64" s="7" t="s">
        <v>83</v>
      </c>
      <c r="B64">
        <v>250</v>
      </c>
      <c r="C64" s="17">
        <f>B64/$B$45</f>
        <v>1.7241379310344827</v>
      </c>
      <c r="D64" s="26">
        <v>250</v>
      </c>
      <c r="E64" s="17">
        <f>D64/$D$45</f>
        <v>1.7241379310344827</v>
      </c>
      <c r="F64">
        <v>420</v>
      </c>
      <c r="G64" s="17">
        <f>F64/$F$45</f>
        <v>2.8</v>
      </c>
      <c r="M64">
        <v>63</v>
      </c>
    </row>
    <row r="65" spans="1:13" ht="15" customHeight="1" x14ac:dyDescent="0.25">
      <c r="A65" s="6" t="s">
        <v>84</v>
      </c>
      <c r="B65">
        <v>7</v>
      </c>
      <c r="C65" s="17">
        <f>B65/$B$65</f>
        <v>1</v>
      </c>
      <c r="D65" s="4">
        <v>9</v>
      </c>
      <c r="E65" s="17">
        <f>D65/$D$65</f>
        <v>1</v>
      </c>
      <c r="F65">
        <v>18</v>
      </c>
      <c r="G65" s="17">
        <f>F65/$F$65</f>
        <v>1</v>
      </c>
      <c r="H65" s="17">
        <v>7</v>
      </c>
      <c r="I65" s="17">
        <f t="shared" ref="I65:I68" si="0">H65*1.11</f>
        <v>7.7700000000000005</v>
      </c>
      <c r="J65" s="17">
        <f t="shared" ref="J65:J68" si="1">H65*1.22</f>
        <v>8.5399999999999991</v>
      </c>
      <c r="K65" s="17">
        <f>H65*1.33</f>
        <v>9.31</v>
      </c>
      <c r="L65" s="17">
        <f t="shared" ref="L65:L68" si="2">H65*1.44</f>
        <v>10.08</v>
      </c>
      <c r="M65">
        <v>64</v>
      </c>
    </row>
    <row r="66" spans="1:13" ht="15" customHeight="1" x14ac:dyDescent="0.25">
      <c r="A66" s="3" t="s">
        <v>85</v>
      </c>
      <c r="B66">
        <v>73</v>
      </c>
      <c r="C66" s="17">
        <f>B66/$B$66</f>
        <v>1</v>
      </c>
      <c r="D66" s="4">
        <v>60</v>
      </c>
      <c r="E66" s="17">
        <f>D66/$D$66</f>
        <v>1</v>
      </c>
      <c r="F66">
        <v>60</v>
      </c>
      <c r="G66" s="17">
        <f>F66/$F$66</f>
        <v>1</v>
      </c>
      <c r="H66" s="17">
        <f>(F66/F37)*45</f>
        <v>45</v>
      </c>
      <c r="I66" s="17">
        <f t="shared" si="0"/>
        <v>49.95</v>
      </c>
      <c r="J66" s="17">
        <f t="shared" si="1"/>
        <v>54.9</v>
      </c>
      <c r="K66" s="17">
        <f>H66*1.33</f>
        <v>59.85</v>
      </c>
      <c r="L66" s="17">
        <f t="shared" si="2"/>
        <v>64.8</v>
      </c>
      <c r="M66">
        <v>65</v>
      </c>
    </row>
    <row r="67" spans="1:13" ht="15" customHeight="1" x14ac:dyDescent="0.25">
      <c r="A67" s="5" t="s">
        <v>86</v>
      </c>
      <c r="B67">
        <v>18</v>
      </c>
      <c r="C67" s="17">
        <f t="shared" ref="C67:C68" si="3">B67/$B$63</f>
        <v>0.9</v>
      </c>
      <c r="D67" s="25">
        <v>18</v>
      </c>
      <c r="E67" s="17">
        <f t="shared" ref="E67:E68" si="4">D67/$D$63</f>
        <v>0.9</v>
      </c>
      <c r="F67">
        <v>22</v>
      </c>
      <c r="G67" s="17">
        <f t="shared" ref="G67:G68" si="5">F67/$F$63</f>
        <v>0.88</v>
      </c>
      <c r="H67" s="17">
        <f>(F67/25)*15</f>
        <v>13.2</v>
      </c>
      <c r="I67" s="17">
        <f t="shared" si="0"/>
        <v>14.652000000000001</v>
      </c>
      <c r="J67" s="17">
        <f t="shared" si="1"/>
        <v>16.103999999999999</v>
      </c>
      <c r="K67" s="17">
        <f t="shared" ref="K67:K68" si="6">H67*1.33</f>
        <v>17.556000000000001</v>
      </c>
      <c r="L67" s="17">
        <f t="shared" si="2"/>
        <v>19.007999999999999</v>
      </c>
      <c r="M67">
        <v>66</v>
      </c>
    </row>
    <row r="68" spans="1:13" ht="15" customHeight="1" x14ac:dyDescent="0.25">
      <c r="A68" s="5" t="s">
        <v>87</v>
      </c>
      <c r="B68">
        <v>25</v>
      </c>
      <c r="C68" s="17">
        <f t="shared" si="3"/>
        <v>1.25</v>
      </c>
      <c r="D68" s="4">
        <v>35</v>
      </c>
      <c r="E68" s="17">
        <f t="shared" si="4"/>
        <v>1.75</v>
      </c>
      <c r="F68">
        <v>40</v>
      </c>
      <c r="G68" s="17">
        <f t="shared" si="5"/>
        <v>1.6</v>
      </c>
      <c r="H68" s="17">
        <f>(F68/25)*15</f>
        <v>24</v>
      </c>
      <c r="I68" s="17">
        <f t="shared" si="0"/>
        <v>26.64</v>
      </c>
      <c r="J68" s="17">
        <f t="shared" si="1"/>
        <v>29.28</v>
      </c>
      <c r="K68" s="17">
        <f t="shared" si="6"/>
        <v>31.92</v>
      </c>
      <c r="L68" s="17">
        <f t="shared" si="2"/>
        <v>34.56</v>
      </c>
      <c r="M68">
        <v>67</v>
      </c>
    </row>
    <row r="69" spans="1:13" x14ac:dyDescent="0.25">
      <c r="A69" s="7" t="s">
        <v>88</v>
      </c>
      <c r="B69">
        <v>160</v>
      </c>
      <c r="C69" s="17">
        <f t="shared" ref="C69" si="7">B69/$B$45</f>
        <v>1.103448275862069</v>
      </c>
      <c r="D69" s="26">
        <v>160</v>
      </c>
      <c r="E69" s="17">
        <f t="shared" ref="E69" si="8">D69/$D$45</f>
        <v>1.103448275862069</v>
      </c>
      <c r="F69">
        <v>175</v>
      </c>
      <c r="G69" s="17">
        <f t="shared" ref="G69" si="9">F69/$F$45</f>
        <v>1.1666666666666667</v>
      </c>
      <c r="M69">
        <v>68</v>
      </c>
    </row>
    <row r="70" spans="1:13" x14ac:dyDescent="0.25">
      <c r="A70" s="7" t="s">
        <v>89</v>
      </c>
      <c r="B70">
        <v>300</v>
      </c>
      <c r="D70" s="26">
        <v>300</v>
      </c>
      <c r="F70">
        <v>300</v>
      </c>
      <c r="M70">
        <v>69</v>
      </c>
    </row>
    <row r="71" spans="1:13" ht="15" customHeight="1" x14ac:dyDescent="0.25">
      <c r="A71" s="5" t="s">
        <v>90</v>
      </c>
      <c r="B71">
        <v>25</v>
      </c>
      <c r="C71" s="17">
        <f>B71/$B$63</f>
        <v>1.25</v>
      </c>
      <c r="D71" s="4">
        <v>22</v>
      </c>
      <c r="E71" s="17">
        <f>D71/$D$63</f>
        <v>1.1000000000000001</v>
      </c>
      <c r="F71">
        <v>28</v>
      </c>
      <c r="G71" s="17">
        <f>F71/$F$63</f>
        <v>1.1200000000000001</v>
      </c>
      <c r="H71" s="17">
        <f>(F71/25)*15</f>
        <v>16.8</v>
      </c>
      <c r="I71" s="17">
        <f>H71*1.11</f>
        <v>18.648000000000003</v>
      </c>
      <c r="J71" s="17">
        <f>H71*1.22</f>
        <v>20.495999999999999</v>
      </c>
      <c r="K71" s="17">
        <f>H71*1.33</f>
        <v>22.344000000000001</v>
      </c>
      <c r="L71" s="17">
        <f>H71*1.44</f>
        <v>24.192</v>
      </c>
      <c r="M71">
        <v>70</v>
      </c>
    </row>
    <row r="72" spans="1:13" x14ac:dyDescent="0.25">
      <c r="A72" t="s">
        <v>91</v>
      </c>
      <c r="B72">
        <v>15</v>
      </c>
      <c r="D72" s="25">
        <v>15</v>
      </c>
      <c r="F72">
        <v>6</v>
      </c>
      <c r="M72">
        <v>71</v>
      </c>
    </row>
    <row r="73" spans="1:13" x14ac:dyDescent="0.25">
      <c r="A73" t="s">
        <v>92</v>
      </c>
      <c r="B73">
        <v>15</v>
      </c>
      <c r="D73" s="25">
        <v>15</v>
      </c>
      <c r="F73">
        <v>6</v>
      </c>
      <c r="M73">
        <v>72</v>
      </c>
    </row>
    <row r="74" spans="1:13" ht="15" customHeight="1" x14ac:dyDescent="0.25">
      <c r="A74" s="5" t="s">
        <v>93</v>
      </c>
      <c r="B74">
        <v>20</v>
      </c>
      <c r="C74" s="17">
        <f>B74/$B$63</f>
        <v>1</v>
      </c>
      <c r="D74" s="4">
        <v>16</v>
      </c>
      <c r="E74" s="17">
        <f>D74/$D$63</f>
        <v>0.8</v>
      </c>
      <c r="F74">
        <v>20</v>
      </c>
      <c r="G74" s="17">
        <f>F74/$F$63</f>
        <v>0.8</v>
      </c>
      <c r="H74" s="17">
        <f>(F74/25)*15</f>
        <v>12</v>
      </c>
      <c r="I74" s="17">
        <f>H74*1.11</f>
        <v>13.32</v>
      </c>
      <c r="J74" s="17">
        <f>H74*1.22</f>
        <v>14.64</v>
      </c>
      <c r="K74" s="17">
        <f>H74*1.33</f>
        <v>15.96</v>
      </c>
      <c r="L74" s="17">
        <f>H74*1.44</f>
        <v>17.28</v>
      </c>
      <c r="M74">
        <v>73</v>
      </c>
    </row>
    <row r="75" spans="1:13" x14ac:dyDescent="0.25">
      <c r="A75" t="s">
        <v>94</v>
      </c>
      <c r="B75">
        <v>50</v>
      </c>
      <c r="D75" s="4">
        <v>45</v>
      </c>
      <c r="F75">
        <v>60</v>
      </c>
      <c r="M75">
        <v>74</v>
      </c>
    </row>
    <row r="76" spans="1:13" x14ac:dyDescent="0.25">
      <c r="A76" t="s">
        <v>95</v>
      </c>
      <c r="B76">
        <v>45</v>
      </c>
      <c r="M76">
        <v>75</v>
      </c>
    </row>
    <row r="77" spans="1:13" x14ac:dyDescent="0.25">
      <c r="A77" t="s">
        <v>96</v>
      </c>
      <c r="B77">
        <v>45</v>
      </c>
      <c r="M77">
        <v>76</v>
      </c>
    </row>
    <row r="78" spans="1:13" x14ac:dyDescent="0.25">
      <c r="A78" t="s">
        <v>97</v>
      </c>
      <c r="B78">
        <v>45</v>
      </c>
      <c r="M78">
        <v>77</v>
      </c>
    </row>
    <row r="79" spans="1:13" x14ac:dyDescent="0.25">
      <c r="A79" t="s">
        <v>98</v>
      </c>
      <c r="B79">
        <v>45</v>
      </c>
      <c r="M79">
        <v>78</v>
      </c>
    </row>
    <row r="80" spans="1:13" x14ac:dyDescent="0.25">
      <c r="A80" t="s">
        <v>99</v>
      </c>
      <c r="B80">
        <v>45</v>
      </c>
      <c r="M80">
        <v>79</v>
      </c>
    </row>
    <row r="81" spans="1:13" x14ac:dyDescent="0.25">
      <c r="A81" t="s">
        <v>100</v>
      </c>
      <c r="B81">
        <v>50</v>
      </c>
      <c r="D81" s="4">
        <v>45</v>
      </c>
      <c r="F81">
        <v>60</v>
      </c>
      <c r="M81">
        <v>80</v>
      </c>
    </row>
    <row r="82" spans="1:13" x14ac:dyDescent="0.25">
      <c r="A82" t="s">
        <v>101</v>
      </c>
      <c r="B82">
        <v>60</v>
      </c>
      <c r="D82" s="25">
        <v>60</v>
      </c>
      <c r="F82">
        <v>65</v>
      </c>
      <c r="M82">
        <v>81</v>
      </c>
    </row>
    <row r="83" spans="1:13" ht="15" customHeight="1" x14ac:dyDescent="0.25">
      <c r="A83" s="5" t="s">
        <v>102</v>
      </c>
      <c r="B83">
        <v>30</v>
      </c>
      <c r="C83" s="17">
        <f>B83/$B$63</f>
        <v>1.5</v>
      </c>
      <c r="D83" s="25">
        <v>30</v>
      </c>
      <c r="E83" s="17">
        <f>D83/$D$63</f>
        <v>1.5</v>
      </c>
      <c r="F83">
        <v>30</v>
      </c>
      <c r="G83" s="17">
        <f>F83/$F$63</f>
        <v>1.2</v>
      </c>
      <c r="H83" s="17">
        <f>(F83/25)*15</f>
        <v>18</v>
      </c>
      <c r="I83" s="17">
        <f t="shared" ref="I83:I84" si="10">H83*1.11</f>
        <v>19.98</v>
      </c>
      <c r="J83" s="17">
        <f t="shared" ref="J83:J84" si="11">H83*1.22</f>
        <v>21.96</v>
      </c>
      <c r="K83" s="17">
        <f>H83*1.33</f>
        <v>23.94</v>
      </c>
      <c r="L83" s="17">
        <f t="shared" ref="L83:L84" si="12">H83*1.44</f>
        <v>25.919999999999998</v>
      </c>
      <c r="M83">
        <v>82</v>
      </c>
    </row>
    <row r="84" spans="1:13" ht="15" customHeight="1" x14ac:dyDescent="0.25">
      <c r="A84" s="6" t="s">
        <v>103</v>
      </c>
      <c r="B84">
        <v>10</v>
      </c>
      <c r="C84" s="17">
        <f>B84/$B$65</f>
        <v>1.4285714285714286</v>
      </c>
      <c r="D84" s="4">
        <v>8</v>
      </c>
      <c r="E84" s="17">
        <f>D84/$D$65</f>
        <v>0.88888888888888884</v>
      </c>
      <c r="F84">
        <v>12</v>
      </c>
      <c r="G84" s="17">
        <f>F84/$F$65</f>
        <v>0.66666666666666663</v>
      </c>
      <c r="H84" s="17">
        <f>(F84/18)*7</f>
        <v>4.6666666666666661</v>
      </c>
      <c r="I84" s="17">
        <f t="shared" si="10"/>
        <v>5.18</v>
      </c>
      <c r="J84" s="17">
        <f t="shared" si="11"/>
        <v>5.6933333333333325</v>
      </c>
      <c r="K84" s="17">
        <f>H84*1.33</f>
        <v>6.2066666666666661</v>
      </c>
      <c r="L84" s="17">
        <f t="shared" si="12"/>
        <v>6.7199999999999989</v>
      </c>
      <c r="M84">
        <v>83</v>
      </c>
    </row>
    <row r="85" spans="1:13" x14ac:dyDescent="0.25">
      <c r="A85" t="s">
        <v>104</v>
      </c>
      <c r="B85">
        <v>70</v>
      </c>
      <c r="D85" s="25">
        <v>70</v>
      </c>
      <c r="F85">
        <v>80</v>
      </c>
      <c r="M85">
        <v>84</v>
      </c>
    </row>
    <row r="86" spans="1:13" ht="15" customHeight="1" x14ac:dyDescent="0.25">
      <c r="A86" s="3" t="s">
        <v>105</v>
      </c>
      <c r="B86">
        <v>85</v>
      </c>
      <c r="C86" s="17">
        <f>B86/$B$66</f>
        <v>1.1643835616438356</v>
      </c>
      <c r="D86" s="4">
        <v>65</v>
      </c>
      <c r="E86" s="17">
        <f>D86/$D$66</f>
        <v>1.0833333333333333</v>
      </c>
      <c r="F86">
        <v>65</v>
      </c>
      <c r="G86" s="17">
        <f>F86/$F$66</f>
        <v>1.0833333333333333</v>
      </c>
      <c r="H86" s="17">
        <v>49</v>
      </c>
      <c r="I86" s="17">
        <f>H86*1.11</f>
        <v>54.390000000000008</v>
      </c>
      <c r="J86" s="17">
        <f>H86*1.22</f>
        <v>59.78</v>
      </c>
      <c r="K86" s="17">
        <f>H86*1.33</f>
        <v>65.17</v>
      </c>
      <c r="L86" s="17">
        <f>H86*1.44</f>
        <v>70.56</v>
      </c>
      <c r="M86">
        <v>85</v>
      </c>
    </row>
    <row r="87" spans="1:13" x14ac:dyDescent="0.25">
      <c r="A87" t="s">
        <v>106</v>
      </c>
      <c r="B87">
        <v>1</v>
      </c>
      <c r="M87">
        <v>86</v>
      </c>
    </row>
    <row r="88" spans="1:13" x14ac:dyDescent="0.25">
      <c r="A88" t="s">
        <v>107</v>
      </c>
      <c r="B88">
        <v>68</v>
      </c>
      <c r="D88" t="s">
        <v>108</v>
      </c>
      <c r="M88">
        <v>87</v>
      </c>
    </row>
    <row r="89" spans="1:13" x14ac:dyDescent="0.25">
      <c r="A89" t="s">
        <v>109</v>
      </c>
      <c r="B89">
        <v>10</v>
      </c>
      <c r="D89" t="s">
        <v>108</v>
      </c>
      <c r="M89">
        <v>88</v>
      </c>
    </row>
    <row r="90" spans="1:13" x14ac:dyDescent="0.25">
      <c r="A90" t="s">
        <v>110</v>
      </c>
      <c r="B90">
        <v>210</v>
      </c>
      <c r="D90" t="s">
        <v>108</v>
      </c>
      <c r="M90">
        <v>89</v>
      </c>
    </row>
    <row r="91" spans="1:13" x14ac:dyDescent="0.25">
      <c r="A91" t="s">
        <v>111</v>
      </c>
      <c r="B91">
        <v>60</v>
      </c>
      <c r="D91" t="s">
        <v>108</v>
      </c>
      <c r="M91">
        <v>90</v>
      </c>
    </row>
    <row r="92" spans="1:13" x14ac:dyDescent="0.25">
      <c r="A92" t="s">
        <v>112</v>
      </c>
      <c r="B92">
        <v>9</v>
      </c>
      <c r="D92" t="s">
        <v>108</v>
      </c>
      <c r="M92">
        <v>91</v>
      </c>
    </row>
    <row r="93" spans="1:13" ht="15" customHeight="1" x14ac:dyDescent="0.25">
      <c r="A93" s="6" t="s">
        <v>113</v>
      </c>
      <c r="B93">
        <v>18</v>
      </c>
      <c r="C93" s="17">
        <f>B93/$B$65</f>
        <v>2.5714285714285716</v>
      </c>
      <c r="D93" s="4">
        <v>15</v>
      </c>
      <c r="E93" s="17">
        <f>D93/$D$65</f>
        <v>1.6666666666666667</v>
      </c>
      <c r="F93">
        <v>20</v>
      </c>
      <c r="G93" s="17">
        <f>F93/$F$65</f>
        <v>1.1111111111111112</v>
      </c>
      <c r="H93" s="17">
        <f>(F93/18)*7</f>
        <v>7.7777777777777786</v>
      </c>
      <c r="I93" s="17">
        <f>H93*1.11</f>
        <v>8.6333333333333346</v>
      </c>
      <c r="J93" s="17">
        <f>H93*1.22</f>
        <v>9.4888888888888889</v>
      </c>
      <c r="K93" s="17">
        <f>H93*1.33</f>
        <v>10.344444444444447</v>
      </c>
      <c r="L93" s="17">
        <f>H93*1.44</f>
        <v>11.200000000000001</v>
      </c>
      <c r="M93">
        <v>92</v>
      </c>
    </row>
    <row r="94" spans="1:13" x14ac:dyDescent="0.25">
      <c r="A94" t="s">
        <v>114</v>
      </c>
      <c r="B94">
        <v>145</v>
      </c>
      <c r="D94" t="s">
        <v>108</v>
      </c>
      <c r="M94">
        <v>93</v>
      </c>
    </row>
    <row r="95" spans="1:13" ht="15" customHeight="1" x14ac:dyDescent="0.25">
      <c r="A95" s="3" t="s">
        <v>115</v>
      </c>
      <c r="B95">
        <v>77</v>
      </c>
      <c r="C95" s="17">
        <f>B95/$B$66</f>
        <v>1.0547945205479452</v>
      </c>
      <c r="D95" s="4">
        <v>70</v>
      </c>
      <c r="E95" s="17">
        <f>D95/$D$66</f>
        <v>1.1666666666666667</v>
      </c>
      <c r="F95">
        <v>75</v>
      </c>
      <c r="G95" s="17">
        <f>F95/$F$66</f>
        <v>1.25</v>
      </c>
      <c r="H95" s="17">
        <v>56</v>
      </c>
      <c r="I95" s="17">
        <f>H95*1.11</f>
        <v>62.160000000000004</v>
      </c>
      <c r="J95" s="17">
        <f>H95*1.22</f>
        <v>68.319999999999993</v>
      </c>
      <c r="K95" s="17">
        <f>H95*1.33</f>
        <v>74.48</v>
      </c>
      <c r="L95" s="17">
        <f>H95*1.44</f>
        <v>80.64</v>
      </c>
      <c r="M95">
        <v>94</v>
      </c>
    </row>
    <row r="96" spans="1:13" x14ac:dyDescent="0.25">
      <c r="A96" t="s">
        <v>116</v>
      </c>
      <c r="B96">
        <v>600</v>
      </c>
      <c r="D96" t="s">
        <v>108</v>
      </c>
      <c r="M96">
        <v>95</v>
      </c>
    </row>
    <row r="97" spans="1:13" x14ac:dyDescent="0.25">
      <c r="A97" t="s">
        <v>117</v>
      </c>
      <c r="B97">
        <v>1</v>
      </c>
      <c r="D97" t="s">
        <v>108</v>
      </c>
      <c r="M97">
        <v>96</v>
      </c>
    </row>
    <row r="98" spans="1:13" x14ac:dyDescent="0.25">
      <c r="A98" t="s">
        <v>118</v>
      </c>
      <c r="B98">
        <v>1</v>
      </c>
      <c r="D98" t="s">
        <v>108</v>
      </c>
      <c r="M98">
        <v>97</v>
      </c>
    </row>
    <row r="99" spans="1:13" x14ac:dyDescent="0.25">
      <c r="A99" t="s">
        <v>119</v>
      </c>
      <c r="B99">
        <v>1</v>
      </c>
      <c r="D99" t="s">
        <v>108</v>
      </c>
      <c r="M99">
        <v>98</v>
      </c>
    </row>
    <row r="100" spans="1:13" x14ac:dyDescent="0.25">
      <c r="A100" t="s">
        <v>120</v>
      </c>
      <c r="B100">
        <v>1</v>
      </c>
      <c r="D100" t="s">
        <v>108</v>
      </c>
      <c r="M100">
        <v>99</v>
      </c>
    </row>
    <row r="101" spans="1:13" x14ac:dyDescent="0.25">
      <c r="A101" t="s">
        <v>121</v>
      </c>
      <c r="B101">
        <v>1</v>
      </c>
      <c r="D101" t="s">
        <v>108</v>
      </c>
      <c r="M101">
        <v>100</v>
      </c>
    </row>
    <row r="102" spans="1:13" x14ac:dyDescent="0.25">
      <c r="A102" t="s">
        <v>122</v>
      </c>
      <c r="B102">
        <v>1</v>
      </c>
      <c r="D102" t="s">
        <v>108</v>
      </c>
      <c r="M102">
        <v>101</v>
      </c>
    </row>
    <row r="103" spans="1:13" x14ac:dyDescent="0.25">
      <c r="A103" t="s">
        <v>123</v>
      </c>
      <c r="B103">
        <v>1</v>
      </c>
      <c r="D103" t="s">
        <v>108</v>
      </c>
      <c r="M103">
        <v>102</v>
      </c>
    </row>
    <row r="104" spans="1:13" x14ac:dyDescent="0.25">
      <c r="A104" t="s">
        <v>124</v>
      </c>
      <c r="B104">
        <v>1</v>
      </c>
      <c r="D104" t="s">
        <v>108</v>
      </c>
      <c r="M104">
        <v>103</v>
      </c>
    </row>
    <row r="105" spans="1:13" x14ac:dyDescent="0.25">
      <c r="A105" t="s">
        <v>125</v>
      </c>
      <c r="B105">
        <v>1</v>
      </c>
      <c r="D105" t="s">
        <v>108</v>
      </c>
      <c r="M105">
        <v>104</v>
      </c>
    </row>
    <row r="106" spans="1:13" x14ac:dyDescent="0.25">
      <c r="A106" t="s">
        <v>126</v>
      </c>
      <c r="B106">
        <v>60</v>
      </c>
      <c r="D106" t="s">
        <v>108</v>
      </c>
      <c r="M106">
        <v>105</v>
      </c>
    </row>
    <row r="107" spans="1:13" x14ac:dyDescent="0.25">
      <c r="A107" t="s">
        <v>127</v>
      </c>
      <c r="D107" t="s">
        <v>108</v>
      </c>
      <c r="M107">
        <v>106</v>
      </c>
    </row>
    <row r="108" spans="1:13" x14ac:dyDescent="0.25">
      <c r="A108" t="s">
        <v>128</v>
      </c>
      <c r="B108">
        <v>20</v>
      </c>
      <c r="D108" t="s">
        <v>108</v>
      </c>
      <c r="M108">
        <v>107</v>
      </c>
    </row>
    <row r="109" spans="1:13" x14ac:dyDescent="0.25">
      <c r="A109" t="s">
        <v>129</v>
      </c>
      <c r="B109">
        <v>250</v>
      </c>
      <c r="D109" t="s">
        <v>108</v>
      </c>
      <c r="M109">
        <v>108</v>
      </c>
    </row>
    <row r="110" spans="1:13" x14ac:dyDescent="0.25">
      <c r="A110" t="s">
        <v>130</v>
      </c>
      <c r="B110">
        <v>7</v>
      </c>
      <c r="D110" t="s">
        <v>108</v>
      </c>
      <c r="M110">
        <v>109</v>
      </c>
    </row>
    <row r="111" spans="1:13" x14ac:dyDescent="0.25">
      <c r="A111" t="s">
        <v>131</v>
      </c>
      <c r="B111">
        <v>73</v>
      </c>
      <c r="D111" t="s">
        <v>108</v>
      </c>
      <c r="M111">
        <v>110</v>
      </c>
    </row>
    <row r="112" spans="1:13" x14ac:dyDescent="0.25">
      <c r="A112" t="s">
        <v>132</v>
      </c>
      <c r="B112">
        <v>18</v>
      </c>
      <c r="D112" t="s">
        <v>108</v>
      </c>
      <c r="M112">
        <v>111</v>
      </c>
    </row>
    <row r="113" spans="1:13" x14ac:dyDescent="0.25">
      <c r="A113" t="s">
        <v>133</v>
      </c>
      <c r="B113">
        <v>25</v>
      </c>
      <c r="D113" t="s">
        <v>108</v>
      </c>
      <c r="M113">
        <v>112</v>
      </c>
    </row>
    <row r="114" spans="1:13" x14ac:dyDescent="0.25">
      <c r="A114" t="s">
        <v>134</v>
      </c>
      <c r="B114">
        <v>160</v>
      </c>
      <c r="D114" t="s">
        <v>108</v>
      </c>
      <c r="M114">
        <v>113</v>
      </c>
    </row>
    <row r="115" spans="1:13" x14ac:dyDescent="0.25">
      <c r="A115" t="s">
        <v>135</v>
      </c>
      <c r="B115">
        <v>300</v>
      </c>
      <c r="D115" t="s">
        <v>108</v>
      </c>
      <c r="M115">
        <v>114</v>
      </c>
    </row>
    <row r="116" spans="1:13" x14ac:dyDescent="0.25">
      <c r="A116" t="s">
        <v>136</v>
      </c>
      <c r="B116">
        <v>22</v>
      </c>
      <c r="D116" t="s">
        <v>108</v>
      </c>
      <c r="M116">
        <v>115</v>
      </c>
    </row>
    <row r="117" spans="1:13" x14ac:dyDescent="0.25">
      <c r="A117" t="s">
        <v>137</v>
      </c>
      <c r="B117">
        <v>15</v>
      </c>
      <c r="D117" t="s">
        <v>108</v>
      </c>
      <c r="M117">
        <v>116</v>
      </c>
    </row>
    <row r="118" spans="1:13" x14ac:dyDescent="0.25">
      <c r="A118" t="s">
        <v>138</v>
      </c>
      <c r="B118">
        <v>15</v>
      </c>
      <c r="D118" t="s">
        <v>108</v>
      </c>
      <c r="M118">
        <v>117</v>
      </c>
    </row>
    <row r="119" spans="1:13" x14ac:dyDescent="0.25">
      <c r="A119" t="s">
        <v>139</v>
      </c>
      <c r="B119">
        <v>20</v>
      </c>
      <c r="D119" t="s">
        <v>108</v>
      </c>
      <c r="M119">
        <v>118</v>
      </c>
    </row>
    <row r="120" spans="1:13" x14ac:dyDescent="0.25">
      <c r="A120" t="s">
        <v>140</v>
      </c>
      <c r="B120">
        <v>50</v>
      </c>
      <c r="D120" t="s">
        <v>108</v>
      </c>
      <c r="M120">
        <v>119</v>
      </c>
    </row>
    <row r="121" spans="1:13" x14ac:dyDescent="0.25">
      <c r="A121" t="s">
        <v>141</v>
      </c>
      <c r="B121">
        <v>45</v>
      </c>
      <c r="D121" t="s">
        <v>108</v>
      </c>
      <c r="M121">
        <v>120</v>
      </c>
    </row>
    <row r="122" spans="1:13" x14ac:dyDescent="0.25">
      <c r="A122" t="s">
        <v>142</v>
      </c>
      <c r="B122">
        <v>45</v>
      </c>
      <c r="D122" t="s">
        <v>108</v>
      </c>
      <c r="M122">
        <v>121</v>
      </c>
    </row>
    <row r="123" spans="1:13" x14ac:dyDescent="0.25">
      <c r="A123" t="s">
        <v>143</v>
      </c>
      <c r="B123">
        <v>45</v>
      </c>
      <c r="D123" t="s">
        <v>108</v>
      </c>
      <c r="M123">
        <v>122</v>
      </c>
    </row>
    <row r="124" spans="1:13" x14ac:dyDescent="0.25">
      <c r="A124" t="s">
        <v>144</v>
      </c>
      <c r="B124">
        <v>45</v>
      </c>
      <c r="D124" t="s">
        <v>108</v>
      </c>
      <c r="M124">
        <v>123</v>
      </c>
    </row>
    <row r="125" spans="1:13" x14ac:dyDescent="0.25">
      <c r="A125" t="s">
        <v>145</v>
      </c>
      <c r="B125">
        <v>45</v>
      </c>
      <c r="D125" t="s">
        <v>108</v>
      </c>
      <c r="M125">
        <v>124</v>
      </c>
    </row>
    <row r="126" spans="1:13" x14ac:dyDescent="0.25">
      <c r="A126" t="s">
        <v>146</v>
      </c>
      <c r="B126">
        <v>600</v>
      </c>
      <c r="D126" t="s">
        <v>108</v>
      </c>
      <c r="M126">
        <v>125</v>
      </c>
    </row>
    <row r="127" spans="1:13" x14ac:dyDescent="0.25">
      <c r="A127" t="s">
        <v>147</v>
      </c>
      <c r="B127">
        <v>50</v>
      </c>
      <c r="D127" t="s">
        <v>108</v>
      </c>
      <c r="M127">
        <v>126</v>
      </c>
    </row>
    <row r="128" spans="1:13" x14ac:dyDescent="0.25">
      <c r="A128" t="s">
        <v>148</v>
      </c>
      <c r="B128">
        <v>60</v>
      </c>
      <c r="D128" t="s">
        <v>108</v>
      </c>
      <c r="M128">
        <v>127</v>
      </c>
    </row>
    <row r="129" spans="1:13" x14ac:dyDescent="0.25">
      <c r="A129" t="s">
        <v>149</v>
      </c>
      <c r="B129">
        <v>30</v>
      </c>
      <c r="D129" t="s">
        <v>108</v>
      </c>
      <c r="M129">
        <v>128</v>
      </c>
    </row>
    <row r="130" spans="1:13" x14ac:dyDescent="0.25">
      <c r="A130" t="s">
        <v>150</v>
      </c>
      <c r="B130">
        <v>10</v>
      </c>
      <c r="D130" t="s">
        <v>108</v>
      </c>
      <c r="M130">
        <v>129</v>
      </c>
    </row>
    <row r="131" spans="1:13" x14ac:dyDescent="0.25">
      <c r="A131" t="s">
        <v>152</v>
      </c>
      <c r="B131">
        <v>70</v>
      </c>
      <c r="D131" t="s">
        <v>108</v>
      </c>
      <c r="M131">
        <v>130</v>
      </c>
    </row>
    <row r="132" spans="1:13" x14ac:dyDescent="0.25">
      <c r="A132" t="s">
        <v>153</v>
      </c>
      <c r="B132">
        <v>85</v>
      </c>
      <c r="D132" t="s">
        <v>108</v>
      </c>
      <c r="M132">
        <v>131</v>
      </c>
    </row>
    <row r="133" spans="1:13" x14ac:dyDescent="0.25">
      <c r="A133" t="s">
        <v>154</v>
      </c>
      <c r="B133">
        <v>1</v>
      </c>
      <c r="D133" t="s">
        <v>108</v>
      </c>
      <c r="M133">
        <v>132</v>
      </c>
    </row>
    <row r="134" spans="1:13" ht="15" customHeight="1" x14ac:dyDescent="0.25">
      <c r="A134" s="3" t="s">
        <v>155</v>
      </c>
      <c r="B134">
        <v>45</v>
      </c>
      <c r="M134">
        <v>133</v>
      </c>
    </row>
    <row r="135" spans="1:13" x14ac:dyDescent="0.25">
      <c r="A135" s="7" t="s">
        <v>156</v>
      </c>
      <c r="B135">
        <v>280</v>
      </c>
      <c r="M135">
        <v>134</v>
      </c>
    </row>
    <row r="136" spans="1:13" ht="15" customHeight="1" x14ac:dyDescent="0.25">
      <c r="A136" s="6" t="s">
        <v>157</v>
      </c>
      <c r="B136">
        <v>40</v>
      </c>
      <c r="M136">
        <v>135</v>
      </c>
    </row>
    <row r="137" spans="1:13" x14ac:dyDescent="0.25">
      <c r="A137" s="7" t="s">
        <v>158</v>
      </c>
      <c r="B137">
        <v>40</v>
      </c>
      <c r="M137">
        <v>136</v>
      </c>
    </row>
    <row r="138" spans="1:13" ht="15" customHeight="1" x14ac:dyDescent="0.25">
      <c r="A138" s="5" t="s">
        <v>159</v>
      </c>
      <c r="B138">
        <v>30</v>
      </c>
      <c r="D138" s="4">
        <v>45</v>
      </c>
      <c r="M138">
        <v>137</v>
      </c>
    </row>
    <row r="139" spans="1:13" x14ac:dyDescent="0.25">
      <c r="A139" t="s">
        <v>160</v>
      </c>
      <c r="B139">
        <v>1</v>
      </c>
      <c r="M139">
        <v>138</v>
      </c>
    </row>
    <row r="140" spans="1:13" x14ac:dyDescent="0.25">
      <c r="A140" s="7" t="s">
        <v>161</v>
      </c>
      <c r="B140">
        <v>165</v>
      </c>
      <c r="M140">
        <v>139</v>
      </c>
    </row>
    <row r="141" spans="1:13" ht="15" customHeight="1" x14ac:dyDescent="0.25">
      <c r="A141" s="3" t="s">
        <v>162</v>
      </c>
      <c r="B141">
        <v>45</v>
      </c>
      <c r="M141">
        <v>140</v>
      </c>
    </row>
    <row r="142" spans="1:13" x14ac:dyDescent="0.25">
      <c r="A142" t="s">
        <v>163</v>
      </c>
      <c r="B142">
        <v>45</v>
      </c>
      <c r="D142" s="4">
        <v>20</v>
      </c>
      <c r="M142">
        <v>141</v>
      </c>
    </row>
    <row r="143" spans="1:13" ht="15" customHeight="1" x14ac:dyDescent="0.25">
      <c r="A143" s="3" t="s">
        <v>164</v>
      </c>
      <c r="B143">
        <v>50</v>
      </c>
      <c r="M143">
        <v>142</v>
      </c>
    </row>
    <row r="144" spans="1:13" ht="15" customHeight="1" x14ac:dyDescent="0.25">
      <c r="A144" s="6" t="s">
        <v>165</v>
      </c>
      <c r="B144">
        <v>35</v>
      </c>
      <c r="M144">
        <v>143</v>
      </c>
    </row>
    <row r="145" spans="1:13" ht="15" customHeight="1" x14ac:dyDescent="0.25">
      <c r="A145" s="6" t="s">
        <v>166</v>
      </c>
      <c r="B145">
        <v>35</v>
      </c>
      <c r="M145">
        <v>144</v>
      </c>
    </row>
    <row r="146" spans="1:13" ht="15" customHeight="1" x14ac:dyDescent="0.25">
      <c r="A146" s="5" t="s">
        <v>167</v>
      </c>
      <c r="B146">
        <v>45</v>
      </c>
      <c r="M146">
        <v>145</v>
      </c>
    </row>
    <row r="147" spans="1:13" ht="15" customHeight="1" x14ac:dyDescent="0.25">
      <c r="A147" s="5" t="s">
        <v>168</v>
      </c>
      <c r="B147">
        <v>45</v>
      </c>
      <c r="M147">
        <v>146</v>
      </c>
    </row>
    <row r="148" spans="1:13" ht="15" customHeight="1" x14ac:dyDescent="0.25">
      <c r="A148" s="5" t="s">
        <v>169</v>
      </c>
      <c r="B148">
        <v>45</v>
      </c>
      <c r="M148">
        <v>147</v>
      </c>
    </row>
    <row r="149" spans="1:13" x14ac:dyDescent="0.25">
      <c r="A149" s="7" t="s">
        <v>170</v>
      </c>
      <c r="B149">
        <v>1</v>
      </c>
      <c r="M149">
        <v>148</v>
      </c>
    </row>
    <row r="150" spans="1:13" x14ac:dyDescent="0.25">
      <c r="A150" t="s">
        <v>171</v>
      </c>
      <c r="B150">
        <v>1</v>
      </c>
      <c r="M150">
        <v>149</v>
      </c>
    </row>
    <row r="151" spans="1:13" x14ac:dyDescent="0.25">
      <c r="A151" t="s">
        <v>172</v>
      </c>
      <c r="B151">
        <v>1</v>
      </c>
      <c r="M151">
        <v>150</v>
      </c>
    </row>
    <row r="152" spans="1:13" x14ac:dyDescent="0.25">
      <c r="A152" t="s">
        <v>173</v>
      </c>
      <c r="B152">
        <v>25</v>
      </c>
      <c r="M152">
        <v>151</v>
      </c>
    </row>
    <row r="153" spans="1:13" x14ac:dyDescent="0.25">
      <c r="A153" t="s">
        <v>174</v>
      </c>
      <c r="B153">
        <v>1</v>
      </c>
      <c r="M153">
        <v>152</v>
      </c>
    </row>
    <row r="154" spans="1:13" x14ac:dyDescent="0.25">
      <c r="A154" t="s">
        <v>175</v>
      </c>
      <c r="B154">
        <v>15</v>
      </c>
      <c r="M154">
        <v>153</v>
      </c>
    </row>
    <row r="155" spans="1:13" x14ac:dyDescent="0.25">
      <c r="A155" t="s">
        <v>176</v>
      </c>
      <c r="B155">
        <v>25</v>
      </c>
      <c r="M155">
        <v>154</v>
      </c>
    </row>
    <row r="156" spans="1:13" x14ac:dyDescent="0.25">
      <c r="A156" t="s">
        <v>177</v>
      </c>
      <c r="B156">
        <v>15</v>
      </c>
      <c r="M156">
        <v>155</v>
      </c>
    </row>
    <row r="157" spans="1:13" x14ac:dyDescent="0.25">
      <c r="A157" t="s">
        <v>178</v>
      </c>
      <c r="B157">
        <v>30</v>
      </c>
      <c r="M157">
        <v>156</v>
      </c>
    </row>
    <row r="158" spans="1:13" x14ac:dyDescent="0.25">
      <c r="A158" t="s">
        <v>179</v>
      </c>
      <c r="B158">
        <v>40</v>
      </c>
      <c r="M158">
        <v>157</v>
      </c>
    </row>
    <row r="159" spans="1:13" ht="15" customHeight="1" x14ac:dyDescent="0.25">
      <c r="A159" s="6" t="s">
        <v>180</v>
      </c>
      <c r="B159">
        <v>20</v>
      </c>
      <c r="M159">
        <v>158</v>
      </c>
    </row>
    <row r="160" spans="1:13" x14ac:dyDescent="0.25">
      <c r="A160" s="7" t="s">
        <v>181</v>
      </c>
      <c r="B160">
        <v>85</v>
      </c>
      <c r="M160">
        <v>159</v>
      </c>
    </row>
    <row r="161" spans="1:13" x14ac:dyDescent="0.25">
      <c r="A161" t="s">
        <v>182</v>
      </c>
      <c r="B161">
        <v>20</v>
      </c>
      <c r="M161">
        <v>160</v>
      </c>
    </row>
    <row r="162" spans="1:13" x14ac:dyDescent="0.25">
      <c r="A162" t="s">
        <v>183</v>
      </c>
      <c r="B162">
        <v>20</v>
      </c>
      <c r="M162">
        <v>161</v>
      </c>
    </row>
  </sheetData>
  <autoFilter ref="A1:N162"/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/>
  </sheetViews>
  <sheetFormatPr defaultRowHeight="15" x14ac:dyDescent="0.25"/>
  <cols>
    <col min="1" max="1" width="24.7109375" bestFit="1" customWidth="1"/>
    <col min="2" max="3" width="9.140625" style="11"/>
    <col min="4" max="4" width="9.140625" style="17"/>
  </cols>
  <sheetData>
    <row r="1" spans="1:7" x14ac:dyDescent="0.25">
      <c r="A1" s="1" t="s">
        <v>207</v>
      </c>
      <c r="B1" s="31" t="s">
        <v>208</v>
      </c>
      <c r="C1" s="30" t="s">
        <v>209</v>
      </c>
      <c r="D1" s="19" t="s">
        <v>16</v>
      </c>
    </row>
    <row r="2" spans="1:7" x14ac:dyDescent="0.25">
      <c r="A2" s="1" t="s">
        <v>210</v>
      </c>
      <c r="B2" s="11">
        <f>450/5</f>
        <v>90</v>
      </c>
      <c r="C2" s="11">
        <v>100</v>
      </c>
      <c r="D2" s="17">
        <f>C2/B2</f>
        <v>1.1111111111111112</v>
      </c>
    </row>
    <row r="3" spans="1:7" x14ac:dyDescent="0.25">
      <c r="A3" s="1" t="s">
        <v>211</v>
      </c>
      <c r="B3" s="11">
        <f>625/3</f>
        <v>208.33333333333334</v>
      </c>
      <c r="C3" s="11">
        <v>240</v>
      </c>
      <c r="D3" s="17">
        <f>C3/B3</f>
        <v>1.1519999999999999</v>
      </c>
    </row>
    <row r="4" spans="1:7" x14ac:dyDescent="0.25">
      <c r="A4" s="1" t="s">
        <v>212</v>
      </c>
      <c r="B4" s="11">
        <v>700</v>
      </c>
      <c r="C4" s="11">
        <v>800</v>
      </c>
      <c r="D4" s="17">
        <f>C4/B4</f>
        <v>1.1428571428571428</v>
      </c>
    </row>
    <row r="5" spans="1:7" x14ac:dyDescent="0.25">
      <c r="A5" s="1" t="s">
        <v>213</v>
      </c>
      <c r="B5" s="11">
        <v>2000</v>
      </c>
      <c r="C5" s="11">
        <v>2250</v>
      </c>
      <c r="D5" s="17">
        <f>C5/B5</f>
        <v>1.125</v>
      </c>
    </row>
    <row r="6" spans="1:7" x14ac:dyDescent="0.25">
      <c r="A6" s="1" t="s">
        <v>214</v>
      </c>
      <c r="B6" s="11">
        <v>4000</v>
      </c>
      <c r="C6" s="11">
        <v>4500</v>
      </c>
      <c r="D6" s="17">
        <f>C6/B6</f>
        <v>1.125</v>
      </c>
    </row>
    <row r="8" spans="1:7" x14ac:dyDescent="0.25">
      <c r="A8" s="1" t="s">
        <v>215</v>
      </c>
      <c r="B8" s="31" t="s">
        <v>208</v>
      </c>
      <c r="C8" s="30" t="s">
        <v>209</v>
      </c>
      <c r="D8" s="19" t="s">
        <v>16</v>
      </c>
    </row>
    <row r="9" spans="1:7" x14ac:dyDescent="0.25">
      <c r="A9" s="1" t="s">
        <v>210</v>
      </c>
      <c r="B9" s="11">
        <v>7</v>
      </c>
      <c r="C9" s="11">
        <v>9</v>
      </c>
      <c r="D9" s="17">
        <f>C9/B9</f>
        <v>1.2857142857142858</v>
      </c>
    </row>
    <row r="10" spans="1:7" x14ac:dyDescent="0.25">
      <c r="A10" s="1" t="s">
        <v>211</v>
      </c>
      <c r="B10" s="11">
        <f>45/3</f>
        <v>15</v>
      </c>
      <c r="C10" s="11">
        <v>20</v>
      </c>
      <c r="D10" s="17">
        <f>C10/B10</f>
        <v>1.3333333333333333</v>
      </c>
    </row>
    <row r="11" spans="1:7" x14ac:dyDescent="0.25">
      <c r="A11" s="1" t="s">
        <v>212</v>
      </c>
      <c r="B11" s="11">
        <v>45</v>
      </c>
      <c r="C11" s="11">
        <v>60</v>
      </c>
      <c r="D11" s="17">
        <f>C11/B11</f>
        <v>1.3333333333333333</v>
      </c>
    </row>
    <row r="12" spans="1:7" x14ac:dyDescent="0.25">
      <c r="A12" s="1" t="s">
        <v>213</v>
      </c>
      <c r="B12" s="11">
        <f>165/1.3</f>
        <v>126.92307692307692</v>
      </c>
      <c r="C12" s="11">
        <v>145</v>
      </c>
      <c r="D12" s="17">
        <f t="shared" ref="D12:D13" si="0">C12/B12</f>
        <v>1.1424242424242426</v>
      </c>
    </row>
    <row r="13" spans="1:7" x14ac:dyDescent="0.25">
      <c r="A13" s="1" t="s">
        <v>214</v>
      </c>
      <c r="B13" s="11">
        <f>280/1.3</f>
        <v>215.38461538461539</v>
      </c>
      <c r="C13" s="11">
        <v>250</v>
      </c>
      <c r="D13" s="17">
        <f t="shared" si="0"/>
        <v>1.1607142857142858</v>
      </c>
    </row>
    <row r="15" spans="1:7" x14ac:dyDescent="0.25">
      <c r="A15" s="1" t="s">
        <v>216</v>
      </c>
      <c r="B15" s="9" t="s">
        <v>208</v>
      </c>
      <c r="C15" s="18" t="s">
        <v>16</v>
      </c>
      <c r="D15" s="8" t="s">
        <v>209</v>
      </c>
      <c r="E15" s="19" t="s">
        <v>16</v>
      </c>
      <c r="F15" s="27" t="s">
        <v>217</v>
      </c>
      <c r="G15" s="28" t="s">
        <v>16</v>
      </c>
    </row>
    <row r="16" spans="1:7" x14ac:dyDescent="0.25">
      <c r="A16" s="1" t="s">
        <v>210</v>
      </c>
      <c r="B16">
        <v>7</v>
      </c>
      <c r="C16" s="17">
        <f t="shared" ref="C16:C17" si="1">B16/$B$18</f>
        <v>0.15555555555555556</v>
      </c>
      <c r="D16" s="11">
        <v>9</v>
      </c>
      <c r="E16" s="17">
        <f>D16/$D$18</f>
        <v>0.15</v>
      </c>
      <c r="F16">
        <v>18</v>
      </c>
      <c r="G16" s="17">
        <f>F16/$F$18</f>
        <v>0.3</v>
      </c>
    </row>
    <row r="17" spans="1:7" x14ac:dyDescent="0.25">
      <c r="A17" s="1" t="s">
        <v>211</v>
      </c>
      <c r="B17">
        <v>15</v>
      </c>
      <c r="C17" s="17">
        <f t="shared" si="1"/>
        <v>0.33333333333333331</v>
      </c>
      <c r="D17" s="11">
        <v>20</v>
      </c>
      <c r="E17" s="17">
        <f t="shared" ref="E17:E20" si="2">D17/$D$18</f>
        <v>0.33333333333333331</v>
      </c>
      <c r="F17">
        <v>25</v>
      </c>
      <c r="G17" s="17">
        <f t="shared" ref="G17:G20" si="3">F17/$F$18</f>
        <v>0.41666666666666669</v>
      </c>
    </row>
    <row r="18" spans="1:7" x14ac:dyDescent="0.25">
      <c r="A18" s="1" t="s">
        <v>212</v>
      </c>
      <c r="B18">
        <v>45</v>
      </c>
      <c r="C18" s="17">
        <f>B18/$B$18</f>
        <v>1</v>
      </c>
      <c r="D18" s="11">
        <v>60</v>
      </c>
      <c r="E18" s="17">
        <f t="shared" si="2"/>
        <v>1</v>
      </c>
      <c r="F18">
        <v>60</v>
      </c>
      <c r="G18" s="17">
        <f t="shared" si="3"/>
        <v>1</v>
      </c>
    </row>
    <row r="19" spans="1:7" x14ac:dyDescent="0.25">
      <c r="A19" s="1" t="s">
        <v>213</v>
      </c>
      <c r="B19">
        <v>165</v>
      </c>
      <c r="C19" s="17">
        <f t="shared" ref="C19:C20" si="4">B19/$B$18</f>
        <v>3.6666666666666665</v>
      </c>
      <c r="D19" s="11">
        <v>145</v>
      </c>
      <c r="E19" s="17">
        <f t="shared" si="2"/>
        <v>2.4166666666666665</v>
      </c>
      <c r="F19">
        <v>150</v>
      </c>
      <c r="G19" s="17">
        <f t="shared" si="3"/>
        <v>2.5</v>
      </c>
    </row>
    <row r="20" spans="1:7" x14ac:dyDescent="0.25">
      <c r="A20" s="1" t="s">
        <v>214</v>
      </c>
      <c r="B20">
        <v>280</v>
      </c>
      <c r="C20" s="17">
        <f t="shared" si="4"/>
        <v>6.2222222222222223</v>
      </c>
      <c r="D20" s="11">
        <v>250</v>
      </c>
      <c r="E20" s="17">
        <f t="shared" si="2"/>
        <v>4.166666666666667</v>
      </c>
      <c r="F20">
        <v>420</v>
      </c>
      <c r="G20" s="17">
        <f t="shared" si="3"/>
        <v>7</v>
      </c>
    </row>
  </sheetData>
  <autoFilter ref="A1:D1"/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/>
  </sheetViews>
  <sheetFormatPr defaultRowHeight="15" x14ac:dyDescent="0.25"/>
  <cols>
    <col min="1" max="1" width="11.140625" customWidth="1"/>
  </cols>
  <sheetData>
    <row r="1" spans="1:8" x14ac:dyDescent="0.25">
      <c r="A1" s="10" t="s">
        <v>218</v>
      </c>
    </row>
    <row r="2" spans="1:8" x14ac:dyDescent="0.25">
      <c r="A2" s="1" t="s">
        <v>219</v>
      </c>
      <c r="B2" s="1" t="s">
        <v>220</v>
      </c>
      <c r="C2" s="1" t="s">
        <v>221</v>
      </c>
      <c r="D2" s="1" t="s">
        <v>222</v>
      </c>
      <c r="E2" s="1" t="s">
        <v>223</v>
      </c>
      <c r="F2" s="1" t="s">
        <v>224</v>
      </c>
      <c r="G2" s="1" t="s">
        <v>225</v>
      </c>
      <c r="H2" s="1" t="s">
        <v>226</v>
      </c>
    </row>
    <row r="3" spans="1:8" x14ac:dyDescent="0.25">
      <c r="A3" t="s">
        <v>227</v>
      </c>
      <c r="B3">
        <v>1</v>
      </c>
      <c r="D3">
        <v>1</v>
      </c>
      <c r="G3">
        <f>SUM(D3:F3)</f>
        <v>1</v>
      </c>
      <c r="H3">
        <f>SUM(B3:F3)</f>
        <v>2</v>
      </c>
    </row>
    <row r="4" spans="1:8" x14ac:dyDescent="0.25">
      <c r="A4" t="s">
        <v>228</v>
      </c>
      <c r="B4">
        <v>2</v>
      </c>
      <c r="D4">
        <v>2</v>
      </c>
      <c r="G4">
        <f>SUM(D4:F4)</f>
        <v>2</v>
      </c>
      <c r="H4">
        <f t="shared" ref="H4:H16" si="0">SUM(B4:F4)</f>
        <v>4</v>
      </c>
    </row>
    <row r="6" spans="1:8" s="1" customFormat="1" x14ac:dyDescent="0.25">
      <c r="A6" s="1" t="s">
        <v>229</v>
      </c>
      <c r="B6" s="1" t="s">
        <v>220</v>
      </c>
      <c r="C6" s="1" t="s">
        <v>221</v>
      </c>
      <c r="D6" s="1" t="s">
        <v>222</v>
      </c>
      <c r="E6" s="1" t="s">
        <v>223</v>
      </c>
      <c r="F6" s="1" t="s">
        <v>224</v>
      </c>
      <c r="G6" s="1" t="s">
        <v>225</v>
      </c>
      <c r="H6" s="1" t="s">
        <v>226</v>
      </c>
    </row>
    <row r="7" spans="1:8" x14ac:dyDescent="0.25">
      <c r="A7" t="s">
        <v>227</v>
      </c>
      <c r="B7">
        <v>1</v>
      </c>
      <c r="D7">
        <v>1</v>
      </c>
      <c r="E7">
        <v>1</v>
      </c>
      <c r="G7">
        <f>SUM(D7:F7)</f>
        <v>2</v>
      </c>
      <c r="H7">
        <f t="shared" si="0"/>
        <v>3</v>
      </c>
    </row>
    <row r="8" spans="1:8" x14ac:dyDescent="0.25">
      <c r="A8" t="s">
        <v>228</v>
      </c>
      <c r="B8">
        <v>2</v>
      </c>
      <c r="D8">
        <v>2</v>
      </c>
      <c r="G8">
        <f>SUM(D8:F8)</f>
        <v>2</v>
      </c>
      <c r="H8">
        <f t="shared" si="0"/>
        <v>4</v>
      </c>
    </row>
    <row r="10" spans="1:8" s="1" customFormat="1" x14ac:dyDescent="0.25">
      <c r="A10" s="1" t="s">
        <v>230</v>
      </c>
      <c r="B10" s="1" t="s">
        <v>220</v>
      </c>
      <c r="C10" s="1" t="s">
        <v>221</v>
      </c>
      <c r="D10" s="1" t="s">
        <v>222</v>
      </c>
      <c r="E10" s="1" t="s">
        <v>223</v>
      </c>
      <c r="F10" s="1" t="s">
        <v>224</v>
      </c>
      <c r="G10" s="1" t="s">
        <v>225</v>
      </c>
      <c r="H10" s="1" t="s">
        <v>226</v>
      </c>
    </row>
    <row r="11" spans="1:8" x14ac:dyDescent="0.25">
      <c r="A11" t="s">
        <v>227</v>
      </c>
      <c r="B11">
        <v>1</v>
      </c>
      <c r="D11">
        <v>1.3</v>
      </c>
      <c r="E11">
        <v>1.3</v>
      </c>
      <c r="G11">
        <f>SUM(D11:F11)</f>
        <v>2.6</v>
      </c>
      <c r="H11">
        <f t="shared" si="0"/>
        <v>3.5999999999999996</v>
      </c>
    </row>
    <row r="12" spans="1:8" x14ac:dyDescent="0.25">
      <c r="A12" t="s">
        <v>228</v>
      </c>
      <c r="B12">
        <v>2</v>
      </c>
      <c r="D12">
        <v>2</v>
      </c>
      <c r="E12">
        <v>2</v>
      </c>
      <c r="G12">
        <f>SUM(D12:F12)</f>
        <v>4</v>
      </c>
      <c r="H12">
        <f t="shared" si="0"/>
        <v>6</v>
      </c>
    </row>
    <row r="14" spans="1:8" s="1" customFormat="1" x14ac:dyDescent="0.25">
      <c r="A14" s="1" t="s">
        <v>231</v>
      </c>
      <c r="B14" s="1" t="s">
        <v>220</v>
      </c>
      <c r="C14" s="1" t="s">
        <v>221</v>
      </c>
      <c r="D14" s="1" t="s">
        <v>222</v>
      </c>
      <c r="E14" s="1" t="s">
        <v>223</v>
      </c>
      <c r="F14" s="1" t="s">
        <v>224</v>
      </c>
      <c r="G14" s="1" t="s">
        <v>225</v>
      </c>
      <c r="H14" s="1" t="s">
        <v>226</v>
      </c>
    </row>
    <row r="15" spans="1:8" x14ac:dyDescent="0.25">
      <c r="A15" t="s">
        <v>227</v>
      </c>
      <c r="B15" s="4">
        <v>1</v>
      </c>
      <c r="C15" s="4">
        <v>1</v>
      </c>
      <c r="D15">
        <v>1.3</v>
      </c>
      <c r="E15">
        <v>1.3</v>
      </c>
      <c r="F15">
        <v>1.3</v>
      </c>
      <c r="G15">
        <f>SUM(D15:F15)</f>
        <v>3.9000000000000004</v>
      </c>
      <c r="H15">
        <f t="shared" si="0"/>
        <v>5.8999999999999995</v>
      </c>
    </row>
    <row r="16" spans="1:8" x14ac:dyDescent="0.25">
      <c r="A16" t="s">
        <v>228</v>
      </c>
      <c r="B16" s="4">
        <v>2</v>
      </c>
      <c r="C16" s="4"/>
      <c r="D16">
        <v>2</v>
      </c>
      <c r="E16">
        <v>2</v>
      </c>
      <c r="F16">
        <v>2</v>
      </c>
      <c r="G16">
        <f>SUM(D16:F16)</f>
        <v>6</v>
      </c>
      <c r="H16">
        <f t="shared" si="0"/>
        <v>8</v>
      </c>
    </row>
  </sheetData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00B050"/>
  </sheetPr>
  <dimension ref="A1:W114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31.85546875" customWidth="1"/>
    <col min="2" max="2" width="25.7109375" customWidth="1"/>
    <col min="3" max="7" width="9.140625" customWidth="1"/>
  </cols>
  <sheetData>
    <row r="1" spans="1:23" s="1" customFormat="1" x14ac:dyDescent="0.25">
      <c r="A1" s="1" t="s">
        <v>232</v>
      </c>
      <c r="B1" s="1" t="s">
        <v>233</v>
      </c>
      <c r="C1" s="9" t="s">
        <v>195</v>
      </c>
      <c r="D1" s="9" t="s">
        <v>234</v>
      </c>
      <c r="E1" s="9" t="s">
        <v>235</v>
      </c>
      <c r="F1" s="9" t="s">
        <v>236</v>
      </c>
      <c r="G1" s="9" t="s">
        <v>237</v>
      </c>
      <c r="H1" s="8" t="s">
        <v>196</v>
      </c>
      <c r="I1" s="8" t="s">
        <v>238</v>
      </c>
      <c r="J1" s="8" t="s">
        <v>235</v>
      </c>
      <c r="K1" s="8" t="s">
        <v>236</v>
      </c>
      <c r="L1" s="8" t="s">
        <v>237</v>
      </c>
      <c r="M1" s="27" t="s">
        <v>239</v>
      </c>
      <c r="N1" s="7" t="s">
        <v>240</v>
      </c>
      <c r="O1" s="7" t="s">
        <v>237</v>
      </c>
      <c r="P1" s="29" t="s">
        <v>241</v>
      </c>
      <c r="Q1" s="38" t="s">
        <v>19</v>
      </c>
      <c r="R1" s="38" t="s">
        <v>242</v>
      </c>
      <c r="S1" t="s">
        <v>243</v>
      </c>
      <c r="T1">
        <v>1</v>
      </c>
      <c r="U1">
        <v>0.70833333300000001</v>
      </c>
      <c r="V1">
        <v>0.57777777799999996</v>
      </c>
      <c r="W1">
        <v>0.5</v>
      </c>
    </row>
    <row r="2" spans="1:23" x14ac:dyDescent="0.25">
      <c r="A2" s="5" t="s">
        <v>244</v>
      </c>
      <c r="B2" t="s">
        <v>245</v>
      </c>
      <c r="C2">
        <v>800</v>
      </c>
      <c r="D2">
        <v>40</v>
      </c>
      <c r="E2">
        <v>28</v>
      </c>
      <c r="F2">
        <v>23</v>
      </c>
      <c r="G2">
        <v>20</v>
      </c>
      <c r="Q2">
        <v>1</v>
      </c>
    </row>
    <row r="3" spans="1:23" x14ac:dyDescent="0.25">
      <c r="A3" s="5" t="s">
        <v>246</v>
      </c>
      <c r="B3" t="s">
        <v>245</v>
      </c>
      <c r="C3">
        <v>400</v>
      </c>
      <c r="D3">
        <v>20</v>
      </c>
      <c r="E3">
        <v>14</v>
      </c>
      <c r="F3">
        <v>12</v>
      </c>
      <c r="G3">
        <v>10</v>
      </c>
      <c r="Q3">
        <v>2</v>
      </c>
    </row>
    <row r="4" spans="1:23" x14ac:dyDescent="0.25">
      <c r="A4" s="3" t="s">
        <v>247</v>
      </c>
      <c r="B4" t="s">
        <v>248</v>
      </c>
      <c r="C4">
        <v>1000</v>
      </c>
      <c r="D4">
        <v>75</v>
      </c>
      <c r="E4">
        <v>53</v>
      </c>
      <c r="F4">
        <v>43</v>
      </c>
      <c r="G4">
        <v>38</v>
      </c>
      <c r="Q4">
        <v>3</v>
      </c>
    </row>
    <row r="5" spans="1:23" x14ac:dyDescent="0.25">
      <c r="A5" s="3" t="s">
        <v>249</v>
      </c>
      <c r="B5" t="s">
        <v>248</v>
      </c>
      <c r="C5">
        <v>600</v>
      </c>
      <c r="D5">
        <v>50</v>
      </c>
      <c r="E5">
        <v>35</v>
      </c>
      <c r="F5">
        <v>29</v>
      </c>
      <c r="G5">
        <v>25</v>
      </c>
      <c r="Q5">
        <v>4</v>
      </c>
    </row>
    <row r="6" spans="1:23" x14ac:dyDescent="0.25">
      <c r="A6" s="6" t="s">
        <v>250</v>
      </c>
      <c r="B6" t="s">
        <v>251</v>
      </c>
      <c r="C6">
        <v>1500</v>
      </c>
      <c r="D6">
        <v>45</v>
      </c>
      <c r="E6">
        <v>32</v>
      </c>
      <c r="F6">
        <v>26</v>
      </c>
      <c r="G6">
        <v>22</v>
      </c>
      <c r="Q6">
        <v>5</v>
      </c>
    </row>
    <row r="7" spans="1:23" x14ac:dyDescent="0.25">
      <c r="A7" s="6" t="s">
        <v>252</v>
      </c>
      <c r="B7" t="s">
        <v>251</v>
      </c>
      <c r="C7">
        <v>400</v>
      </c>
      <c r="D7">
        <v>30</v>
      </c>
      <c r="E7">
        <v>21</v>
      </c>
      <c r="F7">
        <v>17</v>
      </c>
      <c r="G7">
        <v>15</v>
      </c>
      <c r="Q7">
        <v>6</v>
      </c>
    </row>
    <row r="8" spans="1:23" x14ac:dyDescent="0.25">
      <c r="A8" s="7" t="s">
        <v>253</v>
      </c>
      <c r="B8" t="s">
        <v>254</v>
      </c>
      <c r="C8">
        <v>1500</v>
      </c>
      <c r="D8">
        <v>90</v>
      </c>
      <c r="E8">
        <v>64</v>
      </c>
      <c r="F8">
        <v>52</v>
      </c>
      <c r="G8">
        <v>45</v>
      </c>
      <c r="Q8">
        <v>7</v>
      </c>
    </row>
    <row r="9" spans="1:23" x14ac:dyDescent="0.25">
      <c r="A9" s="7" t="s">
        <v>255</v>
      </c>
      <c r="B9" t="s">
        <v>254</v>
      </c>
      <c r="C9">
        <v>1800</v>
      </c>
      <c r="D9">
        <v>140</v>
      </c>
      <c r="E9">
        <v>99</v>
      </c>
      <c r="F9">
        <v>81</v>
      </c>
      <c r="G9">
        <v>70</v>
      </c>
      <c r="Q9">
        <v>8</v>
      </c>
    </row>
    <row r="10" spans="1:23" x14ac:dyDescent="0.25">
      <c r="A10" s="7" t="s">
        <v>256</v>
      </c>
      <c r="B10" t="s">
        <v>254</v>
      </c>
      <c r="C10">
        <v>600</v>
      </c>
      <c r="D10">
        <v>30</v>
      </c>
      <c r="E10">
        <v>21</v>
      </c>
      <c r="F10">
        <v>17</v>
      </c>
      <c r="G10">
        <v>15</v>
      </c>
      <c r="Q10">
        <v>9</v>
      </c>
    </row>
    <row r="11" spans="1:23" x14ac:dyDescent="0.25">
      <c r="A11" s="7" t="s">
        <v>257</v>
      </c>
      <c r="B11" t="s">
        <v>258</v>
      </c>
      <c r="C11">
        <v>1500</v>
      </c>
      <c r="D11">
        <v>60</v>
      </c>
      <c r="E11">
        <v>42</v>
      </c>
      <c r="F11">
        <v>35</v>
      </c>
      <c r="G11">
        <v>30</v>
      </c>
      <c r="Q11">
        <v>10</v>
      </c>
    </row>
    <row r="12" spans="1:23" x14ac:dyDescent="0.25">
      <c r="A12" s="7" t="s">
        <v>259</v>
      </c>
      <c r="B12" t="s">
        <v>258</v>
      </c>
      <c r="C12">
        <v>800</v>
      </c>
      <c r="D12">
        <v>40</v>
      </c>
      <c r="E12">
        <v>28</v>
      </c>
      <c r="F12">
        <v>23</v>
      </c>
      <c r="G12">
        <v>20</v>
      </c>
      <c r="Q12">
        <v>11</v>
      </c>
    </row>
    <row r="13" spans="1:23" x14ac:dyDescent="0.25">
      <c r="A13" s="7" t="s">
        <v>260</v>
      </c>
      <c r="B13" t="s">
        <v>258</v>
      </c>
      <c r="C13">
        <v>400</v>
      </c>
      <c r="D13">
        <v>30</v>
      </c>
      <c r="E13">
        <v>21</v>
      </c>
      <c r="F13">
        <v>17</v>
      </c>
      <c r="G13">
        <v>15</v>
      </c>
      <c r="Q13">
        <v>12</v>
      </c>
    </row>
    <row r="14" spans="1:23" x14ac:dyDescent="0.25">
      <c r="A14" s="3" t="s">
        <v>261</v>
      </c>
      <c r="B14" t="s">
        <v>262</v>
      </c>
      <c r="C14">
        <v>1500</v>
      </c>
      <c r="D14">
        <v>60</v>
      </c>
      <c r="E14">
        <v>42</v>
      </c>
      <c r="F14">
        <v>35</v>
      </c>
      <c r="G14">
        <v>30</v>
      </c>
      <c r="Q14">
        <v>13</v>
      </c>
    </row>
    <row r="15" spans="1:23" x14ac:dyDescent="0.25">
      <c r="A15" s="7" t="s">
        <v>263</v>
      </c>
      <c r="B15" t="s">
        <v>264</v>
      </c>
      <c r="C15">
        <v>1500</v>
      </c>
      <c r="D15">
        <v>90</v>
      </c>
      <c r="E15">
        <v>64</v>
      </c>
      <c r="F15">
        <v>52</v>
      </c>
      <c r="G15">
        <v>45</v>
      </c>
      <c r="Q15">
        <v>14</v>
      </c>
    </row>
    <row r="16" spans="1:23" x14ac:dyDescent="0.25">
      <c r="A16" s="7" t="s">
        <v>265</v>
      </c>
      <c r="B16" t="s">
        <v>264</v>
      </c>
      <c r="C16">
        <v>600</v>
      </c>
      <c r="D16">
        <v>40</v>
      </c>
      <c r="E16">
        <v>28</v>
      </c>
      <c r="F16">
        <v>23</v>
      </c>
      <c r="G16">
        <v>20</v>
      </c>
      <c r="Q16">
        <v>15</v>
      </c>
    </row>
    <row r="17" spans="1:17" x14ac:dyDescent="0.25">
      <c r="A17" s="7" t="s">
        <v>266</v>
      </c>
      <c r="B17" t="s">
        <v>264</v>
      </c>
      <c r="C17">
        <v>1500</v>
      </c>
      <c r="D17">
        <v>90</v>
      </c>
      <c r="E17">
        <v>64</v>
      </c>
      <c r="F17">
        <v>52</v>
      </c>
      <c r="G17">
        <v>45</v>
      </c>
      <c r="Q17">
        <v>16</v>
      </c>
    </row>
    <row r="18" spans="1:17" x14ac:dyDescent="0.25">
      <c r="A18" t="s">
        <v>267</v>
      </c>
      <c r="B18" t="s">
        <v>267</v>
      </c>
      <c r="C18">
        <v>500</v>
      </c>
      <c r="D18">
        <v>45</v>
      </c>
      <c r="E18">
        <v>32</v>
      </c>
      <c r="F18">
        <v>26</v>
      </c>
      <c r="G18">
        <v>22</v>
      </c>
      <c r="Q18">
        <v>17</v>
      </c>
    </row>
    <row r="19" spans="1:17" x14ac:dyDescent="0.25">
      <c r="A19" s="5" t="s">
        <v>268</v>
      </c>
      <c r="B19" t="s">
        <v>269</v>
      </c>
      <c r="C19">
        <v>750</v>
      </c>
      <c r="D19">
        <v>40</v>
      </c>
      <c r="E19">
        <v>28</v>
      </c>
      <c r="F19">
        <v>23</v>
      </c>
      <c r="G19">
        <v>20</v>
      </c>
      <c r="Q19">
        <v>18</v>
      </c>
    </row>
    <row r="20" spans="1:17" x14ac:dyDescent="0.25">
      <c r="A20" t="s">
        <v>270</v>
      </c>
      <c r="B20" t="s">
        <v>271</v>
      </c>
      <c r="C20">
        <v>800</v>
      </c>
      <c r="D20">
        <v>40</v>
      </c>
      <c r="E20">
        <v>28</v>
      </c>
      <c r="F20">
        <v>23</v>
      </c>
      <c r="G20">
        <v>20</v>
      </c>
      <c r="Q20">
        <v>19</v>
      </c>
    </row>
    <row r="21" spans="1:17" x14ac:dyDescent="0.25">
      <c r="A21" s="3" t="s">
        <v>272</v>
      </c>
      <c r="B21" t="s">
        <v>273</v>
      </c>
      <c r="C21">
        <v>1000</v>
      </c>
      <c r="D21">
        <v>60</v>
      </c>
      <c r="E21">
        <v>42</v>
      </c>
      <c r="F21">
        <v>35</v>
      </c>
      <c r="G21">
        <v>30</v>
      </c>
      <c r="Q21">
        <v>20</v>
      </c>
    </row>
    <row r="22" spans="1:17" x14ac:dyDescent="0.25">
      <c r="A22" s="6" t="s">
        <v>274</v>
      </c>
      <c r="B22" t="s">
        <v>275</v>
      </c>
      <c r="C22">
        <v>800</v>
      </c>
      <c r="D22">
        <v>30</v>
      </c>
      <c r="E22">
        <v>21</v>
      </c>
      <c r="F22">
        <v>17</v>
      </c>
      <c r="G22">
        <v>15</v>
      </c>
      <c r="Q22">
        <v>21</v>
      </c>
    </row>
    <row r="23" spans="1:17" x14ac:dyDescent="0.25">
      <c r="A23" s="3" t="s">
        <v>276</v>
      </c>
      <c r="B23" t="s">
        <v>277</v>
      </c>
      <c r="C23">
        <v>1000</v>
      </c>
      <c r="D23">
        <v>75</v>
      </c>
      <c r="E23">
        <v>53</v>
      </c>
      <c r="F23">
        <v>43</v>
      </c>
      <c r="G23">
        <v>38</v>
      </c>
      <c r="Q23">
        <v>22</v>
      </c>
    </row>
    <row r="24" spans="1:17" x14ac:dyDescent="0.25">
      <c r="A24" s="3" t="s">
        <v>278</v>
      </c>
      <c r="B24" t="s">
        <v>277</v>
      </c>
      <c r="C24">
        <v>600</v>
      </c>
      <c r="D24">
        <v>50</v>
      </c>
      <c r="E24">
        <v>35</v>
      </c>
      <c r="F24">
        <v>29</v>
      </c>
      <c r="G24">
        <v>25</v>
      </c>
      <c r="Q24">
        <v>23</v>
      </c>
    </row>
    <row r="25" spans="1:17" x14ac:dyDescent="0.25">
      <c r="A25" t="s">
        <v>279</v>
      </c>
      <c r="B25" t="s">
        <v>280</v>
      </c>
      <c r="C25">
        <v>800</v>
      </c>
      <c r="D25">
        <v>120</v>
      </c>
      <c r="E25">
        <v>85</v>
      </c>
      <c r="F25">
        <v>69</v>
      </c>
      <c r="G25">
        <v>60</v>
      </c>
      <c r="Q25">
        <v>24</v>
      </c>
    </row>
    <row r="26" spans="1:17" x14ac:dyDescent="0.25">
      <c r="A26" s="7" t="s">
        <v>281</v>
      </c>
      <c r="B26" t="s">
        <v>282</v>
      </c>
      <c r="C26">
        <v>1000</v>
      </c>
      <c r="D26">
        <v>60</v>
      </c>
      <c r="E26">
        <v>42</v>
      </c>
      <c r="F26">
        <v>35</v>
      </c>
      <c r="G26">
        <v>30</v>
      </c>
      <c r="Q26">
        <v>25</v>
      </c>
    </row>
    <row r="27" spans="1:17" x14ac:dyDescent="0.25">
      <c r="A27" s="7" t="s">
        <v>283</v>
      </c>
      <c r="B27" t="s">
        <v>282</v>
      </c>
      <c r="C27">
        <v>800</v>
      </c>
      <c r="D27">
        <v>30</v>
      </c>
      <c r="E27">
        <v>21</v>
      </c>
      <c r="F27">
        <v>17</v>
      </c>
      <c r="G27">
        <v>15</v>
      </c>
      <c r="Q27">
        <v>26</v>
      </c>
    </row>
    <row r="28" spans="1:17" x14ac:dyDescent="0.25">
      <c r="A28" s="7" t="s">
        <v>284</v>
      </c>
      <c r="B28" t="s">
        <v>282</v>
      </c>
      <c r="C28">
        <v>400</v>
      </c>
      <c r="D28">
        <v>30</v>
      </c>
      <c r="E28">
        <v>21</v>
      </c>
      <c r="F28">
        <v>17</v>
      </c>
      <c r="G28">
        <v>15</v>
      </c>
      <c r="Q28">
        <v>27</v>
      </c>
    </row>
    <row r="29" spans="1:17" x14ac:dyDescent="0.25">
      <c r="A29" t="s">
        <v>285</v>
      </c>
      <c r="B29" t="s">
        <v>280</v>
      </c>
      <c r="C29">
        <v>600</v>
      </c>
      <c r="D29">
        <v>100</v>
      </c>
      <c r="E29">
        <v>71</v>
      </c>
      <c r="F29">
        <v>58</v>
      </c>
      <c r="G29">
        <v>50</v>
      </c>
      <c r="Q29">
        <v>28</v>
      </c>
    </row>
    <row r="30" spans="1:17" x14ac:dyDescent="0.25">
      <c r="A30" s="5" t="s">
        <v>286</v>
      </c>
      <c r="B30" t="s">
        <v>287</v>
      </c>
      <c r="C30">
        <v>1000</v>
      </c>
      <c r="D30">
        <v>50</v>
      </c>
      <c r="E30">
        <v>35</v>
      </c>
      <c r="F30">
        <v>29</v>
      </c>
      <c r="G30">
        <v>25</v>
      </c>
      <c r="Q30">
        <v>29</v>
      </c>
    </row>
    <row r="31" spans="1:17" x14ac:dyDescent="0.25">
      <c r="A31" s="5" t="s">
        <v>288</v>
      </c>
      <c r="B31" t="s">
        <v>287</v>
      </c>
      <c r="C31">
        <v>600</v>
      </c>
      <c r="D31">
        <v>30</v>
      </c>
      <c r="E31">
        <v>21</v>
      </c>
      <c r="F31">
        <v>17</v>
      </c>
      <c r="G31">
        <v>15</v>
      </c>
      <c r="Q31">
        <v>30</v>
      </c>
    </row>
    <row r="32" spans="1:17" x14ac:dyDescent="0.25">
      <c r="A32" t="s">
        <v>289</v>
      </c>
      <c r="B32" t="s">
        <v>290</v>
      </c>
      <c r="C32">
        <v>750</v>
      </c>
      <c r="D32">
        <v>40</v>
      </c>
      <c r="E32">
        <v>28</v>
      </c>
      <c r="F32">
        <v>23</v>
      </c>
      <c r="G32">
        <v>20</v>
      </c>
      <c r="Q32">
        <v>31</v>
      </c>
    </row>
    <row r="33" spans="1:17" x14ac:dyDescent="0.25">
      <c r="A33" t="s">
        <v>291</v>
      </c>
      <c r="B33" t="s">
        <v>290</v>
      </c>
      <c r="C33">
        <v>800</v>
      </c>
      <c r="D33">
        <v>90</v>
      </c>
      <c r="E33">
        <v>64</v>
      </c>
      <c r="F33">
        <v>52</v>
      </c>
      <c r="G33">
        <v>45</v>
      </c>
      <c r="Q33">
        <v>32</v>
      </c>
    </row>
    <row r="34" spans="1:17" x14ac:dyDescent="0.25">
      <c r="A34" t="s">
        <v>292</v>
      </c>
      <c r="B34" t="s">
        <v>293</v>
      </c>
      <c r="C34">
        <v>400</v>
      </c>
      <c r="D34">
        <v>60</v>
      </c>
      <c r="E34">
        <v>42</v>
      </c>
      <c r="F34">
        <v>35</v>
      </c>
      <c r="G34">
        <v>30</v>
      </c>
      <c r="Q34">
        <v>33</v>
      </c>
    </row>
    <row r="35" spans="1:17" x14ac:dyDescent="0.25">
      <c r="A35" s="6" t="s">
        <v>294</v>
      </c>
      <c r="B35" t="s">
        <v>295</v>
      </c>
      <c r="C35">
        <v>1500</v>
      </c>
      <c r="D35">
        <v>70</v>
      </c>
      <c r="E35">
        <v>49</v>
      </c>
      <c r="F35">
        <v>40</v>
      </c>
      <c r="G35">
        <v>35</v>
      </c>
      <c r="Q35">
        <v>34</v>
      </c>
    </row>
    <row r="36" spans="1:17" x14ac:dyDescent="0.25">
      <c r="A36" t="s">
        <v>296</v>
      </c>
      <c r="B36" t="s">
        <v>295</v>
      </c>
      <c r="C36">
        <v>500</v>
      </c>
      <c r="D36">
        <v>40</v>
      </c>
      <c r="E36">
        <v>28</v>
      </c>
      <c r="F36">
        <v>23</v>
      </c>
      <c r="G36">
        <v>20</v>
      </c>
      <c r="Q36">
        <v>35</v>
      </c>
    </row>
    <row r="37" spans="1:17" x14ac:dyDescent="0.25">
      <c r="A37" t="s">
        <v>297</v>
      </c>
      <c r="B37" t="s">
        <v>298</v>
      </c>
      <c r="C37">
        <v>500</v>
      </c>
      <c r="D37">
        <v>35</v>
      </c>
      <c r="E37">
        <v>25</v>
      </c>
      <c r="F37">
        <v>20</v>
      </c>
      <c r="G37">
        <v>18</v>
      </c>
      <c r="Q37">
        <v>36</v>
      </c>
    </row>
    <row r="38" spans="1:17" x14ac:dyDescent="0.25">
      <c r="A38" s="7" t="s">
        <v>299</v>
      </c>
      <c r="B38" t="s">
        <v>300</v>
      </c>
      <c r="C38">
        <v>1000</v>
      </c>
      <c r="D38">
        <v>40</v>
      </c>
      <c r="E38">
        <v>28</v>
      </c>
      <c r="F38">
        <v>23</v>
      </c>
      <c r="G38">
        <v>20</v>
      </c>
      <c r="Q38">
        <v>37</v>
      </c>
    </row>
    <row r="39" spans="1:17" x14ac:dyDescent="0.25">
      <c r="A39" s="7" t="s">
        <v>301</v>
      </c>
      <c r="B39" t="s">
        <v>300</v>
      </c>
      <c r="C39">
        <v>800</v>
      </c>
      <c r="D39">
        <v>30</v>
      </c>
      <c r="E39">
        <v>21</v>
      </c>
      <c r="F39">
        <v>17</v>
      </c>
      <c r="G39">
        <v>15</v>
      </c>
      <c r="Q39">
        <v>38</v>
      </c>
    </row>
    <row r="40" spans="1:17" x14ac:dyDescent="0.25">
      <c r="A40" s="7" t="s">
        <v>302</v>
      </c>
      <c r="B40" t="s">
        <v>300</v>
      </c>
      <c r="C40">
        <v>400</v>
      </c>
      <c r="D40">
        <v>30</v>
      </c>
      <c r="E40">
        <v>21</v>
      </c>
      <c r="F40">
        <v>17</v>
      </c>
      <c r="G40">
        <v>15</v>
      </c>
      <c r="Q40">
        <v>39</v>
      </c>
    </row>
    <row r="41" spans="1:17" x14ac:dyDescent="0.25">
      <c r="A41" s="3" t="s">
        <v>303</v>
      </c>
      <c r="B41" t="s">
        <v>273</v>
      </c>
      <c r="C41">
        <v>1000</v>
      </c>
      <c r="D41">
        <v>75</v>
      </c>
      <c r="E41">
        <v>53</v>
      </c>
      <c r="F41">
        <v>43</v>
      </c>
      <c r="G41">
        <v>38</v>
      </c>
      <c r="Q41">
        <v>40</v>
      </c>
    </row>
    <row r="42" spans="1:17" x14ac:dyDescent="0.25">
      <c r="A42" s="3" t="s">
        <v>304</v>
      </c>
      <c r="B42" t="s">
        <v>273</v>
      </c>
      <c r="C42">
        <v>600</v>
      </c>
      <c r="D42">
        <v>50</v>
      </c>
      <c r="E42">
        <v>35</v>
      </c>
      <c r="F42">
        <v>29</v>
      </c>
      <c r="G42">
        <v>25</v>
      </c>
      <c r="Q42">
        <v>41</v>
      </c>
    </row>
    <row r="43" spans="1:17" x14ac:dyDescent="0.25">
      <c r="A43" s="3" t="s">
        <v>305</v>
      </c>
      <c r="B43" t="s">
        <v>306</v>
      </c>
      <c r="C43">
        <v>1400</v>
      </c>
      <c r="D43">
        <v>120</v>
      </c>
      <c r="E43">
        <v>85</v>
      </c>
      <c r="F43">
        <v>69</v>
      </c>
      <c r="G43">
        <v>60</v>
      </c>
      <c r="H43" s="4">
        <v>1500</v>
      </c>
      <c r="I43" s="23">
        <v>90</v>
      </c>
      <c r="J43" s="11">
        <f t="shared" ref="J43:J63" si="0">IFERROR(I43*$U$1,"")</f>
        <v>63.749999969999998</v>
      </c>
      <c r="K43" s="11">
        <f t="shared" ref="K43:K63" si="1">IFERROR(I43*$V$1,"")</f>
        <v>52.000000019999995</v>
      </c>
      <c r="L43" s="11">
        <f t="shared" ref="L43:L63" si="2">IFERROR(I43*$W$1,"")</f>
        <v>45</v>
      </c>
      <c r="M43" s="11">
        <v>322</v>
      </c>
      <c r="N43" s="11">
        <f t="shared" ref="N43" si="3">M43/2</f>
        <v>161</v>
      </c>
      <c r="O43" s="11">
        <f t="shared" ref="O43" si="4">M43/3</f>
        <v>107.33333333333333</v>
      </c>
      <c r="P43" s="12">
        <f t="shared" ref="P43" si="5">M43/4</f>
        <v>80.5</v>
      </c>
      <c r="Q43">
        <v>42</v>
      </c>
    </row>
    <row r="44" spans="1:17" x14ac:dyDescent="0.25">
      <c r="A44" s="3" t="s">
        <v>307</v>
      </c>
      <c r="B44" t="s">
        <v>308</v>
      </c>
      <c r="C44">
        <v>800</v>
      </c>
      <c r="D44">
        <v>100</v>
      </c>
      <c r="E44">
        <v>71</v>
      </c>
      <c r="F44">
        <v>58</v>
      </c>
      <c r="G44">
        <v>50</v>
      </c>
      <c r="H44" s="4">
        <v>1300</v>
      </c>
      <c r="I44" s="23">
        <v>75</v>
      </c>
      <c r="J44" s="11">
        <f t="shared" si="0"/>
        <v>53.124999975000001</v>
      </c>
      <c r="K44" s="11">
        <f t="shared" si="1"/>
        <v>43.333333349999997</v>
      </c>
      <c r="L44" s="11">
        <f t="shared" si="2"/>
        <v>37.5</v>
      </c>
      <c r="M44" s="11">
        <v>100</v>
      </c>
      <c r="N44" s="11">
        <f t="shared" ref="N44" si="6">M44/2</f>
        <v>50</v>
      </c>
      <c r="O44" s="11">
        <f t="shared" ref="O44" si="7">M44/3</f>
        <v>33.333333333333336</v>
      </c>
      <c r="P44" s="12">
        <f t="shared" ref="P44" si="8">M44/4</f>
        <v>25</v>
      </c>
      <c r="Q44">
        <v>43</v>
      </c>
    </row>
    <row r="45" spans="1:17" x14ac:dyDescent="0.25">
      <c r="A45" s="6" t="s">
        <v>309</v>
      </c>
      <c r="B45" t="s">
        <v>309</v>
      </c>
      <c r="C45">
        <v>500</v>
      </c>
      <c r="D45">
        <v>100</v>
      </c>
      <c r="E45">
        <v>71</v>
      </c>
      <c r="F45">
        <v>58</v>
      </c>
      <c r="G45">
        <v>50</v>
      </c>
      <c r="H45" s="4">
        <v>1100</v>
      </c>
      <c r="I45" s="24">
        <v>100</v>
      </c>
      <c r="J45" s="11">
        <f t="shared" si="0"/>
        <v>70.833333300000007</v>
      </c>
      <c r="K45" s="11">
        <f t="shared" si="1"/>
        <v>57.777777799999996</v>
      </c>
      <c r="L45" s="11">
        <f t="shared" si="2"/>
        <v>50</v>
      </c>
      <c r="M45" s="11">
        <v>402</v>
      </c>
      <c r="N45" s="11">
        <f t="shared" ref="N45:N46" si="9">M45/2</f>
        <v>201</v>
      </c>
      <c r="O45" s="11">
        <f t="shared" ref="O45:O46" si="10">M45/3</f>
        <v>134</v>
      </c>
      <c r="P45" s="12">
        <f t="shared" ref="P45:P46" si="11">M45/4</f>
        <v>100.5</v>
      </c>
      <c r="Q45">
        <v>44</v>
      </c>
    </row>
    <row r="46" spans="1:17" x14ac:dyDescent="0.25">
      <c r="A46" t="s">
        <v>310</v>
      </c>
      <c r="B46" t="s">
        <v>310</v>
      </c>
      <c r="C46">
        <v>800</v>
      </c>
      <c r="D46">
        <v>100</v>
      </c>
      <c r="E46">
        <v>71</v>
      </c>
      <c r="F46">
        <v>58</v>
      </c>
      <c r="G46">
        <v>50</v>
      </c>
      <c r="H46" s="25">
        <v>800</v>
      </c>
      <c r="I46" s="24">
        <v>100</v>
      </c>
      <c r="J46" s="11">
        <f t="shared" si="0"/>
        <v>70.833333300000007</v>
      </c>
      <c r="K46" s="11">
        <f t="shared" si="1"/>
        <v>57.777777799999996</v>
      </c>
      <c r="L46" s="11">
        <f t="shared" si="2"/>
        <v>50</v>
      </c>
      <c r="M46" s="11">
        <v>521</v>
      </c>
      <c r="N46" s="11">
        <f t="shared" si="9"/>
        <v>260.5</v>
      </c>
      <c r="O46" s="11">
        <f t="shared" si="10"/>
        <v>173.66666666666666</v>
      </c>
      <c r="P46" s="12">
        <f t="shared" si="11"/>
        <v>130.25</v>
      </c>
      <c r="Q46">
        <v>45</v>
      </c>
    </row>
    <row r="47" spans="1:17" x14ac:dyDescent="0.25">
      <c r="A47" s="5" t="s">
        <v>311</v>
      </c>
      <c r="B47" t="s">
        <v>312</v>
      </c>
      <c r="C47">
        <v>900</v>
      </c>
      <c r="D47">
        <v>90</v>
      </c>
      <c r="E47">
        <v>64</v>
      </c>
      <c r="F47">
        <v>52</v>
      </c>
      <c r="G47">
        <v>45</v>
      </c>
      <c r="H47" s="4">
        <v>1200</v>
      </c>
      <c r="I47" s="23">
        <v>60</v>
      </c>
      <c r="J47" s="11">
        <f t="shared" si="0"/>
        <v>42.499999979999998</v>
      </c>
      <c r="K47" s="11">
        <f t="shared" si="1"/>
        <v>34.666666679999999</v>
      </c>
      <c r="L47" s="11">
        <f t="shared" si="2"/>
        <v>30</v>
      </c>
      <c r="M47" s="11">
        <v>200</v>
      </c>
      <c r="N47" s="11">
        <f t="shared" ref="N47" si="12">M47/2</f>
        <v>100</v>
      </c>
      <c r="O47" s="11">
        <f t="shared" ref="O47" si="13">M47/3</f>
        <v>66.666666666666671</v>
      </c>
      <c r="P47" s="12">
        <f t="shared" ref="P47" si="14">M47/4</f>
        <v>50</v>
      </c>
      <c r="Q47">
        <v>46</v>
      </c>
    </row>
    <row r="48" spans="1:17" x14ac:dyDescent="0.25">
      <c r="A48" s="5" t="s">
        <v>313</v>
      </c>
      <c r="B48" t="s">
        <v>314</v>
      </c>
      <c r="C48">
        <v>800</v>
      </c>
      <c r="D48">
        <v>100</v>
      </c>
      <c r="E48">
        <v>71</v>
      </c>
      <c r="F48">
        <v>58</v>
      </c>
      <c r="G48">
        <v>50</v>
      </c>
      <c r="H48" s="4">
        <v>1500</v>
      </c>
      <c r="I48" s="23">
        <v>75</v>
      </c>
      <c r="J48" s="11">
        <f t="shared" si="0"/>
        <v>53.124999975000001</v>
      </c>
      <c r="K48" s="11">
        <f t="shared" si="1"/>
        <v>43.333333349999997</v>
      </c>
      <c r="L48" s="11">
        <f t="shared" si="2"/>
        <v>37.5</v>
      </c>
      <c r="M48" s="11">
        <v>75</v>
      </c>
      <c r="N48" s="11">
        <f t="shared" ref="N48" si="15">M48/2</f>
        <v>37.5</v>
      </c>
      <c r="O48" s="11">
        <f t="shared" ref="O48" si="16">M48/3</f>
        <v>25</v>
      </c>
      <c r="P48" s="12">
        <f t="shared" ref="P48" si="17">M48/4</f>
        <v>18.75</v>
      </c>
      <c r="Q48">
        <v>47</v>
      </c>
    </row>
    <row r="49" spans="1:19" x14ac:dyDescent="0.25">
      <c r="A49" s="6" t="s">
        <v>315</v>
      </c>
      <c r="B49" t="s">
        <v>316</v>
      </c>
      <c r="C49">
        <v>400</v>
      </c>
      <c r="D49">
        <v>90</v>
      </c>
      <c r="E49">
        <v>64</v>
      </c>
      <c r="F49">
        <v>52</v>
      </c>
      <c r="G49">
        <v>45</v>
      </c>
      <c r="H49" s="4">
        <v>1000</v>
      </c>
      <c r="I49" s="23">
        <v>75</v>
      </c>
      <c r="J49" s="11">
        <f t="shared" si="0"/>
        <v>53.124999975000001</v>
      </c>
      <c r="K49" s="11">
        <f t="shared" si="1"/>
        <v>43.333333349999997</v>
      </c>
      <c r="L49" s="11">
        <f t="shared" si="2"/>
        <v>37.5</v>
      </c>
      <c r="M49" s="11">
        <v>300</v>
      </c>
      <c r="N49" s="11">
        <f t="shared" ref="N49:N50" si="18">M49/2</f>
        <v>150</v>
      </c>
      <c r="O49" s="11">
        <f t="shared" ref="O49:O50" si="19">M49/3</f>
        <v>100</v>
      </c>
      <c r="P49" s="12">
        <f t="shared" ref="P49:P50" si="20">M49/4</f>
        <v>75</v>
      </c>
      <c r="Q49">
        <v>48</v>
      </c>
    </row>
    <row r="50" spans="1:19" x14ac:dyDescent="0.25">
      <c r="A50" s="3" t="s">
        <v>317</v>
      </c>
      <c r="B50" t="s">
        <v>318</v>
      </c>
      <c r="C50">
        <v>1100</v>
      </c>
      <c r="D50">
        <v>40</v>
      </c>
      <c r="E50">
        <v>28</v>
      </c>
      <c r="F50">
        <v>23</v>
      </c>
      <c r="G50">
        <v>20</v>
      </c>
      <c r="H50" s="4">
        <v>1300</v>
      </c>
      <c r="I50" s="23">
        <v>80</v>
      </c>
      <c r="J50" s="11">
        <f t="shared" si="0"/>
        <v>56.666666640000003</v>
      </c>
      <c r="K50" s="11">
        <f t="shared" si="1"/>
        <v>46.222222239999994</v>
      </c>
      <c r="L50" s="11">
        <f t="shared" si="2"/>
        <v>40</v>
      </c>
      <c r="M50" s="11">
        <v>402</v>
      </c>
      <c r="N50" s="11">
        <f t="shared" si="18"/>
        <v>201</v>
      </c>
      <c r="O50" s="11">
        <f t="shared" si="19"/>
        <v>134</v>
      </c>
      <c r="P50" s="12">
        <f t="shared" si="20"/>
        <v>100.5</v>
      </c>
      <c r="Q50">
        <v>49</v>
      </c>
    </row>
    <row r="51" spans="1:19" x14ac:dyDescent="0.25">
      <c r="A51" s="5" t="s">
        <v>319</v>
      </c>
      <c r="B51" t="s">
        <v>320</v>
      </c>
      <c r="C51">
        <v>700</v>
      </c>
      <c r="D51" s="2" t="s">
        <v>321</v>
      </c>
      <c r="E51" s="2">
        <v>18</v>
      </c>
      <c r="F51" s="2">
        <v>14</v>
      </c>
      <c r="G51" s="2">
        <v>12</v>
      </c>
      <c r="H51" s="4">
        <v>800</v>
      </c>
      <c r="I51" s="23">
        <v>40</v>
      </c>
      <c r="J51" s="11">
        <f t="shared" si="0"/>
        <v>28.333333320000001</v>
      </c>
      <c r="K51" s="11">
        <f t="shared" si="1"/>
        <v>23.111111119999997</v>
      </c>
      <c r="L51" s="11">
        <f t="shared" si="2"/>
        <v>20</v>
      </c>
      <c r="M51" s="11">
        <v>302</v>
      </c>
      <c r="N51" s="11">
        <f t="shared" ref="N51" si="21">M51/2</f>
        <v>151</v>
      </c>
      <c r="O51" s="11">
        <f t="shared" ref="O51" si="22">M51/3</f>
        <v>100.66666666666667</v>
      </c>
      <c r="P51" s="12">
        <f t="shared" ref="P51" si="23">M51/4</f>
        <v>75.5</v>
      </c>
      <c r="Q51">
        <v>50</v>
      </c>
    </row>
    <row r="52" spans="1:19" x14ac:dyDescent="0.25">
      <c r="A52" s="6" t="s">
        <v>322</v>
      </c>
      <c r="B52" t="s">
        <v>323</v>
      </c>
      <c r="C52">
        <v>200</v>
      </c>
      <c r="D52">
        <v>50</v>
      </c>
      <c r="E52">
        <v>35</v>
      </c>
      <c r="F52">
        <v>29</v>
      </c>
      <c r="G52">
        <v>25</v>
      </c>
      <c r="H52" s="4">
        <v>800</v>
      </c>
      <c r="I52" s="23">
        <v>30</v>
      </c>
      <c r="J52" s="11">
        <f t="shared" si="0"/>
        <v>21.249999989999999</v>
      </c>
      <c r="K52" s="11">
        <f t="shared" si="1"/>
        <v>17.333333339999999</v>
      </c>
      <c r="L52" s="11">
        <f t="shared" si="2"/>
        <v>15</v>
      </c>
      <c r="M52" s="11">
        <v>126</v>
      </c>
      <c r="N52" s="11">
        <f t="shared" ref="N52" si="24">M52/2</f>
        <v>63</v>
      </c>
      <c r="O52" s="11">
        <f t="shared" ref="O52" si="25">M52/3</f>
        <v>42</v>
      </c>
      <c r="P52" s="12">
        <f t="shared" ref="P52" si="26">M52/4</f>
        <v>31.5</v>
      </c>
      <c r="Q52">
        <v>51</v>
      </c>
    </row>
    <row r="53" spans="1:19" x14ac:dyDescent="0.25">
      <c r="A53" s="6" t="s">
        <v>324</v>
      </c>
      <c r="B53" t="s">
        <v>325</v>
      </c>
      <c r="C53">
        <v>100</v>
      </c>
      <c r="D53">
        <v>35</v>
      </c>
      <c r="E53">
        <v>25</v>
      </c>
      <c r="F53">
        <v>20</v>
      </c>
      <c r="G53">
        <v>18</v>
      </c>
      <c r="H53" s="4">
        <v>500</v>
      </c>
      <c r="I53" s="23">
        <v>20</v>
      </c>
      <c r="J53" s="11">
        <f t="shared" si="0"/>
        <v>14.166666660000001</v>
      </c>
      <c r="K53" s="11">
        <f t="shared" si="1"/>
        <v>11.555555559999998</v>
      </c>
      <c r="L53" s="11">
        <f t="shared" si="2"/>
        <v>10</v>
      </c>
      <c r="M53" s="11">
        <v>75</v>
      </c>
      <c r="N53" s="11">
        <f>M53/2</f>
        <v>37.5</v>
      </c>
      <c r="O53" s="11">
        <f>M53/3</f>
        <v>25</v>
      </c>
      <c r="P53" s="12">
        <f>M53/4</f>
        <v>18.75</v>
      </c>
      <c r="Q53">
        <v>52</v>
      </c>
    </row>
    <row r="54" spans="1:19" x14ac:dyDescent="0.25">
      <c r="A54" t="s">
        <v>326</v>
      </c>
      <c r="B54" t="s">
        <v>327</v>
      </c>
      <c r="C54">
        <v>500</v>
      </c>
      <c r="D54" s="13" t="s">
        <v>328</v>
      </c>
      <c r="E54" s="13">
        <v>35</v>
      </c>
      <c r="F54" s="13">
        <v>29</v>
      </c>
      <c r="G54" s="13">
        <v>25</v>
      </c>
      <c r="H54" s="25">
        <v>500</v>
      </c>
      <c r="I54" s="23">
        <v>100</v>
      </c>
      <c r="J54" s="11">
        <f t="shared" si="0"/>
        <v>70.833333300000007</v>
      </c>
      <c r="K54" s="11">
        <f t="shared" si="1"/>
        <v>57.777777799999996</v>
      </c>
      <c r="L54" s="11">
        <f t="shared" si="2"/>
        <v>50</v>
      </c>
      <c r="M54" s="11">
        <v>522</v>
      </c>
      <c r="N54" s="11">
        <f t="shared" ref="N54" si="27">M54/2</f>
        <v>261</v>
      </c>
      <c r="O54" s="11">
        <f t="shared" ref="O54" si="28">M54/3</f>
        <v>174</v>
      </c>
      <c r="P54" s="12">
        <f t="shared" ref="P54" si="29">M54/4</f>
        <v>130.5</v>
      </c>
      <c r="Q54">
        <v>53</v>
      </c>
      <c r="S54" t="s">
        <v>329</v>
      </c>
    </row>
    <row r="55" spans="1:19" x14ac:dyDescent="0.25">
      <c r="A55" s="7" t="s">
        <v>330</v>
      </c>
      <c r="B55" t="s">
        <v>331</v>
      </c>
      <c r="C55">
        <v>1400</v>
      </c>
      <c r="D55">
        <v>60</v>
      </c>
      <c r="E55">
        <v>42</v>
      </c>
      <c r="F55">
        <v>35</v>
      </c>
      <c r="G55">
        <v>30</v>
      </c>
      <c r="H55" s="4">
        <v>3500</v>
      </c>
      <c r="I55" s="23">
        <v>100</v>
      </c>
      <c r="J55" s="11">
        <f t="shared" si="0"/>
        <v>70.833333300000007</v>
      </c>
      <c r="K55" s="11">
        <f t="shared" si="1"/>
        <v>57.777777799999996</v>
      </c>
      <c r="L55" s="11">
        <f t="shared" si="2"/>
        <v>50</v>
      </c>
      <c r="M55" s="11">
        <v>300</v>
      </c>
      <c r="N55" s="11">
        <f t="shared" ref="N55" si="30">M55/2</f>
        <v>150</v>
      </c>
      <c r="O55" s="11">
        <f t="shared" ref="O55" si="31">M55/3</f>
        <v>100</v>
      </c>
      <c r="P55" s="12">
        <f t="shared" ref="P55" si="32">M55/4</f>
        <v>75</v>
      </c>
      <c r="Q55">
        <v>54</v>
      </c>
    </row>
    <row r="56" spans="1:19" x14ac:dyDescent="0.25">
      <c r="A56" s="5" t="s">
        <v>332</v>
      </c>
      <c r="B56" t="s">
        <v>333</v>
      </c>
      <c r="C56">
        <v>600</v>
      </c>
      <c r="D56" s="2" t="s">
        <v>334</v>
      </c>
      <c r="E56" s="2">
        <v>14</v>
      </c>
      <c r="F56" s="2">
        <v>12</v>
      </c>
      <c r="G56" s="2">
        <v>10</v>
      </c>
      <c r="H56" s="25">
        <v>600</v>
      </c>
      <c r="I56" s="23">
        <v>30</v>
      </c>
      <c r="J56" s="11">
        <f t="shared" si="0"/>
        <v>21.249999989999999</v>
      </c>
      <c r="K56" s="11">
        <f t="shared" si="1"/>
        <v>17.333333339999999</v>
      </c>
      <c r="L56" s="11">
        <f t="shared" si="2"/>
        <v>15</v>
      </c>
      <c r="M56" s="11">
        <v>250</v>
      </c>
      <c r="N56" s="11">
        <f t="shared" ref="N56:N57" si="33">M56/2</f>
        <v>125</v>
      </c>
      <c r="O56" s="11">
        <f t="shared" ref="O56:O57" si="34">M56/3</f>
        <v>83.333333333333329</v>
      </c>
      <c r="P56" s="12">
        <f t="shared" ref="P56:P57" si="35">M56/4</f>
        <v>62.5</v>
      </c>
      <c r="Q56">
        <v>55</v>
      </c>
    </row>
    <row r="57" spans="1:19" x14ac:dyDescent="0.25">
      <c r="A57" s="7" t="s">
        <v>335</v>
      </c>
      <c r="B57" t="s">
        <v>336</v>
      </c>
      <c r="C57">
        <v>5500</v>
      </c>
      <c r="D57">
        <v>360</v>
      </c>
      <c r="E57">
        <v>255</v>
      </c>
      <c r="F57">
        <v>208</v>
      </c>
      <c r="G57">
        <v>180</v>
      </c>
      <c r="H57" s="4">
        <v>9000</v>
      </c>
      <c r="I57" s="24">
        <v>360</v>
      </c>
      <c r="J57" s="11">
        <f t="shared" si="0"/>
        <v>254.99999987999999</v>
      </c>
      <c r="K57" s="11">
        <f t="shared" si="1"/>
        <v>208.00000007999998</v>
      </c>
      <c r="L57" s="11">
        <f t="shared" si="2"/>
        <v>180</v>
      </c>
      <c r="M57" s="11">
        <v>650</v>
      </c>
      <c r="N57" s="11">
        <f t="shared" si="33"/>
        <v>325</v>
      </c>
      <c r="O57" s="11">
        <f t="shared" si="34"/>
        <v>216.66666666666666</v>
      </c>
      <c r="P57" s="12">
        <f t="shared" si="35"/>
        <v>162.5</v>
      </c>
      <c r="Q57">
        <v>56</v>
      </c>
    </row>
    <row r="58" spans="1:19" x14ac:dyDescent="0.25">
      <c r="A58" s="3" t="s">
        <v>337</v>
      </c>
      <c r="B58" t="s">
        <v>338</v>
      </c>
      <c r="C58">
        <v>1000</v>
      </c>
      <c r="D58">
        <v>90</v>
      </c>
      <c r="E58">
        <v>64</v>
      </c>
      <c r="F58">
        <v>52</v>
      </c>
      <c r="G58">
        <v>45</v>
      </c>
      <c r="H58" s="4">
        <v>2000</v>
      </c>
      <c r="I58" s="23">
        <v>120</v>
      </c>
      <c r="J58" s="11">
        <f t="shared" si="0"/>
        <v>84.999999959999997</v>
      </c>
      <c r="K58" s="11">
        <f t="shared" si="1"/>
        <v>69.333333359999997</v>
      </c>
      <c r="L58" s="11">
        <f t="shared" si="2"/>
        <v>60</v>
      </c>
      <c r="M58" s="11">
        <v>450</v>
      </c>
      <c r="N58" s="11">
        <f t="shared" ref="N58" si="36">M58/2</f>
        <v>225</v>
      </c>
      <c r="O58" s="11">
        <f t="shared" ref="O58" si="37">M58/3</f>
        <v>150</v>
      </c>
      <c r="P58" s="12">
        <f t="shared" ref="P58" si="38">M58/4</f>
        <v>112.5</v>
      </c>
      <c r="Q58">
        <v>57</v>
      </c>
    </row>
    <row r="59" spans="1:19" x14ac:dyDescent="0.25">
      <c r="A59" s="5" t="s">
        <v>339</v>
      </c>
      <c r="B59" t="s">
        <v>340</v>
      </c>
      <c r="C59">
        <v>700</v>
      </c>
      <c r="D59">
        <v>70</v>
      </c>
      <c r="E59">
        <v>49</v>
      </c>
      <c r="F59">
        <v>40</v>
      </c>
      <c r="G59">
        <v>35</v>
      </c>
      <c r="H59" s="4">
        <v>1200</v>
      </c>
      <c r="I59" s="23">
        <v>100</v>
      </c>
      <c r="J59" s="11">
        <f t="shared" si="0"/>
        <v>70.833333300000007</v>
      </c>
      <c r="K59" s="11">
        <f t="shared" si="1"/>
        <v>57.777777799999996</v>
      </c>
      <c r="L59" s="11">
        <f t="shared" si="2"/>
        <v>50</v>
      </c>
      <c r="M59" s="11">
        <v>300</v>
      </c>
      <c r="N59" s="11">
        <f t="shared" ref="N59" si="39">M59/2</f>
        <v>150</v>
      </c>
      <c r="O59" s="11">
        <f t="shared" ref="O59" si="40">M59/3</f>
        <v>100</v>
      </c>
      <c r="P59" s="12">
        <f t="shared" ref="P59" si="41">M59/4</f>
        <v>75</v>
      </c>
      <c r="Q59">
        <v>58</v>
      </c>
    </row>
    <row r="60" spans="1:19" x14ac:dyDescent="0.25">
      <c r="A60" t="s">
        <v>341</v>
      </c>
      <c r="B60" t="s">
        <v>341</v>
      </c>
      <c r="C60">
        <v>250</v>
      </c>
      <c r="D60">
        <v>40</v>
      </c>
      <c r="E60">
        <v>28</v>
      </c>
      <c r="F60">
        <v>23</v>
      </c>
      <c r="G60">
        <v>20</v>
      </c>
      <c r="H60" s="4">
        <v>500</v>
      </c>
      <c r="I60" s="24">
        <v>40</v>
      </c>
      <c r="J60" s="11">
        <f t="shared" si="0"/>
        <v>28.333333320000001</v>
      </c>
      <c r="K60" s="11">
        <f t="shared" si="1"/>
        <v>23.111111119999997</v>
      </c>
      <c r="L60" s="11">
        <f t="shared" si="2"/>
        <v>20</v>
      </c>
      <c r="M60" s="11">
        <v>102</v>
      </c>
      <c r="N60" s="11">
        <f>M60/2</f>
        <v>51</v>
      </c>
      <c r="O60" s="11">
        <f>M60/3</f>
        <v>34</v>
      </c>
      <c r="P60" s="12">
        <f>M60/4</f>
        <v>25.5</v>
      </c>
      <c r="Q60">
        <v>59</v>
      </c>
    </row>
    <row r="61" spans="1:19" x14ac:dyDescent="0.25">
      <c r="A61" t="s">
        <v>342</v>
      </c>
      <c r="B61" t="s">
        <v>342</v>
      </c>
      <c r="C61">
        <v>350</v>
      </c>
      <c r="D61">
        <v>80</v>
      </c>
      <c r="E61">
        <v>57</v>
      </c>
      <c r="F61">
        <v>46</v>
      </c>
      <c r="G61">
        <v>40</v>
      </c>
      <c r="H61" s="4">
        <v>1000</v>
      </c>
      <c r="I61" s="24">
        <v>80</v>
      </c>
      <c r="J61" s="11">
        <f t="shared" si="0"/>
        <v>56.666666640000003</v>
      </c>
      <c r="K61" s="11">
        <f t="shared" si="1"/>
        <v>46.222222239999994</v>
      </c>
      <c r="L61" s="11">
        <f t="shared" si="2"/>
        <v>40</v>
      </c>
      <c r="M61" s="11">
        <v>400</v>
      </c>
      <c r="N61" s="11">
        <f>M61/2</f>
        <v>200</v>
      </c>
      <c r="O61" s="11">
        <f>M61/3</f>
        <v>133.33333333333334</v>
      </c>
      <c r="P61" s="12">
        <f>M61/4</f>
        <v>100</v>
      </c>
      <c r="Q61">
        <v>60</v>
      </c>
    </row>
    <row r="62" spans="1:19" x14ac:dyDescent="0.25">
      <c r="A62" s="7" t="s">
        <v>343</v>
      </c>
      <c r="B62" t="s">
        <v>344</v>
      </c>
      <c r="C62">
        <v>1300</v>
      </c>
      <c r="D62">
        <v>100</v>
      </c>
      <c r="E62">
        <v>71</v>
      </c>
      <c r="F62">
        <v>58</v>
      </c>
      <c r="G62">
        <v>50</v>
      </c>
      <c r="H62" s="4">
        <v>1700</v>
      </c>
      <c r="I62" s="23">
        <v>50</v>
      </c>
      <c r="J62" s="11">
        <f t="shared" si="0"/>
        <v>35.416666650000003</v>
      </c>
      <c r="K62" s="11">
        <f t="shared" si="1"/>
        <v>28.888888899999998</v>
      </c>
      <c r="L62" s="11">
        <f t="shared" si="2"/>
        <v>25</v>
      </c>
      <c r="M62" s="11">
        <v>450</v>
      </c>
      <c r="N62" s="11">
        <f t="shared" ref="N62:N63" si="42">M62/2</f>
        <v>225</v>
      </c>
      <c r="O62" s="11">
        <f t="shared" ref="O62:O63" si="43">M62/3</f>
        <v>150</v>
      </c>
      <c r="P62" s="12">
        <f t="shared" ref="P62:P63" si="44">M62/4</f>
        <v>112.5</v>
      </c>
      <c r="Q62">
        <v>61</v>
      </c>
    </row>
    <row r="63" spans="1:19" x14ac:dyDescent="0.25">
      <c r="A63" s="7" t="s">
        <v>345</v>
      </c>
      <c r="B63" t="s">
        <v>346</v>
      </c>
      <c r="C63">
        <v>1900</v>
      </c>
      <c r="D63">
        <v>75</v>
      </c>
      <c r="E63">
        <v>53</v>
      </c>
      <c r="F63">
        <v>43</v>
      </c>
      <c r="G63">
        <v>38</v>
      </c>
      <c r="H63" s="4">
        <v>5000</v>
      </c>
      <c r="I63" s="23">
        <v>140</v>
      </c>
      <c r="J63" s="11">
        <f t="shared" si="0"/>
        <v>99.166666620000001</v>
      </c>
      <c r="K63" s="11">
        <f t="shared" si="1"/>
        <v>80.888888919999999</v>
      </c>
      <c r="L63" s="11">
        <f t="shared" si="2"/>
        <v>70</v>
      </c>
      <c r="M63" s="11">
        <v>250</v>
      </c>
      <c r="N63" s="11">
        <f t="shared" si="42"/>
        <v>125</v>
      </c>
      <c r="O63" s="11">
        <f t="shared" si="43"/>
        <v>83.333333333333329</v>
      </c>
      <c r="P63" s="12">
        <f t="shared" si="44"/>
        <v>62.5</v>
      </c>
      <c r="Q63">
        <v>62</v>
      </c>
    </row>
    <row r="64" spans="1:19" x14ac:dyDescent="0.25">
      <c r="A64" t="s">
        <v>347</v>
      </c>
      <c r="B64" t="s">
        <v>348</v>
      </c>
      <c r="C64">
        <v>1400</v>
      </c>
      <c r="D64">
        <v>120</v>
      </c>
      <c r="E64">
        <v>85</v>
      </c>
      <c r="F64">
        <v>69</v>
      </c>
      <c r="G64">
        <v>60</v>
      </c>
      <c r="H64" t="s">
        <v>198</v>
      </c>
      <c r="Q64">
        <v>63</v>
      </c>
    </row>
    <row r="65" spans="1:17" x14ac:dyDescent="0.25">
      <c r="A65" t="s">
        <v>349</v>
      </c>
      <c r="B65" t="s">
        <v>350</v>
      </c>
      <c r="C65">
        <v>800</v>
      </c>
      <c r="D65">
        <v>100</v>
      </c>
      <c r="E65">
        <v>71</v>
      </c>
      <c r="F65">
        <v>58</v>
      </c>
      <c r="G65">
        <v>50</v>
      </c>
      <c r="H65" t="s">
        <v>198</v>
      </c>
      <c r="Q65">
        <v>64</v>
      </c>
    </row>
    <row r="66" spans="1:17" x14ac:dyDescent="0.25">
      <c r="A66" t="s">
        <v>351</v>
      </c>
      <c r="B66" t="s">
        <v>351</v>
      </c>
      <c r="C66">
        <v>800</v>
      </c>
      <c r="D66">
        <v>100</v>
      </c>
      <c r="E66">
        <v>71</v>
      </c>
      <c r="F66">
        <v>58</v>
      </c>
      <c r="G66">
        <v>50</v>
      </c>
      <c r="H66" t="s">
        <v>198</v>
      </c>
      <c r="Q66">
        <v>65</v>
      </c>
    </row>
    <row r="67" spans="1:17" x14ac:dyDescent="0.25">
      <c r="A67" t="s">
        <v>352</v>
      </c>
      <c r="B67" t="s">
        <v>353</v>
      </c>
      <c r="C67">
        <v>900</v>
      </c>
      <c r="D67">
        <v>90</v>
      </c>
      <c r="E67">
        <v>64</v>
      </c>
      <c r="F67">
        <v>52</v>
      </c>
      <c r="G67">
        <v>45</v>
      </c>
      <c r="H67" t="s">
        <v>198</v>
      </c>
      <c r="Q67">
        <v>66</v>
      </c>
    </row>
    <row r="68" spans="1:17" x14ac:dyDescent="0.25">
      <c r="A68" t="s">
        <v>354</v>
      </c>
      <c r="B68" t="s">
        <v>355</v>
      </c>
      <c r="C68">
        <v>800</v>
      </c>
      <c r="D68">
        <v>100</v>
      </c>
      <c r="E68">
        <v>71</v>
      </c>
      <c r="F68">
        <v>58</v>
      </c>
      <c r="G68">
        <v>50</v>
      </c>
      <c r="H68" t="s">
        <v>198</v>
      </c>
      <c r="Q68">
        <v>67</v>
      </c>
    </row>
    <row r="69" spans="1:17" x14ac:dyDescent="0.25">
      <c r="A69" t="s">
        <v>356</v>
      </c>
      <c r="B69" t="s">
        <v>357</v>
      </c>
      <c r="C69">
        <v>400</v>
      </c>
      <c r="D69">
        <v>90</v>
      </c>
      <c r="E69">
        <v>64</v>
      </c>
      <c r="F69">
        <v>52</v>
      </c>
      <c r="G69">
        <v>45</v>
      </c>
      <c r="H69" t="s">
        <v>198</v>
      </c>
      <c r="Q69">
        <v>68</v>
      </c>
    </row>
    <row r="70" spans="1:17" x14ac:dyDescent="0.25">
      <c r="A70" s="3" t="s">
        <v>358</v>
      </c>
      <c r="B70" t="s">
        <v>359</v>
      </c>
      <c r="C70">
        <v>1100</v>
      </c>
      <c r="D70">
        <v>40</v>
      </c>
      <c r="E70">
        <v>28</v>
      </c>
      <c r="F70">
        <v>23</v>
      </c>
      <c r="G70">
        <v>20</v>
      </c>
      <c r="H70" s="4">
        <v>1300</v>
      </c>
      <c r="I70" s="23">
        <v>80</v>
      </c>
      <c r="J70" s="11">
        <f>IFERROR(I70*$U$1,"")</f>
        <v>56.666666640000003</v>
      </c>
      <c r="K70" s="11">
        <f>IFERROR(I70*$V$1,"")</f>
        <v>46.222222239999994</v>
      </c>
      <c r="L70" s="11">
        <f>IFERROR(I70*$W$1,"")</f>
        <v>40</v>
      </c>
      <c r="M70" s="11">
        <v>402</v>
      </c>
      <c r="N70" s="11">
        <f t="shared" ref="N70" si="45">M70/2</f>
        <v>201</v>
      </c>
      <c r="O70" s="11">
        <f t="shared" ref="O70" si="46">M70/3</f>
        <v>134</v>
      </c>
      <c r="P70" s="12">
        <f t="shared" ref="P70" si="47">M70/4</f>
        <v>100.5</v>
      </c>
      <c r="Q70">
        <v>69</v>
      </c>
    </row>
    <row r="71" spans="1:17" x14ac:dyDescent="0.25">
      <c r="A71" s="6" t="s">
        <v>360</v>
      </c>
      <c r="B71" t="s">
        <v>360</v>
      </c>
      <c r="C71">
        <v>500</v>
      </c>
      <c r="D71">
        <v>100</v>
      </c>
      <c r="E71">
        <v>71</v>
      </c>
      <c r="F71">
        <v>58</v>
      </c>
      <c r="G71">
        <v>50</v>
      </c>
      <c r="H71" s="4">
        <v>1100</v>
      </c>
      <c r="I71" s="24">
        <v>100</v>
      </c>
      <c r="J71" s="11">
        <f>IFERROR(I71*$U$1,"")</f>
        <v>70.833333300000007</v>
      </c>
      <c r="K71" s="11">
        <f>IFERROR(I71*$V$1,"")</f>
        <v>57.777777799999996</v>
      </c>
      <c r="L71" s="11">
        <f>IFERROR(I71*$W$1,"")</f>
        <v>50</v>
      </c>
      <c r="M71" s="11">
        <v>401</v>
      </c>
      <c r="N71" s="11">
        <f t="shared" ref="N71" si="48">M71/2</f>
        <v>200.5</v>
      </c>
      <c r="O71" s="11">
        <f t="shared" ref="O71" si="49">M71/3</f>
        <v>133.66666666666666</v>
      </c>
      <c r="P71" s="12">
        <f t="shared" ref="P71" si="50">M71/4</f>
        <v>100.25</v>
      </c>
      <c r="Q71">
        <v>70</v>
      </c>
    </row>
    <row r="72" spans="1:17" x14ac:dyDescent="0.25">
      <c r="A72" t="s">
        <v>361</v>
      </c>
      <c r="B72" t="s">
        <v>362</v>
      </c>
      <c r="C72">
        <v>700</v>
      </c>
      <c r="D72">
        <v>25</v>
      </c>
      <c r="E72">
        <v>18</v>
      </c>
      <c r="F72">
        <v>14</v>
      </c>
      <c r="G72">
        <v>12</v>
      </c>
      <c r="H72" t="s">
        <v>198</v>
      </c>
      <c r="Q72">
        <v>71</v>
      </c>
    </row>
    <row r="73" spans="1:17" x14ac:dyDescent="0.25">
      <c r="A73" t="s">
        <v>363</v>
      </c>
      <c r="B73" t="s">
        <v>364</v>
      </c>
      <c r="C73">
        <v>200</v>
      </c>
      <c r="D73">
        <v>50</v>
      </c>
      <c r="E73">
        <v>35</v>
      </c>
      <c r="F73">
        <v>29</v>
      </c>
      <c r="G73">
        <v>25</v>
      </c>
      <c r="H73" t="s">
        <v>198</v>
      </c>
      <c r="Q73">
        <v>72</v>
      </c>
    </row>
    <row r="74" spans="1:17" x14ac:dyDescent="0.25">
      <c r="A74" t="s">
        <v>365</v>
      </c>
      <c r="B74" t="s">
        <v>366</v>
      </c>
      <c r="C74">
        <v>100</v>
      </c>
      <c r="D74">
        <v>35</v>
      </c>
      <c r="E74">
        <v>25</v>
      </c>
      <c r="F74">
        <v>20</v>
      </c>
      <c r="G74">
        <v>18</v>
      </c>
      <c r="H74" t="s">
        <v>198</v>
      </c>
      <c r="Q74">
        <v>73</v>
      </c>
    </row>
    <row r="75" spans="1:17" x14ac:dyDescent="0.25">
      <c r="A75" t="s">
        <v>367</v>
      </c>
      <c r="B75" t="s">
        <v>368</v>
      </c>
      <c r="C75">
        <v>500</v>
      </c>
      <c r="D75">
        <v>50</v>
      </c>
      <c r="E75">
        <v>35</v>
      </c>
      <c r="F75">
        <v>29</v>
      </c>
      <c r="G75">
        <v>25</v>
      </c>
      <c r="H75" t="s">
        <v>198</v>
      </c>
      <c r="Q75">
        <v>74</v>
      </c>
    </row>
    <row r="76" spans="1:17" x14ac:dyDescent="0.25">
      <c r="A76" t="s">
        <v>369</v>
      </c>
      <c r="B76" t="s">
        <v>370</v>
      </c>
      <c r="C76">
        <v>1400</v>
      </c>
      <c r="D76">
        <v>60</v>
      </c>
      <c r="E76">
        <v>42</v>
      </c>
      <c r="F76">
        <v>35</v>
      </c>
      <c r="G76">
        <v>30</v>
      </c>
      <c r="H76" t="s">
        <v>198</v>
      </c>
      <c r="Q76">
        <v>75</v>
      </c>
    </row>
    <row r="77" spans="1:17" x14ac:dyDescent="0.25">
      <c r="A77" t="s">
        <v>371</v>
      </c>
      <c r="B77" t="s">
        <v>372</v>
      </c>
      <c r="C77">
        <v>600</v>
      </c>
      <c r="D77">
        <v>20</v>
      </c>
      <c r="E77">
        <v>14</v>
      </c>
      <c r="F77">
        <v>12</v>
      </c>
      <c r="G77">
        <v>10</v>
      </c>
      <c r="H77" t="s">
        <v>198</v>
      </c>
      <c r="Q77">
        <v>76</v>
      </c>
    </row>
    <row r="78" spans="1:17" x14ac:dyDescent="0.25">
      <c r="A78" t="s">
        <v>373</v>
      </c>
      <c r="B78" t="s">
        <v>374</v>
      </c>
      <c r="C78">
        <v>5500</v>
      </c>
      <c r="D78">
        <v>360</v>
      </c>
      <c r="E78">
        <v>255</v>
      </c>
      <c r="F78">
        <v>208</v>
      </c>
      <c r="G78">
        <v>180</v>
      </c>
      <c r="H78" t="s">
        <v>198</v>
      </c>
      <c r="Q78">
        <v>77</v>
      </c>
    </row>
    <row r="79" spans="1:17" x14ac:dyDescent="0.25">
      <c r="A79" t="s">
        <v>375</v>
      </c>
      <c r="B79" t="s">
        <v>376</v>
      </c>
      <c r="C79">
        <v>1000</v>
      </c>
      <c r="D79">
        <v>90</v>
      </c>
      <c r="E79">
        <v>64</v>
      </c>
      <c r="F79">
        <v>52</v>
      </c>
      <c r="G79">
        <v>45</v>
      </c>
      <c r="H79" t="s">
        <v>198</v>
      </c>
      <c r="Q79">
        <v>78</v>
      </c>
    </row>
    <row r="80" spans="1:17" x14ac:dyDescent="0.25">
      <c r="A80" t="s">
        <v>377</v>
      </c>
      <c r="B80" t="s">
        <v>378</v>
      </c>
      <c r="C80">
        <v>700</v>
      </c>
      <c r="D80">
        <v>70</v>
      </c>
      <c r="E80">
        <v>49</v>
      </c>
      <c r="F80">
        <v>40</v>
      </c>
      <c r="G80">
        <v>35</v>
      </c>
      <c r="H80" t="s">
        <v>198</v>
      </c>
      <c r="Q80">
        <v>79</v>
      </c>
    </row>
    <row r="81" spans="1:17" x14ac:dyDescent="0.25">
      <c r="A81" t="s">
        <v>379</v>
      </c>
      <c r="B81" t="s">
        <v>379</v>
      </c>
      <c r="C81">
        <v>250</v>
      </c>
      <c r="D81">
        <v>40</v>
      </c>
      <c r="E81">
        <v>28</v>
      </c>
      <c r="F81">
        <v>23</v>
      </c>
      <c r="G81">
        <v>20</v>
      </c>
      <c r="H81" t="s">
        <v>198</v>
      </c>
      <c r="Q81">
        <v>80</v>
      </c>
    </row>
    <row r="82" spans="1:17" x14ac:dyDescent="0.25">
      <c r="A82" t="s">
        <v>380</v>
      </c>
      <c r="B82" t="s">
        <v>380</v>
      </c>
      <c r="C82">
        <v>350</v>
      </c>
      <c r="D82">
        <v>80</v>
      </c>
      <c r="E82">
        <v>57</v>
      </c>
      <c r="F82">
        <v>46</v>
      </c>
      <c r="G82">
        <v>40</v>
      </c>
      <c r="H82" t="s">
        <v>198</v>
      </c>
      <c r="Q82">
        <v>81</v>
      </c>
    </row>
    <row r="83" spans="1:17" x14ac:dyDescent="0.25">
      <c r="A83" t="s">
        <v>381</v>
      </c>
      <c r="B83" t="s">
        <v>382</v>
      </c>
      <c r="C83">
        <v>1300</v>
      </c>
      <c r="D83">
        <v>100</v>
      </c>
      <c r="E83">
        <v>71</v>
      </c>
      <c r="F83">
        <v>58</v>
      </c>
      <c r="G83">
        <v>50</v>
      </c>
      <c r="H83" t="s">
        <v>198</v>
      </c>
      <c r="Q83">
        <v>82</v>
      </c>
    </row>
    <row r="84" spans="1:17" x14ac:dyDescent="0.25">
      <c r="A84" t="s">
        <v>383</v>
      </c>
      <c r="B84" t="s">
        <v>384</v>
      </c>
      <c r="C84">
        <v>1900</v>
      </c>
      <c r="D84">
        <v>75</v>
      </c>
      <c r="E84">
        <v>53</v>
      </c>
      <c r="F84">
        <v>43</v>
      </c>
      <c r="G84">
        <v>38</v>
      </c>
      <c r="H84" t="s">
        <v>198</v>
      </c>
      <c r="Q84">
        <v>83</v>
      </c>
    </row>
    <row r="85" spans="1:17" x14ac:dyDescent="0.25">
      <c r="A85" s="7" t="s">
        <v>385</v>
      </c>
      <c r="B85" t="s">
        <v>386</v>
      </c>
      <c r="C85">
        <v>2500</v>
      </c>
      <c r="D85">
        <v>200</v>
      </c>
      <c r="E85">
        <v>141</v>
      </c>
      <c r="F85">
        <v>115</v>
      </c>
      <c r="G85">
        <v>100</v>
      </c>
      <c r="Q85">
        <v>84</v>
      </c>
    </row>
    <row r="86" spans="1:17" x14ac:dyDescent="0.25">
      <c r="A86" s="6" t="s">
        <v>387</v>
      </c>
      <c r="B86" t="s">
        <v>388</v>
      </c>
      <c r="C86">
        <v>1500</v>
      </c>
      <c r="D86">
        <v>45</v>
      </c>
      <c r="E86">
        <v>32</v>
      </c>
      <c r="F86">
        <v>26</v>
      </c>
      <c r="G86">
        <v>22</v>
      </c>
      <c r="Q86">
        <v>85</v>
      </c>
    </row>
    <row r="87" spans="1:17" x14ac:dyDescent="0.25">
      <c r="A87" s="7" t="s">
        <v>389</v>
      </c>
      <c r="B87" t="s">
        <v>390</v>
      </c>
      <c r="C87">
        <v>1500</v>
      </c>
      <c r="D87">
        <v>100</v>
      </c>
      <c r="E87">
        <v>71</v>
      </c>
      <c r="F87">
        <v>58</v>
      </c>
      <c r="G87">
        <v>50</v>
      </c>
      <c r="Q87">
        <v>86</v>
      </c>
    </row>
    <row r="88" spans="1:17" x14ac:dyDescent="0.25">
      <c r="A88" s="5" t="s">
        <v>391</v>
      </c>
      <c r="B88" t="s">
        <v>392</v>
      </c>
      <c r="C88">
        <v>500</v>
      </c>
      <c r="D88">
        <v>60</v>
      </c>
      <c r="E88">
        <v>42</v>
      </c>
      <c r="F88">
        <v>35</v>
      </c>
      <c r="G88">
        <v>30</v>
      </c>
      <c r="Q88">
        <v>87</v>
      </c>
    </row>
    <row r="89" spans="1:17" x14ac:dyDescent="0.25">
      <c r="A89" s="5" t="s">
        <v>393</v>
      </c>
      <c r="B89" t="s">
        <v>394</v>
      </c>
      <c r="C89">
        <v>1500</v>
      </c>
      <c r="D89">
        <v>100</v>
      </c>
      <c r="E89">
        <v>71</v>
      </c>
      <c r="F89">
        <v>58</v>
      </c>
      <c r="G89">
        <v>50</v>
      </c>
      <c r="Q89">
        <v>88</v>
      </c>
    </row>
    <row r="90" spans="1:17" x14ac:dyDescent="0.25">
      <c r="A90" s="5" t="s">
        <v>395</v>
      </c>
      <c r="B90" t="s">
        <v>396</v>
      </c>
      <c r="C90">
        <v>1800</v>
      </c>
      <c r="D90">
        <v>75</v>
      </c>
      <c r="E90">
        <v>53</v>
      </c>
      <c r="F90">
        <v>43</v>
      </c>
      <c r="G90">
        <v>38</v>
      </c>
      <c r="Q90">
        <v>89</v>
      </c>
    </row>
    <row r="91" spans="1:17" x14ac:dyDescent="0.25">
      <c r="A91" s="5" t="s">
        <v>397</v>
      </c>
      <c r="B91" t="s">
        <v>398</v>
      </c>
      <c r="C91">
        <v>500</v>
      </c>
      <c r="D91">
        <v>60</v>
      </c>
      <c r="E91">
        <v>42</v>
      </c>
      <c r="F91">
        <v>35</v>
      </c>
      <c r="G91">
        <v>30</v>
      </c>
      <c r="Q91">
        <v>90</v>
      </c>
    </row>
    <row r="92" spans="1:17" x14ac:dyDescent="0.25">
      <c r="A92" s="5" t="s">
        <v>399</v>
      </c>
      <c r="B92" t="s">
        <v>396</v>
      </c>
      <c r="C92">
        <v>1000</v>
      </c>
      <c r="D92">
        <v>60</v>
      </c>
      <c r="E92">
        <v>42</v>
      </c>
      <c r="F92">
        <v>35</v>
      </c>
      <c r="G92">
        <v>30</v>
      </c>
      <c r="Q92">
        <v>91</v>
      </c>
    </row>
    <row r="93" spans="1:17" x14ac:dyDescent="0.25">
      <c r="A93" s="5" t="s">
        <v>400</v>
      </c>
      <c r="B93" t="s">
        <v>396</v>
      </c>
      <c r="C93">
        <v>500</v>
      </c>
      <c r="D93">
        <v>40</v>
      </c>
      <c r="E93">
        <v>28</v>
      </c>
      <c r="F93">
        <v>23</v>
      </c>
      <c r="G93">
        <v>20</v>
      </c>
      <c r="Q93">
        <v>92</v>
      </c>
    </row>
    <row r="94" spans="1:17" x14ac:dyDescent="0.25">
      <c r="A94" s="7" t="s">
        <v>401</v>
      </c>
      <c r="B94" t="s">
        <v>402</v>
      </c>
      <c r="C94">
        <v>2000</v>
      </c>
      <c r="D94">
        <v>140</v>
      </c>
      <c r="E94">
        <v>99</v>
      </c>
      <c r="F94">
        <v>81</v>
      </c>
      <c r="G94">
        <v>70</v>
      </c>
      <c r="Q94">
        <v>93</v>
      </c>
    </row>
    <row r="95" spans="1:17" x14ac:dyDescent="0.25">
      <c r="A95" s="6" t="s">
        <v>403</v>
      </c>
      <c r="B95" t="s">
        <v>404</v>
      </c>
      <c r="C95">
        <v>1200</v>
      </c>
      <c r="D95">
        <v>45</v>
      </c>
      <c r="E95">
        <v>32</v>
      </c>
      <c r="F95">
        <v>26</v>
      </c>
      <c r="G95">
        <v>22</v>
      </c>
      <c r="Q95">
        <v>94</v>
      </c>
    </row>
    <row r="96" spans="1:17" x14ac:dyDescent="0.25">
      <c r="A96" s="3" t="s">
        <v>405</v>
      </c>
      <c r="B96" t="s">
        <v>406</v>
      </c>
      <c r="C96">
        <v>650</v>
      </c>
      <c r="D96">
        <v>45</v>
      </c>
      <c r="E96">
        <v>32</v>
      </c>
      <c r="F96">
        <v>26</v>
      </c>
      <c r="G96">
        <v>22</v>
      </c>
      <c r="Q96">
        <v>95</v>
      </c>
    </row>
    <row r="97" spans="1:17" x14ac:dyDescent="0.25">
      <c r="A97" s="3" t="s">
        <v>407</v>
      </c>
      <c r="B97" t="s">
        <v>408</v>
      </c>
      <c r="C97">
        <v>2000</v>
      </c>
      <c r="D97">
        <v>100</v>
      </c>
      <c r="E97">
        <v>71</v>
      </c>
      <c r="F97">
        <v>58</v>
      </c>
      <c r="G97">
        <v>50</v>
      </c>
      <c r="Q97">
        <v>96</v>
      </c>
    </row>
    <row r="98" spans="1:17" x14ac:dyDescent="0.25">
      <c r="A98" s="3" t="s">
        <v>409</v>
      </c>
      <c r="B98" t="s">
        <v>410</v>
      </c>
      <c r="C98">
        <v>1000</v>
      </c>
      <c r="D98">
        <v>60</v>
      </c>
      <c r="E98">
        <v>42</v>
      </c>
      <c r="F98">
        <v>35</v>
      </c>
      <c r="G98">
        <v>30</v>
      </c>
      <c r="Q98">
        <v>97</v>
      </c>
    </row>
    <row r="99" spans="1:17" x14ac:dyDescent="0.25">
      <c r="A99" s="3" t="s">
        <v>411</v>
      </c>
      <c r="B99" t="s">
        <v>408</v>
      </c>
      <c r="C99">
        <v>1200</v>
      </c>
      <c r="D99">
        <v>70</v>
      </c>
      <c r="E99">
        <v>49</v>
      </c>
      <c r="F99">
        <v>40</v>
      </c>
      <c r="G99">
        <v>35</v>
      </c>
      <c r="Q99">
        <v>98</v>
      </c>
    </row>
    <row r="100" spans="1:17" x14ac:dyDescent="0.25">
      <c r="A100" s="3" t="s">
        <v>412</v>
      </c>
      <c r="B100" t="s">
        <v>408</v>
      </c>
      <c r="C100">
        <v>1800</v>
      </c>
      <c r="D100">
        <v>120</v>
      </c>
      <c r="E100">
        <v>85</v>
      </c>
      <c r="F100">
        <v>69</v>
      </c>
      <c r="G100">
        <v>60</v>
      </c>
      <c r="Q100">
        <v>99</v>
      </c>
    </row>
    <row r="101" spans="1:17" x14ac:dyDescent="0.25">
      <c r="A101" t="s">
        <v>413</v>
      </c>
      <c r="B101" t="s">
        <v>414</v>
      </c>
      <c r="C101">
        <v>750</v>
      </c>
      <c r="D101">
        <v>50</v>
      </c>
      <c r="E101">
        <v>35</v>
      </c>
      <c r="F101">
        <v>29</v>
      </c>
      <c r="G101">
        <v>25</v>
      </c>
      <c r="Q101">
        <v>100</v>
      </c>
    </row>
    <row r="102" spans="1:17" x14ac:dyDescent="0.25">
      <c r="A102" s="6" t="s">
        <v>415</v>
      </c>
      <c r="B102" t="s">
        <v>416</v>
      </c>
      <c r="C102">
        <v>250</v>
      </c>
      <c r="D102">
        <v>25</v>
      </c>
      <c r="E102">
        <v>18</v>
      </c>
      <c r="F102">
        <v>14</v>
      </c>
      <c r="G102">
        <v>12</v>
      </c>
      <c r="Q102">
        <v>101</v>
      </c>
    </row>
    <row r="103" spans="1:17" x14ac:dyDescent="0.25">
      <c r="A103" t="s">
        <v>417</v>
      </c>
      <c r="B103" t="s">
        <v>418</v>
      </c>
      <c r="C103">
        <v>1000</v>
      </c>
      <c r="D103">
        <v>60</v>
      </c>
      <c r="E103">
        <v>42</v>
      </c>
      <c r="F103">
        <v>35</v>
      </c>
      <c r="G103">
        <v>30</v>
      </c>
      <c r="Q103">
        <v>102</v>
      </c>
    </row>
    <row r="104" spans="1:17" x14ac:dyDescent="0.25">
      <c r="A104" s="6" t="s">
        <v>419</v>
      </c>
      <c r="B104" t="s">
        <v>388</v>
      </c>
      <c r="C104">
        <v>250</v>
      </c>
      <c r="D104">
        <v>25</v>
      </c>
      <c r="E104">
        <v>18</v>
      </c>
      <c r="F104">
        <v>14</v>
      </c>
      <c r="G104">
        <v>12</v>
      </c>
      <c r="Q104">
        <v>103</v>
      </c>
    </row>
    <row r="105" spans="1:17" x14ac:dyDescent="0.25">
      <c r="A105" t="s">
        <v>420</v>
      </c>
      <c r="B105" t="s">
        <v>421</v>
      </c>
      <c r="C105">
        <v>1600</v>
      </c>
      <c r="D105">
        <v>150</v>
      </c>
      <c r="E105">
        <v>106</v>
      </c>
      <c r="F105">
        <v>87</v>
      </c>
      <c r="G105">
        <v>75</v>
      </c>
      <c r="Q105">
        <v>104</v>
      </c>
    </row>
    <row r="106" spans="1:17" x14ac:dyDescent="0.25">
      <c r="A106" t="s">
        <v>422</v>
      </c>
      <c r="B106" t="s">
        <v>423</v>
      </c>
      <c r="C106">
        <v>1200</v>
      </c>
      <c r="D106">
        <v>105</v>
      </c>
      <c r="E106">
        <v>74</v>
      </c>
      <c r="F106">
        <v>61</v>
      </c>
      <c r="G106">
        <v>52</v>
      </c>
      <c r="Q106">
        <v>105</v>
      </c>
    </row>
    <row r="107" spans="1:17" x14ac:dyDescent="0.25">
      <c r="A107" t="s">
        <v>424</v>
      </c>
      <c r="B107" t="s">
        <v>425</v>
      </c>
      <c r="C107">
        <v>500</v>
      </c>
      <c r="D107">
        <v>40</v>
      </c>
      <c r="E107">
        <v>28</v>
      </c>
      <c r="F107">
        <v>23</v>
      </c>
      <c r="G107">
        <v>20</v>
      </c>
      <c r="Q107">
        <v>106</v>
      </c>
    </row>
    <row r="108" spans="1:17" x14ac:dyDescent="0.25">
      <c r="A108" t="s">
        <v>426</v>
      </c>
      <c r="B108" t="s">
        <v>427</v>
      </c>
      <c r="C108">
        <v>800</v>
      </c>
      <c r="D108">
        <v>60</v>
      </c>
      <c r="E108">
        <v>42</v>
      </c>
      <c r="F108">
        <v>35</v>
      </c>
      <c r="G108">
        <v>30</v>
      </c>
      <c r="Q108">
        <v>107</v>
      </c>
    </row>
    <row r="109" spans="1:17" x14ac:dyDescent="0.25">
      <c r="A109" t="s">
        <v>428</v>
      </c>
      <c r="B109" t="s">
        <v>429</v>
      </c>
      <c r="C109">
        <v>500</v>
      </c>
      <c r="D109">
        <v>30</v>
      </c>
      <c r="E109">
        <v>21</v>
      </c>
      <c r="F109">
        <v>17</v>
      </c>
      <c r="G109">
        <v>15</v>
      </c>
      <c r="Q109">
        <v>108</v>
      </c>
    </row>
    <row r="110" spans="1:17" x14ac:dyDescent="0.25">
      <c r="A110" s="6" t="s">
        <v>430</v>
      </c>
      <c r="B110" t="s">
        <v>431</v>
      </c>
      <c r="C110">
        <v>1500</v>
      </c>
      <c r="D110">
        <v>70</v>
      </c>
      <c r="E110">
        <v>49</v>
      </c>
      <c r="F110">
        <v>40</v>
      </c>
      <c r="G110">
        <v>35</v>
      </c>
      <c r="Q110">
        <v>109</v>
      </c>
    </row>
    <row r="111" spans="1:17" x14ac:dyDescent="0.25">
      <c r="A111" t="s">
        <v>432</v>
      </c>
      <c r="B111" t="s">
        <v>433</v>
      </c>
      <c r="C111">
        <v>1000</v>
      </c>
      <c r="D111">
        <v>95</v>
      </c>
      <c r="E111">
        <v>67</v>
      </c>
      <c r="F111">
        <v>55</v>
      </c>
      <c r="G111">
        <v>48</v>
      </c>
      <c r="Q111">
        <v>110</v>
      </c>
    </row>
    <row r="112" spans="1:17" x14ac:dyDescent="0.25">
      <c r="A112" t="s">
        <v>434</v>
      </c>
      <c r="B112" t="s">
        <v>435</v>
      </c>
      <c r="C112">
        <v>4000</v>
      </c>
      <c r="D112">
        <v>95</v>
      </c>
      <c r="E112">
        <v>67</v>
      </c>
      <c r="F112">
        <v>55</v>
      </c>
      <c r="G112">
        <v>48</v>
      </c>
      <c r="Q112">
        <v>111</v>
      </c>
    </row>
    <row r="113" spans="1:17" x14ac:dyDescent="0.25">
      <c r="A113" t="s">
        <v>436</v>
      </c>
      <c r="B113" t="s">
        <v>435</v>
      </c>
      <c r="C113">
        <v>2000</v>
      </c>
      <c r="D113">
        <v>80</v>
      </c>
      <c r="E113">
        <v>57</v>
      </c>
      <c r="F113">
        <v>46</v>
      </c>
      <c r="G113">
        <v>40</v>
      </c>
      <c r="Q113">
        <v>112</v>
      </c>
    </row>
    <row r="114" spans="1:17" x14ac:dyDescent="0.25">
      <c r="A114" t="s">
        <v>437</v>
      </c>
      <c r="B114" t="s">
        <v>438</v>
      </c>
      <c r="C114">
        <v>1200</v>
      </c>
      <c r="D114">
        <v>120</v>
      </c>
      <c r="E114">
        <v>85</v>
      </c>
      <c r="F114">
        <v>69</v>
      </c>
      <c r="G114">
        <v>60</v>
      </c>
      <c r="Q114">
        <v>113</v>
      </c>
    </row>
  </sheetData>
  <autoFilter ref="A1:W1"/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2"/>
  <sheetViews>
    <sheetView workbookViewId="0"/>
  </sheetViews>
  <sheetFormatPr defaultRowHeight="15" x14ac:dyDescent="0.25"/>
  <cols>
    <col min="1" max="1" width="31.85546875" bestFit="1" customWidth="1"/>
    <col min="8" max="8" width="49.5703125" customWidth="1"/>
  </cols>
  <sheetData>
    <row r="1" spans="1:10" x14ac:dyDescent="0.25">
      <c r="A1" s="1" t="s">
        <v>13</v>
      </c>
      <c r="B1" s="9" t="s">
        <v>439</v>
      </c>
      <c r="C1" s="9" t="s">
        <v>440</v>
      </c>
      <c r="D1" s="9" t="s">
        <v>441</v>
      </c>
      <c r="E1" s="8" t="s">
        <v>442</v>
      </c>
      <c r="F1" s="8" t="s">
        <v>440</v>
      </c>
      <c r="G1" s="8" t="s">
        <v>441</v>
      </c>
      <c r="H1" s="1" t="s">
        <v>443</v>
      </c>
      <c r="I1" t="s">
        <v>19</v>
      </c>
      <c r="J1" t="s">
        <v>242</v>
      </c>
    </row>
    <row r="2" spans="1:10" x14ac:dyDescent="0.25">
      <c r="A2" s="5" t="s">
        <v>21</v>
      </c>
      <c r="B2">
        <f>75+60</f>
        <v>135</v>
      </c>
      <c r="H2" t="s">
        <v>444</v>
      </c>
      <c r="I2">
        <v>1</v>
      </c>
    </row>
    <row r="3" spans="1:10" x14ac:dyDescent="0.25">
      <c r="A3" t="s">
        <v>22</v>
      </c>
      <c r="I3">
        <v>2</v>
      </c>
    </row>
    <row r="4" spans="1:10" x14ac:dyDescent="0.25">
      <c r="A4" s="3" t="s">
        <v>23</v>
      </c>
      <c r="B4">
        <f>75+150</f>
        <v>225</v>
      </c>
      <c r="H4" t="s">
        <v>445</v>
      </c>
      <c r="I4">
        <v>3</v>
      </c>
    </row>
    <row r="5" spans="1:10" x14ac:dyDescent="0.25">
      <c r="A5" s="6" t="s">
        <v>24</v>
      </c>
      <c r="B5">
        <v>45</v>
      </c>
      <c r="H5" t="s">
        <v>446</v>
      </c>
      <c r="I5">
        <v>4</v>
      </c>
    </row>
    <row r="6" spans="1:10" x14ac:dyDescent="0.25">
      <c r="A6" t="s">
        <v>25</v>
      </c>
      <c r="I6">
        <v>5</v>
      </c>
    </row>
    <row r="7" spans="1:10" x14ac:dyDescent="0.25">
      <c r="A7" s="7" t="s">
        <v>26</v>
      </c>
      <c r="I7">
        <v>6</v>
      </c>
    </row>
    <row r="8" spans="1:10" x14ac:dyDescent="0.25">
      <c r="A8" s="7" t="s">
        <v>27</v>
      </c>
      <c r="B8">
        <v>75</v>
      </c>
      <c r="H8" t="s">
        <v>447</v>
      </c>
      <c r="I8">
        <v>7</v>
      </c>
    </row>
    <row r="9" spans="1:10" x14ac:dyDescent="0.25">
      <c r="A9" s="3" t="s">
        <v>28</v>
      </c>
      <c r="B9">
        <f>75+150+35</f>
        <v>260</v>
      </c>
      <c r="H9" t="s">
        <v>448</v>
      </c>
      <c r="I9">
        <v>8</v>
      </c>
    </row>
    <row r="10" spans="1:10" x14ac:dyDescent="0.25">
      <c r="A10" s="7" t="s">
        <v>29</v>
      </c>
      <c r="B10">
        <f>75+64</f>
        <v>139</v>
      </c>
      <c r="H10" t="s">
        <v>449</v>
      </c>
      <c r="I10">
        <v>9</v>
      </c>
    </row>
    <row r="11" spans="1:10" x14ac:dyDescent="0.25">
      <c r="A11" t="s">
        <v>30</v>
      </c>
      <c r="I11">
        <v>10</v>
      </c>
    </row>
    <row r="12" spans="1:10" x14ac:dyDescent="0.25">
      <c r="A12" t="s">
        <v>31</v>
      </c>
      <c r="I12">
        <v>11</v>
      </c>
    </row>
    <row r="13" spans="1:10" x14ac:dyDescent="0.25">
      <c r="A13" t="s">
        <v>32</v>
      </c>
      <c r="I13">
        <v>12</v>
      </c>
    </row>
    <row r="14" spans="1:10" x14ac:dyDescent="0.25">
      <c r="A14" t="s">
        <v>33</v>
      </c>
      <c r="I14">
        <v>13</v>
      </c>
    </row>
    <row r="15" spans="1:10" x14ac:dyDescent="0.25">
      <c r="A15" t="s">
        <v>34</v>
      </c>
      <c r="I15">
        <v>14</v>
      </c>
    </row>
    <row r="16" spans="1:10" x14ac:dyDescent="0.25">
      <c r="A16" t="s">
        <v>35</v>
      </c>
      <c r="I16">
        <v>15</v>
      </c>
    </row>
    <row r="17" spans="1:9" x14ac:dyDescent="0.25">
      <c r="A17" t="s">
        <v>36</v>
      </c>
      <c r="I17">
        <v>16</v>
      </c>
    </row>
    <row r="18" spans="1:9" x14ac:dyDescent="0.25">
      <c r="A18" s="6" t="s">
        <v>37</v>
      </c>
      <c r="B18">
        <v>45</v>
      </c>
      <c r="H18" t="s">
        <v>446</v>
      </c>
      <c r="I18">
        <v>17</v>
      </c>
    </row>
    <row r="19" spans="1:9" x14ac:dyDescent="0.25">
      <c r="A19" s="3" t="s">
        <v>38</v>
      </c>
      <c r="B19">
        <f>75+150</f>
        <v>225</v>
      </c>
      <c r="H19" t="s">
        <v>445</v>
      </c>
      <c r="I19">
        <v>18</v>
      </c>
    </row>
    <row r="20" spans="1:9" x14ac:dyDescent="0.25">
      <c r="A20" t="s">
        <v>39</v>
      </c>
      <c r="I20">
        <v>19</v>
      </c>
    </row>
    <row r="21" spans="1:9" x14ac:dyDescent="0.25">
      <c r="A21" s="3" t="s">
        <v>40</v>
      </c>
      <c r="B21">
        <f>75+150</f>
        <v>225</v>
      </c>
      <c r="H21" t="s">
        <v>445</v>
      </c>
      <c r="I21">
        <v>20</v>
      </c>
    </row>
    <row r="22" spans="1:9" x14ac:dyDescent="0.25">
      <c r="A22" t="s">
        <v>41</v>
      </c>
      <c r="I22">
        <v>21</v>
      </c>
    </row>
    <row r="23" spans="1:9" x14ac:dyDescent="0.25">
      <c r="A23" s="5" t="s">
        <v>42</v>
      </c>
      <c r="B23">
        <f>75+150+23</f>
        <v>248</v>
      </c>
      <c r="H23" t="s">
        <v>450</v>
      </c>
      <c r="I23">
        <v>22</v>
      </c>
    </row>
    <row r="24" spans="1:9" x14ac:dyDescent="0.25">
      <c r="A24" s="7" t="s">
        <v>43</v>
      </c>
      <c r="B24">
        <v>0</v>
      </c>
      <c r="I24">
        <v>23</v>
      </c>
    </row>
    <row r="25" spans="1:9" x14ac:dyDescent="0.25">
      <c r="A25" t="s">
        <v>44</v>
      </c>
      <c r="I25">
        <v>24</v>
      </c>
    </row>
    <row r="26" spans="1:9" x14ac:dyDescent="0.25">
      <c r="A26" t="s">
        <v>45</v>
      </c>
      <c r="I26">
        <v>25</v>
      </c>
    </row>
    <row r="27" spans="1:9" x14ac:dyDescent="0.25">
      <c r="A27" s="5" t="s">
        <v>46</v>
      </c>
      <c r="B27">
        <f>75+60</f>
        <v>135</v>
      </c>
      <c r="H27" t="s">
        <v>444</v>
      </c>
      <c r="I27">
        <v>26</v>
      </c>
    </row>
    <row r="28" spans="1:9" x14ac:dyDescent="0.25">
      <c r="A28" t="s">
        <v>47</v>
      </c>
      <c r="I28">
        <v>27</v>
      </c>
    </row>
    <row r="29" spans="1:9" x14ac:dyDescent="0.25">
      <c r="A29" t="s">
        <v>48</v>
      </c>
      <c r="I29">
        <v>28</v>
      </c>
    </row>
    <row r="30" spans="1:9" x14ac:dyDescent="0.25">
      <c r="A30" s="6" t="s">
        <v>49</v>
      </c>
      <c r="B30">
        <v>0</v>
      </c>
      <c r="I30">
        <v>29</v>
      </c>
    </row>
    <row r="31" spans="1:9" x14ac:dyDescent="0.25">
      <c r="A31" s="7" t="s">
        <v>50</v>
      </c>
      <c r="I31">
        <v>30</v>
      </c>
    </row>
    <row r="32" spans="1:9" x14ac:dyDescent="0.25">
      <c r="A32" t="s">
        <v>51</v>
      </c>
      <c r="I32">
        <v>31</v>
      </c>
    </row>
    <row r="33" spans="1:9" x14ac:dyDescent="0.25">
      <c r="A33" t="s">
        <v>52</v>
      </c>
      <c r="I33">
        <v>32</v>
      </c>
    </row>
    <row r="34" spans="1:9" x14ac:dyDescent="0.25">
      <c r="A34" t="s">
        <v>53</v>
      </c>
      <c r="I34">
        <v>33</v>
      </c>
    </row>
    <row r="35" spans="1:9" x14ac:dyDescent="0.25">
      <c r="A35" s="3" t="s">
        <v>54</v>
      </c>
      <c r="B35">
        <f>75+65</f>
        <v>140</v>
      </c>
      <c r="H35" t="s">
        <v>451</v>
      </c>
      <c r="I35">
        <v>34</v>
      </c>
    </row>
    <row r="36" spans="1:9" x14ac:dyDescent="0.25">
      <c r="A36" t="s">
        <v>55</v>
      </c>
      <c r="I36">
        <v>35</v>
      </c>
    </row>
    <row r="37" spans="1:9" x14ac:dyDescent="0.25">
      <c r="A37" s="3" t="s">
        <v>56</v>
      </c>
      <c r="B37">
        <f>50+71+85</f>
        <v>206</v>
      </c>
      <c r="C37">
        <f>50+71+69</f>
        <v>190</v>
      </c>
      <c r="E37" s="4">
        <v>160</v>
      </c>
      <c r="H37" t="s">
        <v>452</v>
      </c>
      <c r="I37">
        <v>36</v>
      </c>
    </row>
    <row r="38" spans="1:9" x14ac:dyDescent="0.25">
      <c r="A38" s="6" t="s">
        <v>57</v>
      </c>
      <c r="B38">
        <f>50+25+35</f>
        <v>110</v>
      </c>
      <c r="E38" s="4">
        <v>80</v>
      </c>
      <c r="H38" t="s">
        <v>453</v>
      </c>
      <c r="I38">
        <v>37</v>
      </c>
    </row>
    <row r="39" spans="1:9" x14ac:dyDescent="0.25">
      <c r="A39" s="7" t="s">
        <v>58</v>
      </c>
      <c r="B39">
        <f>50+71+85+71</f>
        <v>277</v>
      </c>
      <c r="C39">
        <f>50+71+69+58</f>
        <v>248</v>
      </c>
      <c r="E39" s="4">
        <v>200</v>
      </c>
      <c r="H39" t="s">
        <v>454</v>
      </c>
      <c r="I39">
        <v>38</v>
      </c>
    </row>
    <row r="40" spans="1:9" x14ac:dyDescent="0.25">
      <c r="A40" s="6" t="s">
        <v>59</v>
      </c>
      <c r="B40">
        <f>50+25+35+71</f>
        <v>181</v>
      </c>
      <c r="E40" s="4">
        <v>150</v>
      </c>
      <c r="H40" t="s">
        <v>455</v>
      </c>
      <c r="I40">
        <v>39</v>
      </c>
    </row>
    <row r="41" spans="1:9" x14ac:dyDescent="0.25">
      <c r="A41" t="s">
        <v>60</v>
      </c>
      <c r="I41">
        <v>40</v>
      </c>
    </row>
    <row r="42" spans="1:9" x14ac:dyDescent="0.25">
      <c r="A42" t="s">
        <v>61</v>
      </c>
      <c r="I42">
        <v>41</v>
      </c>
    </row>
    <row r="43" spans="1:9" x14ac:dyDescent="0.25">
      <c r="A43" t="s">
        <v>62</v>
      </c>
      <c r="I43">
        <v>42</v>
      </c>
    </row>
    <row r="44" spans="1:9" x14ac:dyDescent="0.25">
      <c r="A44" s="6" t="s">
        <v>63</v>
      </c>
      <c r="B44">
        <f>50+25+64</f>
        <v>139</v>
      </c>
      <c r="E44" s="4">
        <v>110</v>
      </c>
      <c r="H44" t="s">
        <v>456</v>
      </c>
      <c r="I44">
        <v>43</v>
      </c>
    </row>
    <row r="45" spans="1:9" x14ac:dyDescent="0.25">
      <c r="A45" s="7" t="s">
        <v>64</v>
      </c>
      <c r="B45">
        <f>50+71+85+71+64+85</f>
        <v>426</v>
      </c>
      <c r="C45">
        <f>50+71+69+58+52+69</f>
        <v>369</v>
      </c>
      <c r="E45" s="4">
        <v>390</v>
      </c>
      <c r="H45" t="s">
        <v>457</v>
      </c>
      <c r="I45">
        <v>44</v>
      </c>
    </row>
    <row r="46" spans="1:9" x14ac:dyDescent="0.25">
      <c r="A46" t="s">
        <v>65</v>
      </c>
      <c r="I46">
        <v>45</v>
      </c>
    </row>
    <row r="47" spans="1:9" x14ac:dyDescent="0.25">
      <c r="A47" t="s">
        <v>66</v>
      </c>
      <c r="I47">
        <v>46</v>
      </c>
    </row>
    <row r="48" spans="1:9" x14ac:dyDescent="0.25">
      <c r="A48" t="s">
        <v>67</v>
      </c>
      <c r="I48">
        <v>47</v>
      </c>
    </row>
    <row r="49" spans="1:9" x14ac:dyDescent="0.25">
      <c r="A49" t="s">
        <v>68</v>
      </c>
      <c r="I49">
        <v>48</v>
      </c>
    </row>
    <row r="50" spans="1:9" x14ac:dyDescent="0.25">
      <c r="A50" t="s">
        <v>69</v>
      </c>
      <c r="I50">
        <v>49</v>
      </c>
    </row>
    <row r="51" spans="1:9" x14ac:dyDescent="0.25">
      <c r="A51" t="s">
        <v>70</v>
      </c>
      <c r="I51">
        <v>50</v>
      </c>
    </row>
    <row r="52" spans="1:9" x14ac:dyDescent="0.25">
      <c r="A52" t="s">
        <v>71</v>
      </c>
      <c r="I52">
        <v>51</v>
      </c>
    </row>
    <row r="53" spans="1:9" x14ac:dyDescent="0.25">
      <c r="A53" t="s">
        <v>72</v>
      </c>
      <c r="I53">
        <v>52</v>
      </c>
    </row>
    <row r="54" spans="1:9" x14ac:dyDescent="0.25">
      <c r="A54" t="s">
        <v>73</v>
      </c>
      <c r="I54">
        <v>53</v>
      </c>
    </row>
    <row r="55" spans="1:9" x14ac:dyDescent="0.25">
      <c r="A55" t="s">
        <v>74</v>
      </c>
      <c r="I55">
        <v>54</v>
      </c>
    </row>
    <row r="56" spans="1:9" x14ac:dyDescent="0.25">
      <c r="A56" t="s">
        <v>75</v>
      </c>
      <c r="I56">
        <v>55</v>
      </c>
    </row>
    <row r="57" spans="1:9" x14ac:dyDescent="0.25">
      <c r="A57" t="s">
        <v>76</v>
      </c>
      <c r="I57">
        <v>56</v>
      </c>
    </row>
    <row r="58" spans="1:9" x14ac:dyDescent="0.25">
      <c r="A58" t="s">
        <v>77</v>
      </c>
      <c r="I58">
        <v>57</v>
      </c>
    </row>
    <row r="59" spans="1:9" x14ac:dyDescent="0.25">
      <c r="A59" t="s">
        <v>78</v>
      </c>
      <c r="I59">
        <v>58</v>
      </c>
    </row>
    <row r="60" spans="1:9" x14ac:dyDescent="0.25">
      <c r="A60" s="3" t="s">
        <v>79</v>
      </c>
      <c r="B60">
        <f>50+71+85+28</f>
        <v>234</v>
      </c>
      <c r="C60">
        <f>50+71+69+23</f>
        <v>213</v>
      </c>
      <c r="E60" s="4">
        <v>220</v>
      </c>
      <c r="H60" t="s">
        <v>458</v>
      </c>
      <c r="I60">
        <v>59</v>
      </c>
    </row>
    <row r="61" spans="1:9" x14ac:dyDescent="0.25">
      <c r="A61" t="s">
        <v>80</v>
      </c>
      <c r="I61">
        <v>60</v>
      </c>
    </row>
    <row r="62" spans="1:9" x14ac:dyDescent="0.25">
      <c r="A62" t="s">
        <v>81</v>
      </c>
      <c r="I62">
        <v>61</v>
      </c>
    </row>
    <row r="63" spans="1:9" x14ac:dyDescent="0.25">
      <c r="A63" s="5" t="s">
        <v>82</v>
      </c>
      <c r="B63">
        <f>50+71+64+14</f>
        <v>199</v>
      </c>
      <c r="C63">
        <f>50+71+52+12</f>
        <v>185</v>
      </c>
      <c r="E63" s="4">
        <v>160</v>
      </c>
      <c r="H63" t="s">
        <v>459</v>
      </c>
      <c r="I63">
        <v>62</v>
      </c>
    </row>
    <row r="64" spans="1:9" x14ac:dyDescent="0.25">
      <c r="A64" s="7" t="s">
        <v>83</v>
      </c>
      <c r="B64">
        <f>50+71+85+71+64+85+255</f>
        <v>681</v>
      </c>
      <c r="C64">
        <f>50+71+69+58+52+69+208</f>
        <v>577</v>
      </c>
      <c r="E64" s="4">
        <v>645</v>
      </c>
      <c r="H64" t="s">
        <v>460</v>
      </c>
      <c r="I64">
        <v>63</v>
      </c>
    </row>
    <row r="65" spans="1:9" x14ac:dyDescent="0.25">
      <c r="A65" s="6" t="s">
        <v>84</v>
      </c>
      <c r="B65">
        <f>50+25+35</f>
        <v>110</v>
      </c>
      <c r="E65" s="4">
        <v>80</v>
      </c>
      <c r="H65" t="s">
        <v>453</v>
      </c>
      <c r="I65">
        <v>64</v>
      </c>
    </row>
    <row r="66" spans="1:9" x14ac:dyDescent="0.25">
      <c r="A66" s="3" t="s">
        <v>85</v>
      </c>
      <c r="B66">
        <f>50+71+85+64</f>
        <v>270</v>
      </c>
      <c r="C66">
        <f>50+71+69+52</f>
        <v>242</v>
      </c>
      <c r="E66" s="4">
        <v>250</v>
      </c>
      <c r="H66" t="s">
        <v>461</v>
      </c>
      <c r="I66">
        <v>65</v>
      </c>
    </row>
    <row r="67" spans="1:9" x14ac:dyDescent="0.25">
      <c r="A67" s="5" t="s">
        <v>86</v>
      </c>
      <c r="B67">
        <f>50+71</f>
        <v>121</v>
      </c>
      <c r="C67">
        <f>50+71</f>
        <v>121</v>
      </c>
      <c r="E67" s="4">
        <v>100</v>
      </c>
      <c r="H67" t="s">
        <v>462</v>
      </c>
      <c r="I67">
        <v>66</v>
      </c>
    </row>
    <row r="68" spans="1:9" x14ac:dyDescent="0.25">
      <c r="A68" s="5" t="s">
        <v>87</v>
      </c>
      <c r="B68">
        <f>50+71+64+49</f>
        <v>234</v>
      </c>
      <c r="C68">
        <f>50+71+52+40</f>
        <v>213</v>
      </c>
      <c r="E68" s="4">
        <v>210</v>
      </c>
      <c r="H68" t="s">
        <v>463</v>
      </c>
      <c r="I68">
        <v>67</v>
      </c>
    </row>
    <row r="69" spans="1:9" x14ac:dyDescent="0.25">
      <c r="A69" s="7" t="s">
        <v>88</v>
      </c>
      <c r="B69">
        <f>50+71+85+71+42</f>
        <v>319</v>
      </c>
      <c r="C69">
        <f>50+71+69+58+35</f>
        <v>283</v>
      </c>
      <c r="E69" s="4">
        <v>270</v>
      </c>
      <c r="H69" t="s">
        <v>464</v>
      </c>
      <c r="I69">
        <v>68</v>
      </c>
    </row>
    <row r="70" spans="1:9" x14ac:dyDescent="0.25">
      <c r="A70" s="7" t="s">
        <v>89</v>
      </c>
      <c r="B70">
        <v>0</v>
      </c>
      <c r="I70">
        <v>69</v>
      </c>
    </row>
    <row r="71" spans="1:9" x14ac:dyDescent="0.25">
      <c r="A71" s="5" t="s">
        <v>90</v>
      </c>
      <c r="B71">
        <f>50+71+64+18</f>
        <v>203</v>
      </c>
      <c r="C71">
        <f>50+71+52+14</f>
        <v>187</v>
      </c>
      <c r="E71" s="4">
        <v>170</v>
      </c>
      <c r="H71" t="s">
        <v>465</v>
      </c>
      <c r="I71">
        <v>70</v>
      </c>
    </row>
    <row r="72" spans="1:9" x14ac:dyDescent="0.25">
      <c r="A72" t="s">
        <v>91</v>
      </c>
      <c r="I72">
        <v>71</v>
      </c>
    </row>
    <row r="73" spans="1:9" x14ac:dyDescent="0.25">
      <c r="A73" t="s">
        <v>92</v>
      </c>
      <c r="I73">
        <v>72</v>
      </c>
    </row>
    <row r="74" spans="1:9" x14ac:dyDescent="0.25">
      <c r="A74" s="5" t="s">
        <v>93</v>
      </c>
      <c r="B74">
        <v>0</v>
      </c>
      <c r="C74">
        <v>0</v>
      </c>
      <c r="E74" s="4">
        <v>0</v>
      </c>
      <c r="I74">
        <v>73</v>
      </c>
    </row>
    <row r="75" spans="1:9" x14ac:dyDescent="0.25">
      <c r="A75" t="s">
        <v>94</v>
      </c>
      <c r="I75">
        <v>74</v>
      </c>
    </row>
    <row r="76" spans="1:9" x14ac:dyDescent="0.25">
      <c r="A76" t="s">
        <v>95</v>
      </c>
      <c r="I76">
        <v>75</v>
      </c>
    </row>
    <row r="77" spans="1:9" x14ac:dyDescent="0.25">
      <c r="A77" t="s">
        <v>96</v>
      </c>
      <c r="I77">
        <v>76</v>
      </c>
    </row>
    <row r="78" spans="1:9" x14ac:dyDescent="0.25">
      <c r="A78" t="s">
        <v>97</v>
      </c>
      <c r="I78">
        <v>77</v>
      </c>
    </row>
    <row r="79" spans="1:9" x14ac:dyDescent="0.25">
      <c r="A79" t="s">
        <v>98</v>
      </c>
      <c r="I79">
        <v>78</v>
      </c>
    </row>
    <row r="80" spans="1:9" x14ac:dyDescent="0.25">
      <c r="A80" t="s">
        <v>99</v>
      </c>
      <c r="I80">
        <v>79</v>
      </c>
    </row>
    <row r="81" spans="1:9" x14ac:dyDescent="0.25">
      <c r="A81" t="s">
        <v>100</v>
      </c>
      <c r="I81">
        <v>80</v>
      </c>
    </row>
    <row r="82" spans="1:9" x14ac:dyDescent="0.25">
      <c r="A82" t="s">
        <v>101</v>
      </c>
      <c r="I82">
        <v>81</v>
      </c>
    </row>
    <row r="83" spans="1:9" x14ac:dyDescent="0.25">
      <c r="A83" s="5" t="s">
        <v>102</v>
      </c>
      <c r="B83">
        <f>50+71+64</f>
        <v>185</v>
      </c>
      <c r="C83">
        <f>50+71+52</f>
        <v>173</v>
      </c>
      <c r="E83" s="4">
        <v>140</v>
      </c>
      <c r="H83" t="s">
        <v>452</v>
      </c>
      <c r="I83">
        <v>82</v>
      </c>
    </row>
    <row r="84" spans="1:9" x14ac:dyDescent="0.25">
      <c r="A84" s="6" t="s">
        <v>103</v>
      </c>
      <c r="B84">
        <v>0</v>
      </c>
      <c r="E84" s="4">
        <v>0</v>
      </c>
      <c r="I84">
        <v>83</v>
      </c>
    </row>
    <row r="85" spans="1:9" x14ac:dyDescent="0.25">
      <c r="A85" t="s">
        <v>104</v>
      </c>
      <c r="I85">
        <v>84</v>
      </c>
    </row>
    <row r="86" spans="1:9" x14ac:dyDescent="0.25">
      <c r="A86" s="3" t="s">
        <v>105</v>
      </c>
      <c r="B86">
        <f>50+71</f>
        <v>121</v>
      </c>
      <c r="C86">
        <f>50+71</f>
        <v>121</v>
      </c>
      <c r="E86" s="4">
        <v>100</v>
      </c>
      <c r="H86" t="s">
        <v>462</v>
      </c>
      <c r="I86">
        <v>85</v>
      </c>
    </row>
    <row r="87" spans="1:9" x14ac:dyDescent="0.25">
      <c r="A87" t="s">
        <v>106</v>
      </c>
      <c r="I87">
        <v>86</v>
      </c>
    </row>
    <row r="88" spans="1:9" x14ac:dyDescent="0.25">
      <c r="A88" t="s">
        <v>107</v>
      </c>
      <c r="B88" t="s">
        <v>108</v>
      </c>
      <c r="I88">
        <v>87</v>
      </c>
    </row>
    <row r="89" spans="1:9" x14ac:dyDescent="0.25">
      <c r="A89" t="s">
        <v>109</v>
      </c>
      <c r="B89" t="s">
        <v>108</v>
      </c>
      <c r="I89">
        <v>88</v>
      </c>
    </row>
    <row r="90" spans="1:9" x14ac:dyDescent="0.25">
      <c r="A90" t="s">
        <v>110</v>
      </c>
      <c r="B90" t="s">
        <v>108</v>
      </c>
      <c r="I90">
        <v>89</v>
      </c>
    </row>
    <row r="91" spans="1:9" x14ac:dyDescent="0.25">
      <c r="A91" t="s">
        <v>111</v>
      </c>
      <c r="B91" t="s">
        <v>108</v>
      </c>
      <c r="I91">
        <v>90</v>
      </c>
    </row>
    <row r="92" spans="1:9" x14ac:dyDescent="0.25">
      <c r="A92" t="s">
        <v>112</v>
      </c>
      <c r="B92" t="s">
        <v>108</v>
      </c>
      <c r="I92">
        <v>91</v>
      </c>
    </row>
    <row r="93" spans="1:9" x14ac:dyDescent="0.25">
      <c r="A93" s="6" t="s">
        <v>113</v>
      </c>
      <c r="B93">
        <f>50+25+35+71</f>
        <v>181</v>
      </c>
      <c r="E93" s="4">
        <v>150</v>
      </c>
      <c r="H93" t="s">
        <v>466</v>
      </c>
      <c r="I93">
        <v>92</v>
      </c>
    </row>
    <row r="94" spans="1:9" x14ac:dyDescent="0.25">
      <c r="A94" t="s">
        <v>114</v>
      </c>
      <c r="B94" t="s">
        <v>108</v>
      </c>
      <c r="I94">
        <v>93</v>
      </c>
    </row>
    <row r="95" spans="1:9" x14ac:dyDescent="0.25">
      <c r="A95" s="3" t="s">
        <v>115</v>
      </c>
      <c r="B95">
        <f>50+71+85+28</f>
        <v>234</v>
      </c>
      <c r="C95">
        <f>50+71+69+23</f>
        <v>213</v>
      </c>
      <c r="E95" s="4">
        <v>220</v>
      </c>
      <c r="H95" t="s">
        <v>467</v>
      </c>
      <c r="I95">
        <v>94</v>
      </c>
    </row>
    <row r="96" spans="1:9" x14ac:dyDescent="0.25">
      <c r="A96" t="s">
        <v>116</v>
      </c>
      <c r="B96" t="s">
        <v>108</v>
      </c>
      <c r="I96">
        <v>95</v>
      </c>
    </row>
    <row r="97" spans="1:9" x14ac:dyDescent="0.25">
      <c r="A97" t="s">
        <v>117</v>
      </c>
      <c r="B97" t="s">
        <v>108</v>
      </c>
      <c r="I97">
        <v>96</v>
      </c>
    </row>
    <row r="98" spans="1:9" x14ac:dyDescent="0.25">
      <c r="A98" t="s">
        <v>118</v>
      </c>
      <c r="B98" t="s">
        <v>108</v>
      </c>
      <c r="I98">
        <v>97</v>
      </c>
    </row>
    <row r="99" spans="1:9" x14ac:dyDescent="0.25">
      <c r="A99" t="s">
        <v>119</v>
      </c>
      <c r="B99" t="s">
        <v>108</v>
      </c>
      <c r="I99">
        <v>98</v>
      </c>
    </row>
    <row r="100" spans="1:9" x14ac:dyDescent="0.25">
      <c r="A100" t="s">
        <v>120</v>
      </c>
      <c r="B100" t="s">
        <v>108</v>
      </c>
      <c r="I100">
        <v>99</v>
      </c>
    </row>
    <row r="101" spans="1:9" x14ac:dyDescent="0.25">
      <c r="A101" t="s">
        <v>121</v>
      </c>
      <c r="B101" t="s">
        <v>108</v>
      </c>
      <c r="I101">
        <v>100</v>
      </c>
    </row>
    <row r="102" spans="1:9" x14ac:dyDescent="0.25">
      <c r="A102" t="s">
        <v>122</v>
      </c>
      <c r="B102" t="s">
        <v>108</v>
      </c>
      <c r="I102">
        <v>101</v>
      </c>
    </row>
    <row r="103" spans="1:9" x14ac:dyDescent="0.25">
      <c r="A103" t="s">
        <v>123</v>
      </c>
      <c r="B103" t="s">
        <v>108</v>
      </c>
      <c r="I103">
        <v>102</v>
      </c>
    </row>
    <row r="104" spans="1:9" x14ac:dyDescent="0.25">
      <c r="A104" t="s">
        <v>124</v>
      </c>
      <c r="B104" t="s">
        <v>108</v>
      </c>
      <c r="I104">
        <v>103</v>
      </c>
    </row>
    <row r="105" spans="1:9" x14ac:dyDescent="0.25">
      <c r="A105" t="s">
        <v>125</v>
      </c>
      <c r="B105" t="s">
        <v>108</v>
      </c>
      <c r="I105">
        <v>104</v>
      </c>
    </row>
    <row r="106" spans="1:9" x14ac:dyDescent="0.25">
      <c r="A106" t="s">
        <v>126</v>
      </c>
      <c r="B106" t="s">
        <v>108</v>
      </c>
      <c r="I106">
        <v>105</v>
      </c>
    </row>
    <row r="107" spans="1:9" x14ac:dyDescent="0.25">
      <c r="A107" t="s">
        <v>127</v>
      </c>
      <c r="B107" t="s">
        <v>108</v>
      </c>
      <c r="I107">
        <v>106</v>
      </c>
    </row>
    <row r="108" spans="1:9" x14ac:dyDescent="0.25">
      <c r="A108" t="s">
        <v>128</v>
      </c>
      <c r="B108" t="s">
        <v>108</v>
      </c>
      <c r="I108">
        <v>107</v>
      </c>
    </row>
    <row r="109" spans="1:9" x14ac:dyDescent="0.25">
      <c r="A109" t="s">
        <v>129</v>
      </c>
      <c r="B109" t="s">
        <v>108</v>
      </c>
      <c r="I109">
        <v>108</v>
      </c>
    </row>
    <row r="110" spans="1:9" x14ac:dyDescent="0.25">
      <c r="A110" t="s">
        <v>130</v>
      </c>
      <c r="B110" t="s">
        <v>108</v>
      </c>
      <c r="I110">
        <v>109</v>
      </c>
    </row>
    <row r="111" spans="1:9" x14ac:dyDescent="0.25">
      <c r="A111" t="s">
        <v>131</v>
      </c>
      <c r="B111" t="s">
        <v>108</v>
      </c>
      <c r="I111">
        <v>110</v>
      </c>
    </row>
    <row r="112" spans="1:9" x14ac:dyDescent="0.25">
      <c r="A112" t="s">
        <v>132</v>
      </c>
      <c r="B112" t="s">
        <v>108</v>
      </c>
      <c r="I112">
        <v>111</v>
      </c>
    </row>
    <row r="113" spans="1:9" x14ac:dyDescent="0.25">
      <c r="A113" t="s">
        <v>133</v>
      </c>
      <c r="B113" t="s">
        <v>108</v>
      </c>
      <c r="I113">
        <v>112</v>
      </c>
    </row>
    <row r="114" spans="1:9" x14ac:dyDescent="0.25">
      <c r="A114" t="s">
        <v>134</v>
      </c>
      <c r="B114" t="s">
        <v>108</v>
      </c>
      <c r="I114">
        <v>113</v>
      </c>
    </row>
    <row r="115" spans="1:9" x14ac:dyDescent="0.25">
      <c r="A115" t="s">
        <v>135</v>
      </c>
      <c r="B115" t="s">
        <v>108</v>
      </c>
      <c r="I115">
        <v>114</v>
      </c>
    </row>
    <row r="116" spans="1:9" x14ac:dyDescent="0.25">
      <c r="A116" t="s">
        <v>136</v>
      </c>
      <c r="B116" t="s">
        <v>108</v>
      </c>
      <c r="I116">
        <v>115</v>
      </c>
    </row>
    <row r="117" spans="1:9" x14ac:dyDescent="0.25">
      <c r="A117" t="s">
        <v>137</v>
      </c>
      <c r="B117" t="s">
        <v>108</v>
      </c>
      <c r="I117">
        <v>116</v>
      </c>
    </row>
    <row r="118" spans="1:9" x14ac:dyDescent="0.25">
      <c r="A118" t="s">
        <v>138</v>
      </c>
      <c r="B118" t="s">
        <v>108</v>
      </c>
      <c r="I118">
        <v>117</v>
      </c>
    </row>
    <row r="119" spans="1:9" x14ac:dyDescent="0.25">
      <c r="A119" t="s">
        <v>139</v>
      </c>
      <c r="B119" t="s">
        <v>108</v>
      </c>
      <c r="I119">
        <v>118</v>
      </c>
    </row>
    <row r="120" spans="1:9" x14ac:dyDescent="0.25">
      <c r="A120" t="s">
        <v>140</v>
      </c>
      <c r="B120" t="s">
        <v>108</v>
      </c>
      <c r="I120">
        <v>119</v>
      </c>
    </row>
    <row r="121" spans="1:9" x14ac:dyDescent="0.25">
      <c r="A121" t="s">
        <v>141</v>
      </c>
      <c r="B121" t="s">
        <v>108</v>
      </c>
      <c r="I121">
        <v>120</v>
      </c>
    </row>
    <row r="122" spans="1:9" x14ac:dyDescent="0.25">
      <c r="A122" t="s">
        <v>142</v>
      </c>
      <c r="B122" t="s">
        <v>108</v>
      </c>
      <c r="I122">
        <v>121</v>
      </c>
    </row>
    <row r="123" spans="1:9" x14ac:dyDescent="0.25">
      <c r="A123" t="s">
        <v>143</v>
      </c>
      <c r="B123" t="s">
        <v>108</v>
      </c>
      <c r="I123">
        <v>122</v>
      </c>
    </row>
    <row r="124" spans="1:9" x14ac:dyDescent="0.25">
      <c r="A124" t="s">
        <v>144</v>
      </c>
      <c r="B124" t="s">
        <v>108</v>
      </c>
      <c r="I124">
        <v>123</v>
      </c>
    </row>
    <row r="125" spans="1:9" x14ac:dyDescent="0.25">
      <c r="A125" t="s">
        <v>145</v>
      </c>
      <c r="B125" t="s">
        <v>108</v>
      </c>
      <c r="I125">
        <v>124</v>
      </c>
    </row>
    <row r="126" spans="1:9" x14ac:dyDescent="0.25">
      <c r="A126" t="s">
        <v>146</v>
      </c>
      <c r="B126" t="s">
        <v>108</v>
      </c>
      <c r="I126">
        <v>125</v>
      </c>
    </row>
    <row r="127" spans="1:9" x14ac:dyDescent="0.25">
      <c r="A127" t="s">
        <v>147</v>
      </c>
      <c r="B127" t="s">
        <v>108</v>
      </c>
      <c r="I127">
        <v>126</v>
      </c>
    </row>
    <row r="128" spans="1:9" x14ac:dyDescent="0.25">
      <c r="A128" t="s">
        <v>148</v>
      </c>
      <c r="B128" t="s">
        <v>108</v>
      </c>
      <c r="I128">
        <v>127</v>
      </c>
    </row>
    <row r="129" spans="1:9" x14ac:dyDescent="0.25">
      <c r="A129" t="s">
        <v>149</v>
      </c>
      <c r="B129" t="s">
        <v>108</v>
      </c>
      <c r="I129">
        <v>128</v>
      </c>
    </row>
    <row r="130" spans="1:9" x14ac:dyDescent="0.25">
      <c r="A130" t="s">
        <v>150</v>
      </c>
      <c r="B130" t="s">
        <v>108</v>
      </c>
      <c r="I130">
        <v>129</v>
      </c>
    </row>
    <row r="131" spans="1:9" x14ac:dyDescent="0.25">
      <c r="A131" t="s">
        <v>152</v>
      </c>
      <c r="B131" t="s">
        <v>108</v>
      </c>
      <c r="I131">
        <v>130</v>
      </c>
    </row>
    <row r="132" spans="1:9" x14ac:dyDescent="0.25">
      <c r="A132" t="s">
        <v>153</v>
      </c>
      <c r="B132" t="s">
        <v>108</v>
      </c>
      <c r="I132">
        <v>131</v>
      </c>
    </row>
    <row r="133" spans="1:9" x14ac:dyDescent="0.25">
      <c r="A133" t="s">
        <v>154</v>
      </c>
      <c r="B133" t="s">
        <v>108</v>
      </c>
      <c r="I133">
        <v>132</v>
      </c>
    </row>
    <row r="134" spans="1:9" x14ac:dyDescent="0.25">
      <c r="A134" s="3" t="s">
        <v>155</v>
      </c>
      <c r="B134">
        <f>30+85+65+32</f>
        <v>212</v>
      </c>
      <c r="H134" t="s">
        <v>468</v>
      </c>
      <c r="I134">
        <v>133</v>
      </c>
    </row>
    <row r="135" spans="1:9" x14ac:dyDescent="0.25">
      <c r="A135" s="7" t="s">
        <v>156</v>
      </c>
      <c r="I135">
        <v>134</v>
      </c>
    </row>
    <row r="136" spans="1:9" x14ac:dyDescent="0.25">
      <c r="A136" s="6" t="s">
        <v>157</v>
      </c>
      <c r="B136">
        <f>45+18</f>
        <v>63</v>
      </c>
      <c r="H136" t="s">
        <v>469</v>
      </c>
      <c r="I136">
        <v>135</v>
      </c>
    </row>
    <row r="137" spans="1:9" x14ac:dyDescent="0.25">
      <c r="A137" s="7" t="s">
        <v>158</v>
      </c>
      <c r="B137">
        <v>70</v>
      </c>
      <c r="H137" t="s">
        <v>447</v>
      </c>
      <c r="I137">
        <v>136</v>
      </c>
    </row>
    <row r="138" spans="1:9" x14ac:dyDescent="0.25">
      <c r="A138" s="5" t="s">
        <v>159</v>
      </c>
      <c r="B138">
        <f>30+28+60+42</f>
        <v>160</v>
      </c>
      <c r="H138" t="s">
        <v>470</v>
      </c>
      <c r="I138">
        <v>137</v>
      </c>
    </row>
    <row r="139" spans="1:9" x14ac:dyDescent="0.25">
      <c r="A139" t="s">
        <v>160</v>
      </c>
      <c r="I139">
        <v>138</v>
      </c>
    </row>
    <row r="140" spans="1:9" x14ac:dyDescent="0.25">
      <c r="A140" s="7" t="s">
        <v>161</v>
      </c>
      <c r="B140">
        <f>70+99</f>
        <v>169</v>
      </c>
      <c r="H140" t="s">
        <v>449</v>
      </c>
      <c r="I140">
        <v>139</v>
      </c>
    </row>
    <row r="141" spans="1:9" x14ac:dyDescent="0.25">
      <c r="A141" s="3" t="s">
        <v>162</v>
      </c>
      <c r="B141">
        <f>30+85+65</f>
        <v>180</v>
      </c>
      <c r="H141" t="s">
        <v>471</v>
      </c>
      <c r="I141">
        <v>140</v>
      </c>
    </row>
    <row r="142" spans="1:9" x14ac:dyDescent="0.25">
      <c r="A142" t="s">
        <v>163</v>
      </c>
      <c r="I142">
        <v>141</v>
      </c>
    </row>
    <row r="143" spans="1:9" x14ac:dyDescent="0.25">
      <c r="A143" s="3" t="s">
        <v>164</v>
      </c>
      <c r="B143">
        <f>30+85+65+42</f>
        <v>222</v>
      </c>
      <c r="H143" t="s">
        <v>472</v>
      </c>
      <c r="I143">
        <v>142</v>
      </c>
    </row>
    <row r="144" spans="1:9" x14ac:dyDescent="0.25">
      <c r="A144" s="6" t="s">
        <v>165</v>
      </c>
      <c r="B144">
        <v>45</v>
      </c>
      <c r="H144" t="s">
        <v>446</v>
      </c>
      <c r="I144">
        <v>143</v>
      </c>
    </row>
    <row r="145" spans="1:9" x14ac:dyDescent="0.25">
      <c r="A145" s="6" t="s">
        <v>166</v>
      </c>
      <c r="B145">
        <f>45+18</f>
        <v>63</v>
      </c>
      <c r="H145" t="s">
        <v>473</v>
      </c>
      <c r="I145">
        <v>144</v>
      </c>
    </row>
    <row r="146" spans="1:9" x14ac:dyDescent="0.25">
      <c r="A146" s="5" t="s">
        <v>167</v>
      </c>
      <c r="B146">
        <f>30+28+60+42</f>
        <v>160</v>
      </c>
      <c r="H146" t="s">
        <v>474</v>
      </c>
      <c r="I146">
        <v>145</v>
      </c>
    </row>
    <row r="147" spans="1:9" x14ac:dyDescent="0.25">
      <c r="A147" s="5" t="s">
        <v>168</v>
      </c>
      <c r="B147">
        <f>30+28+60+70</f>
        <v>188</v>
      </c>
      <c r="H147" t="s">
        <v>475</v>
      </c>
      <c r="I147">
        <v>146</v>
      </c>
    </row>
    <row r="148" spans="1:9" x14ac:dyDescent="0.25">
      <c r="A148" s="5" t="s">
        <v>169</v>
      </c>
      <c r="B148">
        <f>30+28+60</f>
        <v>118</v>
      </c>
      <c r="H148" t="s">
        <v>476</v>
      </c>
      <c r="I148">
        <v>147</v>
      </c>
    </row>
    <row r="149" spans="1:9" x14ac:dyDescent="0.25">
      <c r="A149" s="7" t="s">
        <v>170</v>
      </c>
      <c r="B149">
        <v>0</v>
      </c>
      <c r="I149">
        <v>148</v>
      </c>
    </row>
    <row r="150" spans="1:9" x14ac:dyDescent="0.25">
      <c r="A150" t="s">
        <v>171</v>
      </c>
      <c r="I150">
        <v>149</v>
      </c>
    </row>
    <row r="151" spans="1:9" x14ac:dyDescent="0.25">
      <c r="A151" t="s">
        <v>172</v>
      </c>
      <c r="I151">
        <v>150</v>
      </c>
    </row>
    <row r="152" spans="1:9" x14ac:dyDescent="0.25">
      <c r="A152" t="s">
        <v>173</v>
      </c>
      <c r="I152">
        <v>151</v>
      </c>
    </row>
    <row r="153" spans="1:9" x14ac:dyDescent="0.25">
      <c r="A153" t="s">
        <v>174</v>
      </c>
      <c r="I153">
        <v>152</v>
      </c>
    </row>
    <row r="154" spans="1:9" x14ac:dyDescent="0.25">
      <c r="A154" t="s">
        <v>175</v>
      </c>
      <c r="I154">
        <v>153</v>
      </c>
    </row>
    <row r="155" spans="1:9" x14ac:dyDescent="0.25">
      <c r="A155" t="s">
        <v>176</v>
      </c>
      <c r="I155">
        <v>154</v>
      </c>
    </row>
    <row r="156" spans="1:9" x14ac:dyDescent="0.25">
      <c r="A156" t="s">
        <v>177</v>
      </c>
      <c r="I156">
        <v>155</v>
      </c>
    </row>
    <row r="157" spans="1:9" x14ac:dyDescent="0.25">
      <c r="A157" t="s">
        <v>178</v>
      </c>
      <c r="I157">
        <v>156</v>
      </c>
    </row>
    <row r="158" spans="1:9" x14ac:dyDescent="0.25">
      <c r="A158" t="s">
        <v>179</v>
      </c>
      <c r="I158">
        <v>157</v>
      </c>
    </row>
    <row r="159" spans="1:9" x14ac:dyDescent="0.25">
      <c r="A159" s="6" t="s">
        <v>180</v>
      </c>
      <c r="B159">
        <v>0</v>
      </c>
      <c r="I159">
        <v>158</v>
      </c>
    </row>
    <row r="160" spans="1:9" x14ac:dyDescent="0.25">
      <c r="A160" s="7" t="s">
        <v>181</v>
      </c>
      <c r="I160">
        <v>159</v>
      </c>
    </row>
    <row r="161" spans="1:9" x14ac:dyDescent="0.25">
      <c r="A161" t="s">
        <v>182</v>
      </c>
      <c r="I161">
        <v>160</v>
      </c>
    </row>
    <row r="162" spans="1:9" x14ac:dyDescent="0.25">
      <c r="A162" t="s">
        <v>183</v>
      </c>
      <c r="I162">
        <v>161</v>
      </c>
    </row>
  </sheetData>
  <autoFilter ref="A1:J1"/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About</vt:lpstr>
      <vt:lpstr>Speeds</vt:lpstr>
      <vt:lpstr>Health</vt:lpstr>
      <vt:lpstr>Costs</vt:lpstr>
      <vt:lpstr>Build Times</vt:lpstr>
      <vt:lpstr>Class Compare</vt:lpstr>
      <vt:lpstr>Build Ques</vt:lpstr>
      <vt:lpstr>Research</vt:lpstr>
      <vt:lpstr>Tech Tree</vt:lpstr>
      <vt:lpstr>HW2 Research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Kyle Moery</dc:creator>
  <cp:keywords/>
  <dc:description/>
  <cp:lastModifiedBy>Kyle Moery</cp:lastModifiedBy>
  <cp:revision/>
  <dcterms:created xsi:type="dcterms:W3CDTF">2018-06-23T02:35:27Z</dcterms:created>
  <dcterms:modified xsi:type="dcterms:W3CDTF">2018-08-01T03:17:26Z</dcterms:modified>
  <cp:category/>
  <cp:contentStatus/>
</cp:coreProperties>
</file>