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325"/>
  <workbookPr/>
  <mc:AlternateContent xmlns:mc="http://schemas.openxmlformats.org/markup-compatibility/2006">
    <mc:Choice Requires="x15">
      <x15ac:absPath xmlns:x15ac="http://schemas.microsoft.com/office/spreadsheetml/2010/11/ac" url="https://emailarizona-my.sharepoint.com/personal/kfmcculloch_arizona_edu/Documents/School/Collaboration/HWRS 563A - Measurement Tools I/Weeks 4-5/"/>
    </mc:Choice>
  </mc:AlternateContent>
  <xr:revisionPtr revIDLastSave="0" documentId="8_{0ECFCC47-AC19-4C60-B8CF-0223E680E8C4}" xr6:coauthVersionLast="47" xr6:coauthVersionMax="47" xr10:uidLastSave="{00000000-0000-0000-0000-000000000000}"/>
  <bookViews>
    <workbookView xWindow="-108" yWindow="-108" windowWidth="23256" windowHeight="13896" firstSheet="8" activeTab="8" xr2:uid="{00000000-000D-0000-FFFF-FFFF00000000}"/>
  </bookViews>
  <sheets>
    <sheet name="Core mass" sheetId="1" r:id="rId1"/>
    <sheet name="Constant Head" sheetId="2" r:id="rId2"/>
    <sheet name="K-C Results" sheetId="5" r:id="rId3"/>
    <sheet name="Hydrus" sheetId="6" r:id="rId4"/>
    <sheet name="Falling Head" sheetId="4" r:id="rId5"/>
    <sheet name="Falling head Ksat values" sheetId="7" r:id="rId6"/>
    <sheet name="Evaporation Pan" sheetId="3" r:id="rId7"/>
    <sheet name="K-C and Rosetta Summary" sheetId="8" r:id="rId8"/>
    <sheet name="Falling Constant Head Summary" sheetId="9" r:id="rId9"/>
    <sheet name="Test vs Pedotransfer" sheetId="10"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1" l="1"/>
  <c r="G16" i="1"/>
  <c r="G15" i="1"/>
  <c r="M15" i="1" s="1"/>
  <c r="G14" i="1"/>
  <c r="L16" i="1"/>
  <c r="M16" i="1"/>
  <c r="M14" i="1"/>
  <c r="H15" i="1"/>
  <c r="L15" i="1" s="1"/>
  <c r="H16" i="1"/>
  <c r="H14" i="1"/>
  <c r="L14" i="1" s="1"/>
  <c r="O33" i="8"/>
  <c r="K9" i="1"/>
  <c r="P28" i="8"/>
  <c r="P27" i="8"/>
  <c r="P26" i="8"/>
  <c r="O28" i="8"/>
  <c r="O27" i="8"/>
  <c r="O26" i="8"/>
  <c r="O22" i="8"/>
  <c r="O21" i="8"/>
  <c r="F9" i="4"/>
  <c r="AA23" i="4"/>
  <c r="AA18" i="4"/>
  <c r="AA13" i="4"/>
  <c r="AA8" i="4"/>
  <c r="AA28" i="4" s="1"/>
  <c r="T8" i="4"/>
  <c r="T13" i="4"/>
  <c r="T18" i="4"/>
  <c r="T23" i="4"/>
  <c r="M9" i="4"/>
  <c r="M14" i="4"/>
  <c r="M19" i="4"/>
  <c r="M24" i="4"/>
  <c r="P33" i="8"/>
  <c r="F24" i="4"/>
  <c r="P32" i="8"/>
  <c r="F14" i="4"/>
  <c r="P31" i="8"/>
  <c r="F19" i="4"/>
  <c r="W47" i="4"/>
  <c r="O32" i="8"/>
  <c r="K3" i="1"/>
  <c r="K4" i="1"/>
  <c r="K5" i="1"/>
  <c r="K6" i="1"/>
  <c r="K7" i="1"/>
  <c r="K10" i="1"/>
  <c r="K11" i="1"/>
  <c r="K12" i="1"/>
  <c r="K13" i="1"/>
  <c r="K14" i="1"/>
  <c r="K15" i="1"/>
  <c r="K16" i="1"/>
  <c r="K17" i="1"/>
  <c r="K18" i="1"/>
  <c r="K19" i="1"/>
  <c r="K20" i="1"/>
  <c r="K21" i="1"/>
  <c r="K22" i="1"/>
  <c r="K23" i="1"/>
  <c r="K24" i="1"/>
  <c r="K25" i="1"/>
  <c r="O31" i="8"/>
  <c r="K2" i="1"/>
  <c r="P23" i="8"/>
  <c r="O23" i="8"/>
  <c r="P22" i="8"/>
  <c r="P21" i="8"/>
  <c r="J33" i="9"/>
  <c r="I33" i="9"/>
  <c r="J32" i="9"/>
  <c r="I32" i="9"/>
  <c r="J31" i="9"/>
  <c r="I31" i="9"/>
  <c r="J28" i="9"/>
  <c r="I28" i="9"/>
  <c r="J27" i="9"/>
  <c r="J26" i="9"/>
  <c r="I27" i="9"/>
  <c r="I26" i="9"/>
  <c r="J23" i="9"/>
  <c r="I23" i="9"/>
  <c r="J22" i="9"/>
  <c r="I22" i="9"/>
  <c r="J21" i="9"/>
  <c r="I21" i="9"/>
  <c r="P5" i="2"/>
  <c r="T5" i="2" s="1"/>
  <c r="P6" i="2"/>
  <c r="T6" i="2" s="1"/>
  <c r="P7" i="2"/>
  <c r="T7" i="2" s="1"/>
  <c r="P4" i="2"/>
  <c r="T4" i="2" s="1"/>
  <c r="E9" i="2"/>
  <c r="R60" i="4"/>
  <c r="W60" i="4" s="1"/>
  <c r="Q60" i="4"/>
  <c r="R59" i="4"/>
  <c r="W59" i="4" s="1"/>
  <c r="Q59" i="4"/>
  <c r="R58" i="4"/>
  <c r="W58" i="4" s="1"/>
  <c r="Q58" i="4"/>
  <c r="R57" i="4"/>
  <c r="W57" i="4" s="1"/>
  <c r="Q57" i="4"/>
  <c r="R56" i="4"/>
  <c r="W56" i="4" s="1"/>
  <c r="W61" i="4" s="1"/>
  <c r="Q56" i="4"/>
  <c r="E59" i="4"/>
  <c r="J59" i="4" s="1"/>
  <c r="D59" i="4"/>
  <c r="E58" i="4"/>
  <c r="J58" i="4" s="1"/>
  <c r="D58" i="4"/>
  <c r="E57" i="4"/>
  <c r="J57" i="4" s="1"/>
  <c r="D57" i="4"/>
  <c r="E56" i="4"/>
  <c r="D56" i="4"/>
  <c r="E48" i="4"/>
  <c r="J48" i="4" s="1"/>
  <c r="D48" i="4"/>
  <c r="E47" i="4"/>
  <c r="J47" i="4" s="1"/>
  <c r="D47" i="4"/>
  <c r="E46" i="4"/>
  <c r="J46" i="4" s="1"/>
  <c r="D46" i="4"/>
  <c r="E45" i="4"/>
  <c r="J45" i="4" s="1"/>
  <c r="J49" i="4" s="1"/>
  <c r="D45" i="4"/>
  <c r="R49" i="4"/>
  <c r="W49" i="4" s="1"/>
  <c r="Q49" i="4"/>
  <c r="R48" i="4"/>
  <c r="W48" i="4" s="1"/>
  <c r="Q48" i="4"/>
  <c r="R47" i="4"/>
  <c r="Q47" i="4"/>
  <c r="R46" i="4"/>
  <c r="W46" i="4" s="1"/>
  <c r="Q46" i="4"/>
  <c r="R45" i="4"/>
  <c r="W45" i="4" s="1"/>
  <c r="W50" i="4" s="1"/>
  <c r="Q45" i="4"/>
  <c r="J50" i="4"/>
  <c r="K9" i="2"/>
  <c r="T28" i="4" l="1"/>
  <c r="M38" i="4"/>
  <c r="F28" i="4"/>
  <c r="J56" i="4"/>
  <c r="J60" i="4" s="1"/>
</calcChain>
</file>

<file path=xl/sharedStrings.xml><?xml version="1.0" encoding="utf-8"?>
<sst xmlns="http://schemas.openxmlformats.org/spreadsheetml/2006/main" count="626" uniqueCount="241">
  <si>
    <t>Group Names</t>
  </si>
  <si>
    <t>Sample</t>
  </si>
  <si>
    <t>Mass of sample
including canister, caps, and tape
(g)</t>
  </si>
  <si>
    <t>Mass of
canister, caps, and tape
(g)</t>
  </si>
  <si>
    <t>Mass of drying tin (g)</t>
  </si>
  <si>
    <t>Original mass of sample
only
(g)</t>
  </si>
  <si>
    <t>Mass of dry sample (g)</t>
  </si>
  <si>
    <t>Field 
Mass of Water 
(g)</t>
  </si>
  <si>
    <t>Saturated
Mass of Water
(g)</t>
  </si>
  <si>
    <t>Mass accuracy
(considering scale make and model)
(g)</t>
  </si>
  <si>
    <t>GWC (mass of water/mass of solid*100)</t>
  </si>
  <si>
    <t>Field
GWC
(water mass/solid mass)</t>
  </si>
  <si>
    <t>Saturated
GWC
(water mass/solid mass)</t>
  </si>
  <si>
    <t>1.1.A</t>
  </si>
  <si>
    <t>1.2.A</t>
  </si>
  <si>
    <t>1.3.A</t>
  </si>
  <si>
    <t>1.1.B</t>
  </si>
  <si>
    <t>1.2.B</t>
  </si>
  <si>
    <t>1.3.B</t>
  </si>
  <si>
    <t>Trevor</t>
  </si>
  <si>
    <t>2.1.A</t>
  </si>
  <si>
    <t>Dia</t>
  </si>
  <si>
    <t>2.2.A</t>
  </si>
  <si>
    <t>Tracy</t>
  </si>
  <si>
    <t>2.3.A</t>
  </si>
  <si>
    <t>2.1.B</t>
  </si>
  <si>
    <t>2.2.B</t>
  </si>
  <si>
    <t>2.3.B</t>
  </si>
  <si>
    <t>Jessica</t>
  </si>
  <si>
    <t>3.1.A</t>
  </si>
  <si>
    <t>Annalise</t>
  </si>
  <si>
    <t>3.2.A</t>
  </si>
  <si>
    <t>3.3.A</t>
  </si>
  <si>
    <t>3.1.B</t>
  </si>
  <si>
    <t>3.2.B</t>
  </si>
  <si>
    <t>3.3.B</t>
  </si>
  <si>
    <t>Chloe</t>
  </si>
  <si>
    <t>4.1.A</t>
  </si>
  <si>
    <t>Linearity = 0.1 g</t>
  </si>
  <si>
    <t>Guy</t>
  </si>
  <si>
    <t>4.2.A</t>
  </si>
  <si>
    <t>Precision (STDDEV)= 0.07 g</t>
  </si>
  <si>
    <t>Sifis</t>
  </si>
  <si>
    <t>4.3.A</t>
  </si>
  <si>
    <t>4.1.B</t>
  </si>
  <si>
    <t>4.2.B</t>
  </si>
  <si>
    <t>4.3.B</t>
  </si>
  <si>
    <t>Greta</t>
  </si>
  <si>
    <t>5.1.A</t>
  </si>
  <si>
    <t>Kadan</t>
  </si>
  <si>
    <t>5.2.A</t>
  </si>
  <si>
    <t>Natalie</t>
  </si>
  <si>
    <t>5.3.A</t>
  </si>
  <si>
    <t>5.1.B</t>
  </si>
  <si>
    <t>5.2.B</t>
  </si>
  <si>
    <t>5.3.B</t>
  </si>
  <si>
    <t>Group 1</t>
  </si>
  <si>
    <t>Group 2</t>
  </si>
  <si>
    <t>Trevor, Dia, Tracy</t>
  </si>
  <si>
    <t>Group 3</t>
  </si>
  <si>
    <t>Jessica, Annalise</t>
  </si>
  <si>
    <t>Group 4</t>
  </si>
  <si>
    <t>Chloe, Sifis, Guy</t>
  </si>
  <si>
    <t>Group 5</t>
  </si>
  <si>
    <t>Kaden, Natalie, Greta</t>
  </si>
  <si>
    <t>Run</t>
  </si>
  <si>
    <t>Flow rate (cm^3/s)</t>
  </si>
  <si>
    <t>V (cm^3 = mL)</t>
  </si>
  <si>
    <t>t (s)</t>
  </si>
  <si>
    <t>Q (cm^3/s)</t>
  </si>
  <si>
    <t>A (cm2)</t>
  </si>
  <si>
    <t>dl (cm)</t>
  </si>
  <si>
    <t>dh (cm)</t>
  </si>
  <si>
    <t>Ks (cm/s)</t>
  </si>
  <si>
    <t>Standard</t>
  </si>
  <si>
    <t>3.1B</t>
  </si>
  <si>
    <t>3.2B</t>
  </si>
  <si>
    <t>3.3B</t>
  </si>
  <si>
    <t>Control</t>
  </si>
  <si>
    <t>Average</t>
  </si>
  <si>
    <t>Ks = (-Q*dl)/(A*dh)</t>
  </si>
  <si>
    <t>Kh</t>
  </si>
  <si>
    <t>Kh (cm/s)</t>
  </si>
  <si>
    <t>T1 = tree</t>
  </si>
  <si>
    <t>C1/2 = control</t>
  </si>
  <si>
    <t>GROUP 2</t>
  </si>
  <si>
    <t>PSD</t>
  </si>
  <si>
    <t>Sample 2-1-a</t>
  </si>
  <si>
    <t>Total sample mass (initial) in g</t>
  </si>
  <si>
    <t>Seive (mm)</t>
  </si>
  <si>
    <t>D10</t>
  </si>
  <si>
    <t>Grain Size (m)</t>
  </si>
  <si>
    <t>K (m/s)</t>
  </si>
  <si>
    <t>No</t>
  </si>
  <si>
    <t>sieve mm</t>
  </si>
  <si>
    <t>psd &gt; than</t>
  </si>
  <si>
    <t>mass</t>
  </si>
  <si>
    <t>mass passing</t>
  </si>
  <si>
    <t>% passing</t>
  </si>
  <si>
    <t>Top</t>
  </si>
  <si>
    <t>gravel</t>
  </si>
  <si>
    <t>sand</t>
  </si>
  <si>
    <t>silt</t>
  </si>
  <si>
    <t>Bottom</t>
  </si>
  <si>
    <t>pan</t>
  </si>
  <si>
    <t>&lt;.063</t>
  </si>
  <si>
    <t>.75silt/.25clay</t>
  </si>
  <si>
    <t>Total (final) in g</t>
  </si>
  <si>
    <t>Loss</t>
  </si>
  <si>
    <t>Sample 2-2-a</t>
  </si>
  <si>
    <t>Sample 2-3-a</t>
  </si>
  <si>
    <t xml:space="preserve">K </t>
  </si>
  <si>
    <t>USDA reference page</t>
  </si>
  <si>
    <t>Sand</t>
  </si>
  <si>
    <t>&gt;0.074mm</t>
  </si>
  <si>
    <t>Silt</t>
  </si>
  <si>
    <t>0.002-0.074mm</t>
  </si>
  <si>
    <t>Clay</t>
  </si>
  <si>
    <t>&lt;0.002mm</t>
  </si>
  <si>
    <t>Hydrus %s</t>
  </si>
  <si>
    <t>Ks (m/s) from Hydrus</t>
  </si>
  <si>
    <t>sieve (mm)</t>
  </si>
  <si>
    <t>mass (g)</t>
  </si>
  <si>
    <t>mass passing (g)</t>
  </si>
  <si>
    <t>% value</t>
  </si>
  <si>
    <t>cm/day Hydrus</t>
  </si>
  <si>
    <t>clay</t>
  </si>
  <si>
    <t>Total %</t>
  </si>
  <si>
    <t>Total</t>
  </si>
  <si>
    <t>USDA %s</t>
  </si>
  <si>
    <t>SHARED STANDARD SAMPLE</t>
  </si>
  <si>
    <t>Total (final) (g)</t>
  </si>
  <si>
    <t>Number</t>
  </si>
  <si>
    <t>Incremental Time (s)</t>
  </si>
  <si>
    <t>Elapsed Time (s)</t>
  </si>
  <si>
    <t>Height Below Top of Tube (cm)</t>
  </si>
  <si>
    <t>Head (cm)</t>
  </si>
  <si>
    <t>K (cm/s)</t>
  </si>
  <si>
    <t>Ks = (ds/dc^2)*(L/dt)*ln(dH)</t>
  </si>
  <si>
    <t>Group 2 - Class Sample</t>
  </si>
  <si>
    <t>Sample 2-1-b</t>
  </si>
  <si>
    <t>Marker (ml)</t>
  </si>
  <si>
    <t>Height equivalent (m)</t>
  </si>
  <si>
    <t>Delta h (m)</t>
  </si>
  <si>
    <t>Delta t (s)</t>
  </si>
  <si>
    <t>Total t (s)</t>
  </si>
  <si>
    <t>L (m)</t>
  </si>
  <si>
    <t>ds (m)</t>
  </si>
  <si>
    <t>dc (m)</t>
  </si>
  <si>
    <t>Average K =</t>
  </si>
  <si>
    <t>Sample 2-2-b</t>
  </si>
  <si>
    <t>Sample 2-3-b</t>
  </si>
  <si>
    <t>Ksat values (cm/s)</t>
  </si>
  <si>
    <t>4.1 - Close to Tree</t>
  </si>
  <si>
    <t>All far away</t>
  </si>
  <si>
    <t>4.2 &amp; 4.3 Far</t>
  </si>
  <si>
    <t>Measurements in inches</t>
  </si>
  <si>
    <t>*I don't know if the exact time matters, but I put it in just in case and we can take it out if we don't need it</t>
  </si>
  <si>
    <t>Date</t>
  </si>
  <si>
    <t>Time*</t>
  </si>
  <si>
    <t>NA</t>
  </si>
  <si>
    <t>Helper columns for calculating min, max, avg &gt;&gt;&gt;</t>
  </si>
  <si>
    <t>Group </t>
  </si>
  <si>
    <t>ID </t>
  </si>
  <si>
    <t>Sample Time </t>
  </si>
  <si>
    <t>Porosity 
(-) </t>
  </si>
  <si>
    <t>GWC 
(%) </t>
  </si>
  <si>
    <r>
      <t>K</t>
    </r>
    <r>
      <rPr>
        <vertAlign val="subscript"/>
        <sz val="10"/>
        <rFont val="Arial"/>
        <family val="2"/>
      </rPr>
      <t>s</t>
    </r>
    <r>
      <rPr>
        <vertAlign val="superscript"/>
        <sz val="10"/>
        <rFont val="Arial"/>
        <family val="2"/>
      </rPr>
      <t xml:space="preserve"> </t>
    </r>
    <r>
      <rPr>
        <sz val="10"/>
        <rFont val="Arial"/>
        <family val="2"/>
      </rPr>
      <t> 
(cm/s) </t>
    </r>
  </si>
  <si>
    <r>
      <t>Grain Size Proportion
(%)</t>
    </r>
    <r>
      <rPr>
        <vertAlign val="superscript"/>
        <sz val="10"/>
        <rFont val="Arial"/>
        <family val="2"/>
      </rPr>
      <t>(1,2,3)</t>
    </r>
  </si>
  <si>
    <r>
      <t>Close/Far</t>
    </r>
    <r>
      <rPr>
        <vertAlign val="superscript"/>
        <sz val="10"/>
        <color theme="1"/>
        <rFont val="Arial"/>
        <family val="2"/>
      </rPr>
      <t>(5)</t>
    </r>
  </si>
  <si>
    <r>
      <t>K</t>
    </r>
    <r>
      <rPr>
        <vertAlign val="subscript"/>
        <sz val="10"/>
        <rFont val="Arial"/>
        <family val="2"/>
      </rPr>
      <t>s</t>
    </r>
    <r>
      <rPr>
        <vertAlign val="superscript"/>
        <sz val="10"/>
        <rFont val="Arial"/>
        <family val="2"/>
      </rPr>
      <t xml:space="preserve"> </t>
    </r>
    <r>
      <rPr>
        <sz val="10"/>
        <rFont val="Arial"/>
        <family val="2"/>
      </rPr>
      <t> 
Kozeny-Carmen 
(cm/s) </t>
    </r>
  </si>
  <si>
    <r>
      <t>K</t>
    </r>
    <r>
      <rPr>
        <vertAlign val="subscript"/>
        <sz val="10"/>
        <rFont val="Arial"/>
        <family val="2"/>
      </rPr>
      <t>s</t>
    </r>
    <r>
      <rPr>
        <vertAlign val="superscript"/>
        <sz val="10"/>
        <rFont val="Arial"/>
        <family val="2"/>
      </rPr>
      <t xml:space="preserve"> </t>
    </r>
    <r>
      <rPr>
        <sz val="10"/>
        <rFont val="Arial"/>
        <family val="2"/>
      </rPr>
      <t> 
Rosetta 
(cm/s) </t>
    </r>
  </si>
  <si>
    <t>Kozeny-Carmen </t>
  </si>
  <si>
    <t>Rosetta </t>
  </si>
  <si>
    <t>1 </t>
  </si>
  <si>
    <r>
      <t>3 x 10</t>
    </r>
    <r>
      <rPr>
        <vertAlign val="superscript"/>
        <sz val="10"/>
        <color rgb="FF000000"/>
        <rFont val="Arial"/>
        <family val="2"/>
      </rPr>
      <t>-2</t>
    </r>
  </si>
  <si>
    <r>
      <t>2 x 10</t>
    </r>
    <r>
      <rPr>
        <vertAlign val="superscript"/>
        <sz val="10"/>
        <color rgb="FF000000"/>
        <rFont val="Arial"/>
        <family val="2"/>
      </rPr>
      <t>-2</t>
    </r>
  </si>
  <si>
    <t>Close</t>
  </si>
  <si>
    <r>
      <t>8 x 10</t>
    </r>
    <r>
      <rPr>
        <vertAlign val="superscript"/>
        <sz val="10"/>
        <color rgb="FF000000"/>
        <rFont val="Arial"/>
        <family val="2"/>
      </rPr>
      <t>-2</t>
    </r>
  </si>
  <si>
    <r>
      <t>7 x 10</t>
    </r>
    <r>
      <rPr>
        <vertAlign val="superscript"/>
        <sz val="10"/>
        <color rgb="FF000000"/>
        <rFont val="Arial"/>
        <family val="2"/>
      </rPr>
      <t>-2</t>
    </r>
  </si>
  <si>
    <t>2 </t>
  </si>
  <si>
    <r>
      <t>1 x 10</t>
    </r>
    <r>
      <rPr>
        <vertAlign val="superscript"/>
        <sz val="10"/>
        <color rgb="FF000000"/>
        <rFont val="Arial"/>
        <family val="2"/>
      </rPr>
      <t>-2</t>
    </r>
  </si>
  <si>
    <r>
      <t>8 x 10</t>
    </r>
    <r>
      <rPr>
        <vertAlign val="superscript"/>
        <sz val="10"/>
        <color rgb="FF000000"/>
        <rFont val="Arial"/>
        <family val="2"/>
      </rPr>
      <t>-3</t>
    </r>
  </si>
  <si>
    <r>
      <t>6 x 10</t>
    </r>
    <r>
      <rPr>
        <vertAlign val="superscript"/>
        <sz val="10"/>
        <color rgb="FF000000"/>
        <rFont val="Arial"/>
        <family val="2"/>
      </rPr>
      <t>-2</t>
    </r>
  </si>
  <si>
    <t>3 </t>
  </si>
  <si>
    <r>
      <t>4 x 10</t>
    </r>
    <r>
      <rPr>
        <vertAlign val="superscript"/>
        <sz val="10"/>
        <color rgb="FF000000"/>
        <rFont val="Arial"/>
        <family val="2"/>
      </rPr>
      <t>-2</t>
    </r>
  </si>
  <si>
    <t>Far</t>
  </si>
  <si>
    <t>4 </t>
  </si>
  <si>
    <r>
      <t>9 x 10</t>
    </r>
    <r>
      <rPr>
        <vertAlign val="superscript"/>
        <sz val="10"/>
        <color rgb="FF000000"/>
        <rFont val="Arial"/>
        <family val="2"/>
      </rPr>
      <t>-3</t>
    </r>
  </si>
  <si>
    <t xml:space="preserve">Far </t>
  </si>
  <si>
    <r>
      <t>7 x 10</t>
    </r>
    <r>
      <rPr>
        <vertAlign val="superscript"/>
        <sz val="10"/>
        <color rgb="FF000000"/>
        <rFont val="Arial"/>
        <family val="2"/>
      </rPr>
      <t>-3</t>
    </r>
  </si>
  <si>
    <t>5 </t>
  </si>
  <si>
    <t>0.32 </t>
  </si>
  <si>
    <r>
      <t>N/A</t>
    </r>
    <r>
      <rPr>
        <vertAlign val="superscript"/>
        <sz val="10"/>
        <rFont val="Arial"/>
        <family val="2"/>
      </rPr>
      <t>(4)</t>
    </r>
  </si>
  <si>
    <r>
      <t>3 x 10</t>
    </r>
    <r>
      <rPr>
        <vertAlign val="superscript"/>
        <sz val="10"/>
        <color rgb="FF000000"/>
        <rFont val="Arial"/>
        <family val="2"/>
      </rPr>
      <t>-4</t>
    </r>
  </si>
  <si>
    <t>0.38 </t>
  </si>
  <si>
    <r>
      <rPr>
        <sz val="10"/>
        <color rgb="FF000000"/>
        <rFont val="Arial"/>
        <family val="2"/>
      </rPr>
      <t>2 x 10</t>
    </r>
    <r>
      <rPr>
        <vertAlign val="superscript"/>
        <sz val="10"/>
        <color rgb="FF000000"/>
        <rFont val="Arial"/>
        <family val="2"/>
      </rPr>
      <t>-2</t>
    </r>
  </si>
  <si>
    <t>0.37 </t>
  </si>
  <si>
    <t>All</t>
  </si>
  <si>
    <t>Min</t>
  </si>
  <si>
    <t>Max</t>
  </si>
  <si>
    <t xml:space="preserve"> </t>
  </si>
  <si>
    <t>Avg</t>
  </si>
  <si>
    <t>86 days until christmas :)</t>
  </si>
  <si>
    <t>These are notes specific to your group please don't include on class sheet.</t>
  </si>
  <si>
    <t>Notes:</t>
  </si>
  <si>
    <t>1.      Sand proportion is 100% of the amount retained by sieves larger than Sieve No. 325.</t>
  </si>
  <si>
    <t>2.      Silt proportion is 75% of the amount retained by sieves smaller than Sieve No. 325.</t>
  </si>
  <si>
    <t>3.      Clay proportion is 25% of the amount retained by sieves smaller than Sieve No. 325.</t>
  </si>
  <si>
    <t>4.      Gravimetric water contents could not be determined because the scale used to measure the weight of samples was malfunctioning. The sample weight after drying was measured higher than the initial weight (see Table 3).</t>
  </si>
  <si>
    <t>5.      Close means that the sample was collected beneath the tree canopy. Far means it was collected outside the extent of the tree canopy.</t>
  </si>
  <si>
    <t>Group</t>
  </si>
  <si>
    <t>ID</t>
  </si>
  <si>
    <t>Sample Time</t>
  </si>
  <si>
    <r>
      <t>K</t>
    </r>
    <r>
      <rPr>
        <vertAlign val="subscript"/>
        <sz val="10"/>
        <color rgb="FF000000"/>
        <rFont val="Arial"/>
        <family val="2"/>
      </rPr>
      <t>s</t>
    </r>
    <r>
      <rPr>
        <vertAlign val="superscript"/>
        <sz val="10"/>
        <color rgb="FF000000"/>
        <rFont val="Arial"/>
        <family val="2"/>
      </rPr>
      <t xml:space="preserve"> </t>
    </r>
    <r>
      <rPr>
        <sz val="10"/>
        <color rgb="FF000000"/>
        <rFont val="Arial"/>
        <family val="2"/>
      </rPr>
      <t> 
(cm/s) </t>
    </r>
  </si>
  <si>
    <r>
      <rPr>
        <sz val="10"/>
        <color rgb="FF000000"/>
        <rFont val="Arial"/>
        <family val="2"/>
      </rPr>
      <t>K</t>
    </r>
    <r>
      <rPr>
        <vertAlign val="subscript"/>
        <sz val="10"/>
        <color rgb="FF000000"/>
        <rFont val="Arial"/>
        <family val="2"/>
      </rPr>
      <t>s</t>
    </r>
    <r>
      <rPr>
        <vertAlign val="superscript"/>
        <sz val="10"/>
        <color rgb="FF000000"/>
        <rFont val="Arial"/>
        <family val="2"/>
      </rPr>
      <t xml:space="preserve"> </t>
    </r>
    <r>
      <rPr>
        <sz val="10"/>
        <color rgb="FF000000"/>
        <rFont val="Arial"/>
        <family val="2"/>
      </rPr>
      <t> 
Constant Head 
(cm/s) </t>
    </r>
  </si>
  <si>
    <r>
      <rPr>
        <sz val="10"/>
        <color rgb="FF000000"/>
        <rFont val="Arial"/>
        <family val="2"/>
      </rPr>
      <t>K</t>
    </r>
    <r>
      <rPr>
        <vertAlign val="subscript"/>
        <sz val="10"/>
        <color rgb="FF000000"/>
        <rFont val="Arial"/>
        <family val="2"/>
      </rPr>
      <t>s</t>
    </r>
    <r>
      <rPr>
        <vertAlign val="superscript"/>
        <sz val="10"/>
        <color rgb="FF000000"/>
        <rFont val="Arial"/>
        <family val="2"/>
      </rPr>
      <t xml:space="preserve"> </t>
    </r>
    <r>
      <rPr>
        <sz val="10"/>
        <color rgb="FF000000"/>
        <rFont val="Arial"/>
        <family val="2"/>
      </rPr>
      <t> 
Falling Head 
(cm/s) </t>
    </r>
  </si>
  <si>
    <t>Constant Head</t>
  </si>
  <si>
    <t>Falling Head </t>
  </si>
  <si>
    <r>
      <t>2 x 10</t>
    </r>
    <r>
      <rPr>
        <vertAlign val="superscript"/>
        <sz val="10"/>
        <color rgb="FF000000"/>
        <rFont val="Arial"/>
        <family val="2"/>
      </rPr>
      <t>-3</t>
    </r>
  </si>
  <si>
    <r>
      <t>9 x 10</t>
    </r>
    <r>
      <rPr>
        <vertAlign val="superscript"/>
        <sz val="10"/>
        <color rgb="FF000000"/>
        <rFont val="Arial"/>
        <family val="2"/>
      </rPr>
      <t>-2</t>
    </r>
  </si>
  <si>
    <r>
      <t>5 x 10</t>
    </r>
    <r>
      <rPr>
        <vertAlign val="superscript"/>
        <sz val="10"/>
        <color rgb="FF000000"/>
        <rFont val="Arial"/>
        <family val="2"/>
      </rPr>
      <t>-2</t>
    </r>
  </si>
  <si>
    <r>
      <t>1 x 10</t>
    </r>
    <r>
      <rPr>
        <vertAlign val="superscript"/>
        <sz val="10"/>
        <color rgb="FF000000"/>
        <rFont val="Arial"/>
        <family val="2"/>
      </rPr>
      <t>-1</t>
    </r>
  </si>
  <si>
    <t> </t>
  </si>
  <si>
    <r>
      <t>1 x 10</t>
    </r>
    <r>
      <rPr>
        <vertAlign val="superscript"/>
        <sz val="10"/>
        <color rgb="FF000000"/>
        <rFont val="Arial"/>
        <family val="2"/>
      </rPr>
      <t>-3</t>
    </r>
  </si>
  <si>
    <t>10:34 am </t>
  </si>
  <si>
    <r>
      <t>4 x 10</t>
    </r>
    <r>
      <rPr>
        <vertAlign val="superscript"/>
        <sz val="10"/>
        <rFont val="Arial"/>
        <family val="2"/>
      </rPr>
      <t>-2</t>
    </r>
  </si>
  <si>
    <t>10:38 am </t>
  </si>
  <si>
    <r>
      <t>3 x 10</t>
    </r>
    <r>
      <rPr>
        <vertAlign val="superscript"/>
        <sz val="10"/>
        <rFont val="Arial"/>
        <family val="2"/>
      </rPr>
      <t>-1</t>
    </r>
  </si>
  <si>
    <t>10:41 am </t>
  </si>
  <si>
    <t>Saturated Hydraulic Conductivity (cm/s)</t>
  </si>
  <si>
    <t>Pedotransfer</t>
  </si>
  <si>
    <t>Lab Test</t>
  </si>
  <si>
    <t>Sample Pair</t>
  </si>
  <si>
    <t>Kozeny-Carmen</t>
  </si>
  <si>
    <t>Rosetta</t>
  </si>
  <si>
    <t>Falling Head</t>
  </si>
  <si>
    <r>
      <rPr>
        <sz val="10"/>
        <color rgb="FF000000"/>
        <rFont val="Arial"/>
      </rPr>
      <t>2 x 10</t>
    </r>
    <r>
      <rPr>
        <vertAlign val="superscript"/>
        <sz val="10"/>
        <color rgb="FF000000"/>
        <rFont val="Arial"/>
      </rPr>
      <t>-2</t>
    </r>
    <r>
      <rPr>
        <sz val="10"/>
        <color rgb="FF000000"/>
        <rFont val="Arial"/>
      </rPr>
      <t> </t>
    </r>
  </si>
  <si>
    <r>
      <rPr>
        <sz val="10"/>
        <color rgb="FF000000"/>
        <rFont val="Arial"/>
      </rPr>
      <t>3 x 10</t>
    </r>
    <r>
      <rPr>
        <vertAlign val="superscript"/>
        <sz val="10"/>
        <color rgb="FF000000"/>
        <rFont val="Arial"/>
      </rPr>
      <t>-4</t>
    </r>
    <r>
      <rPr>
        <sz val="10"/>
        <color rgb="FF000000"/>
        <rFont val="Arial"/>
      </rPr>
      <t> </t>
    </r>
  </si>
  <si>
    <r>
      <t>2 x 10</t>
    </r>
    <r>
      <rPr>
        <vertAlign val="superscript"/>
        <sz val="10"/>
        <rFont val="Arial"/>
        <family val="2"/>
      </rPr>
      <t>-2</t>
    </r>
    <r>
      <rPr>
        <sz val="10"/>
        <rFont val="Arial"/>
        <family val="2"/>
      </rPr>
      <t> </t>
    </r>
  </si>
  <si>
    <r>
      <t>3 x 10</t>
    </r>
    <r>
      <rPr>
        <vertAlign val="superscript"/>
        <sz val="10"/>
        <rFont val="Arial"/>
        <family val="2"/>
      </rPr>
      <t>-4</t>
    </r>
    <r>
      <rPr>
        <sz val="10"/>
        <rFont val="Arial"/>
        <family val="2"/>
      </rPr>
      <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</si>
</sst>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0.000"/>
    <numFmt numFmtId="166" formatCode="0.0"/>
    <numFmt numFmtId="167" formatCode="0.0E+00"/>
    <numFmt numFmtId="168" formatCode="0E+00"/>
    <numFmt numFmtId="169" formatCode="0.00000"/>
  </numFmts>
  <fonts count="21">
    <font>
      <sz val="11"/>
      <color theme="1"/>
      <name val="Aptos Narrow"/>
      <family val="2"/>
      <scheme val="minor"/>
    </font>
    <font>
      <b/>
      <sz val="11"/>
      <color theme="1"/>
      <name val="Aptos Narrow"/>
      <family val="2"/>
      <scheme val="minor"/>
    </font>
    <font>
      <sz val="11"/>
      <color rgb="FF000000"/>
      <name val="Calibri"/>
      <family val="2"/>
    </font>
    <font>
      <b/>
      <sz val="11"/>
      <color rgb="FF000000"/>
      <name val="Aptos Narrow"/>
      <scheme val="minor"/>
    </font>
    <font>
      <sz val="11"/>
      <color rgb="FF000000"/>
      <name val="Aptos Narrow"/>
      <family val="2"/>
    </font>
    <font>
      <sz val="10"/>
      <color theme="1"/>
      <name val="Arial"/>
    </font>
    <font>
      <vertAlign val="superscript"/>
      <sz val="10"/>
      <name val="Arial"/>
      <family val="2"/>
    </font>
    <font>
      <sz val="10"/>
      <name val="Arial"/>
      <family val="2"/>
    </font>
    <font>
      <sz val="10"/>
      <color theme="1"/>
      <name val="Arial"/>
      <family val="2"/>
    </font>
    <font>
      <vertAlign val="subscript"/>
      <sz val="10"/>
      <name val="Arial"/>
      <family val="2"/>
    </font>
    <font>
      <vertAlign val="superscript"/>
      <sz val="10"/>
      <color theme="1"/>
      <name val="Arial"/>
      <family val="2"/>
    </font>
    <font>
      <sz val="10"/>
      <color rgb="FF000000"/>
      <name val="Arial"/>
      <family val="2"/>
    </font>
    <font>
      <vertAlign val="subscript"/>
      <sz val="10"/>
      <color rgb="FF000000"/>
      <name val="Arial"/>
      <family val="2"/>
    </font>
    <font>
      <vertAlign val="superscript"/>
      <sz val="10"/>
      <color rgb="FF000000"/>
      <name val="Arial"/>
      <family val="2"/>
    </font>
    <font>
      <b/>
      <sz val="10"/>
      <color theme="1"/>
      <name val="Arial"/>
      <family val="2"/>
    </font>
    <font>
      <sz val="10"/>
      <color rgb="FF000000"/>
      <name val="Arial"/>
    </font>
    <font>
      <vertAlign val="superscript"/>
      <sz val="10"/>
      <color rgb="FF000000"/>
      <name val="Arial"/>
    </font>
    <font>
      <sz val="10"/>
      <name val="Arial"/>
    </font>
    <font>
      <b/>
      <sz val="11"/>
      <color rgb="FF000000"/>
      <name val="Aptos Narrow"/>
      <family val="2"/>
      <scheme val="minor"/>
    </font>
    <font>
      <b/>
      <sz val="10"/>
      <color rgb="FFFF0000"/>
      <name val="Arial"/>
      <family val="2"/>
    </font>
    <font>
      <sz val="10"/>
      <color theme="1"/>
      <name val="Arial"/>
      <charset val="1"/>
    </font>
  </fonts>
  <fills count="5">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rgb="FFFFFF00"/>
        <bgColor indexed="64"/>
      </patternFill>
    </fill>
  </fills>
  <borders count="34">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rgb="FF000000"/>
      </top>
      <bottom style="thin">
        <color auto="1"/>
      </bottom>
      <diagonal/>
    </border>
    <border>
      <left style="thin">
        <color auto="1"/>
      </left>
      <right style="thin">
        <color auto="1"/>
      </right>
      <top style="thin">
        <color auto="1"/>
      </top>
      <bottom style="thin">
        <color auto="1"/>
      </bottom>
      <diagonal/>
    </border>
    <border>
      <left style="thin">
        <color rgb="FF000000"/>
      </left>
      <right style="thin">
        <color auto="1"/>
      </right>
      <top style="thin">
        <color auto="1"/>
      </top>
      <bottom/>
      <diagonal/>
    </border>
    <border>
      <left style="thin">
        <color rgb="FF000000"/>
      </left>
      <right style="thin">
        <color auto="1"/>
      </right>
      <top/>
      <bottom/>
      <diagonal/>
    </border>
    <border>
      <left style="thin">
        <color rgb="FF000000"/>
      </left>
      <right style="thin">
        <color auto="1"/>
      </right>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auto="1"/>
      </right>
      <top/>
      <bottom style="thin">
        <color auto="1"/>
      </bottom>
      <diagonal/>
    </border>
    <border>
      <left/>
      <right/>
      <top style="thin">
        <color rgb="FF000000"/>
      </top>
      <bottom/>
      <diagonal/>
    </border>
    <border>
      <left style="thin">
        <color auto="1"/>
      </left>
      <right/>
      <top style="thin">
        <color auto="1"/>
      </top>
      <bottom style="thin">
        <color auto="1"/>
      </bottom>
      <diagonal/>
    </border>
    <border>
      <left style="thin">
        <color auto="1"/>
      </left>
      <right/>
      <top style="thin">
        <color auto="1"/>
      </top>
      <bottom style="thin">
        <color rgb="FF000000"/>
      </bottom>
      <diagonal/>
    </border>
    <border>
      <left/>
      <right/>
      <top style="thin">
        <color auto="1"/>
      </top>
      <bottom style="thin">
        <color auto="1"/>
      </bottom>
      <diagonal/>
    </border>
    <border>
      <left style="thin">
        <color auto="1"/>
      </left>
      <right style="thin">
        <color auto="1"/>
      </right>
      <top style="thin">
        <color rgb="FF000000"/>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auto="1"/>
      </right>
      <top style="thin">
        <color rgb="FF000000"/>
      </top>
      <bottom/>
      <diagonal/>
    </border>
    <border>
      <left style="thin">
        <color auto="1"/>
      </left>
      <right/>
      <top style="thin">
        <color rgb="FF000000"/>
      </top>
      <bottom style="thin">
        <color rgb="FF000000"/>
      </bottom>
      <diagonal/>
    </border>
  </borders>
  <cellStyleXfs count="1">
    <xf numFmtId="0" fontId="0" fillId="0" borderId="0"/>
  </cellStyleXfs>
  <cellXfs count="11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1" fillId="0" borderId="0" xfId="0" applyFont="1"/>
    <xf numFmtId="16" fontId="0" fillId="0" borderId="0" xfId="0" applyNumberFormat="1"/>
    <xf numFmtId="20" fontId="0" fillId="0" borderId="0" xfId="0" applyNumberFormat="1"/>
    <xf numFmtId="0" fontId="2" fillId="0" borderId="0" xfId="0" applyFont="1" applyAlignment="1">
      <alignment horizontal="center" vertical="center"/>
    </xf>
    <xf numFmtId="0" fontId="0" fillId="0" borderId="2" xfId="0" applyBorder="1"/>
    <xf numFmtId="0" fontId="0" fillId="2" borderId="2" xfId="0" applyFill="1" applyBorder="1"/>
    <xf numFmtId="0" fontId="0" fillId="4" borderId="0" xfId="0" applyFill="1"/>
    <xf numFmtId="0" fontId="4" fillId="0" borderId="0" xfId="0" applyFont="1"/>
    <xf numFmtId="165" fontId="0" fillId="0" borderId="0" xfId="0" applyNumberFormat="1"/>
    <xf numFmtId="0" fontId="1" fillId="0" borderId="0" xfId="0" applyFont="1" applyAlignment="1">
      <alignment horizontal="center" vertical="center"/>
    </xf>
    <xf numFmtId="2" fontId="0" fillId="0" borderId="0" xfId="0" applyNumberFormat="1" applyAlignment="1">
      <alignment horizontal="center" vertical="center"/>
    </xf>
    <xf numFmtId="166" fontId="0" fillId="0" borderId="0" xfId="0" applyNumberFormat="1" applyAlignment="1">
      <alignment horizontal="center" vertical="center"/>
    </xf>
    <xf numFmtId="168" fontId="0" fillId="0" borderId="0" xfId="0" applyNumberFormat="1" applyAlignment="1">
      <alignment horizontal="center" vertical="center"/>
    </xf>
    <xf numFmtId="0" fontId="0" fillId="0" borderId="0" xfId="0" quotePrefix="1"/>
    <xf numFmtId="167" fontId="2" fillId="0" borderId="0" xfId="0" applyNumberFormat="1" applyFont="1" applyAlignment="1">
      <alignment horizontal="center" vertical="center"/>
    </xf>
    <xf numFmtId="168" fontId="2" fillId="0" borderId="0" xfId="0" applyNumberFormat="1" applyFont="1" applyAlignment="1">
      <alignment horizontal="center" vertical="center"/>
    </xf>
    <xf numFmtId="0" fontId="0" fillId="3" borderId="0" xfId="0" applyFill="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164" fontId="0" fillId="0" borderId="2" xfId="0" applyNumberFormat="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quotePrefix="1" applyAlignment="1">
      <alignment horizontal="left" vertical="center"/>
    </xf>
    <xf numFmtId="0" fontId="7" fillId="0" borderId="2" xfId="0" applyFont="1" applyBorder="1" applyAlignment="1">
      <alignment horizontal="center" vertical="center" wrapText="1" readingOrder="1"/>
    </xf>
    <xf numFmtId="0" fontId="7" fillId="0" borderId="14" xfId="0" applyFont="1" applyBorder="1" applyAlignment="1">
      <alignment horizontal="center" vertical="center" wrapText="1" readingOrder="1"/>
    </xf>
    <xf numFmtId="0" fontId="7" fillId="0" borderId="13" xfId="0" applyFont="1" applyBorder="1" applyAlignment="1">
      <alignment horizontal="center" vertical="center" wrapText="1" readingOrder="1"/>
    </xf>
    <xf numFmtId="0" fontId="7" fillId="0" borderId="21" xfId="0" applyFont="1" applyBorder="1" applyAlignment="1">
      <alignment horizontal="center" vertical="center" wrapText="1" readingOrder="1"/>
    </xf>
    <xf numFmtId="0" fontId="7" fillId="0" borderId="18" xfId="0" applyFont="1" applyBorder="1" applyAlignment="1">
      <alignment horizontal="center" vertical="center" wrapText="1" readingOrder="1"/>
    </xf>
    <xf numFmtId="0" fontId="8" fillId="0" borderId="0" xfId="0" applyFont="1"/>
    <xf numFmtId="0" fontId="8" fillId="0" borderId="2" xfId="0" applyFont="1" applyBorder="1" applyAlignment="1">
      <alignment horizontal="center" vertical="center"/>
    </xf>
    <xf numFmtId="0" fontId="8" fillId="0" borderId="0" xfId="0" applyFont="1" applyAlignment="1">
      <alignment horizontal="center" vertical="center"/>
    </xf>
    <xf numFmtId="0" fontId="11" fillId="0" borderId="24" xfId="0" applyFont="1" applyBorder="1" applyAlignment="1">
      <alignment horizontal="center" vertical="center" wrapText="1" readingOrder="1"/>
    </xf>
    <xf numFmtId="11" fontId="0" fillId="0" borderId="0" xfId="0" applyNumberFormat="1"/>
    <xf numFmtId="0" fontId="8" fillId="0" borderId="0" xfId="0" applyFont="1" applyAlignment="1">
      <alignment horizontal="left" vertical="center"/>
    </xf>
    <xf numFmtId="0" fontId="11" fillId="0" borderId="0" xfId="0" applyFont="1" applyAlignment="1">
      <alignment horizontal="center" vertical="center" wrapText="1" readingOrder="1"/>
    </xf>
    <xf numFmtId="11" fontId="8" fillId="0" borderId="0" xfId="0" applyNumberFormat="1" applyFont="1" applyAlignment="1">
      <alignment horizontal="center" vertical="center"/>
    </xf>
    <xf numFmtId="168" fontId="8" fillId="0" borderId="0" xfId="0" applyNumberFormat="1" applyFont="1" applyAlignment="1">
      <alignment horizontal="center" vertical="center"/>
    </xf>
    <xf numFmtId="0" fontId="14" fillId="0" borderId="0" xfId="0" applyFont="1" applyAlignment="1">
      <alignment horizontal="center" vertical="center"/>
    </xf>
    <xf numFmtId="0" fontId="7" fillId="0" borderId="0" xfId="0" applyFont="1" applyAlignment="1">
      <alignment horizontal="center" vertical="center" wrapText="1" readingOrder="1"/>
    </xf>
    <xf numFmtId="18" fontId="7" fillId="0" borderId="14" xfId="0" applyNumberFormat="1" applyFont="1" applyBorder="1" applyAlignment="1">
      <alignment horizontal="center" vertical="center" wrapText="1" readingOrder="1"/>
    </xf>
    <xf numFmtId="0" fontId="14" fillId="0" borderId="0" xfId="0" applyFont="1" applyAlignment="1">
      <alignment horizontal="center" vertical="center" wrapText="1"/>
    </xf>
    <xf numFmtId="0" fontId="11" fillId="0" borderId="14" xfId="0" applyFont="1" applyBorder="1" applyAlignment="1">
      <alignment horizontal="center" vertical="center" wrapText="1" readingOrder="1"/>
    </xf>
    <xf numFmtId="0" fontId="5" fillId="0" borderId="0" xfId="0" applyFont="1" applyAlignment="1">
      <alignment horizontal="center" vertical="center"/>
    </xf>
    <xf numFmtId="11" fontId="5" fillId="0" borderId="0" xfId="0" applyNumberFormat="1" applyFont="1" applyAlignment="1">
      <alignment horizontal="center" vertical="center"/>
    </xf>
    <xf numFmtId="11" fontId="17" fillId="0" borderId="0" xfId="0" applyNumberFormat="1" applyFont="1" applyAlignment="1">
      <alignment horizontal="center" vertical="center" wrapText="1" readingOrder="1"/>
    </xf>
    <xf numFmtId="11" fontId="2" fillId="0" borderId="20" xfId="0" applyNumberFormat="1" applyFont="1" applyBorder="1" applyAlignment="1">
      <alignment horizontal="center" vertical="center"/>
    </xf>
    <xf numFmtId="0" fontId="18" fillId="0" borderId="0" xfId="0" applyFont="1"/>
    <xf numFmtId="0" fontId="17" fillId="0" borderId="22" xfId="0" applyFont="1" applyBorder="1" applyAlignment="1">
      <alignment horizontal="center" vertical="center" wrapText="1" readingOrder="1"/>
    </xf>
    <xf numFmtId="0" fontId="17" fillId="0" borderId="18" xfId="0" applyFont="1" applyBorder="1" applyAlignment="1">
      <alignment horizontal="center" vertical="center" wrapText="1" readingOrder="1"/>
    </xf>
    <xf numFmtId="0" fontId="17" fillId="0" borderId="21" xfId="0" applyFont="1" applyBorder="1" applyAlignment="1">
      <alignment horizontal="center" vertical="center" wrapText="1" readingOrder="1"/>
    </xf>
    <xf numFmtId="0" fontId="17" fillId="0" borderId="14" xfId="0" applyFont="1" applyBorder="1" applyAlignment="1">
      <alignment horizontal="center" vertical="center" wrapText="1" readingOrder="1"/>
    </xf>
    <xf numFmtId="0" fontId="15" fillId="0" borderId="26" xfId="0" applyFont="1" applyBorder="1" applyAlignment="1">
      <alignment horizontal="center" vertical="center" wrapText="1" readingOrder="1"/>
    </xf>
    <xf numFmtId="169" fontId="0" fillId="0" borderId="0" xfId="0" applyNumberFormat="1"/>
    <xf numFmtId="0" fontId="15" fillId="0" borderId="14" xfId="0" applyFont="1" applyBorder="1" applyAlignment="1">
      <alignment horizontal="center" vertical="center" wrapText="1" readingOrder="1"/>
    </xf>
    <xf numFmtId="0" fontId="7" fillId="0" borderId="27" xfId="0" applyFont="1" applyBorder="1" applyAlignment="1">
      <alignment horizontal="center" vertical="center" wrapText="1" readingOrder="1"/>
    </xf>
    <xf numFmtId="11" fontId="7" fillId="0" borderId="0" xfId="0" applyNumberFormat="1" applyFont="1" applyAlignment="1">
      <alignment horizontal="center" vertical="center" wrapText="1" readingOrder="1"/>
    </xf>
    <xf numFmtId="18" fontId="7" fillId="0" borderId="21" xfId="0" applyNumberFormat="1" applyFont="1" applyBorder="1" applyAlignment="1">
      <alignment horizontal="center" vertical="center" wrapText="1" readingOrder="1"/>
    </xf>
    <xf numFmtId="0" fontId="11" fillId="0" borderId="2" xfId="0" applyFont="1" applyBorder="1" applyAlignment="1">
      <alignment horizontal="center" vertical="center"/>
    </xf>
    <xf numFmtId="2" fontId="8" fillId="0" borderId="2" xfId="0" applyNumberFormat="1" applyFont="1" applyBorder="1" applyAlignment="1">
      <alignment horizontal="center" readingOrder="1"/>
    </xf>
    <xf numFmtId="0" fontId="19" fillId="0" borderId="0" xfId="0" applyFont="1" applyAlignment="1">
      <alignment horizontal="center" vertical="center"/>
    </xf>
    <xf numFmtId="0" fontId="11" fillId="0" borderId="2" xfId="0" applyFont="1" applyBorder="1" applyAlignment="1">
      <alignment horizontal="center"/>
    </xf>
    <xf numFmtId="0" fontId="11" fillId="0" borderId="12" xfId="0" applyFont="1" applyBorder="1" applyAlignment="1">
      <alignment horizontal="center"/>
    </xf>
    <xf numFmtId="0" fontId="11" fillId="0" borderId="29" xfId="0" applyFont="1" applyBorder="1" applyAlignment="1">
      <alignment horizontal="center"/>
    </xf>
    <xf numFmtId="0" fontId="11" fillId="0" borderId="30" xfId="0" applyFont="1" applyBorder="1" applyAlignment="1">
      <alignment horizontal="center"/>
    </xf>
    <xf numFmtId="18" fontId="7" fillId="0" borderId="2" xfId="0" applyNumberFormat="1" applyFont="1" applyBorder="1" applyAlignment="1">
      <alignment horizontal="center" vertical="center" wrapText="1" readingOrder="1"/>
    </xf>
    <xf numFmtId="2" fontId="8" fillId="0" borderId="2" xfId="0" applyNumberFormat="1" applyFont="1" applyBorder="1" applyAlignment="1">
      <alignment horizontal="center" vertical="center"/>
    </xf>
    <xf numFmtId="166" fontId="8" fillId="0" borderId="2" xfId="0" applyNumberFormat="1" applyFont="1" applyBorder="1" applyAlignment="1">
      <alignment horizontal="center" vertical="center"/>
    </xf>
    <xf numFmtId="2" fontId="7" fillId="0" borderId="2" xfId="0" applyNumberFormat="1" applyFont="1" applyBorder="1" applyAlignment="1">
      <alignment horizontal="center" vertical="center" wrapText="1" readingOrder="1"/>
    </xf>
    <xf numFmtId="0" fontId="0" fillId="0" borderId="0" xfId="0" applyAlignment="1">
      <alignment horizontal="right"/>
    </xf>
    <xf numFmtId="1" fontId="11" fillId="0" borderId="2" xfId="0" applyNumberFormat="1" applyFont="1" applyBorder="1" applyAlignment="1">
      <alignment horizontal="center"/>
    </xf>
    <xf numFmtId="1" fontId="11" fillId="0" borderId="2" xfId="0" applyNumberFormat="1" applyFont="1" applyBorder="1" applyAlignment="1">
      <alignment horizontal="center" vertical="center"/>
    </xf>
    <xf numFmtId="1" fontId="7" fillId="0" borderId="2" xfId="0" applyNumberFormat="1" applyFont="1" applyBorder="1" applyAlignment="1">
      <alignment horizontal="center" vertical="center" wrapText="1" readingOrder="1"/>
    </xf>
    <xf numFmtId="166" fontId="20" fillId="0" borderId="0" xfId="0" applyNumberFormat="1" applyFont="1" applyAlignment="1">
      <alignment horizontal="center" readingOrder="1"/>
    </xf>
    <xf numFmtId="165" fontId="0" fillId="0" borderId="0" xfId="0" applyNumberFormat="1" applyAlignment="1">
      <alignment horizontal="center" vertical="center"/>
    </xf>
    <xf numFmtId="0" fontId="11" fillId="0" borderId="20" xfId="0" applyFont="1" applyBorder="1" applyAlignment="1">
      <alignment horizontal="center" vertical="center" wrapText="1" readingOrder="1"/>
    </xf>
    <xf numFmtId="0" fontId="11" fillId="0" borderId="2" xfId="0" applyFont="1" applyBorder="1" applyAlignment="1">
      <alignment horizontal="center" vertical="center" wrapText="1" readingOrder="1"/>
    </xf>
    <xf numFmtId="0" fontId="1" fillId="0" borderId="0" xfId="0" applyFont="1" applyAlignment="1">
      <alignment horizontal="center" vertic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Alignment="1">
      <alignment horizontal="center"/>
    </xf>
    <xf numFmtId="0" fontId="3" fillId="0" borderId="7" xfId="0" applyFont="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center"/>
    </xf>
    <xf numFmtId="0" fontId="7" fillId="0" borderId="2" xfId="0" applyFont="1" applyBorder="1" applyAlignment="1">
      <alignment horizontal="center" vertical="center" wrapText="1" readingOrder="1"/>
    </xf>
    <xf numFmtId="0" fontId="7" fillId="0" borderId="10" xfId="0" applyFont="1" applyBorder="1" applyAlignment="1">
      <alignment horizontal="center" vertical="center" wrapText="1" readingOrder="1"/>
    </xf>
    <xf numFmtId="0" fontId="7" fillId="0" borderId="12" xfId="0" applyFont="1" applyBorder="1" applyAlignment="1">
      <alignment horizontal="center" vertical="center" wrapText="1" readingOrder="1"/>
    </xf>
    <xf numFmtId="0" fontId="8" fillId="0" borderId="2" xfId="0" applyFont="1" applyBorder="1" applyAlignment="1">
      <alignment horizontal="center" vertical="center"/>
    </xf>
    <xf numFmtId="0" fontId="7" fillId="0" borderId="24" xfId="0" applyFont="1" applyBorder="1" applyAlignment="1">
      <alignment horizontal="center" vertical="center" wrapText="1" readingOrder="1"/>
    </xf>
    <xf numFmtId="0" fontId="7" fillId="0" borderId="25" xfId="0" applyFont="1" applyBorder="1" applyAlignment="1">
      <alignment horizontal="center" vertical="center" wrapText="1" readingOrder="1"/>
    </xf>
    <xf numFmtId="0" fontId="11" fillId="0" borderId="33" xfId="0" applyFont="1" applyBorder="1" applyAlignment="1">
      <alignment horizontal="center" vertical="center" wrapText="1" readingOrder="1"/>
    </xf>
    <xf numFmtId="0" fontId="11" fillId="0" borderId="12" xfId="0" applyFont="1" applyBorder="1" applyAlignment="1">
      <alignment horizontal="center" vertical="center" wrapText="1" readingOrder="1"/>
    </xf>
    <xf numFmtId="0" fontId="8" fillId="0" borderId="31" xfId="0" applyFont="1" applyBorder="1" applyAlignment="1">
      <alignment horizontal="center" vertical="center"/>
    </xf>
    <xf numFmtId="0" fontId="8" fillId="0" borderId="29" xfId="0" applyFont="1" applyBorder="1" applyAlignment="1">
      <alignment horizontal="center" vertical="center"/>
    </xf>
    <xf numFmtId="0" fontId="7" fillId="0" borderId="15" xfId="0" applyFont="1" applyBorder="1" applyAlignment="1">
      <alignment horizontal="center" vertical="center" wrapText="1" readingOrder="1"/>
    </xf>
    <xf numFmtId="0" fontId="7" fillId="0" borderId="16" xfId="0" applyFont="1" applyBorder="1" applyAlignment="1">
      <alignment horizontal="center" vertical="center" wrapText="1" readingOrder="1"/>
    </xf>
    <xf numFmtId="0" fontId="7" fillId="0" borderId="19" xfId="0" applyFont="1" applyBorder="1" applyAlignment="1">
      <alignment horizontal="center" vertical="center" wrapText="1" readingOrder="1"/>
    </xf>
    <xf numFmtId="0" fontId="7" fillId="0" borderId="17" xfId="0" applyFont="1" applyBorder="1" applyAlignment="1">
      <alignment horizontal="center" vertical="center" wrapText="1" readingOrder="1"/>
    </xf>
    <xf numFmtId="0" fontId="7" fillId="0" borderId="32" xfId="0" applyFont="1" applyBorder="1" applyAlignment="1">
      <alignment horizontal="center" vertical="center" wrapText="1" readingOrder="1"/>
    </xf>
    <xf numFmtId="0" fontId="7" fillId="0" borderId="21" xfId="0" applyFont="1" applyBorder="1" applyAlignment="1">
      <alignment horizontal="center" vertical="center" wrapText="1" readingOrder="1"/>
    </xf>
    <xf numFmtId="0" fontId="7" fillId="0" borderId="28" xfId="0" applyFont="1" applyBorder="1" applyAlignment="1">
      <alignment horizontal="center" vertical="center" wrapText="1" readingOrder="1"/>
    </xf>
    <xf numFmtId="0" fontId="8" fillId="0" borderId="21" xfId="0" applyFont="1" applyBorder="1" applyAlignment="1">
      <alignment horizontal="center" vertical="center"/>
    </xf>
    <xf numFmtId="0" fontId="8" fillId="0" borderId="23" xfId="0" applyFont="1" applyBorder="1" applyAlignment="1">
      <alignment horizontal="center" vertical="center"/>
    </xf>
    <xf numFmtId="0" fontId="8" fillId="0" borderId="28" xfId="0" applyFont="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1"/>
  <sheetViews>
    <sheetView workbookViewId="0">
      <pane ySplit="1" topLeftCell="A17" activePane="bottomLeft" state="frozen"/>
      <selection pane="bottomLeft" activeCell="C20" sqref="C20"/>
    </sheetView>
  </sheetViews>
  <sheetFormatPr defaultColWidth="9.140625" defaultRowHeight="14.45"/>
  <cols>
    <col min="1" max="2" width="9.140625" style="1"/>
    <col min="3" max="3" width="28.140625" style="1" bestFit="1" customWidth="1"/>
    <col min="4" max="4" width="20.28515625" style="1" bestFit="1" customWidth="1"/>
    <col min="5" max="5" width="17" style="1" bestFit="1" customWidth="1"/>
    <col min="6" max="6" width="20.28515625" style="1" bestFit="1" customWidth="1"/>
    <col min="7" max="7" width="18.7109375" style="1" bestFit="1" customWidth="1"/>
    <col min="8" max="8" width="18.7109375" style="1" customWidth="1"/>
    <col min="9" max="9" width="14.7109375" style="1" bestFit="1" customWidth="1"/>
    <col min="10" max="10" width="30.140625" style="1" bestFit="1" customWidth="1"/>
    <col min="11" max="11" width="12.7109375" style="1" bestFit="1" customWidth="1"/>
    <col min="12" max="12" width="22.85546875" style="1" bestFit="1" customWidth="1"/>
    <col min="13" max="13" width="23" style="1" customWidth="1"/>
    <col min="14" max="16384" width="9.140625" style="1"/>
  </cols>
  <sheetData>
    <row r="1" spans="1:13" ht="49.5" customHeight="1">
      <c r="A1" s="1" t="s">
        <v>0</v>
      </c>
      <c r="B1" s="1" t="s">
        <v>1</v>
      </c>
      <c r="C1" s="2" t="s">
        <v>2</v>
      </c>
      <c r="D1" s="2" t="s">
        <v>3</v>
      </c>
      <c r="E1" s="1" t="s">
        <v>4</v>
      </c>
      <c r="F1" s="2" t="s">
        <v>5</v>
      </c>
      <c r="G1" s="2" t="s">
        <v>6</v>
      </c>
      <c r="H1" s="2" t="s">
        <v>7</v>
      </c>
      <c r="I1" s="2" t="s">
        <v>8</v>
      </c>
      <c r="J1" s="2" t="s">
        <v>9</v>
      </c>
      <c r="K1" s="2" t="s">
        <v>10</v>
      </c>
      <c r="L1" s="2" t="s">
        <v>11</v>
      </c>
      <c r="M1" s="2" t="s">
        <v>12</v>
      </c>
    </row>
    <row r="2" spans="1:13">
      <c r="B2" s="1" t="s">
        <v>13</v>
      </c>
      <c r="K2" s="1" t="e">
        <f>((F2-G2)/G2)*100</f>
        <v>#DIV/0!</v>
      </c>
    </row>
    <row r="3" spans="1:13">
      <c r="B3" s="1" t="s">
        <v>14</v>
      </c>
      <c r="K3" s="1" t="e">
        <f>((F3-G3)/G3)*100</f>
        <v>#DIV/0!</v>
      </c>
    </row>
    <row r="4" spans="1:13">
      <c r="B4" s="1" t="s">
        <v>15</v>
      </c>
      <c r="K4" s="1" t="e">
        <f>((F4-G4)/G4)*100</f>
        <v>#DIV/0!</v>
      </c>
    </row>
    <row r="5" spans="1:13">
      <c r="B5" s="1" t="s">
        <v>16</v>
      </c>
      <c r="K5" s="1" t="e">
        <f>((F5-G5)/G5)*100</f>
        <v>#DIV/0!</v>
      </c>
    </row>
    <row r="6" spans="1:13">
      <c r="B6" s="1" t="s">
        <v>17</v>
      </c>
      <c r="K6" s="1" t="e">
        <f>((F6-G6)/G6)*100</f>
        <v>#DIV/0!</v>
      </c>
    </row>
    <row r="7" spans="1:13">
      <c r="B7" s="1" t="s">
        <v>18</v>
      </c>
      <c r="K7" s="1" t="e">
        <f>((F7-G7)/G7)*100</f>
        <v>#DIV/0!</v>
      </c>
    </row>
    <row r="8" spans="1:13">
      <c r="A8" s="1" t="s">
        <v>19</v>
      </c>
      <c r="B8" s="1" t="s">
        <v>20</v>
      </c>
      <c r="C8" s="1">
        <v>177.28</v>
      </c>
      <c r="D8" s="1">
        <v>70.680000000000007</v>
      </c>
      <c r="E8" s="1">
        <v>78.98</v>
      </c>
      <c r="F8" s="1">
        <v>106.55</v>
      </c>
      <c r="G8" s="1">
        <v>106</v>
      </c>
      <c r="K8" s="1">
        <f>((F8-G8)/G8)*100</f>
        <v>0.51886792452829922</v>
      </c>
    </row>
    <row r="9" spans="1:13">
      <c r="A9" s="1" t="s">
        <v>21</v>
      </c>
      <c r="B9" s="1" t="s">
        <v>22</v>
      </c>
      <c r="C9" s="1">
        <v>185.63</v>
      </c>
      <c r="D9" s="1">
        <v>70.27</v>
      </c>
      <c r="E9" s="1">
        <v>75.41</v>
      </c>
      <c r="F9" s="1">
        <v>115.3</v>
      </c>
      <c r="G9" s="1">
        <v>114.77</v>
      </c>
      <c r="K9" s="1">
        <f>((F9-G9)/G9)*100</f>
        <v>0.46179315152043321</v>
      </c>
    </row>
    <row r="10" spans="1:13">
      <c r="A10" s="1" t="s">
        <v>23</v>
      </c>
      <c r="B10" s="1" t="s">
        <v>24</v>
      </c>
      <c r="C10" s="1">
        <v>168.71</v>
      </c>
      <c r="D10" s="1">
        <v>73.06</v>
      </c>
      <c r="E10" s="1">
        <v>86.66</v>
      </c>
      <c r="F10" s="1">
        <v>95.64</v>
      </c>
      <c r="G10" s="1">
        <v>94.84</v>
      </c>
      <c r="K10" s="1">
        <f>((F10-G10)/G10)*100</f>
        <v>0.84352593842260348</v>
      </c>
    </row>
    <row r="11" spans="1:13">
      <c r="B11" s="1" t="s">
        <v>25</v>
      </c>
      <c r="C11" s="1">
        <v>196.63</v>
      </c>
      <c r="K11" s="1" t="e">
        <f>((F11-G11)/G11)*100</f>
        <v>#DIV/0!</v>
      </c>
    </row>
    <row r="12" spans="1:13">
      <c r="B12" s="1" t="s">
        <v>26</v>
      </c>
      <c r="C12" s="1">
        <v>190.43</v>
      </c>
      <c r="K12" s="1" t="e">
        <f>((F12-G12)/G12)*100</f>
        <v>#DIV/0!</v>
      </c>
    </row>
    <row r="13" spans="1:13">
      <c r="B13" s="1" t="s">
        <v>27</v>
      </c>
      <c r="C13" s="1">
        <v>177.38</v>
      </c>
      <c r="K13" s="1" t="e">
        <f>((F13-G13)/G13)*100</f>
        <v>#DIV/0!</v>
      </c>
    </row>
    <row r="14" spans="1:13">
      <c r="A14" s="1" t="s">
        <v>28</v>
      </c>
      <c r="B14" s="1" t="s">
        <v>29</v>
      </c>
      <c r="C14" s="1">
        <v>185.8</v>
      </c>
      <c r="E14" s="1">
        <v>78.099999999999994</v>
      </c>
      <c r="F14" s="1">
        <v>114</v>
      </c>
      <c r="G14" s="1">
        <f>191.5-E14</f>
        <v>113.4</v>
      </c>
      <c r="H14" s="1">
        <f>F14-G14</f>
        <v>0.59999999999999432</v>
      </c>
      <c r="I14" s="81">
        <v>28.256</v>
      </c>
      <c r="K14" s="1">
        <f>((F14-G14)/G14)*100</f>
        <v>0.52910052910052408</v>
      </c>
      <c r="L14" s="82">
        <f>H14/G14</f>
        <v>5.2910052910052404E-3</v>
      </c>
      <c r="M14" s="82">
        <f>I14/G14</f>
        <v>0.24917107583774251</v>
      </c>
    </row>
    <row r="15" spans="1:13">
      <c r="A15" s="1" t="s">
        <v>30</v>
      </c>
      <c r="B15" s="1" t="s">
        <v>31</v>
      </c>
      <c r="C15" s="1">
        <v>181.2</v>
      </c>
      <c r="E15" s="1">
        <v>75.3</v>
      </c>
      <c r="F15" s="1">
        <v>113</v>
      </c>
      <c r="G15" s="1">
        <f>186.7-E15</f>
        <v>111.39999999999999</v>
      </c>
      <c r="H15" s="1">
        <f>F15-G15</f>
        <v>1.6000000000000085</v>
      </c>
      <c r="I15" s="81">
        <v>28.632999999999999</v>
      </c>
      <c r="K15" s="1">
        <f>((F15-G15)/G15)*100</f>
        <v>1.4362657091562017</v>
      </c>
      <c r="L15" s="82">
        <f>H15/G15</f>
        <v>1.4362657091562016E-2</v>
      </c>
      <c r="M15" s="82">
        <f>I15/G15</f>
        <v>0.25702872531418314</v>
      </c>
    </row>
    <row r="16" spans="1:13">
      <c r="B16" s="1" t="s">
        <v>32</v>
      </c>
      <c r="C16" s="1">
        <v>179.7</v>
      </c>
      <c r="E16" s="1">
        <v>79.2</v>
      </c>
      <c r="F16" s="1">
        <v>108.7</v>
      </c>
      <c r="G16" s="1">
        <f>185.6-E16</f>
        <v>106.39999999999999</v>
      </c>
      <c r="H16" s="1">
        <f>F16-G16</f>
        <v>2.3000000000000114</v>
      </c>
      <c r="I16" s="81">
        <v>30.256</v>
      </c>
      <c r="K16" s="1">
        <f>((F16-G16)/G16)*100</f>
        <v>2.1616541353383569</v>
      </c>
      <c r="L16" s="82">
        <f>H16/G16</f>
        <v>2.1616541353383568E-2</v>
      </c>
      <c r="M16" s="82">
        <f>I16/G16</f>
        <v>0.28436090225563915</v>
      </c>
    </row>
    <row r="17" spans="1:12">
      <c r="B17" s="1" t="s">
        <v>33</v>
      </c>
      <c r="C17" s="1">
        <v>185.2</v>
      </c>
      <c r="K17" s="1" t="e">
        <f>((F17-G17)/G17)*100</f>
        <v>#DIV/0!</v>
      </c>
    </row>
    <row r="18" spans="1:12">
      <c r="B18" s="1" t="s">
        <v>34</v>
      </c>
      <c r="C18" s="1">
        <v>196.7</v>
      </c>
      <c r="K18" s="1" t="e">
        <f>((F18-G18)/G18)*100</f>
        <v>#DIV/0!</v>
      </c>
    </row>
    <row r="19" spans="1:12">
      <c r="B19" s="1" t="s">
        <v>35</v>
      </c>
      <c r="C19" s="1">
        <v>187.4</v>
      </c>
      <c r="K19" s="1" t="e">
        <f>((F19-G19)/G19)*100</f>
        <v>#DIV/0!</v>
      </c>
    </row>
    <row r="20" spans="1:12">
      <c r="A20" s="1" t="s">
        <v>36</v>
      </c>
      <c r="B20" s="1" t="s">
        <v>37</v>
      </c>
      <c r="C20" s="1">
        <v>183.6</v>
      </c>
      <c r="E20" s="1">
        <v>95.9</v>
      </c>
      <c r="F20" s="1">
        <v>109.8</v>
      </c>
      <c r="K20" s="1" t="e">
        <f>((F20-G20)/G20)*100</f>
        <v>#DIV/0!</v>
      </c>
      <c r="L20" s="1" t="s">
        <v>38</v>
      </c>
    </row>
    <row r="21" spans="1:12">
      <c r="A21" s="1" t="s">
        <v>39</v>
      </c>
      <c r="B21" s="1" t="s">
        <v>40</v>
      </c>
      <c r="C21" s="1">
        <v>189.8</v>
      </c>
      <c r="E21" s="1">
        <v>90.3</v>
      </c>
      <c r="F21" s="1">
        <v>118.6</v>
      </c>
      <c r="K21" s="1" t="e">
        <f>((F21-G21)/G21)*100</f>
        <v>#DIV/0!</v>
      </c>
      <c r="L21" s="1" t="s">
        <v>41</v>
      </c>
    </row>
    <row r="22" spans="1:12">
      <c r="A22" s="1" t="s">
        <v>42</v>
      </c>
      <c r="B22" s="1" t="s">
        <v>43</v>
      </c>
      <c r="C22" s="1">
        <v>191.8</v>
      </c>
      <c r="E22" s="1">
        <v>7.9</v>
      </c>
      <c r="F22" s="1">
        <v>119.6</v>
      </c>
      <c r="K22" s="1" t="e">
        <f>((F22-G22)/G22)*100</f>
        <v>#DIV/0!</v>
      </c>
    </row>
    <row r="23" spans="1:12">
      <c r="B23" s="1" t="s">
        <v>44</v>
      </c>
      <c r="C23" s="1">
        <v>168.6</v>
      </c>
      <c r="K23" s="1" t="e">
        <f>((F23-G23)/G23)*100</f>
        <v>#DIV/0!</v>
      </c>
    </row>
    <row r="24" spans="1:12">
      <c r="B24" s="1" t="s">
        <v>45</v>
      </c>
      <c r="C24" s="1">
        <v>191.6</v>
      </c>
      <c r="K24" s="1" t="e">
        <f>((F24-G24)/G24)*100</f>
        <v>#DIV/0!</v>
      </c>
    </row>
    <row r="25" spans="1:12">
      <c r="B25" s="1" t="s">
        <v>46</v>
      </c>
      <c r="C25" s="1">
        <v>184.1</v>
      </c>
      <c r="K25" s="1" t="e">
        <f>((F25-G25)/G25)*100</f>
        <v>#DIV/0!</v>
      </c>
    </row>
    <row r="26" spans="1:12">
      <c r="A26" s="1" t="s">
        <v>47</v>
      </c>
      <c r="B26" s="1" t="s">
        <v>48</v>
      </c>
    </row>
    <row r="27" spans="1:12">
      <c r="A27" s="1" t="s">
        <v>49</v>
      </c>
      <c r="B27" s="1" t="s">
        <v>50</v>
      </c>
    </row>
    <row r="28" spans="1:12">
      <c r="A28" s="1" t="s">
        <v>51</v>
      </c>
      <c r="B28" s="1" t="s">
        <v>52</v>
      </c>
    </row>
    <row r="29" spans="1:12">
      <c r="B29" s="1" t="s">
        <v>53</v>
      </c>
    </row>
    <row r="30" spans="1:12">
      <c r="B30" s="1" t="s">
        <v>54</v>
      </c>
    </row>
    <row r="31" spans="1:12">
      <c r="B31" s="1" t="s">
        <v>55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0BA4A-B04D-489B-89A7-35F271764546}">
  <dimension ref="A2:E7"/>
  <sheetViews>
    <sheetView workbookViewId="0">
      <selection activeCell="G17" sqref="G17"/>
    </sheetView>
  </sheetViews>
  <sheetFormatPr defaultRowHeight="14.45"/>
  <cols>
    <col min="1" max="1" width="10.85546875" style="39" customWidth="1"/>
    <col min="2" max="3" width="15.85546875" style="39" customWidth="1"/>
    <col min="4" max="4" width="18.5703125" style="39" customWidth="1"/>
    <col min="5" max="5" width="11.5703125" style="39" bestFit="1" customWidth="1"/>
  </cols>
  <sheetData>
    <row r="2" spans="1:5">
      <c r="B2" s="111" t="s">
        <v>230</v>
      </c>
      <c r="C2" s="112"/>
      <c r="D2" s="112"/>
      <c r="E2" s="113"/>
    </row>
    <row r="3" spans="1:5">
      <c r="B3" s="109" t="s">
        <v>231</v>
      </c>
      <c r="C3" s="110"/>
      <c r="D3" s="109" t="s">
        <v>232</v>
      </c>
      <c r="E3" s="110"/>
    </row>
    <row r="4" spans="1:5">
      <c r="A4" s="34" t="s">
        <v>233</v>
      </c>
      <c r="B4" s="63" t="s">
        <v>234</v>
      </c>
      <c r="C4" s="33" t="s">
        <v>235</v>
      </c>
      <c r="D4" s="40" t="s">
        <v>217</v>
      </c>
      <c r="E4" s="50" t="s">
        <v>236</v>
      </c>
    </row>
    <row r="5" spans="1:5" ht="15.6">
      <c r="A5" s="33">
        <v>1</v>
      </c>
      <c r="B5" s="62" t="s">
        <v>237</v>
      </c>
      <c r="C5" s="60" t="s">
        <v>238</v>
      </c>
      <c r="D5" s="62">
        <v>2</v>
      </c>
      <c r="E5" s="50" t="s">
        <v>185</v>
      </c>
    </row>
    <row r="6" spans="1:5" ht="15.6">
      <c r="A6" s="33">
        <v>2</v>
      </c>
      <c r="B6" s="59" t="s">
        <v>239</v>
      </c>
      <c r="C6" s="58" t="s">
        <v>240</v>
      </c>
      <c r="D6" s="33" t="s">
        <v>228</v>
      </c>
      <c r="E6" s="50" t="s">
        <v>185</v>
      </c>
    </row>
    <row r="7" spans="1:5" ht="15.6">
      <c r="A7" s="36">
        <v>3</v>
      </c>
      <c r="B7" s="57" t="s">
        <v>239</v>
      </c>
      <c r="C7" s="56" t="s">
        <v>240</v>
      </c>
      <c r="D7" s="33" t="s">
        <v>228</v>
      </c>
      <c r="E7" s="50" t="s">
        <v>185</v>
      </c>
    </row>
  </sheetData>
  <mergeCells count="3">
    <mergeCell ref="B3:C3"/>
    <mergeCell ref="D3:E3"/>
    <mergeCell ref="B2: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6C8FD-24B5-4775-A8DA-54935B623E4E}">
  <dimension ref="A2:T17"/>
  <sheetViews>
    <sheetView topLeftCell="F1" workbookViewId="0">
      <selection activeCell="S4" sqref="S4"/>
    </sheetView>
  </sheetViews>
  <sheetFormatPr defaultRowHeight="14.45"/>
  <cols>
    <col min="2" max="2" width="15.140625" bestFit="1" customWidth="1"/>
    <col min="5" max="5" width="17.42578125" bestFit="1" customWidth="1"/>
    <col min="8" max="8" width="15.140625" bestFit="1" customWidth="1"/>
    <col min="11" max="11" width="26" bestFit="1" customWidth="1"/>
    <col min="14" max="14" width="19.7109375" bestFit="1" customWidth="1"/>
    <col min="16" max="16" width="14.85546875" bestFit="1" customWidth="1"/>
    <col min="17" max="18" width="14.85546875" customWidth="1"/>
    <col min="19" max="19" width="14.85546875" bestFit="1" customWidth="1"/>
    <col min="20" max="20" width="12.5703125" bestFit="1" customWidth="1"/>
  </cols>
  <sheetData>
    <row r="2" spans="1:20">
      <c r="A2" s="3" t="s">
        <v>56</v>
      </c>
      <c r="D2" s="3" t="s">
        <v>57</v>
      </c>
      <c r="E2" t="s">
        <v>58</v>
      </c>
      <c r="G2" s="3" t="s">
        <v>59</v>
      </c>
      <c r="H2" t="s">
        <v>60</v>
      </c>
      <c r="J2" s="3" t="s">
        <v>61</v>
      </c>
      <c r="K2" t="s">
        <v>62</v>
      </c>
      <c r="M2" s="12" t="s">
        <v>63</v>
      </c>
      <c r="N2" s="1" t="s">
        <v>64</v>
      </c>
      <c r="O2" s="1"/>
      <c r="P2" s="1"/>
      <c r="Q2" s="1"/>
      <c r="R2" s="1"/>
      <c r="S2" s="1"/>
    </row>
    <row r="3" spans="1:20">
      <c r="A3" t="s">
        <v>65</v>
      </c>
      <c r="B3" t="s">
        <v>66</v>
      </c>
      <c r="D3" t="s">
        <v>65</v>
      </c>
      <c r="E3" t="s">
        <v>66</v>
      </c>
      <c r="G3" t="s">
        <v>65</v>
      </c>
      <c r="H3" t="s">
        <v>66</v>
      </c>
      <c r="J3" t="s">
        <v>65</v>
      </c>
      <c r="K3" t="s">
        <v>66</v>
      </c>
      <c r="M3" s="1" t="s">
        <v>65</v>
      </c>
      <c r="N3" s="1" t="s">
        <v>67</v>
      </c>
      <c r="O3" s="1" t="s">
        <v>68</v>
      </c>
      <c r="P3" s="1" t="s">
        <v>69</v>
      </c>
      <c r="Q3" s="1" t="s">
        <v>70</v>
      </c>
      <c r="R3" s="1" t="s">
        <v>71</v>
      </c>
      <c r="S3" s="1" t="s">
        <v>72</v>
      </c>
      <c r="T3" s="1" t="s">
        <v>73</v>
      </c>
    </row>
    <row r="4" spans="1:20">
      <c r="A4">
        <v>1</v>
      </c>
      <c r="D4">
        <v>1</v>
      </c>
      <c r="E4" s="41">
        <v>0.65400000000000003</v>
      </c>
      <c r="G4" s="77" t="s">
        <v>74</v>
      </c>
      <c r="H4" s="77">
        <v>11.15</v>
      </c>
      <c r="J4">
        <v>1</v>
      </c>
      <c r="K4">
        <v>1.82</v>
      </c>
      <c r="M4" s="1" t="s">
        <v>48</v>
      </c>
      <c r="N4" s="13">
        <v>100</v>
      </c>
      <c r="O4" s="1">
        <v>13.8</v>
      </c>
      <c r="P4" s="14">
        <f>N4/O4</f>
        <v>7.2463768115942022</v>
      </c>
      <c r="Q4" s="13">
        <v>7.35</v>
      </c>
      <c r="R4" s="14">
        <v>6.2</v>
      </c>
      <c r="S4" s="1">
        <v>-4</v>
      </c>
      <c r="T4" s="15">
        <f>(-P4*R4)/(Q4*S4)</f>
        <v>1.52814749088041</v>
      </c>
    </row>
    <row r="5" spans="1:20">
      <c r="A5">
        <v>2</v>
      </c>
      <c r="D5">
        <v>2</v>
      </c>
      <c r="E5" s="41">
        <v>0.40299999999999997</v>
      </c>
      <c r="G5" s="77" t="s">
        <v>75</v>
      </c>
      <c r="H5" s="77">
        <v>1.1000000000000001</v>
      </c>
      <c r="J5">
        <v>2</v>
      </c>
      <c r="K5">
        <v>1.82</v>
      </c>
      <c r="M5" s="1" t="s">
        <v>50</v>
      </c>
      <c r="N5" s="13">
        <v>100</v>
      </c>
      <c r="O5" s="1">
        <v>67.3</v>
      </c>
      <c r="P5" s="14">
        <f t="shared" ref="P5:P7" si="0">N5/O5</f>
        <v>1.4858841010401189</v>
      </c>
      <c r="Q5" s="13">
        <v>7.35</v>
      </c>
      <c r="R5" s="14">
        <v>6.2</v>
      </c>
      <c r="S5" s="1">
        <v>-4</v>
      </c>
      <c r="T5" s="15">
        <f t="shared" ref="T5:T7" si="1">(-P5*R5)/(Q5*S5)</f>
        <v>0.31334970838261017</v>
      </c>
    </row>
    <row r="6" spans="1:20">
      <c r="A6">
        <v>3</v>
      </c>
      <c r="D6">
        <v>3</v>
      </c>
      <c r="E6" s="41">
        <v>1.04</v>
      </c>
      <c r="G6" s="77" t="s">
        <v>76</v>
      </c>
      <c r="H6" s="77">
        <v>0.08</v>
      </c>
      <c r="J6">
        <v>3</v>
      </c>
      <c r="K6">
        <v>1.82</v>
      </c>
      <c r="M6" s="1" t="s">
        <v>52</v>
      </c>
      <c r="N6" s="13">
        <v>100</v>
      </c>
      <c r="O6" s="1">
        <v>65.8</v>
      </c>
      <c r="P6" s="14">
        <f t="shared" si="0"/>
        <v>1.5197568389057752</v>
      </c>
      <c r="Q6" s="13">
        <v>7.35</v>
      </c>
      <c r="R6" s="14">
        <v>6.2</v>
      </c>
      <c r="S6" s="1">
        <v>-4</v>
      </c>
      <c r="T6" s="15">
        <f t="shared" si="1"/>
        <v>0.32049293881686414</v>
      </c>
    </row>
    <row r="7" spans="1:20">
      <c r="A7">
        <v>4</v>
      </c>
      <c r="D7">
        <v>4</v>
      </c>
      <c r="E7" s="41">
        <v>5.0655000000000001</v>
      </c>
      <c r="G7" s="77" t="s">
        <v>77</v>
      </c>
      <c r="H7" s="77">
        <v>1.53</v>
      </c>
      <c r="J7">
        <v>4</v>
      </c>
      <c r="K7">
        <v>1.82</v>
      </c>
      <c r="M7" s="1" t="s">
        <v>78</v>
      </c>
      <c r="N7" s="13">
        <v>100</v>
      </c>
      <c r="O7" s="1">
        <v>19.600000000000001</v>
      </c>
      <c r="P7" s="14">
        <f t="shared" si="0"/>
        <v>5.1020408163265305</v>
      </c>
      <c r="Q7" s="13">
        <v>7.35</v>
      </c>
      <c r="R7" s="14">
        <v>6.2</v>
      </c>
      <c r="S7" s="1">
        <v>-4</v>
      </c>
      <c r="T7" s="15">
        <f t="shared" si="1"/>
        <v>1.0759405803137583</v>
      </c>
    </row>
    <row r="8" spans="1:20">
      <c r="A8">
        <v>5</v>
      </c>
      <c r="D8">
        <v>5</v>
      </c>
      <c r="E8" s="41"/>
      <c r="G8">
        <v>5</v>
      </c>
      <c r="J8">
        <v>5</v>
      </c>
      <c r="K8">
        <v>1.67</v>
      </c>
      <c r="M8" s="1" t="s">
        <v>79</v>
      </c>
      <c r="N8" s="1"/>
      <c r="O8" s="1"/>
      <c r="P8" s="1"/>
      <c r="Q8" s="1"/>
      <c r="R8" s="1"/>
      <c r="S8" s="1"/>
      <c r="T8" s="1"/>
    </row>
    <row r="9" spans="1:20">
      <c r="A9" t="s">
        <v>79</v>
      </c>
      <c r="D9" t="s">
        <v>79</v>
      </c>
      <c r="E9">
        <f>AVERAGE(E4:E7)</f>
        <v>1.7906249999999999</v>
      </c>
      <c r="G9" t="s">
        <v>79</v>
      </c>
      <c r="J9" t="s">
        <v>79</v>
      </c>
      <c r="K9">
        <f>AVERAGE(K4:K8)</f>
        <v>1.7899999999999998</v>
      </c>
    </row>
    <row r="10" spans="1:20">
      <c r="M10" s="16" t="s">
        <v>80</v>
      </c>
    </row>
    <row r="11" spans="1:20">
      <c r="A11" t="s">
        <v>81</v>
      </c>
      <c r="D11" t="s">
        <v>81</v>
      </c>
      <c r="G11" t="s">
        <v>81</v>
      </c>
      <c r="J11" s="9" t="s">
        <v>82</v>
      </c>
      <c r="K11" s="9"/>
    </row>
    <row r="12" spans="1:20">
      <c r="J12" s="9" t="s">
        <v>44</v>
      </c>
      <c r="K12" s="9">
        <v>3.2713376000000002E-2</v>
      </c>
    </row>
    <row r="13" spans="1:20">
      <c r="J13" s="9" t="s">
        <v>45</v>
      </c>
      <c r="K13" s="9">
        <v>9.1719750000000006E-3</v>
      </c>
    </row>
    <row r="14" spans="1:20">
      <c r="J14" s="9" t="s">
        <v>46</v>
      </c>
      <c r="K14" s="9">
        <v>2.5528662000000001E-2</v>
      </c>
    </row>
    <row r="15" spans="1:20">
      <c r="J15" s="9" t="s">
        <v>74</v>
      </c>
      <c r="K15" s="9">
        <v>0.13681528700000001</v>
      </c>
    </row>
    <row r="16" spans="1:20">
      <c r="J16" s="3" t="s">
        <v>83</v>
      </c>
    </row>
    <row r="17" spans="10:10">
      <c r="J17" s="3" t="s">
        <v>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32728-B543-446A-BE65-E42A9A9B5F80}">
  <dimension ref="A1:U51"/>
  <sheetViews>
    <sheetView topLeftCell="G1" workbookViewId="0">
      <selection activeCell="U41" sqref="U41"/>
    </sheetView>
  </sheetViews>
  <sheetFormatPr defaultRowHeight="14.45"/>
  <cols>
    <col min="10" max="10" width="26.5703125" bestFit="1" customWidth="1"/>
    <col min="11" max="11" width="13.85546875" bestFit="1" customWidth="1"/>
    <col min="13" max="13" width="9.7109375" bestFit="1" customWidth="1"/>
    <col min="14" max="14" width="6.85546875" bestFit="1" customWidth="1"/>
    <col min="15" max="15" width="12.42578125" bestFit="1" customWidth="1"/>
    <col min="16" max="16" width="12.28515625" bestFit="1" customWidth="1"/>
    <col min="17" max="17" width="13" bestFit="1" customWidth="1"/>
    <col min="18" max="18" width="12.28515625" bestFit="1" customWidth="1"/>
    <col min="19" max="19" width="4.42578125" bestFit="1" customWidth="1"/>
    <col min="20" max="20" width="12.85546875" bestFit="1" customWidth="1"/>
  </cols>
  <sheetData>
    <row r="1" spans="1:21">
      <c r="A1" s="3"/>
      <c r="D1" s="3"/>
      <c r="G1" s="3"/>
      <c r="J1" s="85" t="s">
        <v>85</v>
      </c>
      <c r="K1" s="85"/>
      <c r="L1" s="85"/>
      <c r="M1" s="85"/>
      <c r="N1" s="85"/>
      <c r="O1" s="85"/>
      <c r="P1" s="85"/>
      <c r="Q1" s="85"/>
      <c r="R1" s="85"/>
      <c r="S1" s="85"/>
      <c r="T1" s="85"/>
      <c r="U1" s="85"/>
    </row>
    <row r="2" spans="1:21">
      <c r="J2" s="85"/>
      <c r="K2" s="85"/>
      <c r="L2" s="85"/>
      <c r="M2" s="85"/>
      <c r="N2" s="85"/>
      <c r="O2" s="85"/>
      <c r="P2" s="85"/>
      <c r="Q2" s="85"/>
      <c r="R2" s="85"/>
      <c r="S2" s="85"/>
      <c r="T2" s="85"/>
      <c r="U2" s="85"/>
    </row>
    <row r="3" spans="1:21">
      <c r="J3" s="7" t="s">
        <v>86</v>
      </c>
      <c r="K3" s="7"/>
      <c r="L3" s="7"/>
      <c r="M3" s="7"/>
      <c r="N3" s="7"/>
      <c r="O3" s="7"/>
      <c r="P3" s="7"/>
      <c r="Q3" s="7"/>
      <c r="R3" s="7"/>
      <c r="S3" s="7"/>
      <c r="T3" s="7"/>
      <c r="U3" s="7"/>
    </row>
    <row r="4" spans="1:21">
      <c r="J4" s="86" t="s">
        <v>87</v>
      </c>
      <c r="K4" s="87"/>
      <c r="L4" s="87"/>
      <c r="M4" s="87"/>
      <c r="N4" s="87"/>
      <c r="O4" s="87"/>
      <c r="P4" s="87"/>
      <c r="Q4" s="87"/>
      <c r="R4" s="87"/>
      <c r="S4" s="87"/>
      <c r="T4" s="87"/>
      <c r="U4" s="88"/>
    </row>
    <row r="5" spans="1:21">
      <c r="J5" s="86" t="s">
        <v>88</v>
      </c>
      <c r="K5" s="88"/>
      <c r="L5" s="7">
        <v>106</v>
      </c>
      <c r="M5" s="7"/>
      <c r="N5" s="7"/>
      <c r="O5" s="7"/>
      <c r="P5" s="7"/>
      <c r="Q5" s="7"/>
      <c r="R5" s="7"/>
      <c r="S5" s="7"/>
      <c r="T5" s="7"/>
      <c r="U5" s="7"/>
    </row>
    <row r="6" spans="1:21">
      <c r="J6" s="7"/>
      <c r="K6" s="7"/>
      <c r="L6" s="7"/>
      <c r="M6" s="7"/>
      <c r="N6" s="7"/>
      <c r="O6" s="7"/>
      <c r="P6" s="7"/>
      <c r="Q6" s="7"/>
      <c r="R6" s="7" t="s">
        <v>89</v>
      </c>
      <c r="S6" s="7" t="s">
        <v>90</v>
      </c>
      <c r="T6" s="7" t="s">
        <v>91</v>
      </c>
      <c r="U6" s="7" t="s">
        <v>92</v>
      </c>
    </row>
    <row r="7" spans="1:21">
      <c r="J7" s="7"/>
      <c r="K7" s="7" t="s">
        <v>93</v>
      </c>
      <c r="L7" s="7" t="s">
        <v>94</v>
      </c>
      <c r="M7" s="7" t="s">
        <v>95</v>
      </c>
      <c r="N7" s="7" t="s">
        <v>96</v>
      </c>
      <c r="O7" s="7" t="s">
        <v>97</v>
      </c>
      <c r="P7" s="7" t="s">
        <v>98</v>
      </c>
      <c r="Q7" s="7"/>
      <c r="R7" s="7">
        <v>0.13700000000000001</v>
      </c>
      <c r="S7" s="7">
        <v>10</v>
      </c>
      <c r="T7" s="7">
        <v>1.3700000000000002E-4</v>
      </c>
      <c r="U7" s="7">
        <v>1.3530002703370796E-4</v>
      </c>
    </row>
    <row r="8" spans="1:21">
      <c r="J8" s="7" t="s">
        <v>99</v>
      </c>
      <c r="K8" s="7">
        <v>8</v>
      </c>
      <c r="L8" s="7">
        <v>2.38</v>
      </c>
      <c r="M8" s="7">
        <v>2.38</v>
      </c>
      <c r="N8" s="7">
        <v>19.829999999999998</v>
      </c>
      <c r="O8" s="7">
        <v>85.62</v>
      </c>
      <c r="P8" s="7">
        <v>80.773584905660385</v>
      </c>
      <c r="Q8" s="7" t="s">
        <v>100</v>
      </c>
      <c r="R8" s="7"/>
      <c r="S8" s="7"/>
      <c r="T8" s="7"/>
      <c r="U8" s="7"/>
    </row>
    <row r="9" spans="1:21">
      <c r="J9" s="7"/>
      <c r="K9" s="7">
        <v>80</v>
      </c>
      <c r="L9" s="7">
        <v>0.18</v>
      </c>
      <c r="M9" s="7">
        <v>0.18</v>
      </c>
      <c r="N9" s="7">
        <v>72.19</v>
      </c>
      <c r="O9" s="7">
        <v>13.43</v>
      </c>
      <c r="P9" s="7">
        <v>12.669811320754718</v>
      </c>
      <c r="Q9" s="7" t="s">
        <v>101</v>
      </c>
      <c r="R9" s="7"/>
      <c r="S9" s="7"/>
      <c r="T9" s="7"/>
      <c r="U9" s="7"/>
    </row>
    <row r="10" spans="1:21">
      <c r="J10" s="7"/>
      <c r="K10" s="7">
        <v>100</v>
      </c>
      <c r="L10" s="7">
        <v>0.15</v>
      </c>
      <c r="M10" s="7">
        <v>0.15</v>
      </c>
      <c r="N10" s="7">
        <v>1.98</v>
      </c>
      <c r="O10" s="7">
        <v>11.45</v>
      </c>
      <c r="P10" s="7">
        <v>10.801886792452828</v>
      </c>
      <c r="Q10" s="7" t="s">
        <v>101</v>
      </c>
      <c r="R10" s="7"/>
      <c r="S10" s="7"/>
      <c r="T10" s="7"/>
      <c r="U10" s="7"/>
    </row>
    <row r="11" spans="1:21">
      <c r="J11" s="7"/>
      <c r="K11" s="7">
        <v>115</v>
      </c>
      <c r="L11" s="7">
        <v>0.124</v>
      </c>
      <c r="M11" s="7">
        <v>0.124</v>
      </c>
      <c r="N11" s="7">
        <v>1.7</v>
      </c>
      <c r="O11" s="7">
        <v>9.75</v>
      </c>
      <c r="P11" s="7">
        <v>9.1981132075471699</v>
      </c>
      <c r="Q11" s="7" t="s">
        <v>101</v>
      </c>
      <c r="R11" s="7"/>
      <c r="S11" s="7"/>
      <c r="T11" s="7"/>
      <c r="U11" s="7"/>
    </row>
    <row r="12" spans="1:21">
      <c r="J12" s="7"/>
      <c r="K12" s="7">
        <v>200</v>
      </c>
      <c r="L12" s="7">
        <v>7.4999999999999997E-2</v>
      </c>
      <c r="M12" s="7">
        <v>7.4999999999999997E-2</v>
      </c>
      <c r="N12" s="7">
        <v>3.48</v>
      </c>
      <c r="O12" s="7">
        <v>6.2700000000000005</v>
      </c>
      <c r="P12" s="7">
        <v>5.9150943396226419</v>
      </c>
      <c r="Q12" s="7" t="s">
        <v>101</v>
      </c>
      <c r="R12" s="7"/>
      <c r="S12" s="7"/>
      <c r="T12" s="7"/>
      <c r="U12" s="7"/>
    </row>
    <row r="13" spans="1:21">
      <c r="J13" s="7"/>
      <c r="K13" s="7">
        <v>230</v>
      </c>
      <c r="L13" s="7">
        <v>6.3E-2</v>
      </c>
      <c r="M13" s="7">
        <v>6.3E-2</v>
      </c>
      <c r="N13" s="7">
        <v>1.07</v>
      </c>
      <c r="O13" s="7">
        <v>5.2</v>
      </c>
      <c r="P13" s="7">
        <v>4.9056603773584913</v>
      </c>
      <c r="Q13" s="7" t="s">
        <v>102</v>
      </c>
      <c r="R13" s="7"/>
      <c r="S13" s="7"/>
      <c r="T13" s="7"/>
      <c r="U13" s="7"/>
    </row>
    <row r="14" spans="1:21">
      <c r="J14" s="7" t="s">
        <v>103</v>
      </c>
      <c r="K14" s="7" t="s">
        <v>104</v>
      </c>
      <c r="L14" s="7" t="s">
        <v>105</v>
      </c>
      <c r="M14" s="7">
        <v>0</v>
      </c>
      <c r="N14" s="7">
        <v>5.2</v>
      </c>
      <c r="O14" s="7"/>
      <c r="P14" s="7"/>
      <c r="Q14" s="7" t="s">
        <v>106</v>
      </c>
      <c r="R14" s="7"/>
      <c r="S14" s="7"/>
      <c r="T14" s="7"/>
      <c r="U14" s="7"/>
    </row>
    <row r="15" spans="1:21">
      <c r="J15" s="7"/>
      <c r="K15" s="7"/>
      <c r="L15" s="7"/>
      <c r="M15" s="7"/>
      <c r="N15" s="7"/>
      <c r="O15" s="7"/>
      <c r="P15" s="7"/>
      <c r="Q15" s="7"/>
      <c r="R15" s="7"/>
      <c r="S15" s="7"/>
      <c r="T15" s="7"/>
      <c r="U15" s="7"/>
    </row>
    <row r="16" spans="1:21">
      <c r="J16" s="7"/>
      <c r="K16" s="7" t="s">
        <v>107</v>
      </c>
      <c r="L16" s="7"/>
      <c r="M16" s="7"/>
      <c r="N16" s="7">
        <v>105.45</v>
      </c>
      <c r="O16" s="7"/>
      <c r="P16" s="7"/>
      <c r="Q16" s="7"/>
      <c r="R16" s="7"/>
      <c r="S16" s="7"/>
      <c r="T16" s="7"/>
      <c r="U16" s="7"/>
    </row>
    <row r="17" spans="10:21">
      <c r="J17" s="7"/>
      <c r="K17" s="7" t="s">
        <v>108</v>
      </c>
      <c r="L17" s="7"/>
      <c r="M17" s="7"/>
      <c r="N17" s="7">
        <v>0.54999999999999716</v>
      </c>
      <c r="O17" s="7"/>
      <c r="P17" s="7"/>
      <c r="Q17" s="7"/>
      <c r="R17" s="7"/>
      <c r="S17" s="7"/>
      <c r="T17" s="7"/>
      <c r="U17" s="7"/>
    </row>
    <row r="21" spans="10:21">
      <c r="J21" s="86" t="s">
        <v>109</v>
      </c>
      <c r="K21" s="87"/>
      <c r="L21" s="87"/>
      <c r="M21" s="87"/>
      <c r="N21" s="87"/>
      <c r="O21" s="87"/>
      <c r="P21" s="87"/>
      <c r="Q21" s="87"/>
      <c r="R21" s="87"/>
      <c r="S21" s="87"/>
      <c r="T21" s="87"/>
      <c r="U21" s="88"/>
    </row>
    <row r="22" spans="10:21">
      <c r="J22" s="86" t="s">
        <v>88</v>
      </c>
      <c r="K22" s="88"/>
      <c r="L22" s="7">
        <v>114.77</v>
      </c>
      <c r="M22" s="7"/>
      <c r="N22" s="7"/>
      <c r="O22" s="7"/>
      <c r="P22" s="7"/>
      <c r="Q22" s="7"/>
      <c r="R22" s="7" t="s">
        <v>89</v>
      </c>
      <c r="S22" s="7" t="s">
        <v>90</v>
      </c>
      <c r="T22" s="7" t="s">
        <v>91</v>
      </c>
      <c r="U22" s="7" t="s">
        <v>92</v>
      </c>
    </row>
    <row r="23" spans="10:21">
      <c r="J23" s="7"/>
      <c r="K23" s="7"/>
      <c r="L23" s="7"/>
      <c r="M23" s="7"/>
      <c r="N23" s="7"/>
      <c r="O23" s="7"/>
      <c r="P23" s="7"/>
      <c r="Q23" s="7"/>
      <c r="R23" s="7">
        <v>0.27887434554973822</v>
      </c>
      <c r="S23" s="7">
        <v>10</v>
      </c>
      <c r="T23" s="7">
        <v>2.7887434554973821E-4</v>
      </c>
      <c r="U23" s="7">
        <v>5.6062682904788996E-4</v>
      </c>
    </row>
    <row r="24" spans="10:21">
      <c r="J24" s="7"/>
      <c r="K24" s="7" t="s">
        <v>93</v>
      </c>
      <c r="L24" s="7" t="s">
        <v>94</v>
      </c>
      <c r="M24" s="7" t="s">
        <v>95</v>
      </c>
      <c r="N24" s="7" t="s">
        <v>96</v>
      </c>
      <c r="O24" s="7" t="s">
        <v>97</v>
      </c>
      <c r="P24" s="7" t="s">
        <v>98</v>
      </c>
      <c r="Q24" s="7"/>
      <c r="R24" s="7"/>
      <c r="S24" s="7"/>
      <c r="T24" s="7"/>
      <c r="U24" s="7"/>
    </row>
    <row r="25" spans="10:21">
      <c r="J25" s="7" t="s">
        <v>99</v>
      </c>
      <c r="K25" s="7">
        <v>8</v>
      </c>
      <c r="L25" s="7">
        <v>2.38</v>
      </c>
      <c r="M25" s="7">
        <v>2.38</v>
      </c>
      <c r="N25" s="7">
        <v>22.95</v>
      </c>
      <c r="O25" s="7">
        <v>91.74</v>
      </c>
      <c r="P25" s="7">
        <v>79.933780604687627</v>
      </c>
      <c r="Q25" s="7" t="s">
        <v>100</v>
      </c>
      <c r="R25" s="7"/>
      <c r="S25" s="7"/>
      <c r="T25" s="7"/>
      <c r="U25" s="7"/>
    </row>
    <row r="26" spans="10:21">
      <c r="J26" s="7"/>
      <c r="K26" s="7">
        <v>80</v>
      </c>
      <c r="L26" s="7">
        <v>0.18</v>
      </c>
      <c r="M26" s="7">
        <v>0.18</v>
      </c>
      <c r="N26" s="7">
        <v>84.04</v>
      </c>
      <c r="O26" s="7">
        <v>7.7</v>
      </c>
      <c r="P26" s="7">
        <v>6.7090703145421289</v>
      </c>
      <c r="Q26" s="7" t="s">
        <v>101</v>
      </c>
      <c r="R26" s="7"/>
      <c r="S26" s="7"/>
      <c r="T26" s="7"/>
      <c r="U26" s="7"/>
    </row>
    <row r="27" spans="10:21">
      <c r="J27" s="7"/>
      <c r="K27" s="7">
        <v>100</v>
      </c>
      <c r="L27" s="7">
        <v>0.15</v>
      </c>
      <c r="M27" s="7">
        <v>0.15</v>
      </c>
      <c r="N27" s="7">
        <v>1.56</v>
      </c>
      <c r="O27" s="7">
        <v>6.14</v>
      </c>
      <c r="P27" s="7">
        <v>5.3498300949725541</v>
      </c>
      <c r="Q27" s="7" t="s">
        <v>101</v>
      </c>
      <c r="R27" s="7"/>
      <c r="S27" s="7"/>
      <c r="T27" s="7"/>
      <c r="U27" s="7"/>
    </row>
    <row r="28" spans="10:21">
      <c r="J28" s="7"/>
      <c r="K28" s="7">
        <v>115</v>
      </c>
      <c r="L28" s="7">
        <v>0.124</v>
      </c>
      <c r="M28" s="7">
        <v>0.124</v>
      </c>
      <c r="N28" s="7">
        <v>1.25</v>
      </c>
      <c r="O28" s="7">
        <v>4.8900000000000006</v>
      </c>
      <c r="P28" s="7">
        <v>4.2606953036507811</v>
      </c>
      <c r="Q28" s="7" t="s">
        <v>101</v>
      </c>
      <c r="R28" s="7"/>
      <c r="S28" s="7"/>
      <c r="T28" s="7"/>
      <c r="U28" s="7"/>
    </row>
    <row r="29" spans="10:21">
      <c r="J29" s="7"/>
      <c r="K29" s="7">
        <v>200</v>
      </c>
      <c r="L29" s="7">
        <v>7.4999999999999997E-2</v>
      </c>
      <c r="M29" s="7">
        <v>7.4999999999999997E-2</v>
      </c>
      <c r="N29" s="7">
        <v>2.33</v>
      </c>
      <c r="O29" s="7">
        <v>2.56</v>
      </c>
      <c r="P29" s="7">
        <v>2.2305480526269932</v>
      </c>
      <c r="Q29" s="7" t="s">
        <v>101</v>
      </c>
      <c r="R29" s="7"/>
      <c r="S29" s="7"/>
      <c r="T29" s="7"/>
      <c r="U29" s="7"/>
    </row>
    <row r="30" spans="10:21">
      <c r="J30" s="7"/>
      <c r="K30" s="7">
        <v>230</v>
      </c>
      <c r="L30" s="7">
        <v>6.3E-2</v>
      </c>
      <c r="M30" s="7">
        <v>6.3E-2</v>
      </c>
      <c r="N30" s="7">
        <v>0.6</v>
      </c>
      <c r="O30" s="7">
        <v>1.96</v>
      </c>
      <c r="P30" s="7">
        <v>1.7077633527925418</v>
      </c>
      <c r="Q30" s="7" t="s">
        <v>102</v>
      </c>
      <c r="R30" s="7"/>
      <c r="S30" s="7"/>
      <c r="T30" s="7"/>
      <c r="U30" s="7"/>
    </row>
    <row r="31" spans="10:21">
      <c r="J31" s="7" t="s">
        <v>103</v>
      </c>
      <c r="K31" s="7" t="s">
        <v>104</v>
      </c>
      <c r="L31" s="7" t="s">
        <v>105</v>
      </c>
      <c r="M31" s="7">
        <v>0</v>
      </c>
      <c r="N31" s="7">
        <v>1.96</v>
      </c>
      <c r="O31" s="7"/>
      <c r="P31" s="7"/>
      <c r="Q31" s="7" t="s">
        <v>106</v>
      </c>
      <c r="R31" s="7"/>
      <c r="S31" s="7"/>
      <c r="T31" s="7"/>
      <c r="U31" s="7"/>
    </row>
    <row r="32" spans="10:21">
      <c r="J32" s="7"/>
      <c r="K32" s="7"/>
      <c r="L32" s="7"/>
      <c r="M32" s="7"/>
      <c r="N32" s="7"/>
      <c r="O32" s="7"/>
      <c r="P32" s="7"/>
      <c r="Q32" s="7"/>
      <c r="R32" s="7"/>
      <c r="S32" s="7"/>
      <c r="T32" s="7"/>
      <c r="U32" s="7"/>
    </row>
    <row r="33" spans="10:21">
      <c r="J33" s="7"/>
      <c r="K33" s="7" t="s">
        <v>107</v>
      </c>
      <c r="L33" s="7"/>
      <c r="M33" s="7"/>
      <c r="N33" s="7">
        <v>114.69</v>
      </c>
      <c r="O33" s="7"/>
      <c r="P33" s="7"/>
      <c r="Q33" s="7"/>
      <c r="R33" s="7"/>
      <c r="S33" s="7"/>
      <c r="T33" s="7"/>
      <c r="U33" s="7"/>
    </row>
    <row r="34" spans="10:21">
      <c r="J34" s="7"/>
      <c r="K34" s="7" t="s">
        <v>108</v>
      </c>
      <c r="L34" s="7"/>
      <c r="M34" s="7"/>
      <c r="N34" s="7">
        <v>7.9999999999998295E-2</v>
      </c>
      <c r="O34" s="7"/>
      <c r="P34" s="7"/>
      <c r="Q34" s="7"/>
      <c r="R34" s="7"/>
      <c r="S34" s="7"/>
      <c r="T34" s="7"/>
      <c r="U34" s="7"/>
    </row>
    <row r="38" spans="10:21">
      <c r="J38" s="86" t="s">
        <v>110</v>
      </c>
      <c r="K38" s="87"/>
      <c r="L38" s="87"/>
      <c r="M38" s="87"/>
      <c r="N38" s="87"/>
      <c r="O38" s="87"/>
      <c r="P38" s="87"/>
      <c r="Q38" s="87"/>
      <c r="R38" s="87"/>
      <c r="S38" s="87"/>
      <c r="T38" s="87"/>
      <c r="U38" s="88"/>
    </row>
    <row r="39" spans="10:21">
      <c r="J39" s="86" t="s">
        <v>88</v>
      </c>
      <c r="K39" s="88"/>
      <c r="L39" s="7">
        <v>94.84</v>
      </c>
      <c r="M39" s="8"/>
      <c r="N39" s="8"/>
      <c r="O39" s="8"/>
      <c r="P39" s="8"/>
      <c r="Q39" s="8"/>
      <c r="R39" s="8"/>
      <c r="S39" s="8"/>
      <c r="T39" s="8"/>
      <c r="U39" s="8"/>
    </row>
    <row r="40" spans="10:21">
      <c r="J40" s="7"/>
      <c r="K40" s="7"/>
      <c r="L40" s="7"/>
      <c r="M40" s="7"/>
      <c r="N40" s="7"/>
      <c r="O40" s="7"/>
      <c r="P40" s="7"/>
      <c r="Q40" s="7"/>
      <c r="R40" s="7" t="s">
        <v>89</v>
      </c>
      <c r="S40" s="7" t="s">
        <v>90</v>
      </c>
      <c r="T40" s="7" t="s">
        <v>91</v>
      </c>
      <c r="U40" s="7" t="s">
        <v>111</v>
      </c>
    </row>
    <row r="41" spans="10:21">
      <c r="J41" s="7"/>
      <c r="K41" s="7" t="s">
        <v>93</v>
      </c>
      <c r="L41" s="7" t="s">
        <v>94</v>
      </c>
      <c r="M41" s="7" t="s">
        <v>95</v>
      </c>
      <c r="N41" s="7" t="s">
        <v>96</v>
      </c>
      <c r="O41" s="7" t="s">
        <v>97</v>
      </c>
      <c r="P41" s="7" t="s">
        <v>98</v>
      </c>
      <c r="Q41" s="7"/>
      <c r="R41" s="7">
        <v>0.1574657980456026</v>
      </c>
      <c r="S41" s="7">
        <v>10</v>
      </c>
      <c r="T41" s="7">
        <v>1.5746579804560261E-4</v>
      </c>
      <c r="U41" s="7">
        <v>1.7874307546425689E-4</v>
      </c>
    </row>
    <row r="42" spans="10:21">
      <c r="J42" s="7" t="s">
        <v>99</v>
      </c>
      <c r="K42" s="7">
        <v>8</v>
      </c>
      <c r="L42" s="7">
        <v>2.38</v>
      </c>
      <c r="M42" s="7">
        <v>2.38</v>
      </c>
      <c r="N42" s="7">
        <v>8.25</v>
      </c>
      <c r="O42" s="7">
        <v>86.469999999999985</v>
      </c>
      <c r="P42" s="7">
        <v>91.174609869253459</v>
      </c>
      <c r="Q42" s="7" t="s">
        <v>100</v>
      </c>
      <c r="R42" s="7"/>
      <c r="S42" s="7"/>
      <c r="T42" s="7"/>
      <c r="U42" s="7"/>
    </row>
    <row r="43" spans="10:21">
      <c r="J43" s="7"/>
      <c r="K43" s="7">
        <v>80</v>
      </c>
      <c r="L43" s="7">
        <v>0.18</v>
      </c>
      <c r="M43" s="7">
        <v>0.18</v>
      </c>
      <c r="N43" s="7">
        <v>74.680000000000007</v>
      </c>
      <c r="O43" s="7">
        <v>11.79</v>
      </c>
      <c r="P43" s="7">
        <v>12.431463517503163</v>
      </c>
      <c r="Q43" s="7" t="s">
        <v>101</v>
      </c>
      <c r="R43" s="7"/>
      <c r="S43" s="7"/>
      <c r="T43" s="7"/>
      <c r="U43" s="7"/>
    </row>
    <row r="44" spans="10:21">
      <c r="J44" s="7"/>
      <c r="K44" s="7">
        <v>100</v>
      </c>
      <c r="L44" s="7">
        <v>0.15</v>
      </c>
      <c r="M44" s="7">
        <v>0.15</v>
      </c>
      <c r="N44" s="7">
        <v>3.07</v>
      </c>
      <c r="O44" s="7">
        <v>8.7199999999999989</v>
      </c>
      <c r="P44" s="7">
        <v>9.1944327288064098</v>
      </c>
      <c r="Q44" s="7" t="s">
        <v>101</v>
      </c>
      <c r="R44" s="7"/>
      <c r="S44" s="7"/>
      <c r="T44" s="7"/>
      <c r="U44" s="7"/>
    </row>
    <row r="45" spans="10:21">
      <c r="J45" s="7"/>
      <c r="K45" s="7">
        <v>115</v>
      </c>
      <c r="L45" s="7">
        <v>0.124</v>
      </c>
      <c r="M45" s="7">
        <v>0.124</v>
      </c>
      <c r="N45" s="7">
        <v>1.66</v>
      </c>
      <c r="O45" s="7">
        <v>7.0600000000000005</v>
      </c>
      <c r="P45" s="7">
        <v>7.4441164065795027</v>
      </c>
      <c r="Q45" s="7" t="s">
        <v>101</v>
      </c>
      <c r="R45" s="7"/>
      <c r="S45" s="7"/>
      <c r="T45" s="7"/>
      <c r="U45" s="7"/>
    </row>
    <row r="46" spans="10:21">
      <c r="J46" s="7"/>
      <c r="K46" s="7">
        <v>200</v>
      </c>
      <c r="L46" s="7">
        <v>7.4999999999999997E-2</v>
      </c>
      <c r="M46" s="7">
        <v>7.4999999999999997E-2</v>
      </c>
      <c r="N46" s="7">
        <v>3.07</v>
      </c>
      <c r="O46" s="7">
        <v>3.99</v>
      </c>
      <c r="P46" s="7">
        <v>4.2070856178827496</v>
      </c>
      <c r="Q46" s="7" t="s">
        <v>101</v>
      </c>
      <c r="R46" s="7"/>
      <c r="S46" s="7"/>
      <c r="T46" s="7"/>
      <c r="U46" s="7"/>
    </row>
    <row r="47" spans="10:21">
      <c r="J47" s="7"/>
      <c r="K47" s="7">
        <v>230</v>
      </c>
      <c r="L47" s="7">
        <v>6.3E-2</v>
      </c>
      <c r="M47" s="7">
        <v>6.3E-2</v>
      </c>
      <c r="N47" s="7">
        <v>0.8</v>
      </c>
      <c r="O47" s="7">
        <v>3.19</v>
      </c>
      <c r="P47" s="7">
        <v>3.3635596794601428</v>
      </c>
      <c r="Q47" s="7" t="s">
        <v>102</v>
      </c>
      <c r="R47" s="7"/>
      <c r="S47" s="7"/>
      <c r="T47" s="7"/>
      <c r="U47" s="7"/>
    </row>
    <row r="48" spans="10:21">
      <c r="J48" s="7" t="s">
        <v>103</v>
      </c>
      <c r="K48" s="7" t="s">
        <v>104</v>
      </c>
      <c r="L48" s="7" t="s">
        <v>105</v>
      </c>
      <c r="M48" s="7">
        <v>0</v>
      </c>
      <c r="N48" s="7">
        <v>3.19</v>
      </c>
      <c r="O48" s="7"/>
      <c r="P48" s="7"/>
      <c r="Q48" s="7" t="s">
        <v>106</v>
      </c>
      <c r="R48" s="7"/>
      <c r="S48" s="7"/>
      <c r="T48" s="7"/>
      <c r="U48" s="7"/>
    </row>
    <row r="49" spans="10:21">
      <c r="J49" s="7"/>
      <c r="K49" s="7"/>
      <c r="L49" s="7"/>
      <c r="M49" s="7"/>
      <c r="N49" s="7"/>
      <c r="O49" s="7"/>
      <c r="P49" s="7"/>
      <c r="Q49" s="7"/>
      <c r="R49" s="7"/>
      <c r="S49" s="7"/>
      <c r="T49" s="7"/>
      <c r="U49" s="7"/>
    </row>
    <row r="50" spans="10:21">
      <c r="J50" s="7"/>
      <c r="K50" s="7" t="s">
        <v>107</v>
      </c>
      <c r="L50" s="7"/>
      <c r="M50" s="7"/>
      <c r="N50" s="7">
        <v>94.719999999999985</v>
      </c>
      <c r="O50" s="7"/>
      <c r="P50" s="7"/>
      <c r="Q50" s="7"/>
      <c r="R50" s="7"/>
      <c r="S50" s="7"/>
      <c r="T50" s="7"/>
      <c r="U50" s="7"/>
    </row>
    <row r="51" spans="10:21">
      <c r="J51" s="7"/>
      <c r="K51" s="7" t="s">
        <v>108</v>
      </c>
      <c r="L51" s="7"/>
      <c r="M51" s="7"/>
      <c r="N51" s="7">
        <v>0.12000000000001876</v>
      </c>
      <c r="O51" s="7"/>
      <c r="P51" s="7"/>
      <c r="Q51" s="7"/>
      <c r="R51" s="7"/>
      <c r="S51" s="7"/>
      <c r="T51" s="7"/>
      <c r="U51" s="7"/>
    </row>
  </sheetData>
  <mergeCells count="7">
    <mergeCell ref="J1:U2"/>
    <mergeCell ref="J38:U38"/>
    <mergeCell ref="J39:K39"/>
    <mergeCell ref="J21:U21"/>
    <mergeCell ref="J4:U4"/>
    <mergeCell ref="J5:K5"/>
    <mergeCell ref="J22:K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1F2FE-FA56-4ED0-8FB6-8F7934C8D174}">
  <dimension ref="H1:V73"/>
  <sheetViews>
    <sheetView workbookViewId="0">
      <selection activeCell="F10" sqref="F10"/>
    </sheetView>
  </sheetViews>
  <sheetFormatPr defaultRowHeight="14.45"/>
  <sheetData>
    <row r="1" spans="8:22">
      <c r="H1" s="89" t="s">
        <v>57</v>
      </c>
      <c r="I1" s="89"/>
      <c r="J1" s="89"/>
      <c r="K1" s="89"/>
      <c r="L1" s="89"/>
      <c r="M1" s="89"/>
      <c r="N1" s="89"/>
      <c r="O1" s="89"/>
      <c r="P1" s="89"/>
      <c r="Q1" s="89"/>
      <c r="R1" s="89"/>
      <c r="S1" s="89"/>
      <c r="T1" s="89"/>
      <c r="U1" s="89"/>
      <c r="V1" s="89"/>
    </row>
    <row r="4" spans="8:22">
      <c r="H4" s="7" t="s">
        <v>86</v>
      </c>
      <c r="I4" s="7" t="s">
        <v>112</v>
      </c>
      <c r="J4" s="7"/>
      <c r="K4" s="7" t="s">
        <v>113</v>
      </c>
      <c r="L4" s="7" t="s">
        <v>114</v>
      </c>
      <c r="M4" s="7"/>
      <c r="N4" s="7"/>
      <c r="O4" s="7"/>
      <c r="P4" s="7"/>
      <c r="Q4" s="7"/>
      <c r="R4" s="7"/>
      <c r="S4" s="7"/>
      <c r="T4" s="7"/>
      <c r="U4" s="7"/>
      <c r="V4" s="7"/>
    </row>
    <row r="5" spans="8:22">
      <c r="H5" s="7"/>
      <c r="I5" s="7"/>
      <c r="J5" s="7"/>
      <c r="K5" s="7" t="s">
        <v>115</v>
      </c>
      <c r="L5" s="7" t="s">
        <v>116</v>
      </c>
      <c r="M5" s="7"/>
      <c r="N5" s="7"/>
      <c r="O5" s="7"/>
      <c r="P5" s="7"/>
      <c r="Q5" s="7"/>
      <c r="R5" s="7"/>
      <c r="S5" s="7"/>
      <c r="T5" s="7"/>
      <c r="U5" s="7"/>
      <c r="V5" s="7"/>
    </row>
    <row r="6" spans="8:22">
      <c r="H6" s="7"/>
      <c r="I6" s="7"/>
      <c r="J6" s="7"/>
      <c r="K6" s="7" t="s">
        <v>117</v>
      </c>
      <c r="L6" s="7" t="s">
        <v>118</v>
      </c>
      <c r="M6" s="7"/>
      <c r="N6" s="7"/>
      <c r="O6" s="7"/>
      <c r="P6" s="7"/>
      <c r="Q6" s="7"/>
      <c r="R6" s="7"/>
      <c r="S6" s="7"/>
      <c r="T6" s="7"/>
      <c r="U6" s="7"/>
      <c r="V6" s="7"/>
    </row>
    <row r="7" spans="8:22">
      <c r="H7" s="7"/>
      <c r="I7" s="7"/>
      <c r="J7" s="7"/>
      <c r="K7" s="7"/>
      <c r="L7" s="7"/>
      <c r="M7" s="7"/>
      <c r="N7" s="7"/>
      <c r="O7" s="7"/>
      <c r="P7" s="7"/>
      <c r="Q7" s="7"/>
      <c r="R7" s="7"/>
      <c r="S7" s="7"/>
      <c r="T7" s="7"/>
      <c r="U7" s="7"/>
      <c r="V7" s="7"/>
    </row>
    <row r="8" spans="8:22">
      <c r="H8" s="7" t="s">
        <v>87</v>
      </c>
      <c r="I8" s="7"/>
      <c r="J8" s="7"/>
      <c r="K8" s="7"/>
      <c r="L8" s="7"/>
      <c r="M8" s="7"/>
      <c r="N8" s="7"/>
      <c r="O8" s="7"/>
      <c r="P8" s="7"/>
      <c r="Q8" s="7"/>
      <c r="R8" s="7"/>
      <c r="S8" s="7"/>
      <c r="T8" s="7"/>
      <c r="U8" s="7"/>
      <c r="V8" s="7"/>
    </row>
    <row r="9" spans="8:22">
      <c r="H9" s="7" t="s">
        <v>88</v>
      </c>
      <c r="I9" s="7"/>
      <c r="J9" s="7">
        <v>106</v>
      </c>
      <c r="K9" s="7"/>
      <c r="L9" s="7"/>
      <c r="M9" s="7"/>
      <c r="N9" s="7"/>
      <c r="O9" s="7"/>
      <c r="P9" s="7"/>
      <c r="Q9" s="7"/>
      <c r="R9" s="7"/>
      <c r="S9" s="7"/>
      <c r="T9" s="7"/>
      <c r="U9" s="7"/>
      <c r="V9" s="7"/>
    </row>
    <row r="10" spans="8:22">
      <c r="H10" s="7"/>
      <c r="I10" s="7"/>
      <c r="J10" s="7"/>
      <c r="K10" s="7"/>
      <c r="L10" s="7"/>
      <c r="M10" s="7"/>
      <c r="N10" s="7"/>
      <c r="O10" s="7"/>
      <c r="P10" s="7"/>
      <c r="Q10" s="7"/>
      <c r="R10" s="7" t="s">
        <v>119</v>
      </c>
      <c r="S10" s="7"/>
      <c r="T10" s="7"/>
      <c r="U10" s="7" t="s">
        <v>120</v>
      </c>
      <c r="V10" s="7"/>
    </row>
    <row r="11" spans="8:22">
      <c r="H11" s="7"/>
      <c r="I11" s="7" t="s">
        <v>93</v>
      </c>
      <c r="J11" s="7" t="s">
        <v>121</v>
      </c>
      <c r="K11" s="7" t="s">
        <v>95</v>
      </c>
      <c r="L11" s="7" t="s">
        <v>122</v>
      </c>
      <c r="M11" s="7" t="s">
        <v>123</v>
      </c>
      <c r="N11" s="7" t="s">
        <v>98</v>
      </c>
      <c r="O11" s="7"/>
      <c r="P11" s="7" t="s">
        <v>124</v>
      </c>
      <c r="Q11" s="7"/>
      <c r="R11" s="7"/>
      <c r="S11" s="7"/>
      <c r="T11" s="7"/>
      <c r="U11" s="7">
        <v>7.6443300000000007E-5</v>
      </c>
      <c r="V11" s="7"/>
    </row>
    <row r="12" spans="8:22">
      <c r="H12" s="7" t="s">
        <v>99</v>
      </c>
      <c r="I12" s="7">
        <v>8</v>
      </c>
      <c r="J12" s="7">
        <v>2.38</v>
      </c>
      <c r="K12" s="7">
        <v>2.38</v>
      </c>
      <c r="L12" s="7">
        <v>19.829999999999998</v>
      </c>
      <c r="M12" s="7">
        <v>85.62</v>
      </c>
      <c r="N12" s="7">
        <v>80.773584905660385</v>
      </c>
      <c r="O12" s="7" t="s">
        <v>100</v>
      </c>
      <c r="P12" s="7">
        <v>18.805120910384066</v>
      </c>
      <c r="Q12" s="7"/>
      <c r="R12" s="7" t="s">
        <v>101</v>
      </c>
      <c r="S12" s="7">
        <v>94.054054054054049</v>
      </c>
      <c r="T12" s="7"/>
      <c r="U12" s="7" t="s">
        <v>125</v>
      </c>
      <c r="V12" s="7"/>
    </row>
    <row r="13" spans="8:22">
      <c r="H13" s="7"/>
      <c r="I13" s="7">
        <v>80</v>
      </c>
      <c r="J13" s="7">
        <v>0.18</v>
      </c>
      <c r="K13" s="7">
        <v>0.18</v>
      </c>
      <c r="L13" s="7">
        <v>72.19</v>
      </c>
      <c r="M13" s="7">
        <v>13.43</v>
      </c>
      <c r="N13" s="7">
        <v>12.669811320754718</v>
      </c>
      <c r="O13" s="7" t="s">
        <v>101</v>
      </c>
      <c r="P13" s="7">
        <v>68.458985301090564</v>
      </c>
      <c r="Q13" s="7"/>
      <c r="R13" s="7" t="s">
        <v>102</v>
      </c>
      <c r="S13" s="7">
        <v>4.7131341868183974</v>
      </c>
      <c r="T13" s="7"/>
      <c r="U13" s="7">
        <v>660.47</v>
      </c>
      <c r="V13" s="7"/>
    </row>
    <row r="14" spans="8:22">
      <c r="H14" s="7"/>
      <c r="I14" s="7">
        <v>100</v>
      </c>
      <c r="J14" s="7">
        <v>0.15</v>
      </c>
      <c r="K14" s="7">
        <v>0.15</v>
      </c>
      <c r="L14" s="7">
        <v>1.98</v>
      </c>
      <c r="M14" s="7">
        <v>11.45</v>
      </c>
      <c r="N14" s="7">
        <v>10.801886792452828</v>
      </c>
      <c r="O14" s="7" t="s">
        <v>101</v>
      </c>
      <c r="P14" s="7">
        <v>1.8776671408250356</v>
      </c>
      <c r="Q14" s="7"/>
      <c r="R14" s="7" t="s">
        <v>126</v>
      </c>
      <c r="S14" s="7">
        <v>1.2328117591275487</v>
      </c>
      <c r="T14" s="7"/>
      <c r="U14" s="7"/>
      <c r="V14" s="7"/>
    </row>
    <row r="15" spans="8:22">
      <c r="H15" s="7"/>
      <c r="I15" s="7">
        <v>115</v>
      </c>
      <c r="J15" s="7">
        <v>0.124</v>
      </c>
      <c r="K15" s="7">
        <v>0.124</v>
      </c>
      <c r="L15" s="7">
        <v>1.7</v>
      </c>
      <c r="M15" s="7">
        <v>9.75</v>
      </c>
      <c r="N15" s="7">
        <v>9.1981132075471699</v>
      </c>
      <c r="O15" s="7" t="s">
        <v>101</v>
      </c>
      <c r="P15" s="7">
        <v>1.6121384542437174</v>
      </c>
      <c r="Q15" s="7"/>
      <c r="R15" s="7"/>
      <c r="S15" s="7"/>
      <c r="T15" s="7"/>
      <c r="U15" s="7"/>
      <c r="V15" s="7"/>
    </row>
    <row r="16" spans="8:22">
      <c r="H16" s="7"/>
      <c r="I16" s="7">
        <v>200</v>
      </c>
      <c r="J16" s="7">
        <v>7.4999999999999997E-2</v>
      </c>
      <c r="K16" s="7">
        <v>7.4999999999999997E-2</v>
      </c>
      <c r="L16" s="7">
        <v>3.48</v>
      </c>
      <c r="M16" s="7">
        <v>6.2700000000000005</v>
      </c>
      <c r="N16" s="7">
        <v>5.9150943396226419</v>
      </c>
      <c r="O16" s="7" t="s">
        <v>101</v>
      </c>
      <c r="P16" s="7">
        <v>3.3001422475106685</v>
      </c>
      <c r="Q16" s="7"/>
      <c r="R16" s="7" t="s">
        <v>127</v>
      </c>
      <c r="S16" s="7">
        <v>99.999999999999986</v>
      </c>
      <c r="T16" s="7"/>
      <c r="U16" s="7"/>
      <c r="V16" s="7"/>
    </row>
    <row r="17" spans="8:22">
      <c r="H17" s="7"/>
      <c r="I17" s="7">
        <v>230</v>
      </c>
      <c r="J17" s="7">
        <v>6.3E-2</v>
      </c>
      <c r="K17" s="7">
        <v>6.3E-2</v>
      </c>
      <c r="L17" s="7">
        <v>1.07</v>
      </c>
      <c r="M17" s="7">
        <v>5.2</v>
      </c>
      <c r="N17" s="7">
        <v>4.9056603773584913</v>
      </c>
      <c r="O17" s="7" t="s">
        <v>102</v>
      </c>
      <c r="P17" s="7">
        <v>1.0146989094357515</v>
      </c>
      <c r="Q17" s="7"/>
      <c r="R17" s="7"/>
      <c r="S17" s="7"/>
      <c r="T17" s="7"/>
      <c r="U17" s="7"/>
      <c r="V17" s="7"/>
    </row>
    <row r="18" spans="8:22">
      <c r="H18" s="7" t="s">
        <v>103</v>
      </c>
      <c r="I18" s="7" t="s">
        <v>104</v>
      </c>
      <c r="J18" s="7" t="s">
        <v>105</v>
      </c>
      <c r="K18" s="7">
        <v>0</v>
      </c>
      <c r="L18" s="7">
        <v>5.2</v>
      </c>
      <c r="M18" s="7"/>
      <c r="N18" s="7"/>
      <c r="O18" s="7" t="s">
        <v>106</v>
      </c>
      <c r="P18" s="7">
        <v>4.9312470365101948</v>
      </c>
      <c r="Q18" s="7"/>
      <c r="R18" s="7"/>
      <c r="S18" s="7"/>
      <c r="T18" s="7"/>
      <c r="U18" s="7"/>
      <c r="V18" s="7"/>
    </row>
    <row r="19" spans="8:22">
      <c r="H19" s="7"/>
      <c r="I19" s="7"/>
      <c r="J19" s="7"/>
      <c r="K19" s="7"/>
      <c r="L19" s="7"/>
      <c r="M19" s="7"/>
      <c r="N19" s="7"/>
      <c r="O19" s="7"/>
      <c r="P19" s="7"/>
      <c r="Q19" s="7"/>
      <c r="R19" s="7"/>
      <c r="S19" s="7"/>
      <c r="T19" s="7"/>
      <c r="U19" s="7"/>
      <c r="V19" s="7"/>
    </row>
    <row r="20" spans="8:22">
      <c r="H20" s="7"/>
      <c r="I20" s="7" t="s">
        <v>107</v>
      </c>
      <c r="J20" s="7"/>
      <c r="K20" s="7"/>
      <c r="L20" s="7">
        <v>105.45</v>
      </c>
      <c r="M20" s="7"/>
      <c r="N20" s="7"/>
      <c r="O20" s="7" t="s">
        <v>128</v>
      </c>
      <c r="P20" s="7">
        <v>100</v>
      </c>
      <c r="Q20" s="7"/>
      <c r="R20" s="7"/>
      <c r="S20" s="7"/>
      <c r="T20" s="7"/>
      <c r="U20" s="7"/>
      <c r="V20" s="7"/>
    </row>
    <row r="21" spans="8:22">
      <c r="H21" s="7"/>
      <c r="I21" s="7" t="s">
        <v>108</v>
      </c>
      <c r="J21" s="7"/>
      <c r="K21" s="7"/>
      <c r="L21" s="7">
        <v>0.54999999999999716</v>
      </c>
      <c r="M21" s="7"/>
      <c r="N21" s="7"/>
      <c r="O21" s="7"/>
      <c r="P21" s="7"/>
      <c r="Q21" s="7"/>
      <c r="R21" s="7"/>
      <c r="S21" s="7"/>
      <c r="T21" s="7"/>
      <c r="U21" s="7"/>
      <c r="V21" s="7"/>
    </row>
    <row r="25" spans="8:22">
      <c r="H25" s="7" t="s">
        <v>109</v>
      </c>
      <c r="I25" s="7"/>
      <c r="J25" s="7"/>
      <c r="K25" s="7"/>
      <c r="L25" s="7"/>
      <c r="M25" s="7"/>
      <c r="N25" s="7"/>
      <c r="O25" s="7"/>
      <c r="P25" s="7"/>
      <c r="Q25" s="7"/>
      <c r="R25" s="7"/>
      <c r="S25" s="7"/>
      <c r="T25" s="7"/>
      <c r="U25" s="7"/>
      <c r="V25" s="7"/>
    </row>
    <row r="26" spans="8:22">
      <c r="H26" s="7" t="s">
        <v>88</v>
      </c>
      <c r="I26" s="7"/>
      <c r="J26" s="7">
        <v>114.77</v>
      </c>
      <c r="K26" s="7"/>
      <c r="L26" s="7"/>
      <c r="M26" s="7"/>
      <c r="N26" s="7"/>
      <c r="O26" s="7"/>
      <c r="P26" s="7"/>
      <c r="Q26" s="7"/>
      <c r="R26" s="7"/>
      <c r="S26" s="7"/>
      <c r="T26" s="7"/>
      <c r="U26" s="7" t="s">
        <v>120</v>
      </c>
      <c r="V26" s="7"/>
    </row>
    <row r="27" spans="8:22">
      <c r="H27" s="7"/>
      <c r="I27" s="7"/>
      <c r="J27" s="7"/>
      <c r="K27" s="7"/>
      <c r="L27" s="7"/>
      <c r="M27" s="7"/>
      <c r="N27" s="7"/>
      <c r="O27" s="7"/>
      <c r="P27" s="7"/>
      <c r="Q27" s="7"/>
      <c r="R27" s="7"/>
      <c r="S27" s="7"/>
      <c r="T27" s="7"/>
      <c r="U27" s="7">
        <v>1.26472E-4</v>
      </c>
      <c r="V27" s="7"/>
    </row>
    <row r="28" spans="8:22">
      <c r="H28" s="7"/>
      <c r="I28" s="7" t="s">
        <v>93</v>
      </c>
      <c r="J28" s="7" t="s">
        <v>121</v>
      </c>
      <c r="K28" s="7" t="s">
        <v>95</v>
      </c>
      <c r="L28" s="7" t="s">
        <v>122</v>
      </c>
      <c r="M28" s="7" t="s">
        <v>123</v>
      </c>
      <c r="N28" s="7" t="s">
        <v>98</v>
      </c>
      <c r="O28" s="7"/>
      <c r="P28" s="7"/>
      <c r="Q28" s="7"/>
      <c r="R28" s="7" t="s">
        <v>129</v>
      </c>
      <c r="S28" s="7"/>
      <c r="T28" s="7"/>
      <c r="U28" s="7" t="s">
        <v>125</v>
      </c>
      <c r="V28" s="7"/>
    </row>
    <row r="29" spans="8:22">
      <c r="H29" s="7" t="s">
        <v>99</v>
      </c>
      <c r="I29" s="7">
        <v>8</v>
      </c>
      <c r="J29" s="7">
        <v>2.38</v>
      </c>
      <c r="K29" s="7">
        <v>2.38</v>
      </c>
      <c r="L29" s="7">
        <v>22.95</v>
      </c>
      <c r="M29" s="7">
        <v>91.74</v>
      </c>
      <c r="N29" s="7">
        <v>79.933780604687627</v>
      </c>
      <c r="O29" s="7" t="s">
        <v>100</v>
      </c>
      <c r="P29" s="7">
        <v>20.010462987182841</v>
      </c>
      <c r="Q29" s="7"/>
      <c r="R29" s="7"/>
      <c r="S29" s="7"/>
      <c r="T29" s="7"/>
      <c r="U29" s="7">
        <v>1092.72</v>
      </c>
      <c r="V29" s="7"/>
    </row>
    <row r="30" spans="8:22">
      <c r="H30" s="7"/>
      <c r="I30" s="7">
        <v>80</v>
      </c>
      <c r="J30" s="7">
        <v>0.18</v>
      </c>
      <c r="K30" s="7">
        <v>0.18</v>
      </c>
      <c r="L30" s="7">
        <v>84.04</v>
      </c>
      <c r="M30" s="7">
        <v>7.7</v>
      </c>
      <c r="N30" s="7">
        <v>6.7090703145421289</v>
      </c>
      <c r="O30" s="7" t="s">
        <v>101</v>
      </c>
      <c r="P30" s="7">
        <v>73.275786903827708</v>
      </c>
      <c r="Q30" s="7"/>
      <c r="R30" s="7" t="s">
        <v>101</v>
      </c>
      <c r="S30" s="7">
        <v>97.767896067660644</v>
      </c>
      <c r="T30" s="7"/>
      <c r="U30" s="7"/>
      <c r="V30" s="7"/>
    </row>
    <row r="31" spans="8:22">
      <c r="H31" s="7"/>
      <c r="I31" s="7">
        <v>100</v>
      </c>
      <c r="J31" s="7">
        <v>0.15</v>
      </c>
      <c r="K31" s="7">
        <v>0.15</v>
      </c>
      <c r="L31" s="7">
        <v>1.56</v>
      </c>
      <c r="M31" s="7">
        <v>6.14</v>
      </c>
      <c r="N31" s="7">
        <v>5.3498300949725541</v>
      </c>
      <c r="O31" s="7" t="s">
        <v>101</v>
      </c>
      <c r="P31" s="7">
        <v>1.3601883337692913</v>
      </c>
      <c r="Q31" s="7"/>
      <c r="R31" s="7" t="s">
        <v>102</v>
      </c>
      <c r="S31" s="7">
        <v>1.804865289040021</v>
      </c>
      <c r="T31" s="7"/>
      <c r="U31" s="7"/>
      <c r="V31" s="7"/>
    </row>
    <row r="32" spans="8:22">
      <c r="H32" s="7"/>
      <c r="I32" s="7">
        <v>115</v>
      </c>
      <c r="J32" s="7">
        <v>0.124</v>
      </c>
      <c r="K32" s="7">
        <v>0.124</v>
      </c>
      <c r="L32" s="7">
        <v>1.25</v>
      </c>
      <c r="M32" s="7">
        <v>4.8900000000000006</v>
      </c>
      <c r="N32" s="7">
        <v>4.2606953036507811</v>
      </c>
      <c r="O32" s="7" t="s">
        <v>101</v>
      </c>
      <c r="P32" s="7">
        <v>1.0898944982125731</v>
      </c>
      <c r="Q32" s="7"/>
      <c r="R32" s="7" t="s">
        <v>126</v>
      </c>
      <c r="S32" s="7">
        <v>0.42723864329932865</v>
      </c>
      <c r="T32" s="7"/>
      <c r="U32" s="7"/>
      <c r="V32" s="7"/>
    </row>
    <row r="33" spans="8:22">
      <c r="H33" s="7"/>
      <c r="I33" s="7">
        <v>200</v>
      </c>
      <c r="J33" s="7">
        <v>7.4999999999999997E-2</v>
      </c>
      <c r="K33" s="7">
        <v>7.4999999999999997E-2</v>
      </c>
      <c r="L33" s="7">
        <v>2.33</v>
      </c>
      <c r="M33" s="7">
        <v>2.56</v>
      </c>
      <c r="N33" s="7">
        <v>2.2305480526269932</v>
      </c>
      <c r="O33" s="7" t="s">
        <v>101</v>
      </c>
      <c r="P33" s="7">
        <v>2.031563344668236</v>
      </c>
      <c r="Q33" s="7"/>
      <c r="R33" s="7"/>
      <c r="S33" s="7"/>
      <c r="T33" s="7"/>
      <c r="U33" s="7"/>
      <c r="V33" s="7"/>
    </row>
    <row r="34" spans="8:22">
      <c r="H34" s="7"/>
      <c r="I34" s="7">
        <v>230</v>
      </c>
      <c r="J34" s="7">
        <v>6.3E-2</v>
      </c>
      <c r="K34" s="7">
        <v>6.3E-2</v>
      </c>
      <c r="L34" s="7">
        <v>0.6</v>
      </c>
      <c r="M34" s="7">
        <v>1.96</v>
      </c>
      <c r="N34" s="7">
        <v>1.7077633527925418</v>
      </c>
      <c r="O34" s="7" t="s">
        <v>102</v>
      </c>
      <c r="P34" s="7">
        <v>0.52314935914203509</v>
      </c>
      <c r="Q34" s="7"/>
      <c r="R34" s="7" t="s">
        <v>127</v>
      </c>
      <c r="S34" s="7">
        <v>100</v>
      </c>
      <c r="T34" s="7"/>
      <c r="U34" s="7"/>
      <c r="V34" s="7"/>
    </row>
    <row r="35" spans="8:22">
      <c r="H35" s="7" t="s">
        <v>103</v>
      </c>
      <c r="I35" s="7" t="s">
        <v>104</v>
      </c>
      <c r="J35" s="7" t="s">
        <v>105</v>
      </c>
      <c r="K35" s="7">
        <v>0</v>
      </c>
      <c r="L35" s="7">
        <v>1.96</v>
      </c>
      <c r="M35" s="7"/>
      <c r="N35" s="7"/>
      <c r="O35" s="7" t="s">
        <v>106</v>
      </c>
      <c r="P35" s="7">
        <v>1.7089545731973146</v>
      </c>
      <c r="Q35" s="7"/>
      <c r="R35" s="7"/>
      <c r="S35" s="7"/>
      <c r="T35" s="7"/>
      <c r="U35" s="7"/>
      <c r="V35" s="7"/>
    </row>
    <row r="36" spans="8:22">
      <c r="H36" s="7"/>
      <c r="I36" s="7"/>
      <c r="J36" s="7"/>
      <c r="K36" s="7"/>
      <c r="L36" s="7"/>
      <c r="M36" s="7"/>
      <c r="N36" s="7"/>
      <c r="O36" s="7"/>
      <c r="P36" s="7"/>
      <c r="Q36" s="7"/>
      <c r="R36" s="7"/>
      <c r="S36" s="7"/>
      <c r="T36" s="7"/>
      <c r="U36" s="7"/>
      <c r="V36" s="7"/>
    </row>
    <row r="37" spans="8:22">
      <c r="H37" s="7"/>
      <c r="I37" s="7" t="s">
        <v>107</v>
      </c>
      <c r="J37" s="7"/>
      <c r="K37" s="7"/>
      <c r="L37" s="7">
        <v>114.69</v>
      </c>
      <c r="M37" s="7"/>
      <c r="N37" s="7"/>
      <c r="O37" s="7"/>
      <c r="P37" s="7">
        <v>100.00000000000001</v>
      </c>
      <c r="Q37" s="7"/>
      <c r="R37" s="7"/>
      <c r="S37" s="7"/>
      <c r="T37" s="7"/>
      <c r="U37" s="7"/>
      <c r="V37" s="7"/>
    </row>
    <row r="38" spans="8:22">
      <c r="H38" s="7"/>
      <c r="I38" s="7" t="s">
        <v>108</v>
      </c>
      <c r="J38" s="7"/>
      <c r="K38" s="7"/>
      <c r="L38" s="7">
        <v>7.9999999999998295E-2</v>
      </c>
      <c r="M38" s="7"/>
      <c r="N38" s="7"/>
      <c r="O38" s="7"/>
      <c r="P38" s="7"/>
      <c r="Q38" s="7"/>
      <c r="R38" s="7"/>
      <c r="S38" s="7"/>
      <c r="T38" s="7"/>
      <c r="U38" s="7"/>
      <c r="V38" s="7"/>
    </row>
    <row r="42" spans="8:22">
      <c r="H42" s="7" t="s">
        <v>110</v>
      </c>
      <c r="I42" s="7"/>
      <c r="J42" s="7"/>
      <c r="K42" s="7"/>
      <c r="L42" s="7"/>
      <c r="M42" s="7"/>
      <c r="N42" s="7"/>
      <c r="O42" s="7"/>
      <c r="P42" s="7"/>
      <c r="Q42" s="7"/>
      <c r="R42" s="7"/>
      <c r="S42" s="7"/>
      <c r="T42" s="7"/>
      <c r="U42" s="7"/>
      <c r="V42" s="7"/>
    </row>
    <row r="43" spans="8:22">
      <c r="H43" s="7" t="s">
        <v>88</v>
      </c>
      <c r="I43" s="7"/>
      <c r="J43" s="7">
        <v>94.84</v>
      </c>
      <c r="K43" s="7"/>
      <c r="L43" s="7"/>
      <c r="M43" s="7"/>
      <c r="N43" s="7"/>
      <c r="O43" s="7"/>
      <c r="P43" s="7"/>
      <c r="Q43" s="7"/>
      <c r="R43" s="7"/>
      <c r="S43" s="7"/>
      <c r="T43" s="7"/>
      <c r="U43" s="7"/>
      <c r="V43" s="7"/>
    </row>
    <row r="44" spans="8:22">
      <c r="H44" s="7"/>
      <c r="I44" s="7"/>
      <c r="J44" s="7"/>
      <c r="K44" s="7"/>
      <c r="L44" s="7"/>
      <c r="M44" s="7"/>
      <c r="N44" s="7"/>
      <c r="O44" s="7"/>
      <c r="P44" s="7"/>
      <c r="Q44" s="7"/>
      <c r="R44" s="7"/>
      <c r="S44" s="7"/>
      <c r="T44" s="7"/>
      <c r="U44" s="7"/>
      <c r="V44" s="7"/>
    </row>
    <row r="45" spans="8:22">
      <c r="H45" s="7"/>
      <c r="I45" s="7" t="s">
        <v>93</v>
      </c>
      <c r="J45" s="7" t="s">
        <v>121</v>
      </c>
      <c r="K45" s="7" t="s">
        <v>95</v>
      </c>
      <c r="L45" s="7" t="s">
        <v>122</v>
      </c>
      <c r="M45" s="7" t="s">
        <v>123</v>
      </c>
      <c r="N45" s="7" t="s">
        <v>98</v>
      </c>
      <c r="O45" s="7"/>
      <c r="P45" s="7"/>
      <c r="Q45" s="7"/>
      <c r="R45" s="7" t="s">
        <v>129</v>
      </c>
      <c r="S45" s="7"/>
      <c r="T45" s="7"/>
      <c r="U45" s="7" t="s">
        <v>120</v>
      </c>
      <c r="V45" s="7"/>
    </row>
    <row r="46" spans="8:22">
      <c r="H46" s="7" t="s">
        <v>99</v>
      </c>
      <c r="I46" s="7">
        <v>8</v>
      </c>
      <c r="J46" s="7">
        <v>2.38</v>
      </c>
      <c r="K46" s="7">
        <v>2.38</v>
      </c>
      <c r="L46" s="7">
        <v>8.25</v>
      </c>
      <c r="M46" s="7">
        <v>86.469999999999985</v>
      </c>
      <c r="N46" s="7">
        <v>91.174609869253459</v>
      </c>
      <c r="O46" s="7" t="s">
        <v>100</v>
      </c>
      <c r="P46" s="7">
        <v>8.7098817567567579</v>
      </c>
      <c r="Q46" s="7"/>
      <c r="R46" s="7"/>
      <c r="S46" s="7"/>
      <c r="T46" s="7"/>
      <c r="U46" s="7">
        <v>9.7608800000000006E-5</v>
      </c>
      <c r="V46" s="7"/>
    </row>
    <row r="47" spans="8:22">
      <c r="H47" s="7"/>
      <c r="I47" s="7">
        <v>80</v>
      </c>
      <c r="J47" s="7">
        <v>0.18</v>
      </c>
      <c r="K47" s="7">
        <v>0.18</v>
      </c>
      <c r="L47" s="7">
        <v>74.680000000000007</v>
      </c>
      <c r="M47" s="7">
        <v>11.79</v>
      </c>
      <c r="N47" s="7">
        <v>12.431463517503163</v>
      </c>
      <c r="O47" s="7" t="s">
        <v>101</v>
      </c>
      <c r="P47" s="7">
        <v>78.842905405405432</v>
      </c>
      <c r="Q47" s="7"/>
      <c r="R47" s="7" t="s">
        <v>101</v>
      </c>
      <c r="S47" s="7">
        <v>95.787584459459495</v>
      </c>
      <c r="T47" s="7"/>
      <c r="U47" s="7" t="s">
        <v>125</v>
      </c>
      <c r="V47" s="7"/>
    </row>
    <row r="48" spans="8:22">
      <c r="H48" s="7"/>
      <c r="I48" s="7">
        <v>100</v>
      </c>
      <c r="J48" s="7">
        <v>0.15</v>
      </c>
      <c r="K48" s="7">
        <v>0.15</v>
      </c>
      <c r="L48" s="7">
        <v>3.07</v>
      </c>
      <c r="M48" s="7">
        <v>8.7199999999999989</v>
      </c>
      <c r="N48" s="7">
        <v>9.1944327288064098</v>
      </c>
      <c r="O48" s="7" t="s">
        <v>101</v>
      </c>
      <c r="P48" s="7">
        <v>3.241131756756757</v>
      </c>
      <c r="Q48" s="7"/>
      <c r="R48" s="7" t="s">
        <v>102</v>
      </c>
      <c r="S48" s="7">
        <v>3.3704603040540544</v>
      </c>
      <c r="T48" s="7"/>
      <c r="U48" s="7">
        <v>843.34</v>
      </c>
      <c r="V48" s="7"/>
    </row>
    <row r="49" spans="8:22">
      <c r="H49" s="7"/>
      <c r="I49" s="7">
        <v>115</v>
      </c>
      <c r="J49" s="7">
        <v>0.124</v>
      </c>
      <c r="K49" s="7">
        <v>0.124</v>
      </c>
      <c r="L49" s="7">
        <v>1.66</v>
      </c>
      <c r="M49" s="7">
        <v>7.0600000000000005</v>
      </c>
      <c r="N49" s="7">
        <v>7.4441164065795027</v>
      </c>
      <c r="O49" s="7" t="s">
        <v>101</v>
      </c>
      <c r="P49" s="7">
        <v>1.752533783783784</v>
      </c>
      <c r="Q49" s="7"/>
      <c r="R49" s="7" t="s">
        <v>126</v>
      </c>
      <c r="S49" s="7">
        <v>0.84195523648648662</v>
      </c>
      <c r="T49" s="7"/>
      <c r="U49" s="7"/>
      <c r="V49" s="7"/>
    </row>
    <row r="50" spans="8:22">
      <c r="H50" s="7"/>
      <c r="I50" s="7">
        <v>200</v>
      </c>
      <c r="J50" s="7">
        <v>7.4999999999999997E-2</v>
      </c>
      <c r="K50" s="7">
        <v>7.4999999999999997E-2</v>
      </c>
      <c r="L50" s="7">
        <v>3.07</v>
      </c>
      <c r="M50" s="7">
        <v>3.99</v>
      </c>
      <c r="N50" s="7">
        <v>4.2070856178827496</v>
      </c>
      <c r="O50" s="7" t="s">
        <v>101</v>
      </c>
      <c r="P50" s="7">
        <v>3.241131756756757</v>
      </c>
      <c r="Q50" s="7"/>
      <c r="R50" s="7"/>
      <c r="S50" s="7"/>
      <c r="T50" s="7"/>
      <c r="U50" s="7"/>
      <c r="V50" s="7"/>
    </row>
    <row r="51" spans="8:22">
      <c r="H51" s="7"/>
      <c r="I51" s="7">
        <v>230</v>
      </c>
      <c r="J51" s="7">
        <v>6.3E-2</v>
      </c>
      <c r="K51" s="7">
        <v>6.3E-2</v>
      </c>
      <c r="L51" s="7">
        <v>0.8</v>
      </c>
      <c r="M51" s="7">
        <v>3.19</v>
      </c>
      <c r="N51" s="7">
        <v>3.3635596794601428</v>
      </c>
      <c r="O51" s="7" t="s">
        <v>102</v>
      </c>
      <c r="P51" s="7">
        <v>0.84459459459459485</v>
      </c>
      <c r="Q51" s="7"/>
      <c r="R51" s="7" t="s">
        <v>127</v>
      </c>
      <c r="S51" s="7">
        <v>100.00000000000003</v>
      </c>
      <c r="T51" s="7"/>
      <c r="U51" s="7"/>
      <c r="V51" s="7"/>
    </row>
    <row r="52" spans="8:22">
      <c r="H52" s="7" t="s">
        <v>103</v>
      </c>
      <c r="I52" s="7" t="s">
        <v>104</v>
      </c>
      <c r="J52" s="7" t="s">
        <v>105</v>
      </c>
      <c r="K52" s="7">
        <v>0</v>
      </c>
      <c r="L52" s="7">
        <v>3.19</v>
      </c>
      <c r="M52" s="7"/>
      <c r="N52" s="7"/>
      <c r="O52" s="7" t="s">
        <v>106</v>
      </c>
      <c r="P52" s="7">
        <v>3.3678209459459465</v>
      </c>
      <c r="Q52" s="7"/>
      <c r="R52" s="7"/>
      <c r="S52" s="7"/>
      <c r="T52" s="7"/>
      <c r="U52" s="7"/>
      <c r="V52" s="7"/>
    </row>
    <row r="53" spans="8:22">
      <c r="H53" s="7"/>
      <c r="I53" s="7"/>
      <c r="J53" s="7"/>
      <c r="K53" s="7"/>
      <c r="L53" s="7"/>
      <c r="M53" s="7"/>
      <c r="N53" s="7"/>
      <c r="O53" s="7"/>
      <c r="P53" s="7"/>
      <c r="Q53" s="7"/>
      <c r="R53" s="7"/>
      <c r="S53" s="7"/>
      <c r="T53" s="7"/>
      <c r="U53" s="7"/>
      <c r="V53" s="7"/>
    </row>
    <row r="54" spans="8:22">
      <c r="H54" s="7"/>
      <c r="I54" s="7" t="s">
        <v>107</v>
      </c>
      <c r="J54" s="7"/>
      <c r="K54" s="7"/>
      <c r="L54" s="7">
        <v>94.719999999999985</v>
      </c>
      <c r="M54" s="7"/>
      <c r="N54" s="7"/>
      <c r="O54" s="7"/>
      <c r="P54" s="7"/>
      <c r="Q54" s="7"/>
      <c r="R54" s="7"/>
      <c r="S54" s="7"/>
      <c r="T54" s="7"/>
      <c r="U54" s="7"/>
      <c r="V54" s="7"/>
    </row>
    <row r="55" spans="8:22">
      <c r="H55" s="7"/>
      <c r="I55" s="7" t="s">
        <v>108</v>
      </c>
      <c r="J55" s="7"/>
      <c r="K55" s="7"/>
      <c r="L55" s="7">
        <v>0.12000000000001876</v>
      </c>
      <c r="M55" s="7"/>
      <c r="N55" s="7"/>
      <c r="O55" s="7"/>
      <c r="P55" s="7"/>
      <c r="Q55" s="7"/>
      <c r="R55" s="7"/>
      <c r="S55" s="7"/>
      <c r="T55" s="7"/>
      <c r="U55" s="7"/>
      <c r="V55" s="7"/>
    </row>
    <row r="60" spans="8:22">
      <c r="H60" s="7" t="s">
        <v>130</v>
      </c>
      <c r="I60" s="7"/>
      <c r="J60" s="7"/>
      <c r="K60" s="7"/>
      <c r="L60" s="7"/>
      <c r="M60" s="7"/>
      <c r="N60" s="7"/>
      <c r="O60" s="7"/>
      <c r="P60" s="7"/>
      <c r="Q60" s="7"/>
      <c r="R60" s="7"/>
      <c r="S60" s="7"/>
      <c r="T60" s="7"/>
      <c r="U60" s="7"/>
      <c r="V60" s="7"/>
    </row>
    <row r="61" spans="8:22">
      <c r="H61" s="7" t="s">
        <v>88</v>
      </c>
      <c r="I61" s="7"/>
      <c r="J61" s="7">
        <v>207.03</v>
      </c>
      <c r="K61" s="7"/>
      <c r="L61" s="7"/>
      <c r="M61" s="7"/>
      <c r="N61" s="7"/>
      <c r="O61" s="7"/>
      <c r="P61" s="7"/>
      <c r="Q61" s="7"/>
      <c r="R61" s="7"/>
      <c r="S61" s="7"/>
      <c r="T61" s="7"/>
      <c r="U61" s="7"/>
      <c r="V61" s="7"/>
    </row>
    <row r="62" spans="8:22">
      <c r="H62" s="7"/>
      <c r="I62" s="7"/>
      <c r="J62" s="7"/>
      <c r="K62" s="7"/>
      <c r="L62" s="7"/>
      <c r="M62" s="7"/>
      <c r="N62" s="7"/>
      <c r="O62" s="7"/>
      <c r="P62" s="7"/>
      <c r="Q62" s="7"/>
      <c r="R62" s="7"/>
      <c r="S62" s="7"/>
      <c r="T62" s="7"/>
      <c r="U62" s="7"/>
      <c r="V62" s="7"/>
    </row>
    <row r="63" spans="8:22">
      <c r="H63" s="7"/>
      <c r="I63" s="7" t="s">
        <v>93</v>
      </c>
      <c r="J63" s="7" t="s">
        <v>121</v>
      </c>
      <c r="K63" s="7" t="s">
        <v>95</v>
      </c>
      <c r="L63" s="7" t="s">
        <v>122</v>
      </c>
      <c r="M63" s="7" t="s">
        <v>123</v>
      </c>
      <c r="N63" s="7" t="s">
        <v>98</v>
      </c>
      <c r="O63" s="7"/>
      <c r="P63" s="7"/>
      <c r="Q63" s="7"/>
      <c r="R63" s="7" t="s">
        <v>129</v>
      </c>
      <c r="S63" s="7"/>
      <c r="T63" s="7"/>
      <c r="U63" s="7" t="s">
        <v>120</v>
      </c>
      <c r="V63" s="7"/>
    </row>
    <row r="64" spans="8:22">
      <c r="H64" s="7" t="s">
        <v>99</v>
      </c>
      <c r="I64" s="7">
        <v>8</v>
      </c>
      <c r="J64" s="7">
        <v>2.38</v>
      </c>
      <c r="K64" s="7">
        <v>2.38</v>
      </c>
      <c r="L64" s="7">
        <v>75.59</v>
      </c>
      <c r="M64" s="7">
        <v>130.59</v>
      </c>
      <c r="N64" s="7">
        <v>63.077814799999999</v>
      </c>
      <c r="O64" s="7" t="s">
        <v>100</v>
      </c>
      <c r="P64" s="7">
        <v>36.662139877776703</v>
      </c>
      <c r="Q64" s="7"/>
      <c r="R64" s="7"/>
      <c r="S64" s="7"/>
      <c r="T64" s="7"/>
      <c r="U64" s="7">
        <v>1.44983E-4</v>
      </c>
      <c r="V64" s="7"/>
    </row>
    <row r="65" spans="8:22">
      <c r="H65" s="7"/>
      <c r="I65" s="7">
        <v>80</v>
      </c>
      <c r="J65" s="7">
        <v>0.18</v>
      </c>
      <c r="K65" s="7">
        <v>0.18</v>
      </c>
      <c r="L65" s="7">
        <v>118.82</v>
      </c>
      <c r="M65" s="7">
        <v>11.77</v>
      </c>
      <c r="N65" s="7">
        <v>5.6851664</v>
      </c>
      <c r="O65" s="7" t="s">
        <v>101</v>
      </c>
      <c r="P65" s="7">
        <v>57.629255989911719</v>
      </c>
      <c r="Q65" s="7"/>
      <c r="R65" s="7" t="s">
        <v>101</v>
      </c>
      <c r="S65" s="7">
        <v>98.879619749733237</v>
      </c>
      <c r="T65" s="7"/>
      <c r="U65" s="7" t="s">
        <v>125</v>
      </c>
      <c r="V65" s="7"/>
    </row>
    <row r="66" spans="8:22">
      <c r="H66" s="7"/>
      <c r="I66" s="7">
        <v>100</v>
      </c>
      <c r="J66" s="7">
        <v>0.15</v>
      </c>
      <c r="K66" s="7">
        <v>0.15</v>
      </c>
      <c r="L66" s="7">
        <v>3.91</v>
      </c>
      <c r="M66" s="7">
        <v>7.86</v>
      </c>
      <c r="N66" s="7">
        <v>3.7965512000000001</v>
      </c>
      <c r="O66" s="7" t="s">
        <v>101</v>
      </c>
      <c r="P66" s="7">
        <v>1.8964012028324766</v>
      </c>
      <c r="Q66" s="7"/>
      <c r="R66" s="7" t="s">
        <v>102</v>
      </c>
      <c r="S66" s="7">
        <v>0.91667475021825584</v>
      </c>
      <c r="T66" s="7"/>
      <c r="U66" s="7">
        <v>1252.6500000000001</v>
      </c>
      <c r="V66" s="7"/>
    </row>
    <row r="67" spans="8:22">
      <c r="H67" s="7"/>
      <c r="I67" s="7">
        <v>115</v>
      </c>
      <c r="J67" s="7">
        <v>0.124</v>
      </c>
      <c r="K67" s="7">
        <v>0.124</v>
      </c>
      <c r="L67" s="7">
        <v>2.13</v>
      </c>
      <c r="M67" s="7">
        <v>5.73</v>
      </c>
      <c r="N67" s="7">
        <v>2.7677147999999998</v>
      </c>
      <c r="O67" s="7" t="s">
        <v>101</v>
      </c>
      <c r="P67" s="7">
        <v>1.0330778931031137</v>
      </c>
      <c r="Q67" s="7"/>
      <c r="R67" s="7" t="s">
        <v>126</v>
      </c>
      <c r="S67" s="7">
        <v>0.2037055000485013</v>
      </c>
      <c r="T67" s="7"/>
      <c r="U67" s="7"/>
      <c r="V67" s="7"/>
    </row>
    <row r="68" spans="8:22">
      <c r="H68" s="7"/>
      <c r="I68" s="7">
        <v>200</v>
      </c>
      <c r="J68" s="7">
        <v>7.4999999999999997E-2</v>
      </c>
      <c r="K68" s="7">
        <v>7.4999999999999997E-2</v>
      </c>
      <c r="L68" s="7">
        <v>3.42</v>
      </c>
      <c r="M68" s="7">
        <v>2.31</v>
      </c>
      <c r="N68" s="7">
        <v>1.1157803000000002</v>
      </c>
      <c r="O68" s="7" t="s">
        <v>101</v>
      </c>
      <c r="P68" s="7">
        <v>1.6587447861092248</v>
      </c>
      <c r="Q68" s="7"/>
      <c r="R68" s="7"/>
      <c r="S68" s="7"/>
      <c r="T68" s="7"/>
      <c r="U68" s="7"/>
      <c r="V68" s="7"/>
    </row>
    <row r="69" spans="8:22">
      <c r="H69" s="7"/>
      <c r="I69" s="7">
        <v>230</v>
      </c>
      <c r="J69" s="7">
        <v>6.3E-2</v>
      </c>
      <c r="K69" s="7">
        <v>6.3E-2</v>
      </c>
      <c r="L69" s="7">
        <v>0.63</v>
      </c>
      <c r="M69" s="7">
        <v>1.68</v>
      </c>
      <c r="N69" s="7">
        <v>0.8114766000000001</v>
      </c>
      <c r="O69" s="7" t="s">
        <v>102</v>
      </c>
      <c r="P69" s="7">
        <v>0.30555825007275195</v>
      </c>
      <c r="Q69" s="7"/>
      <c r="R69" s="7" t="s">
        <v>127</v>
      </c>
      <c r="S69" s="7">
        <v>99.999999999999986</v>
      </c>
      <c r="T69" s="7"/>
      <c r="U69" s="7"/>
      <c r="V69" s="7"/>
    </row>
    <row r="70" spans="8:22">
      <c r="H70" s="7" t="s">
        <v>103</v>
      </c>
      <c r="I70" s="7" t="s">
        <v>104</v>
      </c>
      <c r="J70" s="7" t="s">
        <v>105</v>
      </c>
      <c r="K70" s="7">
        <v>0</v>
      </c>
      <c r="L70" s="7">
        <v>1.68</v>
      </c>
      <c r="M70" s="7"/>
      <c r="N70" s="7"/>
      <c r="O70" s="7" t="s">
        <v>106</v>
      </c>
      <c r="P70" s="7">
        <v>0.81482200019400519</v>
      </c>
      <c r="Q70" s="7"/>
      <c r="R70" s="7"/>
      <c r="S70" s="7"/>
      <c r="T70" s="7"/>
      <c r="U70" s="7"/>
      <c r="V70" s="7"/>
    </row>
    <row r="71" spans="8:22">
      <c r="H71" s="7"/>
      <c r="I71" s="7"/>
      <c r="J71" s="7"/>
      <c r="K71" s="7"/>
      <c r="L71" s="7"/>
      <c r="M71" s="7"/>
      <c r="N71" s="7"/>
      <c r="O71" s="7"/>
      <c r="P71" s="7"/>
      <c r="Q71" s="7"/>
      <c r="R71" s="7"/>
      <c r="S71" s="7"/>
      <c r="T71" s="7"/>
      <c r="U71" s="7"/>
      <c r="V71" s="7"/>
    </row>
    <row r="72" spans="8:22">
      <c r="H72" s="7"/>
      <c r="I72" s="7" t="s">
        <v>131</v>
      </c>
      <c r="J72" s="7"/>
      <c r="K72" s="7"/>
      <c r="L72" s="7">
        <v>206.18</v>
      </c>
      <c r="M72" s="7"/>
      <c r="N72" s="7"/>
      <c r="O72" s="7"/>
      <c r="P72" s="7"/>
      <c r="Q72" s="7"/>
      <c r="R72" s="7"/>
      <c r="S72" s="7"/>
      <c r="T72" s="7"/>
      <c r="U72" s="7"/>
      <c r="V72" s="7"/>
    </row>
    <row r="73" spans="8:22">
      <c r="H73" s="7"/>
      <c r="I73" s="7" t="s">
        <v>108</v>
      </c>
      <c r="J73" s="7"/>
      <c r="K73" s="7"/>
      <c r="L73" s="7">
        <v>0.84999999999999432</v>
      </c>
      <c r="M73" s="7"/>
      <c r="N73" s="7"/>
      <c r="O73" s="7"/>
      <c r="P73" s="7"/>
      <c r="Q73" s="7"/>
      <c r="R73" s="7"/>
      <c r="S73" s="7"/>
      <c r="T73" s="7"/>
      <c r="U73" s="7"/>
      <c r="V73" s="7"/>
    </row>
  </sheetData>
  <mergeCells count="1">
    <mergeCell ref="H1:V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67EA3-CCB7-4A6A-9BBE-50D9282B3DFB}">
  <dimension ref="A1:AA61"/>
  <sheetViews>
    <sheetView topLeftCell="D21" workbookViewId="0">
      <selection activeCell="M24" sqref="M24"/>
    </sheetView>
  </sheetViews>
  <sheetFormatPr defaultColWidth="9.140625" defaultRowHeight="14.45"/>
  <cols>
    <col min="1" max="1" width="8.28515625" style="1" bestFit="1" customWidth="1"/>
    <col min="2" max="2" width="19.42578125" style="1" bestFit="1" customWidth="1"/>
    <col min="3" max="3" width="15.42578125" style="1" bestFit="1" customWidth="1"/>
    <col min="4" max="4" width="28.5703125" style="1" bestFit="1" customWidth="1"/>
    <col min="5" max="5" width="10.140625" style="1" bestFit="1" customWidth="1"/>
    <col min="6" max="6" width="10.140625" style="1" customWidth="1"/>
    <col min="7" max="7" width="9.140625" style="1"/>
    <col min="8" max="8" width="8.28515625" style="1" bestFit="1" customWidth="1"/>
    <col min="9" max="9" width="19.42578125" style="1" bestFit="1" customWidth="1"/>
    <col min="10" max="10" width="15.42578125" style="1" bestFit="1" customWidth="1"/>
    <col min="11" max="11" width="28.5703125" style="1" bestFit="1" customWidth="1"/>
    <col min="12" max="12" width="10.140625" style="1" bestFit="1" customWidth="1"/>
    <col min="13" max="13" width="10.140625" style="1" customWidth="1"/>
    <col min="14" max="14" width="9.140625" style="1"/>
    <col min="15" max="15" width="8.28515625" style="1" bestFit="1" customWidth="1"/>
    <col min="16" max="16" width="19.42578125" style="1" bestFit="1" customWidth="1"/>
    <col min="17" max="17" width="15.42578125" style="1" bestFit="1" customWidth="1"/>
    <col min="18" max="18" width="28.5703125" style="1" bestFit="1" customWidth="1"/>
    <col min="19" max="19" width="10.140625" style="1" bestFit="1" customWidth="1"/>
    <col min="20" max="20" width="10.140625" style="1" customWidth="1"/>
    <col min="21" max="21" width="9.140625" style="1"/>
    <col min="22" max="22" width="8.28515625" style="1" bestFit="1" customWidth="1"/>
    <col min="23" max="23" width="19.42578125" style="1" bestFit="1" customWidth="1"/>
    <col min="24" max="24" width="15.42578125" style="1" bestFit="1" customWidth="1"/>
    <col min="25" max="25" width="28.5703125" style="1" bestFit="1" customWidth="1"/>
    <col min="26" max="26" width="10.140625" style="1" bestFit="1" customWidth="1"/>
    <col min="27" max="16384" width="9.140625" style="1"/>
  </cols>
  <sheetData>
    <row r="1" spans="1:27">
      <c r="A1" s="6"/>
      <c r="B1" s="6"/>
      <c r="C1" s="6"/>
      <c r="D1" s="6"/>
      <c r="E1" s="6"/>
      <c r="F1" s="6"/>
      <c r="H1" s="6"/>
      <c r="I1" s="6"/>
      <c r="J1" s="6"/>
      <c r="K1" s="6"/>
      <c r="L1" s="6"/>
      <c r="M1" s="6"/>
      <c r="O1" s="6"/>
      <c r="P1" s="6"/>
      <c r="Q1" s="6"/>
      <c r="R1" s="6"/>
      <c r="S1" s="6"/>
      <c r="T1" s="6"/>
      <c r="V1" s="6"/>
      <c r="W1" s="6"/>
      <c r="X1" s="6"/>
      <c r="Y1" s="6"/>
      <c r="Z1" s="6"/>
    </row>
    <row r="2" spans="1:27">
      <c r="A2" s="93" t="s">
        <v>78</v>
      </c>
      <c r="B2" s="93"/>
      <c r="C2" s="93"/>
      <c r="D2" s="93"/>
      <c r="E2" s="93"/>
      <c r="F2" s="93"/>
      <c r="H2" s="93" t="s">
        <v>53</v>
      </c>
      <c r="I2" s="93"/>
      <c r="J2" s="93"/>
      <c r="K2" s="93"/>
      <c r="L2" s="93"/>
      <c r="M2" s="93"/>
      <c r="O2" s="93" t="s">
        <v>54</v>
      </c>
      <c r="P2" s="93"/>
      <c r="Q2" s="93"/>
      <c r="R2" s="93"/>
      <c r="S2" s="93"/>
      <c r="T2" s="93"/>
      <c r="V2" s="93" t="s">
        <v>55</v>
      </c>
      <c r="W2" s="93"/>
      <c r="X2" s="93"/>
      <c r="Y2" s="93"/>
      <c r="Z2" s="93"/>
      <c r="AA2" s="93"/>
    </row>
    <row r="3" spans="1:27">
      <c r="A3" s="6" t="s">
        <v>132</v>
      </c>
      <c r="B3" s="6" t="s">
        <v>133</v>
      </c>
      <c r="C3" s="6" t="s">
        <v>134</v>
      </c>
      <c r="D3" s="6" t="s">
        <v>135</v>
      </c>
      <c r="E3" s="6" t="s">
        <v>136</v>
      </c>
      <c r="F3" s="6" t="s">
        <v>137</v>
      </c>
      <c r="H3" s="6" t="s">
        <v>132</v>
      </c>
      <c r="I3" s="6" t="s">
        <v>133</v>
      </c>
      <c r="J3" s="6" t="s">
        <v>134</v>
      </c>
      <c r="K3" s="6" t="s">
        <v>135</v>
      </c>
      <c r="L3" s="6" t="s">
        <v>136</v>
      </c>
      <c r="M3" s="6" t="s">
        <v>137</v>
      </c>
      <c r="O3" s="6" t="s">
        <v>132</v>
      </c>
      <c r="P3" s="6" t="s">
        <v>133</v>
      </c>
      <c r="Q3" s="6" t="s">
        <v>134</v>
      </c>
      <c r="R3" s="6" t="s">
        <v>135</v>
      </c>
      <c r="S3" s="6" t="s">
        <v>136</v>
      </c>
      <c r="T3" s="6" t="s">
        <v>137</v>
      </c>
      <c r="V3" s="6" t="s">
        <v>132</v>
      </c>
      <c r="W3" s="6" t="s">
        <v>133</v>
      </c>
      <c r="X3" s="6" t="s">
        <v>134</v>
      </c>
      <c r="Y3" s="6" t="s">
        <v>135</v>
      </c>
      <c r="Z3" s="6" t="s">
        <v>136</v>
      </c>
      <c r="AA3" s="6" t="s">
        <v>137</v>
      </c>
    </row>
    <row r="4" spans="1:27">
      <c r="A4" s="6">
        <v>0</v>
      </c>
      <c r="B4" s="6">
        <v>0</v>
      </c>
      <c r="C4" s="6">
        <v>0</v>
      </c>
      <c r="D4" s="6">
        <v>0</v>
      </c>
      <c r="E4" s="6">
        <v>91</v>
      </c>
      <c r="H4" s="6">
        <v>0</v>
      </c>
      <c r="I4" s="6">
        <v>0</v>
      </c>
      <c r="J4" s="6">
        <v>0</v>
      </c>
      <c r="K4" s="6">
        <v>0</v>
      </c>
      <c r="L4" s="6">
        <v>91</v>
      </c>
      <c r="M4" s="18"/>
      <c r="O4" s="6">
        <v>1</v>
      </c>
      <c r="P4" s="6">
        <v>0</v>
      </c>
      <c r="Q4" s="6">
        <v>0</v>
      </c>
      <c r="R4" s="6">
        <v>0</v>
      </c>
      <c r="S4" s="6">
        <v>91</v>
      </c>
      <c r="T4" s="18"/>
      <c r="V4" s="6">
        <v>1</v>
      </c>
      <c r="W4" s="6">
        <v>2.98</v>
      </c>
      <c r="X4" s="6">
        <v>0</v>
      </c>
      <c r="Y4" s="6">
        <v>2</v>
      </c>
      <c r="Z4" s="6">
        <v>91</v>
      </c>
      <c r="AA4" s="18"/>
    </row>
    <row r="5" spans="1:27">
      <c r="A5" s="6">
        <v>1</v>
      </c>
      <c r="B5" s="6">
        <v>2.02</v>
      </c>
      <c r="C5" s="6">
        <v>2.02</v>
      </c>
      <c r="D5" s="6">
        <v>2</v>
      </c>
      <c r="E5" s="6">
        <v>89</v>
      </c>
      <c r="F5" s="6"/>
      <c r="H5" s="6">
        <v>1</v>
      </c>
      <c r="I5" s="6">
        <v>1.07</v>
      </c>
      <c r="J5" s="6">
        <v>1.07</v>
      </c>
      <c r="K5" s="6">
        <v>2</v>
      </c>
      <c r="L5" s="6">
        <v>89</v>
      </c>
      <c r="M5" s="6"/>
      <c r="O5" s="6">
        <v>2</v>
      </c>
      <c r="P5" s="6">
        <v>3.42</v>
      </c>
      <c r="Q5" s="6">
        <v>3.42</v>
      </c>
      <c r="R5" s="6">
        <v>3</v>
      </c>
      <c r="S5" s="6">
        <v>88</v>
      </c>
      <c r="T5" s="6"/>
      <c r="V5" s="6">
        <v>2</v>
      </c>
      <c r="W5" s="6">
        <v>1.65</v>
      </c>
      <c r="X5" s="6">
        <v>1.65</v>
      </c>
      <c r="Y5" s="6">
        <v>4</v>
      </c>
      <c r="Z5" s="6">
        <v>87</v>
      </c>
      <c r="AA5" s="6"/>
    </row>
    <row r="6" spans="1:27">
      <c r="A6" s="6">
        <v>2</v>
      </c>
      <c r="B6" s="6">
        <v>1.71</v>
      </c>
      <c r="C6" s="6">
        <v>3.73</v>
      </c>
      <c r="D6" s="6">
        <v>4</v>
      </c>
      <c r="E6" s="6">
        <v>87</v>
      </c>
      <c r="F6" s="6"/>
      <c r="H6" s="6">
        <v>2</v>
      </c>
      <c r="I6" s="6">
        <v>2.31</v>
      </c>
      <c r="J6" s="6">
        <v>3.38</v>
      </c>
      <c r="K6" s="6">
        <v>3.5</v>
      </c>
      <c r="L6" s="6">
        <v>87.5</v>
      </c>
      <c r="M6" s="6"/>
      <c r="O6" s="6">
        <v>3</v>
      </c>
      <c r="P6" s="6">
        <v>1.88</v>
      </c>
      <c r="Q6" s="6">
        <v>5.3</v>
      </c>
      <c r="R6" s="6">
        <v>5</v>
      </c>
      <c r="S6" s="6">
        <v>86</v>
      </c>
      <c r="T6" s="6"/>
      <c r="V6" s="6">
        <v>3</v>
      </c>
      <c r="W6" s="6">
        <v>2.19</v>
      </c>
      <c r="X6" s="6">
        <v>3.84</v>
      </c>
      <c r="Y6" s="6">
        <v>6</v>
      </c>
      <c r="Z6" s="6">
        <v>85</v>
      </c>
      <c r="AA6" s="6"/>
    </row>
    <row r="7" spans="1:27">
      <c r="A7" s="6">
        <v>3</v>
      </c>
      <c r="B7" s="6">
        <v>2.41</v>
      </c>
      <c r="C7" s="6">
        <v>6.14</v>
      </c>
      <c r="D7" s="6">
        <v>6</v>
      </c>
      <c r="E7" s="6">
        <v>85</v>
      </c>
      <c r="F7" s="6"/>
      <c r="H7" s="6">
        <v>3</v>
      </c>
      <c r="I7" s="6">
        <v>2.0099999999999998</v>
      </c>
      <c r="J7" s="6">
        <v>5.39</v>
      </c>
      <c r="K7" s="6">
        <v>5</v>
      </c>
      <c r="L7" s="6">
        <v>86</v>
      </c>
      <c r="M7" s="6"/>
      <c r="O7" s="6">
        <v>4</v>
      </c>
      <c r="P7" s="6">
        <v>1.3</v>
      </c>
      <c r="Q7" s="6">
        <v>6.6</v>
      </c>
      <c r="R7" s="6">
        <v>6</v>
      </c>
      <c r="S7" s="6">
        <v>85</v>
      </c>
      <c r="T7" s="6"/>
      <c r="V7" s="6">
        <v>4</v>
      </c>
      <c r="W7" s="6">
        <v>2.14</v>
      </c>
      <c r="X7" s="6">
        <v>5.98</v>
      </c>
      <c r="Y7" s="6">
        <v>8</v>
      </c>
      <c r="Z7" s="6">
        <v>83</v>
      </c>
      <c r="AA7" s="6"/>
    </row>
    <row r="8" spans="1:27">
      <c r="A8" s="6">
        <v>4</v>
      </c>
      <c r="B8" s="6">
        <v>4.53</v>
      </c>
      <c r="C8" s="6">
        <v>10.67</v>
      </c>
      <c r="D8" s="6">
        <v>8</v>
      </c>
      <c r="E8" s="6">
        <v>83</v>
      </c>
      <c r="F8" s="6"/>
      <c r="H8" s="6">
        <v>4</v>
      </c>
      <c r="I8" s="6">
        <v>1.21</v>
      </c>
      <c r="J8" s="6">
        <v>6.6</v>
      </c>
      <c r="K8" s="6">
        <v>7</v>
      </c>
      <c r="L8" s="6">
        <v>84</v>
      </c>
      <c r="M8" s="6"/>
      <c r="O8" s="6">
        <v>5</v>
      </c>
      <c r="P8" s="6">
        <v>1.1299999999999999</v>
      </c>
      <c r="Q8" s="6">
        <v>7.73</v>
      </c>
      <c r="R8" s="6">
        <v>7</v>
      </c>
      <c r="S8" s="6">
        <v>84</v>
      </c>
      <c r="T8" s="17">
        <f>(1.2/(1.53))^2*(6.2/(Q8-Q4))*LN(S4/S8)</f>
        <v>3.949240639964232E-2</v>
      </c>
      <c r="V8" s="6">
        <v>5</v>
      </c>
      <c r="W8" s="6">
        <v>2.19</v>
      </c>
      <c r="X8" s="6">
        <v>8.17</v>
      </c>
      <c r="Y8" s="6">
        <v>10</v>
      </c>
      <c r="Z8" s="6">
        <v>81</v>
      </c>
      <c r="AA8" s="17">
        <f>(1.2/(1.53))^2*(6.2/(X8-X4))*LN(Z4/Z8)</f>
        <v>5.4342656566820913E-2</v>
      </c>
    </row>
    <row r="9" spans="1:27">
      <c r="A9" s="6">
        <v>5</v>
      </c>
      <c r="B9" s="6">
        <v>2.0499999999999998</v>
      </c>
      <c r="C9" s="6">
        <v>12.72</v>
      </c>
      <c r="D9" s="6">
        <v>10</v>
      </c>
      <c r="E9" s="6">
        <v>81</v>
      </c>
      <c r="F9" s="17">
        <f>(1.2/(1.53))^2*(6.2/(C9-C4))*LN(E4/E9)</f>
        <v>3.4904049068469091E-2</v>
      </c>
      <c r="H9" s="6">
        <v>5</v>
      </c>
      <c r="I9" s="6">
        <v>2.02</v>
      </c>
      <c r="J9" s="6">
        <v>8.6199999999999992</v>
      </c>
      <c r="K9" s="6">
        <v>8.5</v>
      </c>
      <c r="L9" s="6">
        <v>82.5</v>
      </c>
      <c r="M9" s="17">
        <f>(1.2/(1.53))^2*(6.2/(J9-J4))*LN(L4/L9)</f>
        <v>4.3387169253484077E-2</v>
      </c>
      <c r="O9" s="6">
        <v>6</v>
      </c>
      <c r="P9" s="6">
        <v>1.96</v>
      </c>
      <c r="Q9" s="6">
        <v>9.69</v>
      </c>
      <c r="R9" s="6">
        <v>9</v>
      </c>
      <c r="S9" s="6">
        <v>82</v>
      </c>
      <c r="T9" s="6"/>
      <c r="V9" s="6">
        <v>6</v>
      </c>
      <c r="W9" s="6">
        <v>2.2000000000000002</v>
      </c>
      <c r="X9" s="6">
        <v>10.37</v>
      </c>
      <c r="Y9" s="6">
        <v>12</v>
      </c>
      <c r="Z9" s="6">
        <v>79</v>
      </c>
      <c r="AA9" s="6"/>
    </row>
    <row r="10" spans="1:27">
      <c r="A10" s="6">
        <v>6</v>
      </c>
      <c r="B10" s="6">
        <v>2.48</v>
      </c>
      <c r="C10" s="6">
        <v>15.2</v>
      </c>
      <c r="D10" s="6">
        <v>12</v>
      </c>
      <c r="E10" s="6">
        <v>79</v>
      </c>
      <c r="F10" s="17"/>
      <c r="H10" s="6">
        <v>6</v>
      </c>
      <c r="I10" s="6">
        <v>1.73</v>
      </c>
      <c r="J10" s="6">
        <v>10.35</v>
      </c>
      <c r="K10" s="6">
        <v>10</v>
      </c>
      <c r="L10" s="6">
        <v>81</v>
      </c>
      <c r="M10" s="6"/>
      <c r="O10" s="6">
        <v>7</v>
      </c>
      <c r="P10" s="6">
        <v>2.4500000000000002</v>
      </c>
      <c r="Q10" s="6">
        <v>12.14</v>
      </c>
      <c r="R10" s="6">
        <v>11</v>
      </c>
      <c r="S10" s="6">
        <v>80</v>
      </c>
      <c r="T10" s="6"/>
      <c r="V10" s="6">
        <v>7</v>
      </c>
      <c r="W10" s="6">
        <v>2.44</v>
      </c>
      <c r="X10" s="6">
        <v>12.81</v>
      </c>
      <c r="Y10" s="6">
        <v>14</v>
      </c>
      <c r="Z10" s="6">
        <v>77</v>
      </c>
      <c r="AA10" s="6"/>
    </row>
    <row r="11" spans="1:27">
      <c r="A11" s="6">
        <v>7</v>
      </c>
      <c r="B11" s="6">
        <v>2.39</v>
      </c>
      <c r="C11" s="6">
        <v>17.59</v>
      </c>
      <c r="D11" s="6">
        <v>14</v>
      </c>
      <c r="E11" s="6">
        <v>77</v>
      </c>
      <c r="F11" s="17"/>
      <c r="H11" s="6">
        <v>7</v>
      </c>
      <c r="I11" s="6">
        <v>1.92</v>
      </c>
      <c r="J11" s="6">
        <v>12.27</v>
      </c>
      <c r="K11" s="6">
        <v>11.5</v>
      </c>
      <c r="L11" s="6">
        <v>79.5</v>
      </c>
      <c r="M11" s="6"/>
      <c r="O11" s="6">
        <v>8</v>
      </c>
      <c r="P11" s="6">
        <v>2.21</v>
      </c>
      <c r="Q11" s="6">
        <v>14.35</v>
      </c>
      <c r="R11" s="6">
        <v>13</v>
      </c>
      <c r="S11" s="6">
        <v>78</v>
      </c>
      <c r="T11" s="6"/>
      <c r="V11" s="6">
        <v>8</v>
      </c>
      <c r="W11" s="6">
        <v>2.4500000000000002</v>
      </c>
      <c r="X11" s="6">
        <v>15.26</v>
      </c>
      <c r="Y11" s="6">
        <v>16</v>
      </c>
      <c r="Z11" s="6">
        <v>75</v>
      </c>
      <c r="AA11" s="6"/>
    </row>
    <row r="12" spans="1:27">
      <c r="A12" s="6">
        <v>8</v>
      </c>
      <c r="B12" s="6">
        <v>2.48</v>
      </c>
      <c r="C12" s="6">
        <v>20.07</v>
      </c>
      <c r="D12" s="6">
        <v>16</v>
      </c>
      <c r="E12" s="6">
        <v>75</v>
      </c>
      <c r="F12" s="17"/>
      <c r="H12" s="6">
        <v>8</v>
      </c>
      <c r="I12" s="6">
        <v>1.36</v>
      </c>
      <c r="J12" s="6">
        <v>13.63</v>
      </c>
      <c r="K12" s="6">
        <v>13</v>
      </c>
      <c r="L12" s="6">
        <v>78</v>
      </c>
      <c r="M12" s="6"/>
      <c r="O12" s="6">
        <v>9</v>
      </c>
      <c r="P12" s="6">
        <v>2.4300000000000002</v>
      </c>
      <c r="Q12" s="6">
        <v>16.78</v>
      </c>
      <c r="R12" s="6">
        <v>15</v>
      </c>
      <c r="S12" s="6">
        <v>76</v>
      </c>
      <c r="T12" s="6"/>
      <c r="V12" s="6">
        <v>9</v>
      </c>
      <c r="W12" s="6">
        <v>2.23</v>
      </c>
      <c r="X12" s="6">
        <v>17.489999999999998</v>
      </c>
      <c r="Y12" s="6">
        <v>18</v>
      </c>
      <c r="Z12" s="6">
        <v>73</v>
      </c>
      <c r="AA12" s="6"/>
    </row>
    <row r="13" spans="1:27">
      <c r="A13" s="6">
        <v>9</v>
      </c>
      <c r="B13" s="6">
        <v>2.52</v>
      </c>
      <c r="C13" s="6">
        <v>22.59</v>
      </c>
      <c r="D13" s="6">
        <v>18</v>
      </c>
      <c r="E13" s="6">
        <v>73</v>
      </c>
      <c r="F13" s="17"/>
      <c r="H13" s="6">
        <v>9</v>
      </c>
      <c r="I13" s="6">
        <v>2.4300000000000002</v>
      </c>
      <c r="J13" s="6">
        <v>16.059999999999999</v>
      </c>
      <c r="K13" s="6">
        <v>14.5</v>
      </c>
      <c r="L13" s="6">
        <v>76.5</v>
      </c>
      <c r="M13" s="6"/>
      <c r="O13" s="6">
        <v>10</v>
      </c>
      <c r="P13" s="6">
        <v>1.36</v>
      </c>
      <c r="Q13" s="6">
        <v>18.14</v>
      </c>
      <c r="R13" s="6">
        <v>16</v>
      </c>
      <c r="S13" s="6">
        <v>75</v>
      </c>
      <c r="T13" s="17">
        <f>(1.2/(1.53))^2*(6.2/(Q13-Q8))*LN(S8/S13)</f>
        <v>4.1520296015811267E-2</v>
      </c>
      <c r="V13" s="6">
        <v>10</v>
      </c>
      <c r="W13" s="6">
        <v>2.75</v>
      </c>
      <c r="X13" s="6">
        <v>20.239999999999998</v>
      </c>
      <c r="Y13" s="6">
        <v>20</v>
      </c>
      <c r="Z13" s="6">
        <v>71</v>
      </c>
      <c r="AA13" s="17">
        <f>(1.2/(1.53))^2*(6.2/(X13-X9))*LN(Z9/Z13)</f>
        <v>4.1256765331976399E-2</v>
      </c>
    </row>
    <row r="14" spans="1:27">
      <c r="A14" s="6">
        <v>10</v>
      </c>
      <c r="B14" s="6">
        <v>2.54</v>
      </c>
      <c r="C14" s="6">
        <v>25.13</v>
      </c>
      <c r="D14" s="6">
        <v>20</v>
      </c>
      <c r="E14" s="6">
        <v>71</v>
      </c>
      <c r="F14" s="17">
        <f>(1.2/(1.53))^2*(6.2/(C14-C9))*LN(E9/E14)</f>
        <v>4.0496146932291394E-2</v>
      </c>
      <c r="H14" s="6">
        <v>10</v>
      </c>
      <c r="I14" s="6">
        <v>2.69</v>
      </c>
      <c r="J14" s="6">
        <v>18.75</v>
      </c>
      <c r="K14" s="6">
        <v>16</v>
      </c>
      <c r="L14" s="6">
        <v>75</v>
      </c>
      <c r="M14" s="17">
        <f>(1.2/(1.53))^2*(6.2/(J14-J9))*LN(L9/L14)</f>
        <v>3.588402606404717E-2</v>
      </c>
      <c r="O14" s="6">
        <v>11</v>
      </c>
      <c r="P14" s="6">
        <v>2.5299999999999998</v>
      </c>
      <c r="Q14" s="6">
        <v>20.67</v>
      </c>
      <c r="R14" s="6">
        <v>18</v>
      </c>
      <c r="S14" s="6">
        <v>73</v>
      </c>
      <c r="T14" s="17"/>
      <c r="V14" s="6">
        <v>11</v>
      </c>
      <c r="W14" s="6">
        <v>2.79</v>
      </c>
      <c r="X14" s="6">
        <v>23.03</v>
      </c>
      <c r="Y14" s="6">
        <v>22</v>
      </c>
      <c r="Z14" s="6">
        <v>69</v>
      </c>
      <c r="AA14" s="17"/>
    </row>
    <row r="15" spans="1:27">
      <c r="A15" s="6">
        <v>11</v>
      </c>
      <c r="B15" s="6">
        <v>2.62</v>
      </c>
      <c r="C15" s="6">
        <v>27.75</v>
      </c>
      <c r="D15" s="6">
        <v>22</v>
      </c>
      <c r="E15" s="6">
        <v>69</v>
      </c>
      <c r="F15" s="17"/>
      <c r="H15" s="6">
        <v>11</v>
      </c>
      <c r="I15" s="6">
        <v>1.36</v>
      </c>
      <c r="J15" s="6">
        <v>20.11</v>
      </c>
      <c r="K15" s="6">
        <v>18</v>
      </c>
      <c r="L15" s="6">
        <v>73</v>
      </c>
      <c r="M15" s="17"/>
      <c r="O15" s="6">
        <v>12</v>
      </c>
      <c r="P15" s="6">
        <v>2.35</v>
      </c>
      <c r="Q15" s="6">
        <v>23.02</v>
      </c>
      <c r="R15" s="6">
        <v>20</v>
      </c>
      <c r="S15" s="6">
        <v>71</v>
      </c>
      <c r="T15" s="17"/>
      <c r="V15" s="6">
        <v>12</v>
      </c>
      <c r="W15" s="6">
        <v>2.56</v>
      </c>
      <c r="X15" s="6">
        <v>25.59</v>
      </c>
      <c r="Y15" s="6">
        <v>24</v>
      </c>
      <c r="Z15" s="6">
        <v>67</v>
      </c>
      <c r="AA15" s="17"/>
    </row>
    <row r="16" spans="1:27">
      <c r="A16" s="6">
        <v>12</v>
      </c>
      <c r="B16" s="6">
        <v>3.13</v>
      </c>
      <c r="C16" s="6">
        <v>30.88</v>
      </c>
      <c r="D16" s="6">
        <v>24</v>
      </c>
      <c r="E16" s="6">
        <v>67</v>
      </c>
      <c r="F16" s="17"/>
      <c r="H16" s="6">
        <v>12</v>
      </c>
      <c r="I16" s="6">
        <v>1.34</v>
      </c>
      <c r="J16" s="6">
        <v>21.45</v>
      </c>
      <c r="K16" s="6">
        <v>20</v>
      </c>
      <c r="L16" s="6">
        <v>71</v>
      </c>
      <c r="M16" s="17"/>
      <c r="O16" s="6">
        <v>13</v>
      </c>
      <c r="P16" s="6">
        <v>2.71</v>
      </c>
      <c r="Q16" s="6">
        <v>25.73</v>
      </c>
      <c r="R16" s="6">
        <v>22</v>
      </c>
      <c r="S16" s="6">
        <v>69</v>
      </c>
      <c r="T16" s="17"/>
      <c r="V16" s="6">
        <v>13</v>
      </c>
      <c r="W16" s="6">
        <v>2.83</v>
      </c>
      <c r="X16" s="6">
        <v>28.42</v>
      </c>
      <c r="Y16" s="6">
        <v>26</v>
      </c>
      <c r="Z16" s="6">
        <v>65</v>
      </c>
      <c r="AA16" s="17"/>
    </row>
    <row r="17" spans="1:27">
      <c r="A17" s="6">
        <v>13</v>
      </c>
      <c r="B17" s="6">
        <v>5.46</v>
      </c>
      <c r="C17" s="6">
        <v>36.340000000000003</v>
      </c>
      <c r="D17" s="6">
        <v>26</v>
      </c>
      <c r="E17" s="6">
        <v>65</v>
      </c>
      <c r="F17" s="17"/>
      <c r="H17" s="6">
        <v>13</v>
      </c>
      <c r="I17" s="6">
        <v>1.41</v>
      </c>
      <c r="J17" s="6">
        <v>22.86</v>
      </c>
      <c r="K17" s="6">
        <v>21</v>
      </c>
      <c r="L17" s="6">
        <v>70</v>
      </c>
      <c r="M17" s="17"/>
      <c r="O17" s="6">
        <v>14</v>
      </c>
      <c r="P17" s="6">
        <v>2.71</v>
      </c>
      <c r="Q17" s="6">
        <v>28.44</v>
      </c>
      <c r="R17" s="6">
        <v>24</v>
      </c>
      <c r="S17" s="6">
        <v>67</v>
      </c>
      <c r="T17" s="17"/>
      <c r="V17" s="6">
        <v>14</v>
      </c>
      <c r="W17" s="6">
        <v>5.71</v>
      </c>
      <c r="X17" s="6">
        <v>34.130000000000003</v>
      </c>
      <c r="Y17" s="6">
        <v>30</v>
      </c>
      <c r="Z17" s="6">
        <v>61</v>
      </c>
      <c r="AA17" s="17"/>
    </row>
    <row r="18" spans="1:27">
      <c r="A18" s="6">
        <v>14</v>
      </c>
      <c r="B18" s="6">
        <v>3.07</v>
      </c>
      <c r="C18" s="6">
        <v>39.409999999999997</v>
      </c>
      <c r="D18" s="6">
        <v>30</v>
      </c>
      <c r="E18" s="6">
        <v>61</v>
      </c>
      <c r="F18" s="17"/>
      <c r="H18" s="6">
        <v>14</v>
      </c>
      <c r="I18" s="6">
        <v>1.1000000000000001</v>
      </c>
      <c r="J18" s="6">
        <v>23.96</v>
      </c>
      <c r="K18" s="6">
        <v>22</v>
      </c>
      <c r="L18" s="6">
        <v>69</v>
      </c>
      <c r="M18" s="17"/>
      <c r="O18" s="6">
        <v>15</v>
      </c>
      <c r="P18" s="6">
        <v>2.5299999999999998</v>
      </c>
      <c r="Q18" s="6">
        <v>30.97</v>
      </c>
      <c r="R18" s="6">
        <v>26</v>
      </c>
      <c r="S18" s="6">
        <v>65</v>
      </c>
      <c r="T18" s="17">
        <f>(1.2/(1.53))^2*(6.2/(Q18-Q13))*LN(S13/S18)</f>
        <v>4.2538958992493707E-2</v>
      </c>
      <c r="V18" s="6">
        <v>15</v>
      </c>
      <c r="W18" s="6">
        <v>3.17</v>
      </c>
      <c r="X18" s="6">
        <v>37.299999999999997</v>
      </c>
      <c r="Y18" s="6">
        <v>32</v>
      </c>
      <c r="Z18" s="6">
        <v>59</v>
      </c>
      <c r="AA18" s="17">
        <f>(1.2/(1.53))^2*(6.2/(X18-X14))*LN(Z14/Z18)</f>
        <v>4.1845936621866274E-2</v>
      </c>
    </row>
    <row r="19" spans="1:27">
      <c r="A19" s="6">
        <v>15</v>
      </c>
      <c r="B19" s="6">
        <v>3.12</v>
      </c>
      <c r="C19" s="6">
        <v>42.53</v>
      </c>
      <c r="D19" s="6">
        <v>32</v>
      </c>
      <c r="E19" s="6">
        <v>59</v>
      </c>
      <c r="F19" s="17">
        <f>(1.2/(1.53))^2*(6.2/(C19-C14))*LN(E14/E19)</f>
        <v>4.0581494666178587E-2</v>
      </c>
      <c r="H19" s="6">
        <v>15</v>
      </c>
      <c r="I19" s="6">
        <v>1.44</v>
      </c>
      <c r="J19" s="6">
        <v>25.4</v>
      </c>
      <c r="K19" s="6">
        <v>23</v>
      </c>
      <c r="L19" s="6">
        <v>68</v>
      </c>
      <c r="M19" s="17">
        <f>(1.2/(1.53))^2*(6.2/(J19-J14))*LN(L14/L19)</f>
        <v>5.6193867074446333E-2</v>
      </c>
      <c r="O19" s="6">
        <v>16</v>
      </c>
      <c r="P19" s="6">
        <v>9.34</v>
      </c>
      <c r="Q19" s="6">
        <v>40.31</v>
      </c>
      <c r="R19" s="6">
        <v>32</v>
      </c>
      <c r="S19" s="6">
        <v>59</v>
      </c>
      <c r="T19" s="17"/>
      <c r="V19" s="6">
        <v>16</v>
      </c>
      <c r="W19" s="6">
        <v>3.05</v>
      </c>
      <c r="X19" s="6">
        <v>40.35</v>
      </c>
      <c r="Y19" s="6">
        <v>34</v>
      </c>
      <c r="Z19" s="6">
        <v>57</v>
      </c>
      <c r="AA19" s="17"/>
    </row>
    <row r="20" spans="1:27">
      <c r="A20" s="6">
        <v>16</v>
      </c>
      <c r="B20" s="6">
        <v>6.63</v>
      </c>
      <c r="C20" s="6">
        <v>49.16</v>
      </c>
      <c r="D20" s="6">
        <v>34</v>
      </c>
      <c r="E20" s="6">
        <v>57</v>
      </c>
      <c r="F20" s="17"/>
      <c r="H20" s="6">
        <v>16</v>
      </c>
      <c r="I20" s="6">
        <v>8.82</v>
      </c>
      <c r="J20" s="6">
        <v>34.22</v>
      </c>
      <c r="K20" s="6">
        <v>24</v>
      </c>
      <c r="L20" s="6">
        <v>67</v>
      </c>
      <c r="M20" s="17"/>
      <c r="O20" s="6">
        <v>17</v>
      </c>
      <c r="P20" s="6">
        <v>2.93</v>
      </c>
      <c r="Q20" s="6">
        <v>43.24</v>
      </c>
      <c r="R20" s="6">
        <v>34</v>
      </c>
      <c r="S20" s="6">
        <v>57</v>
      </c>
      <c r="T20" s="17"/>
      <c r="V20" s="6">
        <v>17</v>
      </c>
      <c r="W20" s="6">
        <v>6.6</v>
      </c>
      <c r="X20" s="6">
        <v>46.95</v>
      </c>
      <c r="Y20" s="6">
        <v>38</v>
      </c>
      <c r="Z20" s="6">
        <v>53</v>
      </c>
      <c r="AA20" s="17"/>
    </row>
    <row r="21" spans="1:27">
      <c r="A21" s="6">
        <v>17</v>
      </c>
      <c r="B21" s="6">
        <v>3.53</v>
      </c>
      <c r="C21" s="6">
        <v>52.69</v>
      </c>
      <c r="D21" s="6">
        <v>38</v>
      </c>
      <c r="E21" s="6">
        <v>53</v>
      </c>
      <c r="F21" s="17"/>
      <c r="H21" s="6">
        <v>17</v>
      </c>
      <c r="I21" s="6">
        <v>2.83</v>
      </c>
      <c r="J21" s="6">
        <v>37.049999999999997</v>
      </c>
      <c r="K21" s="6">
        <v>25</v>
      </c>
      <c r="L21" s="6">
        <v>66</v>
      </c>
      <c r="M21" s="17"/>
      <c r="O21" s="6">
        <v>18</v>
      </c>
      <c r="P21" s="6">
        <v>7.25</v>
      </c>
      <c r="Q21" s="6">
        <v>50.49</v>
      </c>
      <c r="R21" s="6">
        <v>38</v>
      </c>
      <c r="S21" s="6">
        <v>53</v>
      </c>
      <c r="T21" s="17"/>
      <c r="V21" s="6">
        <v>18</v>
      </c>
      <c r="W21" s="6">
        <v>3.89</v>
      </c>
      <c r="X21" s="6">
        <v>50.84</v>
      </c>
      <c r="Y21" s="6">
        <v>40</v>
      </c>
      <c r="Z21" s="6">
        <v>51</v>
      </c>
      <c r="AA21" s="17"/>
    </row>
    <row r="22" spans="1:27">
      <c r="A22" s="6">
        <v>18</v>
      </c>
      <c r="B22" s="6">
        <v>3.93</v>
      </c>
      <c r="C22" s="6">
        <v>56.62</v>
      </c>
      <c r="D22" s="6">
        <v>40</v>
      </c>
      <c r="E22" s="6">
        <v>51</v>
      </c>
      <c r="F22" s="17"/>
      <c r="H22" s="6">
        <v>18</v>
      </c>
      <c r="I22" s="6">
        <v>1.53</v>
      </c>
      <c r="J22" s="6">
        <v>38.58</v>
      </c>
      <c r="K22" s="6">
        <v>31</v>
      </c>
      <c r="L22" s="6">
        <v>60</v>
      </c>
      <c r="M22" s="17"/>
      <c r="O22" s="6">
        <v>19</v>
      </c>
      <c r="P22" s="6">
        <v>3.63</v>
      </c>
      <c r="Q22" s="6">
        <v>54.12</v>
      </c>
      <c r="R22" s="6">
        <v>40</v>
      </c>
      <c r="S22" s="6">
        <v>51</v>
      </c>
      <c r="T22" s="17"/>
      <c r="V22" s="6">
        <v>19</v>
      </c>
      <c r="W22" s="6">
        <v>3.81</v>
      </c>
      <c r="X22" s="6">
        <v>54.65</v>
      </c>
      <c r="Y22" s="6">
        <v>42</v>
      </c>
      <c r="Z22" s="6">
        <v>49</v>
      </c>
      <c r="AA22" s="17"/>
    </row>
    <row r="23" spans="1:27">
      <c r="A23" s="6">
        <v>19</v>
      </c>
      <c r="B23" s="6">
        <v>3.85</v>
      </c>
      <c r="C23" s="6">
        <v>60.47</v>
      </c>
      <c r="D23" s="6">
        <v>42</v>
      </c>
      <c r="E23" s="6">
        <v>49</v>
      </c>
      <c r="F23" s="17"/>
      <c r="H23" s="6">
        <v>19</v>
      </c>
      <c r="I23" s="6">
        <v>6.74</v>
      </c>
      <c r="J23" s="6">
        <v>45.32</v>
      </c>
      <c r="K23" s="6">
        <v>33</v>
      </c>
      <c r="L23" s="6">
        <v>58</v>
      </c>
      <c r="M23" s="17"/>
      <c r="O23" s="6">
        <v>20</v>
      </c>
      <c r="P23" s="6">
        <v>3.62</v>
      </c>
      <c r="Q23" s="6">
        <v>57.74</v>
      </c>
      <c r="R23" s="6">
        <v>42</v>
      </c>
      <c r="S23" s="6">
        <v>49</v>
      </c>
      <c r="T23" s="17">
        <f>(1.2/(1.53))^2*(6.2/(Q23-Q18))*LN(S18/S23)</f>
        <v>4.0257272390526261E-2</v>
      </c>
      <c r="V23" s="6">
        <v>20</v>
      </c>
      <c r="W23" s="6">
        <v>4.16</v>
      </c>
      <c r="X23" s="6">
        <v>58.81</v>
      </c>
      <c r="Y23" s="6">
        <v>44</v>
      </c>
      <c r="Z23" s="6">
        <v>47</v>
      </c>
      <c r="AA23" s="17">
        <f>(1.2/(1.53))^2*(6.2/(X23-X19))*LN(Z19/Z23)</f>
        <v>3.9854751421862435E-2</v>
      </c>
    </row>
    <row r="24" spans="1:27">
      <c r="A24" s="6">
        <v>20</v>
      </c>
      <c r="B24" s="6">
        <v>4.7300000000000004</v>
      </c>
      <c r="C24" s="6">
        <v>65.2</v>
      </c>
      <c r="D24" s="6">
        <v>44</v>
      </c>
      <c r="E24" s="6">
        <v>47</v>
      </c>
      <c r="F24" s="17">
        <f>(1.2/(1.53))^2*(6.2/(C24-C19))*LN(E19/E24)</f>
        <v>3.825523376253874E-2</v>
      </c>
      <c r="H24" s="6">
        <v>20</v>
      </c>
      <c r="I24" s="6">
        <v>1.73</v>
      </c>
      <c r="J24" s="6">
        <v>47.05</v>
      </c>
      <c r="K24" s="6">
        <v>34</v>
      </c>
      <c r="L24" s="6">
        <v>57</v>
      </c>
      <c r="M24" s="17">
        <f>(1.2/(1.53))^2*(6.2/(J24-J19))*LN(L19/L24)</f>
        <v>3.1085003874477844E-2</v>
      </c>
      <c r="O24" s="6">
        <v>21</v>
      </c>
      <c r="P24" s="6">
        <v>4.7699999999999996</v>
      </c>
      <c r="Q24" s="6">
        <v>62.51</v>
      </c>
      <c r="R24" s="6">
        <v>44</v>
      </c>
      <c r="S24" s="6">
        <v>47</v>
      </c>
      <c r="T24" s="17"/>
      <c r="V24" s="6">
        <v>21</v>
      </c>
      <c r="W24" s="6">
        <v>4.34</v>
      </c>
      <c r="X24" s="6">
        <v>63.15</v>
      </c>
      <c r="Y24" s="6">
        <v>46</v>
      </c>
      <c r="Z24" s="6">
        <v>45</v>
      </c>
      <c r="AA24" s="17"/>
    </row>
    <row r="25" spans="1:27">
      <c r="A25" s="6">
        <v>21</v>
      </c>
      <c r="B25" s="6">
        <v>4</v>
      </c>
      <c r="C25" s="6">
        <v>69.2</v>
      </c>
      <c r="D25" s="6">
        <v>46</v>
      </c>
      <c r="E25" s="6">
        <v>45</v>
      </c>
      <c r="F25" s="17"/>
      <c r="H25" s="6">
        <v>21</v>
      </c>
      <c r="I25" s="6">
        <v>1.97</v>
      </c>
      <c r="J25" s="6">
        <v>49.02</v>
      </c>
      <c r="K25" s="6">
        <v>38</v>
      </c>
      <c r="L25" s="6">
        <v>53</v>
      </c>
      <c r="M25" s="17"/>
      <c r="O25" s="6">
        <v>22</v>
      </c>
      <c r="P25" s="6">
        <v>4.17</v>
      </c>
      <c r="Q25" s="6">
        <v>66.680000000000007</v>
      </c>
      <c r="R25" s="6">
        <v>46</v>
      </c>
      <c r="S25" s="6">
        <v>45</v>
      </c>
      <c r="T25" s="17"/>
      <c r="V25" s="6">
        <v>22</v>
      </c>
      <c r="W25" s="6">
        <v>4.7699999999999996</v>
      </c>
      <c r="X25" s="6">
        <v>67.92</v>
      </c>
      <c r="Y25" s="6">
        <v>48</v>
      </c>
      <c r="Z25" s="6">
        <v>43</v>
      </c>
      <c r="AA25" s="17"/>
    </row>
    <row r="26" spans="1:27">
      <c r="A26" s="6">
        <v>22</v>
      </c>
      <c r="B26" s="6">
        <v>5.61</v>
      </c>
      <c r="C26" s="6">
        <v>74.81</v>
      </c>
      <c r="D26" s="6">
        <v>48</v>
      </c>
      <c r="E26" s="6">
        <v>43</v>
      </c>
      <c r="F26" s="17"/>
      <c r="H26" s="6">
        <v>22</v>
      </c>
      <c r="I26" s="6">
        <v>1.9</v>
      </c>
      <c r="J26" s="6">
        <v>50.92</v>
      </c>
      <c r="K26" s="6">
        <v>39</v>
      </c>
      <c r="L26" s="6">
        <v>52</v>
      </c>
      <c r="M26" s="17"/>
      <c r="O26" s="6">
        <v>23</v>
      </c>
      <c r="P26" s="6">
        <v>5.03</v>
      </c>
      <c r="Q26" s="6">
        <v>71.709999999999994</v>
      </c>
      <c r="R26" s="6">
        <v>48</v>
      </c>
      <c r="S26" s="6">
        <v>43</v>
      </c>
      <c r="T26" s="17"/>
      <c r="V26" s="6">
        <v>23</v>
      </c>
      <c r="W26" s="6">
        <v>5.39</v>
      </c>
      <c r="X26" s="6">
        <v>73.31</v>
      </c>
      <c r="Y26" s="6">
        <v>50</v>
      </c>
      <c r="Z26" s="6">
        <v>41</v>
      </c>
      <c r="AA26" s="17"/>
    </row>
    <row r="27" spans="1:27">
      <c r="A27" s="6">
        <v>23</v>
      </c>
      <c r="B27" s="6">
        <v>0.89</v>
      </c>
      <c r="C27" s="6">
        <v>75.7</v>
      </c>
      <c r="D27" s="6">
        <v>50</v>
      </c>
      <c r="E27" s="6">
        <v>41</v>
      </c>
      <c r="F27" s="17"/>
      <c r="H27" s="6">
        <v>23</v>
      </c>
      <c r="I27" s="6">
        <v>1.87</v>
      </c>
      <c r="J27" s="6">
        <v>52.79</v>
      </c>
      <c r="K27" s="6">
        <v>40</v>
      </c>
      <c r="L27" s="6">
        <v>51</v>
      </c>
      <c r="M27" s="17"/>
      <c r="O27" s="6">
        <v>24</v>
      </c>
      <c r="P27" s="6">
        <v>5.47</v>
      </c>
      <c r="Q27" s="6">
        <v>77.180000000000007</v>
      </c>
      <c r="R27" s="6">
        <v>50</v>
      </c>
      <c r="S27" s="6">
        <v>41</v>
      </c>
      <c r="T27" s="17"/>
      <c r="AA27" s="17"/>
    </row>
    <row r="28" spans="1:27">
      <c r="F28" s="54">
        <f>AVERAGE(F9:F27)</f>
        <v>3.8559231107369446E-2</v>
      </c>
      <c r="H28" s="6">
        <v>24</v>
      </c>
      <c r="I28" s="6">
        <v>2.39</v>
      </c>
      <c r="J28" s="6">
        <v>55.18</v>
      </c>
      <c r="K28" s="6">
        <v>41</v>
      </c>
      <c r="L28" s="6">
        <v>50</v>
      </c>
      <c r="M28" s="17"/>
      <c r="T28" s="54">
        <f>AVERAGE(T13:T27)</f>
        <v>4.1438842466277076E-2</v>
      </c>
      <c r="AA28" s="54">
        <f>AVERAGE(AA8:AA27)</f>
        <v>4.4325027485631503E-2</v>
      </c>
    </row>
    <row r="29" spans="1:27">
      <c r="E29" s="31" t="s">
        <v>138</v>
      </c>
      <c r="H29" s="6">
        <v>25</v>
      </c>
      <c r="I29" s="6">
        <v>2.2000000000000002</v>
      </c>
      <c r="J29" s="6">
        <v>57.38</v>
      </c>
      <c r="K29" s="6">
        <v>42</v>
      </c>
      <c r="L29" s="6">
        <v>49</v>
      </c>
      <c r="M29" s="17"/>
      <c r="T29" s="17"/>
    </row>
    <row r="30" spans="1:27">
      <c r="H30" s="6">
        <v>26</v>
      </c>
      <c r="I30" s="6">
        <v>1.72</v>
      </c>
      <c r="J30" s="6">
        <v>59.1</v>
      </c>
      <c r="K30" s="6">
        <v>43</v>
      </c>
      <c r="L30" s="6">
        <v>48</v>
      </c>
      <c r="M30" s="17"/>
      <c r="T30" s="17"/>
    </row>
    <row r="31" spans="1:27">
      <c r="H31" s="6">
        <v>27</v>
      </c>
      <c r="I31" s="6">
        <v>2.23</v>
      </c>
      <c r="J31" s="6">
        <v>61.33</v>
      </c>
      <c r="K31" s="6">
        <v>44</v>
      </c>
      <c r="L31" s="6">
        <v>47</v>
      </c>
      <c r="M31" s="17"/>
      <c r="T31" s="17"/>
    </row>
    <row r="32" spans="1:27">
      <c r="H32" s="6">
        <v>28</v>
      </c>
      <c r="I32" s="6">
        <v>2.33</v>
      </c>
      <c r="J32" s="6">
        <v>63.66</v>
      </c>
      <c r="K32" s="6">
        <v>45</v>
      </c>
      <c r="L32" s="6">
        <v>46</v>
      </c>
      <c r="M32" s="17"/>
    </row>
    <row r="33" spans="1:24">
      <c r="H33" s="6">
        <v>29</v>
      </c>
      <c r="I33" s="6">
        <v>2.3199999999999998</v>
      </c>
      <c r="J33" s="6">
        <v>65.98</v>
      </c>
      <c r="K33" s="6">
        <v>46</v>
      </c>
      <c r="L33" s="6">
        <v>45</v>
      </c>
      <c r="T33" s="6"/>
    </row>
    <row r="34" spans="1:24">
      <c r="H34" s="6">
        <v>30</v>
      </c>
      <c r="I34" s="6">
        <v>2.33</v>
      </c>
      <c r="J34" s="6">
        <v>68.31</v>
      </c>
      <c r="K34" s="6">
        <v>47</v>
      </c>
      <c r="L34" s="6">
        <v>44</v>
      </c>
      <c r="M34" s="6"/>
      <c r="T34" s="6"/>
    </row>
    <row r="35" spans="1:24">
      <c r="H35" s="6">
        <v>31</v>
      </c>
      <c r="I35" s="6">
        <v>2.6</v>
      </c>
      <c r="J35" s="6">
        <v>70.91</v>
      </c>
      <c r="K35" s="6">
        <v>48</v>
      </c>
      <c r="L35" s="6">
        <v>43</v>
      </c>
      <c r="M35" s="6"/>
      <c r="T35" s="6"/>
    </row>
    <row r="36" spans="1:24">
      <c r="H36" s="6">
        <v>32</v>
      </c>
      <c r="I36" s="6">
        <v>3.2</v>
      </c>
      <c r="J36" s="6">
        <v>74.11</v>
      </c>
      <c r="K36" s="6">
        <v>49</v>
      </c>
      <c r="L36" s="6">
        <v>42</v>
      </c>
      <c r="M36" s="6"/>
      <c r="T36" s="6"/>
    </row>
    <row r="37" spans="1:24">
      <c r="H37" s="6">
        <v>33</v>
      </c>
      <c r="I37" s="6">
        <v>1.4</v>
      </c>
      <c r="J37" s="6">
        <v>75.510000000000005</v>
      </c>
      <c r="K37" s="6">
        <v>50</v>
      </c>
      <c r="L37" s="6">
        <v>41</v>
      </c>
      <c r="M37" s="6"/>
    </row>
    <row r="38" spans="1:24">
      <c r="M38" s="54">
        <f>AVERAGE(M14:M32)</f>
        <v>4.105429900432378E-2</v>
      </c>
    </row>
    <row r="39" spans="1:24">
      <c r="M39" s="15"/>
    </row>
    <row r="40" spans="1:24" s="19" customFormat="1"/>
    <row r="42" spans="1:24">
      <c r="A42" s="90" t="s">
        <v>139</v>
      </c>
      <c r="B42" s="91"/>
      <c r="C42" s="91"/>
      <c r="D42" s="91"/>
      <c r="E42" s="91"/>
      <c r="F42" s="91"/>
      <c r="G42" s="91"/>
      <c r="H42" s="91"/>
      <c r="I42" s="91"/>
      <c r="J42" s="91"/>
      <c r="K42" s="92"/>
      <c r="N42" s="90" t="s">
        <v>140</v>
      </c>
      <c r="O42" s="91"/>
      <c r="P42" s="91"/>
      <c r="Q42" s="91"/>
      <c r="R42" s="91"/>
      <c r="S42" s="91"/>
      <c r="T42" s="91"/>
      <c r="U42" s="91"/>
      <c r="V42" s="91"/>
      <c r="W42" s="91"/>
      <c r="X42" s="92"/>
    </row>
    <row r="43" spans="1:24" ht="28.9">
      <c r="A43" s="20"/>
      <c r="B43" s="21" t="s">
        <v>141</v>
      </c>
      <c r="C43" s="21" t="s">
        <v>142</v>
      </c>
      <c r="D43" s="21" t="s">
        <v>143</v>
      </c>
      <c r="E43" s="22" t="s">
        <v>144</v>
      </c>
      <c r="F43" s="22" t="s">
        <v>145</v>
      </c>
      <c r="G43" s="22" t="s">
        <v>146</v>
      </c>
      <c r="H43" s="22" t="s">
        <v>147</v>
      </c>
      <c r="I43" s="22" t="s">
        <v>148</v>
      </c>
      <c r="J43" s="23" t="s">
        <v>92</v>
      </c>
      <c r="N43" s="20"/>
      <c r="O43" s="21" t="s">
        <v>141</v>
      </c>
      <c r="P43" s="21" t="s">
        <v>142</v>
      </c>
      <c r="Q43" s="21" t="s">
        <v>143</v>
      </c>
      <c r="R43" s="22" t="s">
        <v>144</v>
      </c>
      <c r="S43" s="22" t="s">
        <v>145</v>
      </c>
      <c r="T43" s="22" t="s">
        <v>146</v>
      </c>
      <c r="U43" s="22" t="s">
        <v>147</v>
      </c>
      <c r="V43" s="22" t="s">
        <v>148</v>
      </c>
      <c r="W43" s="23" t="s">
        <v>92</v>
      </c>
    </row>
    <row r="44" spans="1:24">
      <c r="A44" s="20">
        <v>1</v>
      </c>
      <c r="B44" s="22">
        <v>1</v>
      </c>
      <c r="C44" s="22">
        <v>0.63249999999999995</v>
      </c>
      <c r="D44" s="24"/>
      <c r="E44" s="24"/>
      <c r="F44" s="22">
        <v>11.1</v>
      </c>
      <c r="G44" s="22">
        <v>6.2E-2</v>
      </c>
      <c r="H44" s="22">
        <v>6.2E-2</v>
      </c>
      <c r="I44" s="22">
        <v>1.5299999999999999E-2</v>
      </c>
      <c r="J44" s="25"/>
      <c r="N44" s="20">
        <v>1</v>
      </c>
      <c r="O44" s="22">
        <v>1</v>
      </c>
      <c r="P44" s="22">
        <v>0.63249999999999995</v>
      </c>
      <c r="Q44" s="24"/>
      <c r="R44" s="24"/>
      <c r="S44" s="22">
        <v>17.8</v>
      </c>
      <c r="T44" s="22">
        <v>6.2E-2</v>
      </c>
      <c r="U44" s="22">
        <v>6.2E-2</v>
      </c>
      <c r="V44" s="22">
        <v>1.5299999999999999E-2</v>
      </c>
      <c r="W44" s="25"/>
    </row>
    <row r="45" spans="1:24">
      <c r="A45" s="20">
        <v>2</v>
      </c>
      <c r="B45" s="22">
        <v>5</v>
      </c>
      <c r="C45" s="26">
        <v>0.59</v>
      </c>
      <c r="D45" s="26">
        <f>C44-C45</f>
        <v>4.2499999999999982E-2</v>
      </c>
      <c r="E45" s="22">
        <f>F45-F44</f>
        <v>10.500000000000002</v>
      </c>
      <c r="F45" s="22">
        <v>21.6</v>
      </c>
      <c r="G45" s="22">
        <v>6.2E-2</v>
      </c>
      <c r="H45" s="22">
        <v>1.2E-2</v>
      </c>
      <c r="I45" s="22">
        <v>1.5299999999999999E-2</v>
      </c>
      <c r="J45" s="23">
        <f>(H45/(I45^2))*(G45/E45)*LN(C44/C45)</f>
        <v>2.1054546246649611E-2</v>
      </c>
      <c r="N45" s="20">
        <v>2</v>
      </c>
      <c r="O45" s="22">
        <v>5</v>
      </c>
      <c r="P45" s="26">
        <v>0.59</v>
      </c>
      <c r="Q45" s="26">
        <f>P44-P45</f>
        <v>4.2499999999999982E-2</v>
      </c>
      <c r="R45" s="22">
        <f>S45-S44</f>
        <v>10.75</v>
      </c>
      <c r="S45" s="22">
        <v>28.55</v>
      </c>
      <c r="T45" s="22">
        <v>6.2E-2</v>
      </c>
      <c r="U45" s="22">
        <v>1.2E-2</v>
      </c>
      <c r="V45" s="22">
        <v>1.5299999999999999E-2</v>
      </c>
      <c r="W45" s="23">
        <f>(U45/(V45^2))*(T45/R45)*LN(P44/P45)</f>
        <v>2.0564905636262416E-2</v>
      </c>
    </row>
    <row r="46" spans="1:24">
      <c r="A46" s="20">
        <v>3</v>
      </c>
      <c r="B46" s="22">
        <v>9</v>
      </c>
      <c r="C46" s="26">
        <v>0.54500000000000004</v>
      </c>
      <c r="D46" s="26">
        <f>C45-C46</f>
        <v>4.4999999999999929E-2</v>
      </c>
      <c r="E46" s="22">
        <f>F46-F45</f>
        <v>10.600000000000001</v>
      </c>
      <c r="F46" s="22">
        <v>32.200000000000003</v>
      </c>
      <c r="G46" s="22">
        <v>6.2E-2</v>
      </c>
      <c r="H46" s="22">
        <v>1.2E-2</v>
      </c>
      <c r="I46" s="22">
        <v>1.5299999999999999E-2</v>
      </c>
      <c r="J46" s="23">
        <f>(H46/(I46^2))*(G46/E46)*LN(C45/C46)</f>
        <v>2.3788035171108852E-2</v>
      </c>
      <c r="N46" s="20">
        <v>3</v>
      </c>
      <c r="O46" s="22">
        <v>9</v>
      </c>
      <c r="P46" s="26">
        <v>0.54500000000000004</v>
      </c>
      <c r="Q46" s="26">
        <f>P45-P46</f>
        <v>4.4999999999999929E-2</v>
      </c>
      <c r="R46" s="22">
        <f>S46-S45</f>
        <v>11.510000000000002</v>
      </c>
      <c r="S46" s="22">
        <v>40.06</v>
      </c>
      <c r="T46" s="22">
        <v>6.2E-2</v>
      </c>
      <c r="U46" s="22">
        <v>1.2E-2</v>
      </c>
      <c r="V46" s="22">
        <v>1.5299999999999999E-2</v>
      </c>
      <c r="W46" s="23">
        <f>(U46/(V46^2))*(T46/R46)*LN(P45/P46)</f>
        <v>2.190731301596471E-2</v>
      </c>
    </row>
    <row r="47" spans="1:24">
      <c r="A47" s="20">
        <v>4</v>
      </c>
      <c r="B47" s="22">
        <v>13</v>
      </c>
      <c r="C47" s="26">
        <v>0.5</v>
      </c>
      <c r="D47" s="26">
        <f>C46-C47</f>
        <v>4.500000000000004E-2</v>
      </c>
      <c r="E47" s="22">
        <f>F47-F46</f>
        <v>11.5</v>
      </c>
      <c r="F47" s="22">
        <v>43.7</v>
      </c>
      <c r="G47" s="22">
        <v>6.2E-2</v>
      </c>
      <c r="H47" s="22">
        <v>1.2E-2</v>
      </c>
      <c r="I47" s="22">
        <v>1.5299999999999999E-2</v>
      </c>
      <c r="J47" s="23">
        <f>(H47/(I47^2))*(G47/E47)*LN(C46/C47)</f>
        <v>2.3817003123415184E-2</v>
      </c>
      <c r="N47" s="20">
        <v>4</v>
      </c>
      <c r="O47" s="22">
        <v>13</v>
      </c>
      <c r="P47" s="26">
        <v>0.5</v>
      </c>
      <c r="Q47" s="26">
        <f>P46-P47</f>
        <v>4.500000000000004E-2</v>
      </c>
      <c r="R47" s="22">
        <f>S47-S46</f>
        <v>12.04</v>
      </c>
      <c r="S47" s="22">
        <v>52.1</v>
      </c>
      <c r="T47" s="22">
        <v>6.2E-2</v>
      </c>
      <c r="U47" s="22">
        <v>1.2E-2</v>
      </c>
      <c r="V47" s="22">
        <v>1.5299999999999999E-2</v>
      </c>
      <c r="W47" s="23">
        <f>(U47/(V47^2))*(T47/R47)*LN(P46/P47)</f>
        <v>2.2748798664391584E-2</v>
      </c>
    </row>
    <row r="48" spans="1:24">
      <c r="A48" s="20">
        <v>5</v>
      </c>
      <c r="B48" s="22">
        <v>17</v>
      </c>
      <c r="C48" s="26">
        <v>0.45500000000000002</v>
      </c>
      <c r="D48" s="26">
        <f>C47-C48</f>
        <v>4.4999999999999984E-2</v>
      </c>
      <c r="E48" s="22">
        <f>F48-F47</f>
        <v>11.899999999999999</v>
      </c>
      <c r="F48" s="22">
        <v>55.6</v>
      </c>
      <c r="G48" s="22">
        <v>6.2E-2</v>
      </c>
      <c r="H48" s="22">
        <v>1.2E-2</v>
      </c>
      <c r="I48" s="22">
        <v>1.5299999999999999E-2</v>
      </c>
      <c r="J48" s="23">
        <f>(H48/(I48^2))*(G48/E48)*LN(C47/C48)</f>
        <v>2.518859747852617E-2</v>
      </c>
      <c r="N48" s="20">
        <v>5</v>
      </c>
      <c r="O48" s="22">
        <v>17</v>
      </c>
      <c r="P48" s="26">
        <v>0.45500000000000002</v>
      </c>
      <c r="Q48" s="26">
        <f>P47-P48</f>
        <v>4.4999999999999984E-2</v>
      </c>
      <c r="R48" s="22">
        <f>S48-S47</f>
        <v>12.899999999999999</v>
      </c>
      <c r="S48" s="22">
        <v>65</v>
      </c>
      <c r="T48" s="22">
        <v>6.2E-2</v>
      </c>
      <c r="U48" s="22">
        <v>1.2E-2</v>
      </c>
      <c r="V48" s="22">
        <v>1.5299999999999999E-2</v>
      </c>
      <c r="W48" s="23">
        <f>(U48/(V48^2))*(T48/R48)*LN(P47/P48)</f>
        <v>2.3235993022826463E-2</v>
      </c>
    </row>
    <row r="49" spans="1:24">
      <c r="A49" s="27"/>
      <c r="B49" s="28"/>
      <c r="C49" s="28"/>
      <c r="D49" s="28"/>
      <c r="E49" s="28"/>
      <c r="F49" s="28"/>
      <c r="G49" s="28"/>
      <c r="H49" s="28"/>
      <c r="I49" s="29" t="s">
        <v>149</v>
      </c>
      <c r="J49" s="30">
        <f xml:space="preserve"> AVERAGE(J45:J48)</f>
        <v>2.3462045504924953E-2</v>
      </c>
      <c r="N49" s="20">
        <v>6</v>
      </c>
      <c r="O49" s="22">
        <v>21</v>
      </c>
      <c r="P49" s="26">
        <v>0.41</v>
      </c>
      <c r="Q49" s="26">
        <f>P48-P49</f>
        <v>4.500000000000004E-2</v>
      </c>
      <c r="R49" s="22">
        <f>S49-S48</f>
        <v>14.099999999999994</v>
      </c>
      <c r="S49" s="22">
        <v>79.099999999999994</v>
      </c>
      <c r="T49" s="22">
        <v>6.2E-2</v>
      </c>
      <c r="U49" s="22">
        <v>1.2E-2</v>
      </c>
      <c r="V49" s="22">
        <v>1.5299999999999999E-2</v>
      </c>
      <c r="W49" s="23">
        <f>(U49/(V49^2))*(T49/R49)*LN(P48/P49)</f>
        <v>2.3474135965748825E-2</v>
      </c>
    </row>
    <row r="50" spans="1:24">
      <c r="A50" s="27"/>
      <c r="B50" s="28"/>
      <c r="C50" s="28"/>
      <c r="D50" s="28"/>
      <c r="E50" s="28"/>
      <c r="F50" s="28"/>
      <c r="G50" s="28"/>
      <c r="H50" s="28"/>
      <c r="I50" s="29" t="s">
        <v>149</v>
      </c>
      <c r="J50" s="30">
        <f xml:space="preserve"> AVERAGE(J46:J49)</f>
        <v>2.4063920319493788E-2</v>
      </c>
      <c r="N50" s="27"/>
      <c r="O50" s="28"/>
      <c r="P50" s="28"/>
      <c r="Q50" s="28"/>
      <c r="R50" s="28"/>
      <c r="S50" s="28"/>
      <c r="T50" s="28"/>
      <c r="U50" s="28"/>
      <c r="V50" s="29" t="s">
        <v>149</v>
      </c>
      <c r="W50" s="30">
        <f xml:space="preserve"> AVERAGE(W45:W49)</f>
        <v>2.2386229261038799E-2</v>
      </c>
    </row>
    <row r="53" spans="1:24">
      <c r="A53" s="90" t="s">
        <v>150</v>
      </c>
      <c r="B53" s="91"/>
      <c r="C53" s="91"/>
      <c r="D53" s="91"/>
      <c r="E53" s="91"/>
      <c r="F53" s="91"/>
      <c r="G53" s="91"/>
      <c r="H53" s="91"/>
      <c r="I53" s="91"/>
      <c r="J53" s="91"/>
      <c r="K53" s="92"/>
      <c r="N53" s="90" t="s">
        <v>151</v>
      </c>
      <c r="O53" s="91"/>
      <c r="P53" s="91"/>
      <c r="Q53" s="91"/>
      <c r="R53" s="91"/>
      <c r="S53" s="91"/>
      <c r="T53" s="91"/>
      <c r="U53" s="91"/>
      <c r="V53" s="91"/>
      <c r="W53" s="91"/>
      <c r="X53" s="92"/>
    </row>
    <row r="54" spans="1:24" ht="28.9">
      <c r="A54" s="20"/>
      <c r="B54" s="21" t="s">
        <v>141</v>
      </c>
      <c r="C54" s="21" t="s">
        <v>142</v>
      </c>
      <c r="D54" s="21" t="s">
        <v>143</v>
      </c>
      <c r="E54" s="22" t="s">
        <v>144</v>
      </c>
      <c r="F54" s="22" t="s">
        <v>145</v>
      </c>
      <c r="G54" s="22" t="s">
        <v>146</v>
      </c>
      <c r="H54" s="22" t="s">
        <v>147</v>
      </c>
      <c r="I54" s="22" t="s">
        <v>148</v>
      </c>
      <c r="J54" s="23" t="s">
        <v>92</v>
      </c>
      <c r="N54" s="20"/>
      <c r="O54" s="21" t="s">
        <v>141</v>
      </c>
      <c r="P54" s="21" t="s">
        <v>142</v>
      </c>
      <c r="Q54" s="21" t="s">
        <v>143</v>
      </c>
      <c r="R54" s="22" t="s">
        <v>144</v>
      </c>
      <c r="S54" s="22" t="s">
        <v>145</v>
      </c>
      <c r="T54" s="22" t="s">
        <v>146</v>
      </c>
      <c r="U54" s="22" t="s">
        <v>147</v>
      </c>
      <c r="V54" s="22" t="s">
        <v>148</v>
      </c>
      <c r="W54" s="23" t="s">
        <v>92</v>
      </c>
    </row>
    <row r="55" spans="1:24">
      <c r="A55" s="20">
        <v>1</v>
      </c>
      <c r="B55" s="22">
        <v>1</v>
      </c>
      <c r="C55" s="22">
        <v>0.63249999999999995</v>
      </c>
      <c r="D55" s="24"/>
      <c r="E55" s="24"/>
      <c r="F55" s="22">
        <v>15</v>
      </c>
      <c r="G55" s="22">
        <v>6.2E-2</v>
      </c>
      <c r="H55" s="22">
        <v>6.2E-2</v>
      </c>
      <c r="I55" s="22">
        <v>1.5299999999999999E-2</v>
      </c>
      <c r="J55" s="25"/>
      <c r="N55" s="20">
        <v>1</v>
      </c>
      <c r="O55" s="22">
        <v>1</v>
      </c>
      <c r="P55" s="22">
        <v>0.63249999999999995</v>
      </c>
      <c r="Q55" s="24"/>
      <c r="R55" s="24"/>
      <c r="S55" s="22">
        <v>13.9</v>
      </c>
      <c r="T55" s="22">
        <v>6.2E-2</v>
      </c>
      <c r="U55" s="22">
        <v>6.2E-2</v>
      </c>
      <c r="V55" s="22">
        <v>1.5299999999999999E-2</v>
      </c>
      <c r="W55" s="25"/>
    </row>
    <row r="56" spans="1:24">
      <c r="A56" s="20">
        <v>2</v>
      </c>
      <c r="B56" s="22">
        <v>5</v>
      </c>
      <c r="C56" s="26">
        <v>0.59</v>
      </c>
      <c r="D56" s="26">
        <f>C55-C56</f>
        <v>4.2499999999999982E-2</v>
      </c>
      <c r="E56" s="22">
        <f>F56-F55</f>
        <v>11.2</v>
      </c>
      <c r="F56" s="22">
        <v>26.2</v>
      </c>
      <c r="G56" s="22">
        <v>6.2E-2</v>
      </c>
      <c r="H56" s="22">
        <v>1.2E-2</v>
      </c>
      <c r="I56" s="22">
        <v>1.5299999999999999E-2</v>
      </c>
      <c r="J56" s="23">
        <f>(H56/(I56^2))*(G56/E56)*LN(C55/C56)</f>
        <v>1.9738637106234018E-2</v>
      </c>
      <c r="N56" s="20">
        <v>2</v>
      </c>
      <c r="O56" s="22">
        <v>5</v>
      </c>
      <c r="P56" s="26">
        <v>0.59</v>
      </c>
      <c r="Q56" s="26">
        <f>P55-P56</f>
        <v>4.2499999999999982E-2</v>
      </c>
      <c r="R56" s="22">
        <f>S56-S55</f>
        <v>9.9</v>
      </c>
      <c r="S56" s="22">
        <v>23.8</v>
      </c>
      <c r="T56" s="22">
        <v>6.2E-2</v>
      </c>
      <c r="U56" s="22">
        <v>1.2E-2</v>
      </c>
      <c r="V56" s="22">
        <v>1.5299999999999999E-2</v>
      </c>
      <c r="W56" s="23">
        <f>(U56/(V56^2))*(T56/R56)*LN(P55/P56)</f>
        <v>2.2330579352507166E-2</v>
      </c>
    </row>
    <row r="57" spans="1:24">
      <c r="A57" s="20">
        <v>3</v>
      </c>
      <c r="B57" s="22">
        <v>9</v>
      </c>
      <c r="C57" s="26">
        <v>0.54500000000000004</v>
      </c>
      <c r="D57" s="26">
        <f>C56-C57</f>
        <v>4.4999999999999929E-2</v>
      </c>
      <c r="E57" s="22">
        <f>F57-F56</f>
        <v>11.7</v>
      </c>
      <c r="F57" s="22">
        <v>37.9</v>
      </c>
      <c r="G57" s="22">
        <v>6.2E-2</v>
      </c>
      <c r="H57" s="22">
        <v>1.2E-2</v>
      </c>
      <c r="I57" s="22">
        <v>1.5299999999999999E-2</v>
      </c>
      <c r="J57" s="23">
        <f>(H57/(I57^2))*(G57/E57)*LN(C56/C57)</f>
        <v>2.1551553231944773E-2</v>
      </c>
      <c r="N57" s="20">
        <v>3</v>
      </c>
      <c r="O57" s="22">
        <v>9</v>
      </c>
      <c r="P57" s="26">
        <v>0.54500000000000004</v>
      </c>
      <c r="Q57" s="26">
        <f>P56-P57</f>
        <v>4.4999999999999929E-2</v>
      </c>
      <c r="R57" s="22">
        <f>S57-S56</f>
        <v>10.8</v>
      </c>
      <c r="S57" s="22">
        <v>34.6</v>
      </c>
      <c r="T57" s="22">
        <v>6.2E-2</v>
      </c>
      <c r="U57" s="22">
        <v>1.2E-2</v>
      </c>
      <c r="V57" s="22">
        <v>1.5299999999999999E-2</v>
      </c>
      <c r="W57" s="23">
        <f>(U57/(V57^2))*(T57/R57)*LN(P56/P57)</f>
        <v>2.3347516001273504E-2</v>
      </c>
    </row>
    <row r="58" spans="1:24">
      <c r="A58" s="20">
        <v>4</v>
      </c>
      <c r="B58" s="22">
        <v>13</v>
      </c>
      <c r="C58" s="26">
        <v>0.5</v>
      </c>
      <c r="D58" s="26">
        <f>C57-C58</f>
        <v>4.500000000000004E-2</v>
      </c>
      <c r="E58" s="22">
        <f>F58-F57</f>
        <v>12.800000000000004</v>
      </c>
      <c r="F58" s="22">
        <v>50.7</v>
      </c>
      <c r="G58" s="22">
        <v>6.2E-2</v>
      </c>
      <c r="H58" s="22">
        <v>1.2E-2</v>
      </c>
      <c r="I58" s="22">
        <v>1.5299999999999999E-2</v>
      </c>
      <c r="J58" s="23">
        <f>(H58/(I58^2))*(G58/E58)*LN(C57/C58)</f>
        <v>2.1398088743693325E-2</v>
      </c>
      <c r="N58" s="20">
        <v>4</v>
      </c>
      <c r="O58" s="22">
        <v>13</v>
      </c>
      <c r="P58" s="26">
        <v>0.5</v>
      </c>
      <c r="Q58" s="26">
        <f>P57-P58</f>
        <v>4.500000000000004E-2</v>
      </c>
      <c r="R58" s="22">
        <f>S58-S57</f>
        <v>11.699999999999996</v>
      </c>
      <c r="S58" s="22">
        <v>46.3</v>
      </c>
      <c r="T58" s="22">
        <v>6.2E-2</v>
      </c>
      <c r="U58" s="22">
        <v>1.2E-2</v>
      </c>
      <c r="V58" s="22">
        <v>1.5299999999999999E-2</v>
      </c>
      <c r="W58" s="23">
        <f>(U58/(V58^2))*(T58/R58)*LN(P57/P58)</f>
        <v>2.3409874864895281E-2</v>
      </c>
    </row>
    <row r="59" spans="1:24">
      <c r="A59" s="20">
        <v>5</v>
      </c>
      <c r="B59" s="22">
        <v>17</v>
      </c>
      <c r="C59" s="26">
        <v>0.45500000000000002</v>
      </c>
      <c r="D59" s="26">
        <f>C58-C59</f>
        <v>4.4999999999999984E-2</v>
      </c>
      <c r="E59" s="22">
        <f>F59-F58</f>
        <v>13.299999999999997</v>
      </c>
      <c r="F59" s="22">
        <v>64</v>
      </c>
      <c r="G59" s="22">
        <v>6.2E-2</v>
      </c>
      <c r="H59" s="22">
        <v>1.2E-2</v>
      </c>
      <c r="I59" s="22">
        <v>1.5299999999999999E-2</v>
      </c>
      <c r="J59" s="23">
        <f>(H59/(I59^2))*(G59/E59)*LN(C58/C59)</f>
        <v>2.25371661649971E-2</v>
      </c>
      <c r="N59" s="20">
        <v>5</v>
      </c>
      <c r="O59" s="22">
        <v>17</v>
      </c>
      <c r="P59" s="26">
        <v>0.45500000000000002</v>
      </c>
      <c r="Q59" s="26">
        <f>P58-P59</f>
        <v>4.4999999999999984E-2</v>
      </c>
      <c r="R59" s="22">
        <f>S59-S58</f>
        <v>11.900000000000006</v>
      </c>
      <c r="S59" s="22">
        <v>58.2</v>
      </c>
      <c r="T59" s="22">
        <v>6.2E-2</v>
      </c>
      <c r="U59" s="22">
        <v>1.2E-2</v>
      </c>
      <c r="V59" s="22">
        <v>1.5299999999999999E-2</v>
      </c>
      <c r="W59" s="23">
        <f>(U59/(V59^2))*(T59/R59)*LN(P58/P59)</f>
        <v>2.5188597478526153E-2</v>
      </c>
    </row>
    <row r="60" spans="1:24">
      <c r="A60" s="27"/>
      <c r="B60" s="28"/>
      <c r="C60" s="28"/>
      <c r="D60" s="28"/>
      <c r="E60" s="28"/>
      <c r="F60" s="28"/>
      <c r="G60" s="28"/>
      <c r="H60" s="28"/>
      <c r="I60" s="29" t="s">
        <v>149</v>
      </c>
      <c r="J60" s="30">
        <f xml:space="preserve"> AVERAGE(J56:J59)</f>
        <v>2.1306361311717304E-2</v>
      </c>
      <c r="N60" s="20">
        <v>6</v>
      </c>
      <c r="O60" s="22">
        <v>21</v>
      </c>
      <c r="P60" s="26">
        <v>0.41</v>
      </c>
      <c r="Q60" s="26">
        <f>P59-P60</f>
        <v>4.500000000000004E-2</v>
      </c>
      <c r="R60" s="22">
        <f>S60-S59</f>
        <v>12.799999999999997</v>
      </c>
      <c r="S60" s="22">
        <v>71</v>
      </c>
      <c r="T60" s="22">
        <v>6.2E-2</v>
      </c>
      <c r="U60" s="22">
        <v>1.2E-2</v>
      </c>
      <c r="V60" s="22">
        <v>1.5299999999999999E-2</v>
      </c>
      <c r="W60" s="23">
        <f>(U60/(V60^2))*(T60/R60)*LN(P59/P60)</f>
        <v>2.5858227899770186E-2</v>
      </c>
    </row>
    <row r="61" spans="1:24">
      <c r="N61" s="27"/>
      <c r="O61" s="28"/>
      <c r="P61" s="28"/>
      <c r="Q61" s="28"/>
      <c r="R61" s="28"/>
      <c r="S61" s="28"/>
      <c r="T61" s="28"/>
      <c r="U61" s="28"/>
      <c r="V61" s="29" t="s">
        <v>149</v>
      </c>
      <c r="W61" s="30">
        <f xml:space="preserve"> AVERAGE(W56:W60)</f>
        <v>2.402695911939446E-2</v>
      </c>
    </row>
  </sheetData>
  <mergeCells count="8">
    <mergeCell ref="A53:K53"/>
    <mergeCell ref="N53:X53"/>
    <mergeCell ref="N42:X42"/>
    <mergeCell ref="A42:K42"/>
    <mergeCell ref="A2:F2"/>
    <mergeCell ref="H2:M2"/>
    <mergeCell ref="O2:T2"/>
    <mergeCell ref="V2:AA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675EF-6F50-4DB1-AF2F-D8FF2BAC50A9}">
  <dimension ref="A1:N8"/>
  <sheetViews>
    <sheetView workbookViewId="0">
      <selection activeCell="J18" sqref="J18"/>
    </sheetView>
  </sheetViews>
  <sheetFormatPr defaultRowHeight="14.45"/>
  <cols>
    <col min="10" max="10" width="17" bestFit="1" customWidth="1"/>
    <col min="13" max="13" width="10.28515625" bestFit="1" customWidth="1"/>
    <col min="14" max="14" width="18.28515625" bestFit="1" customWidth="1"/>
  </cols>
  <sheetData>
    <row r="1" spans="1:14">
      <c r="A1" s="3" t="s">
        <v>56</v>
      </c>
      <c r="D1" s="3" t="s">
        <v>57</v>
      </c>
      <c r="E1" t="s">
        <v>58</v>
      </c>
      <c r="G1" s="3" t="s">
        <v>59</v>
      </c>
      <c r="J1" s="3" t="s">
        <v>61</v>
      </c>
      <c r="K1" t="s">
        <v>62</v>
      </c>
      <c r="M1" s="3" t="s">
        <v>63</v>
      </c>
      <c r="N1" t="s">
        <v>64</v>
      </c>
    </row>
    <row r="2" spans="1:14">
      <c r="J2" s="3" t="s">
        <v>1</v>
      </c>
      <c r="K2" s="3" t="s">
        <v>152</v>
      </c>
      <c r="M2" s="3" t="s">
        <v>1</v>
      </c>
      <c r="N2" s="3" t="s">
        <v>152</v>
      </c>
    </row>
    <row r="3" spans="1:14">
      <c r="J3" t="s">
        <v>44</v>
      </c>
      <c r="K3" s="10">
        <v>2.0990000000000002E-3</v>
      </c>
      <c r="M3" t="s">
        <v>53</v>
      </c>
      <c r="N3" s="61">
        <v>4.105429900432378E-2</v>
      </c>
    </row>
    <row r="4" spans="1:14">
      <c r="J4" t="s">
        <v>45</v>
      </c>
      <c r="K4" s="10">
        <v>9.7799999999999992E-4</v>
      </c>
      <c r="M4" t="s">
        <v>54</v>
      </c>
      <c r="N4" s="61">
        <v>4.1438842466277076E-2</v>
      </c>
    </row>
    <row r="5" spans="1:14">
      <c r="J5" t="s">
        <v>46</v>
      </c>
      <c r="K5" s="10">
        <v>2.0639999999999999E-3</v>
      </c>
      <c r="M5" t="s">
        <v>55</v>
      </c>
      <c r="N5" s="61">
        <v>4.4325027485631503E-2</v>
      </c>
    </row>
    <row r="6" spans="1:14">
      <c r="J6" t="s">
        <v>74</v>
      </c>
      <c r="K6" s="10">
        <v>2.0739999999999999E-3</v>
      </c>
      <c r="M6" t="s">
        <v>78</v>
      </c>
      <c r="N6" s="61">
        <v>3.8559231107369446E-2</v>
      </c>
    </row>
    <row r="7" spans="1:14">
      <c r="J7" s="3" t="s">
        <v>153</v>
      </c>
      <c r="M7" s="55" t="s">
        <v>154</v>
      </c>
    </row>
    <row r="8" spans="1:14">
      <c r="J8" s="3" t="s">
        <v>155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13FC6-33E9-4259-A6E3-5D9C997AF804}">
  <dimension ref="A1:G7"/>
  <sheetViews>
    <sheetView workbookViewId="0">
      <selection activeCell="D11" sqref="D11"/>
    </sheetView>
  </sheetViews>
  <sheetFormatPr defaultRowHeight="14.45"/>
  <sheetData>
    <row r="1" spans="1:7">
      <c r="A1" t="s">
        <v>156</v>
      </c>
    </row>
    <row r="2" spans="1:7">
      <c r="B2" t="s">
        <v>157</v>
      </c>
    </row>
    <row r="3" spans="1:7">
      <c r="A3" t="s">
        <v>158</v>
      </c>
      <c r="B3" t="s">
        <v>159</v>
      </c>
      <c r="C3" t="s">
        <v>56</v>
      </c>
      <c r="D3" t="s">
        <v>57</v>
      </c>
      <c r="E3" t="s">
        <v>59</v>
      </c>
      <c r="F3" t="s">
        <v>61</v>
      </c>
      <c r="G3" t="s">
        <v>63</v>
      </c>
    </row>
    <row r="4" spans="1:7">
      <c r="A4" s="4">
        <v>45918</v>
      </c>
      <c r="B4" s="5">
        <v>0.43263888888888891</v>
      </c>
      <c r="C4">
        <v>2.8980000000000001</v>
      </c>
      <c r="D4">
        <v>2.8980000000000001</v>
      </c>
      <c r="E4">
        <v>2.9020000000000001</v>
      </c>
      <c r="F4">
        <v>2.8959999999999999</v>
      </c>
      <c r="G4">
        <v>2.8980000000000001</v>
      </c>
    </row>
    <row r="5" spans="1:7">
      <c r="A5" s="4">
        <v>45919</v>
      </c>
      <c r="B5" s="5">
        <v>0.50416666666666665</v>
      </c>
      <c r="E5">
        <v>2.8340000000000001</v>
      </c>
      <c r="G5" t="s">
        <v>160</v>
      </c>
    </row>
    <row r="6" spans="1:7">
      <c r="A6" s="4">
        <v>45923</v>
      </c>
      <c r="B6" s="5">
        <v>0.41041666666666665</v>
      </c>
      <c r="C6">
        <v>2.637</v>
      </c>
      <c r="D6">
        <v>2.6480000000000001</v>
      </c>
      <c r="E6">
        <v>2.66</v>
      </c>
      <c r="F6" s="11">
        <v>2.64</v>
      </c>
      <c r="G6">
        <v>2.66</v>
      </c>
    </row>
    <row r="7" spans="1:7">
      <c r="A7" s="4">
        <v>45925</v>
      </c>
      <c r="B7" s="5">
        <v>0.3611111111111111</v>
      </c>
      <c r="C7">
        <v>2.5339999999999998</v>
      </c>
      <c r="D7">
        <v>2.5310000000000001</v>
      </c>
      <c r="E7">
        <v>2.5579999999999998</v>
      </c>
      <c r="F7">
        <v>2.5329999999999999</v>
      </c>
      <c r="G7">
        <v>2.5339999999999998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EFE13-E623-4A6C-BB92-C4AC74B1BC1E}">
  <sheetPr>
    <tabColor rgb="FFFFFF00"/>
  </sheetPr>
  <dimension ref="B1:T41"/>
  <sheetViews>
    <sheetView topLeftCell="B1" workbookViewId="0">
      <selection activeCell="G6" sqref="G6"/>
    </sheetView>
  </sheetViews>
  <sheetFormatPr defaultColWidth="9.140625" defaultRowHeight="13.15"/>
  <cols>
    <col min="1" max="1" width="9.140625" style="39"/>
    <col min="2" max="2" width="36.5703125" style="39" bestFit="1" customWidth="1"/>
    <col min="3" max="3" width="6" style="39" bestFit="1" customWidth="1"/>
    <col min="4" max="4" width="13" style="39" customWidth="1"/>
    <col min="5" max="5" width="9.28515625" style="39" bestFit="1" customWidth="1"/>
    <col min="6" max="6" width="9.140625" style="39" bestFit="1" customWidth="1"/>
    <col min="7" max="7" width="15.85546875" style="39" customWidth="1"/>
    <col min="8" max="8" width="11.7109375" style="39" bestFit="1" customWidth="1"/>
    <col min="9" max="11" width="11.7109375" style="39" customWidth="1"/>
    <col min="12" max="12" width="10.42578125" style="39" bestFit="1" customWidth="1"/>
    <col min="13" max="14" width="9.140625" style="39"/>
    <col min="15" max="15" width="10.5703125" style="39" customWidth="1"/>
    <col min="16" max="16384" width="9.140625" style="39"/>
  </cols>
  <sheetData>
    <row r="1" spans="2:16">
      <c r="N1" s="42" t="s">
        <v>161</v>
      </c>
    </row>
    <row r="2" spans="2:16" ht="56.45">
      <c r="B2" s="94" t="s">
        <v>162</v>
      </c>
      <c r="C2" s="94" t="s">
        <v>163</v>
      </c>
      <c r="D2" s="94" t="s">
        <v>164</v>
      </c>
      <c r="E2" s="94" t="s">
        <v>165</v>
      </c>
      <c r="F2" s="94" t="s">
        <v>166</v>
      </c>
      <c r="G2" s="95" t="s">
        <v>167</v>
      </c>
      <c r="H2" s="96"/>
      <c r="I2" s="94" t="s">
        <v>168</v>
      </c>
      <c r="J2" s="94"/>
      <c r="K2" s="94"/>
      <c r="L2" s="97" t="s">
        <v>169</v>
      </c>
      <c r="O2" s="47" t="s">
        <v>170</v>
      </c>
      <c r="P2" s="47" t="s">
        <v>171</v>
      </c>
    </row>
    <row r="3" spans="2:16">
      <c r="B3" s="94"/>
      <c r="C3" s="94"/>
      <c r="D3" s="94"/>
      <c r="E3" s="94"/>
      <c r="F3" s="94"/>
      <c r="G3" s="32" t="s">
        <v>172</v>
      </c>
      <c r="H3" s="32" t="s">
        <v>173</v>
      </c>
      <c r="I3" s="32" t="s">
        <v>113</v>
      </c>
      <c r="J3" s="32" t="s">
        <v>115</v>
      </c>
      <c r="K3" s="32" t="s">
        <v>117</v>
      </c>
      <c r="L3" s="97"/>
      <c r="O3" s="47"/>
      <c r="P3" s="47"/>
    </row>
    <row r="4" spans="2:16" ht="15.6">
      <c r="B4" s="94" t="s">
        <v>174</v>
      </c>
      <c r="C4" s="32" t="s">
        <v>13</v>
      </c>
      <c r="D4" s="73">
        <v>0.44027777777777777</v>
      </c>
      <c r="E4" s="74">
        <v>0.4567439687</v>
      </c>
      <c r="F4" s="75">
        <v>3.1042128600000001</v>
      </c>
      <c r="G4" s="69" t="s">
        <v>175</v>
      </c>
      <c r="H4" s="69" t="s">
        <v>176</v>
      </c>
      <c r="I4" s="78">
        <v>97.7</v>
      </c>
      <c r="J4" s="78">
        <v>1.7</v>
      </c>
      <c r="K4" s="78">
        <v>0.6</v>
      </c>
      <c r="L4" s="38" t="s">
        <v>177</v>
      </c>
      <c r="O4" s="52">
        <v>2.5457659890000001E-2</v>
      </c>
      <c r="P4" s="52">
        <v>1.6197800929999999E-2</v>
      </c>
    </row>
    <row r="5" spans="2:16" ht="15.6">
      <c r="B5" s="94"/>
      <c r="C5" s="32" t="s">
        <v>14</v>
      </c>
      <c r="D5" s="73">
        <v>0.44305555555555554</v>
      </c>
      <c r="E5" s="74">
        <v>0.5151585957</v>
      </c>
      <c r="F5" s="75">
        <v>4.271356784</v>
      </c>
      <c r="G5" s="69" t="s">
        <v>178</v>
      </c>
      <c r="H5" s="69" t="s">
        <v>176</v>
      </c>
      <c r="I5" s="78">
        <v>98.1</v>
      </c>
      <c r="J5" s="78">
        <v>1.4</v>
      </c>
      <c r="K5" s="78">
        <v>0.5</v>
      </c>
      <c r="L5" s="38" t="s">
        <v>177</v>
      </c>
      <c r="O5" s="52">
        <v>7.4775693200000007E-2</v>
      </c>
      <c r="P5" s="52">
        <v>1.7250000000000001E-2</v>
      </c>
    </row>
    <row r="6" spans="2:16" ht="15.6">
      <c r="B6" s="94"/>
      <c r="C6" s="32" t="s">
        <v>15</v>
      </c>
      <c r="D6" s="73">
        <v>0.44583333333333336</v>
      </c>
      <c r="E6" s="74">
        <v>0.5151585957</v>
      </c>
      <c r="F6" s="75">
        <v>3.1055900620000001</v>
      </c>
      <c r="G6" s="69" t="s">
        <v>179</v>
      </c>
      <c r="H6" s="69" t="s">
        <v>176</v>
      </c>
      <c r="I6" s="78">
        <v>98.3</v>
      </c>
      <c r="J6" s="78">
        <v>1.3</v>
      </c>
      <c r="K6" s="78">
        <v>0.4</v>
      </c>
      <c r="L6" s="38" t="s">
        <v>177</v>
      </c>
      <c r="O6" s="52">
        <v>6.8693469670000007E-2</v>
      </c>
      <c r="P6" s="52">
        <v>1.771168981E-2</v>
      </c>
    </row>
    <row r="7" spans="2:16" ht="15.6">
      <c r="B7" s="94" t="s">
        <v>180</v>
      </c>
      <c r="C7" s="32" t="s">
        <v>20</v>
      </c>
      <c r="D7" s="73">
        <v>0.44097222222222221</v>
      </c>
      <c r="E7" s="32">
        <v>0.43</v>
      </c>
      <c r="F7" s="76">
        <v>0.51886792452829922</v>
      </c>
      <c r="G7" s="69" t="s">
        <v>181</v>
      </c>
      <c r="H7" s="69" t="s">
        <v>182</v>
      </c>
      <c r="I7" s="78">
        <v>94</v>
      </c>
      <c r="J7" s="78">
        <v>4.7</v>
      </c>
      <c r="K7" s="78">
        <v>1.2</v>
      </c>
      <c r="L7" s="38" t="s">
        <v>177</v>
      </c>
      <c r="O7" s="53">
        <v>1.35300027033708E-2</v>
      </c>
      <c r="P7" s="53">
        <v>7.6499999999999997E-3</v>
      </c>
    </row>
    <row r="8" spans="2:16" ht="15.6">
      <c r="B8" s="94"/>
      <c r="C8" s="32" t="s">
        <v>22</v>
      </c>
      <c r="D8" s="73">
        <v>0.44374999999999998</v>
      </c>
      <c r="E8" s="32">
        <v>0.38</v>
      </c>
      <c r="F8" s="76">
        <v>0.46179315152043321</v>
      </c>
      <c r="G8" s="69" t="s">
        <v>183</v>
      </c>
      <c r="H8" s="69" t="s">
        <v>181</v>
      </c>
      <c r="I8" s="78">
        <v>97.8</v>
      </c>
      <c r="J8" s="78">
        <v>1.8</v>
      </c>
      <c r="K8" s="78">
        <v>0.4</v>
      </c>
      <c r="L8" s="38" t="s">
        <v>177</v>
      </c>
      <c r="O8" s="53">
        <v>5.6062682904789003E-2</v>
      </c>
      <c r="P8" s="53">
        <v>1.26E-2</v>
      </c>
    </row>
    <row r="9" spans="2:16" ht="15.6">
      <c r="B9" s="94"/>
      <c r="C9" s="32" t="s">
        <v>24</v>
      </c>
      <c r="D9" s="73">
        <v>0.44722222222222224</v>
      </c>
      <c r="E9" s="32">
        <v>0.49</v>
      </c>
      <c r="F9" s="76">
        <v>0.84352593842260348</v>
      </c>
      <c r="G9" s="69" t="s">
        <v>176</v>
      </c>
      <c r="H9" s="69" t="s">
        <v>181</v>
      </c>
      <c r="I9" s="78">
        <v>95.8</v>
      </c>
      <c r="J9" s="78">
        <v>3.4</v>
      </c>
      <c r="K9" s="78">
        <v>0.8</v>
      </c>
      <c r="L9" s="38" t="s">
        <v>177</v>
      </c>
      <c r="O9" s="53">
        <v>1.7899999999999999E-2</v>
      </c>
      <c r="P9" s="53">
        <v>9.7599999999999996E-3</v>
      </c>
    </row>
    <row r="10" spans="2:16" ht="15.6">
      <c r="B10" s="94" t="s">
        <v>184</v>
      </c>
      <c r="C10" s="32" t="s">
        <v>29</v>
      </c>
      <c r="D10" s="73">
        <v>0.44097222222222221</v>
      </c>
      <c r="E10" s="76">
        <v>0.39600000000000002</v>
      </c>
      <c r="F10" s="67">
        <v>0.249</v>
      </c>
      <c r="G10" s="69" t="s">
        <v>185</v>
      </c>
      <c r="H10" s="69" t="s">
        <v>181</v>
      </c>
      <c r="I10" s="78">
        <v>96.8</v>
      </c>
      <c r="J10" s="78">
        <v>2.38</v>
      </c>
      <c r="K10" s="78">
        <v>0.79</v>
      </c>
      <c r="L10" s="38" t="s">
        <v>186</v>
      </c>
      <c r="O10" s="64">
        <v>3.5000000000000003E-2</v>
      </c>
      <c r="P10" s="44">
        <v>1.1171800000000001E-2</v>
      </c>
    </row>
    <row r="11" spans="2:16" ht="15.6">
      <c r="B11" s="94"/>
      <c r="C11" s="32" t="s">
        <v>31</v>
      </c>
      <c r="D11" s="73">
        <v>0.44305555555555554</v>
      </c>
      <c r="E11" s="76">
        <v>0.40200000000000002</v>
      </c>
      <c r="F11" s="67">
        <v>0.246</v>
      </c>
      <c r="G11" s="69" t="s">
        <v>175</v>
      </c>
      <c r="H11" s="69" t="s">
        <v>181</v>
      </c>
      <c r="I11" s="78">
        <v>96.4</v>
      </c>
      <c r="J11" s="78">
        <v>2.71</v>
      </c>
      <c r="K11" s="78">
        <v>0.9</v>
      </c>
      <c r="L11" s="38" t="s">
        <v>186</v>
      </c>
      <c r="O11" s="64">
        <v>2.5000000000000001E-2</v>
      </c>
      <c r="P11" s="44">
        <v>1.0564199999999999E-2</v>
      </c>
    </row>
    <row r="12" spans="2:16" ht="15.6">
      <c r="B12" s="94"/>
      <c r="C12" s="32" t="s">
        <v>32</v>
      </c>
      <c r="D12" s="73">
        <v>0.44513888888888886</v>
      </c>
      <c r="E12" s="76">
        <v>0.42399999999999999</v>
      </c>
      <c r="F12" s="67">
        <v>0.26900000000000002</v>
      </c>
      <c r="G12" s="69" t="s">
        <v>176</v>
      </c>
      <c r="H12" s="69" t="s">
        <v>181</v>
      </c>
      <c r="I12" s="78">
        <v>96.9</v>
      </c>
      <c r="J12" s="78">
        <v>2.36</v>
      </c>
      <c r="K12" s="78">
        <v>0.79</v>
      </c>
      <c r="L12" s="38" t="s">
        <v>186</v>
      </c>
      <c r="O12" s="64">
        <v>1.7000000000000001E-2</v>
      </c>
      <c r="P12" s="44">
        <v>1.12535E-2</v>
      </c>
    </row>
    <row r="13" spans="2:16" ht="13.5" customHeight="1">
      <c r="B13" s="94" t="s">
        <v>187</v>
      </c>
      <c r="C13" s="32" t="s">
        <v>37</v>
      </c>
      <c r="D13" s="73">
        <v>0.44027777777777777</v>
      </c>
      <c r="E13" s="32">
        <v>0.36</v>
      </c>
      <c r="F13" s="76">
        <v>0.48799999999999999</v>
      </c>
      <c r="G13" s="66" t="s">
        <v>188</v>
      </c>
      <c r="H13" s="66" t="s">
        <v>181</v>
      </c>
      <c r="I13" s="78">
        <v>95.6</v>
      </c>
      <c r="J13" s="79">
        <v>3.3</v>
      </c>
      <c r="K13" s="79">
        <v>1.1000000000000001</v>
      </c>
      <c r="L13" s="38" t="s">
        <v>177</v>
      </c>
      <c r="O13" s="44">
        <v>8.8000000000000005E-3</v>
      </c>
      <c r="P13" s="44">
        <v>1.3227661999999999E-2</v>
      </c>
    </row>
    <row r="14" spans="2:16" ht="15.6">
      <c r="B14" s="94"/>
      <c r="C14" s="32" t="s">
        <v>40</v>
      </c>
      <c r="D14" s="73">
        <v>0.44305555555555554</v>
      </c>
      <c r="E14" s="32">
        <v>0.31</v>
      </c>
      <c r="F14" s="76">
        <v>0.33600000000000002</v>
      </c>
      <c r="G14" s="66" t="s">
        <v>181</v>
      </c>
      <c r="H14" s="66" t="s">
        <v>181</v>
      </c>
      <c r="I14" s="78">
        <v>98.1</v>
      </c>
      <c r="J14" s="79">
        <v>1.4</v>
      </c>
      <c r="K14" s="79">
        <v>0.5</v>
      </c>
      <c r="L14" s="38" t="s">
        <v>189</v>
      </c>
      <c r="O14" s="44">
        <v>1.4999999999999999E-2</v>
      </c>
      <c r="P14" s="44">
        <v>1.0052083E-2</v>
      </c>
    </row>
    <row r="15" spans="2:16" ht="15.6">
      <c r="B15" s="94"/>
      <c r="C15" s="32" t="s">
        <v>43</v>
      </c>
      <c r="D15" s="73">
        <v>0.44444444444444442</v>
      </c>
      <c r="E15" s="32">
        <v>0.3</v>
      </c>
      <c r="F15" s="76">
        <v>0.53200000000000003</v>
      </c>
      <c r="G15" s="66" t="s">
        <v>190</v>
      </c>
      <c r="H15" s="66" t="s">
        <v>188</v>
      </c>
      <c r="I15" s="78">
        <v>96.3</v>
      </c>
      <c r="J15" s="79">
        <v>2.8</v>
      </c>
      <c r="K15" s="79">
        <v>0.9</v>
      </c>
      <c r="L15" s="38" t="s">
        <v>186</v>
      </c>
      <c r="O15" s="44">
        <v>7.1000000000000004E-3</v>
      </c>
      <c r="P15" s="44">
        <v>8.8854169999999996E-3</v>
      </c>
    </row>
    <row r="16" spans="2:16" ht="15.6">
      <c r="B16" s="94" t="s">
        <v>191</v>
      </c>
      <c r="C16" s="32" t="s">
        <v>48</v>
      </c>
      <c r="D16" s="73">
        <v>0.44027777777777777</v>
      </c>
      <c r="E16" s="32" t="s">
        <v>192</v>
      </c>
      <c r="F16" s="32" t="s">
        <v>193</v>
      </c>
      <c r="G16" s="69" t="s">
        <v>176</v>
      </c>
      <c r="H16" s="69" t="s">
        <v>194</v>
      </c>
      <c r="I16" s="78">
        <v>97</v>
      </c>
      <c r="J16" s="78">
        <v>2.25</v>
      </c>
      <c r="K16" s="78">
        <v>0.75</v>
      </c>
      <c r="L16" s="38" t="s">
        <v>186</v>
      </c>
      <c r="O16" s="45">
        <v>0.02</v>
      </c>
      <c r="P16" s="45">
        <v>2.9999999999999997E-4</v>
      </c>
    </row>
    <row r="17" spans="2:20" ht="15.6">
      <c r="B17" s="94"/>
      <c r="C17" s="32" t="s">
        <v>50</v>
      </c>
      <c r="D17" s="73">
        <v>0.44305555555555554</v>
      </c>
      <c r="E17" s="32" t="s">
        <v>195</v>
      </c>
      <c r="F17" s="32" t="s">
        <v>193</v>
      </c>
      <c r="G17" s="69" t="s">
        <v>196</v>
      </c>
      <c r="H17" s="69" t="s">
        <v>194</v>
      </c>
      <c r="I17" s="78">
        <v>94</v>
      </c>
      <c r="J17" s="80">
        <v>4.5</v>
      </c>
      <c r="K17" s="80">
        <v>1.5</v>
      </c>
      <c r="L17" s="38" t="s">
        <v>186</v>
      </c>
      <c r="O17" s="45">
        <v>0.02</v>
      </c>
      <c r="P17" s="45">
        <v>2.9999999999999997E-4</v>
      </c>
    </row>
    <row r="18" spans="2:20" ht="15.6">
      <c r="B18" s="94"/>
      <c r="C18" s="32" t="s">
        <v>52</v>
      </c>
      <c r="D18" s="73">
        <v>0.44513888888888886</v>
      </c>
      <c r="E18" s="32" t="s">
        <v>197</v>
      </c>
      <c r="F18" s="32" t="s">
        <v>193</v>
      </c>
      <c r="G18" s="69" t="s">
        <v>176</v>
      </c>
      <c r="H18" s="69" t="s">
        <v>194</v>
      </c>
      <c r="I18" s="78">
        <v>94</v>
      </c>
      <c r="J18" s="80">
        <v>4.5</v>
      </c>
      <c r="K18" s="80">
        <v>1.5</v>
      </c>
      <c r="L18" s="38" t="s">
        <v>186</v>
      </c>
      <c r="O18" s="45">
        <v>0.02</v>
      </c>
      <c r="P18" s="45">
        <v>2.9999999999999997E-4</v>
      </c>
    </row>
    <row r="20" spans="2:20">
      <c r="N20" s="46" t="s">
        <v>198</v>
      </c>
    </row>
    <row r="21" spans="2:20">
      <c r="G21" s="44">
        <v>1.1171800000000001E-2</v>
      </c>
      <c r="N21" s="39" t="s">
        <v>199</v>
      </c>
      <c r="O21" s="45">
        <f>MIN(O4:O18)</f>
        <v>7.1000000000000004E-3</v>
      </c>
      <c r="P21" s="45">
        <f>MIN(P4:P18)</f>
        <v>2.9999999999999997E-4</v>
      </c>
    </row>
    <row r="22" spans="2:20">
      <c r="G22" s="44">
        <v>1.0564199999999999E-2</v>
      </c>
      <c r="N22" s="39" t="s">
        <v>200</v>
      </c>
      <c r="O22" s="45">
        <f>MAX(O4:O18)</f>
        <v>7.4775693200000007E-2</v>
      </c>
      <c r="P22" s="45">
        <f>MAX(P4:P18)</f>
        <v>1.771168981E-2</v>
      </c>
      <c r="T22" s="39" t="s">
        <v>201</v>
      </c>
    </row>
    <row r="23" spans="2:20">
      <c r="G23" s="44">
        <v>1.12535E-2</v>
      </c>
      <c r="N23" s="39" t="s">
        <v>202</v>
      </c>
      <c r="O23" s="45">
        <f>AVERAGE(O4:O18)</f>
        <v>2.8287967224543988E-2</v>
      </c>
      <c r="P23" s="45">
        <f>AVERAGE(P4:P18)</f>
        <v>9.8149435159999975E-3</v>
      </c>
    </row>
    <row r="24" spans="2:20">
      <c r="E24" s="68" t="s">
        <v>203</v>
      </c>
      <c r="F24" s="51"/>
    </row>
    <row r="25" spans="2:20">
      <c r="N25" s="46" t="s">
        <v>177</v>
      </c>
    </row>
    <row r="26" spans="2:20">
      <c r="N26" s="39" t="s">
        <v>199</v>
      </c>
      <c r="O26" s="45">
        <f>_xlfn.MINIFS($O$4:$O$18,$L$4:$L$18,"Close")</f>
        <v>8.8000000000000005E-3</v>
      </c>
      <c r="P26" s="45">
        <f>_xlfn.MINIFS($P$4:$P$18,$L$4:$L$18,"Close")</f>
        <v>7.6499999999999997E-3</v>
      </c>
    </row>
    <row r="27" spans="2:20">
      <c r="N27" s="39" t="s">
        <v>200</v>
      </c>
      <c r="O27" s="45">
        <f>_xlfn.MAXIFS($O$4:$O$18,$L$4:$L$18,"Close")</f>
        <v>7.4775693200000007E-2</v>
      </c>
      <c r="P27" s="45">
        <f>_xlfn.MAXIFS($P$4:$P$18,$L$4:$L$18,"Close")</f>
        <v>1.771168981E-2</v>
      </c>
    </row>
    <row r="28" spans="2:20">
      <c r="N28" s="39" t="s">
        <v>202</v>
      </c>
      <c r="O28" s="45">
        <f>AVERAGEIFS($O$4:$O$18,$L$4:$L$18,"Close")</f>
        <v>3.7888501195451396E-2</v>
      </c>
      <c r="P28" s="45">
        <f>AVERAGEIFS($P$4:$P$18,$L$4:$L$18,"Close")</f>
        <v>1.3485307534285715E-2</v>
      </c>
    </row>
    <row r="30" spans="2:20">
      <c r="N30" s="46" t="s">
        <v>186</v>
      </c>
    </row>
    <row r="31" spans="2:20">
      <c r="N31" s="39" t="s">
        <v>199</v>
      </c>
      <c r="O31" s="45">
        <f>_xlfn.MINIFS($O$4:$O$18,$L$4:$L$18,"Far")</f>
        <v>7.1000000000000004E-3</v>
      </c>
      <c r="P31" s="45">
        <f>_xlfn.MINIFS($P$4:$P$18,$L$4:$L$18,"Far")</f>
        <v>2.9999999999999997E-4</v>
      </c>
    </row>
    <row r="32" spans="2:20">
      <c r="N32" s="39" t="s">
        <v>200</v>
      </c>
      <c r="O32" s="45">
        <f>_xlfn.MAXIFS($O$5:$O$19,$L$4:$L$18,"Far")</f>
        <v>2.5000000000000001E-2</v>
      </c>
      <c r="P32" s="45">
        <f>_xlfn.MAXIFS($P$4:$P$18,$L$4:$L$18,"Far")</f>
        <v>1.12535E-2</v>
      </c>
    </row>
    <row r="33" spans="2:16">
      <c r="N33" s="39" t="s">
        <v>202</v>
      </c>
      <c r="O33" s="45">
        <f>AVERAGEIFS($O$4:$O$18,$L$4:$L$18,"Far")</f>
        <v>2.0585714285714287E-2</v>
      </c>
      <c r="P33" s="45">
        <f>AVERAGEIFS($P$4:$P$18,$L$4:$L$18,"Far")</f>
        <v>6.1107024285714292E-3</v>
      </c>
    </row>
    <row r="35" spans="2:16" ht="26.45">
      <c r="B35" s="49" t="s">
        <v>204</v>
      </c>
    </row>
    <row r="36" spans="2:16">
      <c r="B36" s="37" t="s">
        <v>205</v>
      </c>
    </row>
    <row r="37" spans="2:16">
      <c r="B37" s="37" t="s">
        <v>206</v>
      </c>
    </row>
    <row r="38" spans="2:16">
      <c r="B38" s="37" t="s">
        <v>207</v>
      </c>
    </row>
    <row r="39" spans="2:16">
      <c r="B39" s="37" t="s">
        <v>208</v>
      </c>
    </row>
    <row r="40" spans="2:16">
      <c r="B40" s="37" t="s">
        <v>209</v>
      </c>
    </row>
    <row r="41" spans="2:16">
      <c r="B41" s="37" t="s">
        <v>210</v>
      </c>
    </row>
  </sheetData>
  <mergeCells count="13">
    <mergeCell ref="L2:L3"/>
    <mergeCell ref="F2:F3"/>
    <mergeCell ref="E2:E3"/>
    <mergeCell ref="B13:B15"/>
    <mergeCell ref="B16:B18"/>
    <mergeCell ref="B10:B12"/>
    <mergeCell ref="B7:B9"/>
    <mergeCell ref="B4:B6"/>
    <mergeCell ref="D2:D3"/>
    <mergeCell ref="C2:C3"/>
    <mergeCell ref="B2:B3"/>
    <mergeCell ref="I2:K2"/>
    <mergeCell ref="G2:H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C7EDE-295E-4C79-8658-CE5F79456A66}">
  <sheetPr>
    <tabColor rgb="FFFFFF00"/>
  </sheetPr>
  <dimension ref="A1:J33"/>
  <sheetViews>
    <sheetView tabSelected="1" workbookViewId="0">
      <selection activeCell="G16" sqref="G16"/>
    </sheetView>
  </sheetViews>
  <sheetFormatPr defaultColWidth="9.140625" defaultRowHeight="13.15"/>
  <cols>
    <col min="1" max="1" width="6.85546875" style="39" bestFit="1" customWidth="1"/>
    <col min="2" max="2" width="6" style="39" bestFit="1" customWidth="1"/>
    <col min="3" max="3" width="13" style="39" customWidth="1"/>
    <col min="4" max="4" width="15.85546875" style="39" customWidth="1"/>
    <col min="5" max="5" width="11.5703125" style="39" bestFit="1" customWidth="1"/>
    <col min="6" max="6" width="10.7109375" style="39" bestFit="1" customWidth="1"/>
    <col min="7" max="7" width="10.7109375" style="39" customWidth="1"/>
    <col min="8" max="16384" width="9.140625" style="39"/>
  </cols>
  <sheetData>
    <row r="1" spans="1:10">
      <c r="H1" s="42" t="s">
        <v>161</v>
      </c>
    </row>
    <row r="2" spans="1:10" ht="56.45">
      <c r="A2" s="108" t="s">
        <v>211</v>
      </c>
      <c r="B2" s="98" t="s">
        <v>212</v>
      </c>
      <c r="C2" s="98" t="s">
        <v>213</v>
      </c>
      <c r="D2" s="100" t="s">
        <v>214</v>
      </c>
      <c r="E2" s="101"/>
      <c r="F2" s="102" t="s">
        <v>169</v>
      </c>
      <c r="I2" s="43" t="s">
        <v>215</v>
      </c>
      <c r="J2" s="43" t="s">
        <v>216</v>
      </c>
    </row>
    <row r="3" spans="1:10">
      <c r="A3" s="106"/>
      <c r="B3" s="99"/>
      <c r="C3" s="99"/>
      <c r="D3" s="83" t="s">
        <v>217</v>
      </c>
      <c r="E3" s="84" t="s">
        <v>218</v>
      </c>
      <c r="F3" s="103"/>
      <c r="I3" s="43"/>
      <c r="J3" s="43"/>
    </row>
    <row r="4" spans="1:10" ht="13.15" customHeight="1">
      <c r="A4" s="104" t="s">
        <v>174</v>
      </c>
      <c r="B4" s="33" t="s">
        <v>16</v>
      </c>
      <c r="C4" s="48">
        <v>0.44027777777777777</v>
      </c>
      <c r="D4" s="69" t="s">
        <v>219</v>
      </c>
      <c r="E4" s="70"/>
      <c r="F4" s="38" t="s">
        <v>177</v>
      </c>
      <c r="I4" s="44">
        <v>1.9075174149999999E-3</v>
      </c>
      <c r="J4" s="47">
        <v>1.907517415E-5</v>
      </c>
    </row>
    <row r="5" spans="1:10" ht="13.15" customHeight="1">
      <c r="A5" s="105"/>
      <c r="B5" s="33" t="s">
        <v>17</v>
      </c>
      <c r="C5" s="48">
        <v>0.44305555555555554</v>
      </c>
      <c r="D5" s="71" t="s">
        <v>185</v>
      </c>
      <c r="E5" s="72"/>
      <c r="F5" s="38" t="s">
        <v>177</v>
      </c>
      <c r="I5" s="44">
        <v>3.5506264750000002E-2</v>
      </c>
      <c r="J5" s="64">
        <v>3.5506264750000002E-4</v>
      </c>
    </row>
    <row r="6" spans="1:10" ht="13.15" customHeight="1">
      <c r="A6" s="106"/>
      <c r="B6" s="36" t="s">
        <v>18</v>
      </c>
      <c r="C6" s="48">
        <v>0.44583333333333336</v>
      </c>
      <c r="D6" s="71" t="s">
        <v>190</v>
      </c>
      <c r="E6" s="72"/>
      <c r="F6" s="38" t="s">
        <v>177</v>
      </c>
      <c r="I6" s="44">
        <v>7.0051044570000002E-3</v>
      </c>
      <c r="J6" s="47">
        <v>7.0051044570000005E-5</v>
      </c>
    </row>
    <row r="7" spans="1:10" ht="13.15" customHeight="1">
      <c r="A7" s="104" t="s">
        <v>180</v>
      </c>
      <c r="B7" s="33" t="s">
        <v>25</v>
      </c>
      <c r="C7" s="65">
        <v>0.44097222222222221</v>
      </c>
      <c r="D7" s="71" t="s">
        <v>220</v>
      </c>
      <c r="E7" s="72" t="s">
        <v>175</v>
      </c>
      <c r="F7" s="38" t="s">
        <v>177</v>
      </c>
      <c r="I7" s="45">
        <v>9.1999999999999998E-2</v>
      </c>
      <c r="J7" s="45">
        <v>2.2400000000000002</v>
      </c>
    </row>
    <row r="8" spans="1:10" ht="13.15" customHeight="1">
      <c r="A8" s="105"/>
      <c r="B8" s="33" t="s">
        <v>26</v>
      </c>
      <c r="C8" s="65">
        <v>0.44374999999999998</v>
      </c>
      <c r="D8" s="71" t="s">
        <v>221</v>
      </c>
      <c r="E8" s="72" t="s">
        <v>175</v>
      </c>
      <c r="F8" s="38" t="s">
        <v>177</v>
      </c>
      <c r="I8" s="45">
        <v>0.05</v>
      </c>
      <c r="J8" s="45">
        <v>2.13</v>
      </c>
    </row>
    <row r="9" spans="1:10" ht="13.15" customHeight="1">
      <c r="A9" s="106"/>
      <c r="B9" s="36" t="s">
        <v>27</v>
      </c>
      <c r="C9" s="65">
        <v>0.44722222222222224</v>
      </c>
      <c r="D9" s="71" t="s">
        <v>222</v>
      </c>
      <c r="E9" s="72" t="s">
        <v>175</v>
      </c>
      <c r="F9" s="38" t="s">
        <v>177</v>
      </c>
      <c r="I9" s="45">
        <v>0.14000000000000001</v>
      </c>
      <c r="J9" s="45">
        <v>2.4</v>
      </c>
    </row>
    <row r="10" spans="1:10" ht="13.15" customHeight="1">
      <c r="A10" s="104" t="s">
        <v>184</v>
      </c>
      <c r="B10" s="33" t="s">
        <v>33</v>
      </c>
      <c r="C10" s="65" t="s">
        <v>223</v>
      </c>
      <c r="D10" s="71" t="s">
        <v>223</v>
      </c>
      <c r="E10" s="72" t="s">
        <v>223</v>
      </c>
      <c r="F10" s="38" t="s">
        <v>186</v>
      </c>
    </row>
    <row r="11" spans="1:10" ht="13.15" customHeight="1">
      <c r="A11" s="105"/>
      <c r="B11" s="33" t="s">
        <v>34</v>
      </c>
      <c r="C11" s="65"/>
      <c r="D11" s="71" t="s">
        <v>223</v>
      </c>
      <c r="E11" s="72" t="s">
        <v>223</v>
      </c>
      <c r="F11" s="38" t="s">
        <v>186</v>
      </c>
    </row>
    <row r="12" spans="1:10" ht="13.15" customHeight="1">
      <c r="A12" s="106"/>
      <c r="B12" s="36" t="s">
        <v>35</v>
      </c>
      <c r="C12" s="65"/>
      <c r="D12" s="71" t="s">
        <v>223</v>
      </c>
      <c r="E12" s="72" t="s">
        <v>223</v>
      </c>
      <c r="F12" s="38" t="s">
        <v>186</v>
      </c>
    </row>
    <row r="13" spans="1:10" ht="13.15" customHeight="1">
      <c r="A13" s="104" t="s">
        <v>187</v>
      </c>
      <c r="B13" s="33" t="s">
        <v>44</v>
      </c>
      <c r="C13" s="65">
        <v>0.44027777777777777</v>
      </c>
      <c r="D13" s="71" t="s">
        <v>175</v>
      </c>
      <c r="E13" s="72" t="s">
        <v>219</v>
      </c>
      <c r="F13" s="38" t="s">
        <v>177</v>
      </c>
      <c r="I13" s="64">
        <v>3.2713376000000002E-2</v>
      </c>
      <c r="J13" s="64">
        <v>2.0990000000000002E-3</v>
      </c>
    </row>
    <row r="14" spans="1:10" ht="13.15" customHeight="1">
      <c r="A14" s="105"/>
      <c r="B14" s="33" t="s">
        <v>45</v>
      </c>
      <c r="C14" s="65">
        <v>0.44305555555555554</v>
      </c>
      <c r="D14" s="71" t="s">
        <v>188</v>
      </c>
      <c r="E14" s="72" t="s">
        <v>224</v>
      </c>
      <c r="F14" s="38" t="s">
        <v>189</v>
      </c>
      <c r="I14" s="64">
        <v>9.1719750000000006E-3</v>
      </c>
      <c r="J14" s="64">
        <v>9.7799999999999992E-4</v>
      </c>
    </row>
    <row r="15" spans="1:10" ht="13.15" customHeight="1">
      <c r="A15" s="106"/>
      <c r="B15" s="36" t="s">
        <v>46</v>
      </c>
      <c r="C15" s="65">
        <v>0.44444444444444442</v>
      </c>
      <c r="D15" s="71" t="s">
        <v>175</v>
      </c>
      <c r="E15" s="72" t="s">
        <v>219</v>
      </c>
      <c r="F15" s="38" t="s">
        <v>186</v>
      </c>
      <c r="I15" s="64">
        <v>2.5528662000000001E-2</v>
      </c>
      <c r="J15" s="64">
        <v>2.0639999999999999E-3</v>
      </c>
    </row>
    <row r="16" spans="1:10" ht="15.6" customHeight="1">
      <c r="A16" s="104" t="s">
        <v>191</v>
      </c>
      <c r="B16" s="33" t="s">
        <v>53</v>
      </c>
      <c r="C16" s="65" t="s">
        <v>225</v>
      </c>
      <c r="D16" s="33">
        <v>2</v>
      </c>
      <c r="E16" s="35" t="s">
        <v>226</v>
      </c>
      <c r="F16" s="38" t="s">
        <v>186</v>
      </c>
      <c r="I16" s="45">
        <v>1.52814749088041</v>
      </c>
      <c r="J16" s="45">
        <v>4.105429900432378E-2</v>
      </c>
    </row>
    <row r="17" spans="1:10" ht="15.6" customHeight="1">
      <c r="A17" s="105"/>
      <c r="B17" s="33" t="s">
        <v>54</v>
      </c>
      <c r="C17" s="65" t="s">
        <v>227</v>
      </c>
      <c r="D17" s="33" t="s">
        <v>228</v>
      </c>
      <c r="E17" s="35" t="s">
        <v>226</v>
      </c>
      <c r="F17" s="38" t="s">
        <v>186</v>
      </c>
      <c r="I17" s="45">
        <v>0.31334970838261017</v>
      </c>
      <c r="J17" s="45">
        <v>4.1438842466277076E-2</v>
      </c>
    </row>
    <row r="18" spans="1:10" ht="15.6" customHeight="1">
      <c r="A18" s="107"/>
      <c r="B18" s="36" t="s">
        <v>55</v>
      </c>
      <c r="C18" s="65" t="s">
        <v>229</v>
      </c>
      <c r="D18" s="33" t="s">
        <v>228</v>
      </c>
      <c r="E18" s="35" t="s">
        <v>226</v>
      </c>
      <c r="F18" s="38" t="s">
        <v>186</v>
      </c>
      <c r="I18" s="45">
        <v>0.32049293881686414</v>
      </c>
      <c r="J18" s="45">
        <v>4.4325027485631503E-2</v>
      </c>
    </row>
    <row r="20" spans="1:10">
      <c r="A20" s="37"/>
      <c r="H20" s="46" t="s">
        <v>198</v>
      </c>
    </row>
    <row r="21" spans="1:10">
      <c r="A21" s="37"/>
      <c r="H21" s="39" t="s">
        <v>199</v>
      </c>
      <c r="I21" s="45">
        <f>MIN(I4:I18)</f>
        <v>1.9075174149999999E-3</v>
      </c>
      <c r="J21" s="45">
        <f>MIN(J4:J18)</f>
        <v>1.907517415E-5</v>
      </c>
    </row>
    <row r="22" spans="1:10">
      <c r="A22" s="37"/>
      <c r="H22" s="39" t="s">
        <v>200</v>
      </c>
      <c r="I22" s="45">
        <f>MAX(I4:I18)</f>
        <v>1.52814749088041</v>
      </c>
      <c r="J22" s="45">
        <f>MAX(J4:J18)</f>
        <v>2.4</v>
      </c>
    </row>
    <row r="23" spans="1:10">
      <c r="A23" s="37"/>
      <c r="H23" s="39" t="s">
        <v>202</v>
      </c>
      <c r="I23" s="45">
        <f>AVERAGE(I4:I18)</f>
        <v>0.21298525314182368</v>
      </c>
      <c r="J23" s="45">
        <f>AVERAGE(J4:J18)</f>
        <v>0.57520027981853772</v>
      </c>
    </row>
    <row r="24" spans="1:10">
      <c r="A24" s="37"/>
    </row>
    <row r="25" spans="1:10">
      <c r="A25" s="37"/>
      <c r="H25" s="46" t="s">
        <v>177</v>
      </c>
    </row>
    <row r="26" spans="1:10">
      <c r="H26" s="39" t="s">
        <v>199</v>
      </c>
      <c r="I26" s="45">
        <f>_xlfn.MINIFS($I$4:$I$18,$F$4:$F$18,"Close")</f>
        <v>1.9075174149999999E-3</v>
      </c>
      <c r="J26" s="45">
        <f>_xlfn.MINIFS($J$4:$J$18,$F$4:$F$18,"Close")</f>
        <v>1.907517415E-5</v>
      </c>
    </row>
    <row r="27" spans="1:10">
      <c r="H27" s="39" t="s">
        <v>200</v>
      </c>
      <c r="I27" s="45">
        <f>_xlfn.MAXIFS($I$4:$I$18,$F$4:$F$18,"Close")</f>
        <v>0.14000000000000001</v>
      </c>
      <c r="J27" s="45">
        <f>_xlfn.MAXIFS($J$4:$J$18,$F$4:$F$18,"Close")</f>
        <v>2.4</v>
      </c>
    </row>
    <row r="28" spans="1:10">
      <c r="H28" s="39" t="s">
        <v>202</v>
      </c>
      <c r="I28" s="45">
        <f>AVERAGEIFS($I$4:$I$18,$F$4:$F$18,"Close")</f>
        <v>5.1304608946000009E-2</v>
      </c>
      <c r="J28" s="45">
        <f>AVERAGEIFS($J$5:$J$19,$F$4:$F$18,"Close")</f>
        <v>1.128567185615345</v>
      </c>
    </row>
    <row r="30" spans="1:10">
      <c r="H30" s="46" t="s">
        <v>186</v>
      </c>
    </row>
    <row r="31" spans="1:10">
      <c r="H31" s="39" t="s">
        <v>199</v>
      </c>
      <c r="I31" s="45">
        <f>_xlfn.MINIFS($I$4:$I$18,$F$4:$F$18,"Far")</f>
        <v>2.5528662000000001E-2</v>
      </c>
      <c r="J31" s="45">
        <f>_xlfn.MINIFS($J$4:$J$18,$F$4:$F$18,"Far")</f>
        <v>2.0639999999999999E-3</v>
      </c>
    </row>
    <row r="32" spans="1:10">
      <c r="H32" s="39" t="s">
        <v>200</v>
      </c>
      <c r="I32" s="45">
        <f>_xlfn.MAXIFS($I$4:$I$18,$F$4:$F$18,"Far")</f>
        <v>1.52814749088041</v>
      </c>
      <c r="J32" s="45">
        <f>_xlfn.MAXIFS($J$4:$J$18,$F$4:$F$18,"Far")</f>
        <v>4.4325027485631503E-2</v>
      </c>
    </row>
    <row r="33" spans="8:10">
      <c r="H33" s="39" t="s">
        <v>202</v>
      </c>
      <c r="I33" s="45">
        <f>AVERAGEIFS($I$4:$I$18,$F$4:$F$18,"Far")</f>
        <v>0.5468797000199711</v>
      </c>
      <c r="J33" s="45">
        <f>AVERAGEIFS($J$5:$J$19,$F$4:$F$18,"Far")</f>
        <v>3.2229292239058092E-2</v>
      </c>
    </row>
  </sheetData>
  <mergeCells count="10">
    <mergeCell ref="A7:A9"/>
    <mergeCell ref="A10:A12"/>
    <mergeCell ref="A13:A15"/>
    <mergeCell ref="A16:A18"/>
    <mergeCell ref="A2:A3"/>
    <mergeCell ref="B2:B3"/>
    <mergeCell ref="C2:C3"/>
    <mergeCell ref="D2:E2"/>
    <mergeCell ref="F2:F3"/>
    <mergeCell ref="A4:A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2025-09-17T15:46:00Z</dcterms:created>
  <dcterms:modified xsi:type="dcterms:W3CDTF">2025-09-30T19:59:00Z</dcterms:modified>
  <cp:category/>
  <cp:contentStatus/>
</cp:coreProperties>
</file>