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LEMENT\Desktop\"/>
    </mc:Choice>
  </mc:AlternateContent>
  <xr:revisionPtr revIDLastSave="0" documentId="13_ncr:1_{35203E5F-EE1B-4972-ADD5-D6D5EF32B82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ata" sheetId="5" r:id="rId1"/>
    <sheet name="Topic_1" sheetId="24" r:id="rId2"/>
    <sheet name="Topic_1_F檢定" sheetId="27" r:id="rId3"/>
    <sheet name="Topic_1_t檢定" sheetId="25" r:id="rId4"/>
    <sheet name="Topic_2" sheetId="12" r:id="rId5"/>
    <sheet name="Topic_2_線性迴歸" sheetId="22" r:id="rId6"/>
    <sheet name="專輯列表" sheetId="4" r:id="rId7"/>
    <sheet name="詞曲佔比" sheetId="3" r:id="rId8"/>
    <sheet name="作詞占比與銷量" sheetId="6" r:id="rId9"/>
    <sheet name="迴歸" sheetId="17" r:id="rId10"/>
  </sheets>
  <definedNames>
    <definedName name="_xlnm._FilterDatabase" localSheetId="6" hidden="1">專輯列表!$B$2:$H$164</definedName>
    <definedName name="_xlchart.v1.0" hidden="1">Data!$B$14</definedName>
    <definedName name="_xlchart.v1.1" hidden="1">Data!$C$14:$Q$14</definedName>
    <definedName name="_xlchart.v1.2" hidden="1">Data!$B$5</definedName>
    <definedName name="_xlchart.v1.3" hidden="1">Data!$C$5:$Q$5</definedName>
    <definedName name="_xlchart.v1.4" hidden="1">Data!$B$11</definedName>
    <definedName name="_xlchart.v1.5" hidden="1">Data!$C$11:$Q$11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2" l="1"/>
  <c r="D61" i="12"/>
  <c r="D43" i="12"/>
  <c r="D55" i="12" s="1"/>
  <c r="D57" i="12" s="1"/>
  <c r="D49" i="12"/>
  <c r="D51" i="12" s="1"/>
  <c r="D47" i="12"/>
  <c r="D45" i="12"/>
  <c r="H40" i="12"/>
  <c r="G40" i="12"/>
  <c r="F40" i="12"/>
  <c r="E40" i="12"/>
  <c r="D40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O8" i="24"/>
  <c r="O9" i="24" s="1"/>
  <c r="O4" i="24"/>
  <c r="O5" i="24" s="1"/>
  <c r="K9" i="24"/>
  <c r="K8" i="24"/>
  <c r="J9" i="24"/>
  <c r="J8" i="24"/>
  <c r="J4" i="24"/>
  <c r="C14" i="27"/>
  <c r="C13" i="27"/>
  <c r="K5" i="24"/>
  <c r="J5" i="24"/>
  <c r="K4" i="24"/>
  <c r="C24" i="24"/>
  <c r="C17" i="24"/>
  <c r="C22" i="24"/>
  <c r="C15" i="24"/>
  <c r="D59" i="12" l="1"/>
  <c r="D22" i="5" l="1"/>
  <c r="G22" i="5" s="1"/>
  <c r="D21" i="5"/>
  <c r="G21" i="5" s="1"/>
  <c r="D20" i="5"/>
  <c r="D19" i="5"/>
  <c r="G19" i="5" s="1"/>
  <c r="D18" i="5"/>
  <c r="D25" i="5" s="1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8" i="5" l="1"/>
  <c r="D24" i="5" s="1"/>
  <c r="F22" i="5"/>
  <c r="C19" i="5"/>
  <c r="F19" i="5"/>
  <c r="C20" i="5"/>
  <c r="D26" i="5" s="1"/>
  <c r="G18" i="5"/>
  <c r="G25" i="5" s="1"/>
  <c r="C21" i="5"/>
  <c r="C22" i="5"/>
  <c r="G20" i="5"/>
  <c r="G27" i="5" s="1"/>
  <c r="D27" i="5"/>
  <c r="F18" i="5"/>
  <c r="G24" i="5" s="1"/>
  <c r="F20" i="5"/>
  <c r="G26" i="5" s="1"/>
  <c r="F21" i="5"/>
</calcChain>
</file>

<file path=xl/sharedStrings.xml><?xml version="1.0" encoding="utf-8"?>
<sst xmlns="http://schemas.openxmlformats.org/spreadsheetml/2006/main" count="796" uniqueCount="306">
  <si>
    <t>Jay</t>
    <phoneticPr fontId="1" type="noConversion"/>
  </si>
  <si>
    <t>可愛女人</t>
    <phoneticPr fontId="1" type="noConversion"/>
  </si>
  <si>
    <t>發行時間</t>
    <phoneticPr fontId="1" type="noConversion"/>
  </si>
  <si>
    <t>曲目</t>
    <phoneticPr fontId="1" type="noConversion"/>
  </si>
  <si>
    <t>專輯名稱</t>
    <phoneticPr fontId="1" type="noConversion"/>
  </si>
  <si>
    <t>作詞</t>
    <phoneticPr fontId="1" type="noConversion"/>
  </si>
  <si>
    <t>作曲</t>
    <phoneticPr fontId="1" type="noConversion"/>
  </si>
  <si>
    <t>全亞洲銷量 (萬張)</t>
    <phoneticPr fontId="1" type="noConversion"/>
  </si>
  <si>
    <t>完美主義</t>
    <phoneticPr fontId="1" type="noConversion"/>
  </si>
  <si>
    <t>星晴</t>
    <phoneticPr fontId="1" type="noConversion"/>
  </si>
  <si>
    <t>娘子</t>
    <phoneticPr fontId="1" type="noConversion"/>
  </si>
  <si>
    <t>鬥牛</t>
    <phoneticPr fontId="1" type="noConversion"/>
  </si>
  <si>
    <t>黑色幽默</t>
    <phoneticPr fontId="1" type="noConversion"/>
  </si>
  <si>
    <t>曲數</t>
    <phoneticPr fontId="1" type="noConversion"/>
  </si>
  <si>
    <t>伊斯坦堡</t>
    <phoneticPr fontId="1" type="noConversion"/>
  </si>
  <si>
    <t>印地安老斑鳩</t>
    <phoneticPr fontId="1" type="noConversion"/>
  </si>
  <si>
    <t>龍捲風</t>
    <phoneticPr fontId="1" type="noConversion"/>
  </si>
  <si>
    <t>反方向的鐘</t>
    <phoneticPr fontId="1" type="noConversion"/>
  </si>
  <si>
    <t>范特西</t>
    <phoneticPr fontId="1" type="noConversion"/>
  </si>
  <si>
    <t>愛在西元前</t>
    <phoneticPr fontId="1" type="noConversion"/>
  </si>
  <si>
    <t>爸 我回來了</t>
    <phoneticPr fontId="1" type="noConversion"/>
  </si>
  <si>
    <t>簡單愛</t>
    <phoneticPr fontId="1" type="noConversion"/>
  </si>
  <si>
    <t>忍者</t>
    <phoneticPr fontId="1" type="noConversion"/>
  </si>
  <si>
    <t>開不了口</t>
    <phoneticPr fontId="1" type="noConversion"/>
  </si>
  <si>
    <t>上海 一九四三</t>
    <phoneticPr fontId="1" type="noConversion"/>
  </si>
  <si>
    <t>對不起</t>
    <phoneticPr fontId="1" type="noConversion"/>
  </si>
  <si>
    <t>威廉古堡</t>
    <phoneticPr fontId="1" type="noConversion"/>
  </si>
  <si>
    <t>雙截棍</t>
    <phoneticPr fontId="1" type="noConversion"/>
  </si>
  <si>
    <t>安靜</t>
    <phoneticPr fontId="1" type="noConversion"/>
  </si>
  <si>
    <t>周杰倫</t>
    <phoneticPr fontId="1" type="noConversion"/>
  </si>
  <si>
    <t>徐若瑄</t>
    <phoneticPr fontId="1" type="noConversion"/>
  </si>
  <si>
    <t>方文山</t>
    <phoneticPr fontId="1" type="noConversion"/>
  </si>
  <si>
    <t>八度空間</t>
    <phoneticPr fontId="1" type="noConversion"/>
  </si>
  <si>
    <t>半獸人</t>
    <phoneticPr fontId="1" type="noConversion"/>
  </si>
  <si>
    <t>半島鐵盒</t>
    <phoneticPr fontId="1" type="noConversion"/>
  </si>
  <si>
    <t>暗號</t>
    <phoneticPr fontId="1" type="noConversion"/>
  </si>
  <si>
    <t>龍拳</t>
    <phoneticPr fontId="1" type="noConversion"/>
  </si>
  <si>
    <t>火車叨位去</t>
    <phoneticPr fontId="1" type="noConversion"/>
  </si>
  <si>
    <t>分裂</t>
    <phoneticPr fontId="1" type="noConversion"/>
  </si>
  <si>
    <t>爺爺泡的茶</t>
    <phoneticPr fontId="1" type="noConversion"/>
  </si>
  <si>
    <t>回到過去</t>
    <phoneticPr fontId="1" type="noConversion"/>
  </si>
  <si>
    <t>米蘭的小鐵匠</t>
    <phoneticPr fontId="1" type="noConversion"/>
  </si>
  <si>
    <t>最後的戰役</t>
    <phoneticPr fontId="1" type="noConversion"/>
  </si>
  <si>
    <t>葉惠美</t>
    <phoneticPr fontId="1" type="noConversion"/>
  </si>
  <si>
    <t>以父之名</t>
    <phoneticPr fontId="1" type="noConversion"/>
  </si>
  <si>
    <t>懦夫</t>
    <phoneticPr fontId="1" type="noConversion"/>
  </si>
  <si>
    <t>晴天</t>
    <phoneticPr fontId="1" type="noConversion"/>
  </si>
  <si>
    <t>三年二班</t>
    <phoneticPr fontId="1" type="noConversion"/>
  </si>
  <si>
    <t>東風破</t>
    <phoneticPr fontId="1" type="noConversion"/>
  </si>
  <si>
    <t>妳聽得到</t>
    <phoneticPr fontId="1" type="noConversion"/>
  </si>
  <si>
    <t>同一種調調</t>
    <phoneticPr fontId="1" type="noConversion"/>
  </si>
  <si>
    <t>她的睫毛</t>
    <phoneticPr fontId="1" type="noConversion"/>
  </si>
  <si>
    <t>愛情懸崖</t>
    <phoneticPr fontId="1" type="noConversion"/>
  </si>
  <si>
    <t>梯田</t>
    <phoneticPr fontId="1" type="noConversion"/>
  </si>
  <si>
    <t>雙刀</t>
    <phoneticPr fontId="1" type="noConversion"/>
  </si>
  <si>
    <t>七里香</t>
    <phoneticPr fontId="1" type="noConversion"/>
  </si>
  <si>
    <t>我的地盤</t>
    <phoneticPr fontId="1" type="noConversion"/>
  </si>
  <si>
    <t>藉口</t>
    <phoneticPr fontId="1" type="noConversion"/>
  </si>
  <si>
    <t>外婆</t>
    <phoneticPr fontId="1" type="noConversion"/>
  </si>
  <si>
    <t>將軍</t>
    <phoneticPr fontId="1" type="noConversion"/>
  </si>
  <si>
    <t>擱淺</t>
    <phoneticPr fontId="1" type="noConversion"/>
  </si>
  <si>
    <t>亂舞春秋</t>
    <phoneticPr fontId="1" type="noConversion"/>
  </si>
  <si>
    <t>困獸之鬥</t>
    <phoneticPr fontId="1" type="noConversion"/>
  </si>
  <si>
    <t>園遊會</t>
    <phoneticPr fontId="1" type="noConversion"/>
  </si>
  <si>
    <t>止戰之殤</t>
    <phoneticPr fontId="1" type="noConversion"/>
  </si>
  <si>
    <t>11月的蕭邦</t>
    <phoneticPr fontId="1" type="noConversion"/>
  </si>
  <si>
    <t>夜曲</t>
    <phoneticPr fontId="1" type="noConversion"/>
  </si>
  <si>
    <t>藍色風暴</t>
    <phoneticPr fontId="1" type="noConversion"/>
  </si>
  <si>
    <t>髮如雪</t>
    <phoneticPr fontId="1" type="noConversion"/>
  </si>
  <si>
    <t>黑色毛衣</t>
    <phoneticPr fontId="1" type="noConversion"/>
  </si>
  <si>
    <t>四面楚歌</t>
    <phoneticPr fontId="1" type="noConversion"/>
  </si>
  <si>
    <t>楓</t>
    <phoneticPr fontId="1" type="noConversion"/>
  </si>
  <si>
    <t>浪漫手機</t>
    <phoneticPr fontId="1" type="noConversion"/>
  </si>
  <si>
    <t>逆鱗</t>
    <phoneticPr fontId="1" type="noConversion"/>
  </si>
  <si>
    <t>麥芽糖</t>
    <phoneticPr fontId="1" type="noConversion"/>
  </si>
  <si>
    <t>珊瑚海</t>
    <phoneticPr fontId="1" type="noConversion"/>
  </si>
  <si>
    <t>飄移</t>
    <phoneticPr fontId="1" type="noConversion"/>
  </si>
  <si>
    <t>一路向北</t>
    <phoneticPr fontId="1" type="noConversion"/>
  </si>
  <si>
    <t>依然范特西</t>
    <phoneticPr fontId="1" type="noConversion"/>
  </si>
  <si>
    <t>夜的第七章</t>
    <phoneticPr fontId="1" type="noConversion"/>
  </si>
  <si>
    <t>聽媽媽的話</t>
    <phoneticPr fontId="1" type="noConversion"/>
  </si>
  <si>
    <t>千里之外</t>
    <phoneticPr fontId="1" type="noConversion"/>
  </si>
  <si>
    <t>本草綱目</t>
    <phoneticPr fontId="1" type="noConversion"/>
  </si>
  <si>
    <t>退後</t>
    <phoneticPr fontId="1" type="noConversion"/>
  </si>
  <si>
    <t>紅模仿</t>
    <phoneticPr fontId="1" type="noConversion"/>
  </si>
  <si>
    <t>心雨</t>
    <phoneticPr fontId="1" type="noConversion"/>
  </si>
  <si>
    <t>白色風車</t>
    <phoneticPr fontId="1" type="noConversion"/>
  </si>
  <si>
    <t>迷迭香</t>
    <phoneticPr fontId="1" type="noConversion"/>
  </si>
  <si>
    <t>菊花台</t>
    <phoneticPr fontId="1" type="noConversion"/>
  </si>
  <si>
    <t>我很忙</t>
    <phoneticPr fontId="1" type="noConversion"/>
  </si>
  <si>
    <t>牛仔很忙</t>
    <phoneticPr fontId="1" type="noConversion"/>
  </si>
  <si>
    <t>彩虹</t>
    <phoneticPr fontId="1" type="noConversion"/>
  </si>
  <si>
    <t>青花瓷</t>
    <phoneticPr fontId="1" type="noConversion"/>
  </si>
  <si>
    <t>陽光宅男</t>
    <phoneticPr fontId="1" type="noConversion"/>
  </si>
  <si>
    <t>蒲公英的約定</t>
    <phoneticPr fontId="1" type="noConversion"/>
  </si>
  <si>
    <t>無雙</t>
    <phoneticPr fontId="1" type="noConversion"/>
  </si>
  <si>
    <t>我不配</t>
    <phoneticPr fontId="1" type="noConversion"/>
  </si>
  <si>
    <t>扯</t>
    <phoneticPr fontId="1" type="noConversion"/>
  </si>
  <si>
    <t>甜甜的</t>
    <phoneticPr fontId="1" type="noConversion"/>
  </si>
  <si>
    <t>最長的電影</t>
    <phoneticPr fontId="1" type="noConversion"/>
  </si>
  <si>
    <t>魔杰座</t>
    <phoneticPr fontId="1" type="noConversion"/>
  </si>
  <si>
    <t>龍戰騎士</t>
    <phoneticPr fontId="1" type="noConversion"/>
  </si>
  <si>
    <t>給我一首歌的時間</t>
    <phoneticPr fontId="1" type="noConversion"/>
  </si>
  <si>
    <t>蛇舞</t>
    <phoneticPr fontId="1" type="noConversion"/>
  </si>
  <si>
    <t>花海</t>
    <phoneticPr fontId="1" type="noConversion"/>
  </si>
  <si>
    <t>魔術先生</t>
    <phoneticPr fontId="1" type="noConversion"/>
  </si>
  <si>
    <t>說好的幸福呢</t>
    <phoneticPr fontId="1" type="noConversion"/>
  </si>
  <si>
    <t>蘭亭序</t>
    <phoneticPr fontId="1" type="noConversion"/>
  </si>
  <si>
    <t>流浪詩人</t>
    <phoneticPr fontId="1" type="noConversion"/>
  </si>
  <si>
    <t>時光機</t>
    <phoneticPr fontId="1" type="noConversion"/>
  </si>
  <si>
    <t>喬克叔叔</t>
    <phoneticPr fontId="1" type="noConversion"/>
  </si>
  <si>
    <t>稻香</t>
    <phoneticPr fontId="1" type="noConversion"/>
  </si>
  <si>
    <t>跨時代</t>
    <phoneticPr fontId="1" type="noConversion"/>
  </si>
  <si>
    <t>說了再見</t>
    <phoneticPr fontId="1" type="noConversion"/>
  </si>
  <si>
    <t>煙花易冷</t>
    <phoneticPr fontId="1" type="noConversion"/>
  </si>
  <si>
    <t>免費教學錄影帶</t>
    <phoneticPr fontId="1" type="noConversion"/>
  </si>
  <si>
    <t>好久不見</t>
    <phoneticPr fontId="1" type="noConversion"/>
  </si>
  <si>
    <t>雨下一整晚</t>
    <phoneticPr fontId="1" type="noConversion"/>
  </si>
  <si>
    <t>嘻哈空姐</t>
    <phoneticPr fontId="1" type="noConversion"/>
  </si>
  <si>
    <t>我落淚 情緒零碎</t>
    <phoneticPr fontId="1" type="noConversion"/>
  </si>
  <si>
    <t>愛的飛行日記</t>
    <phoneticPr fontId="1" type="noConversion"/>
  </si>
  <si>
    <t>自導自演</t>
    <phoneticPr fontId="1" type="noConversion"/>
  </si>
  <si>
    <t>超人不會飛</t>
    <phoneticPr fontId="1" type="noConversion"/>
  </si>
  <si>
    <t>驚嘆號</t>
    <phoneticPr fontId="1" type="noConversion"/>
  </si>
  <si>
    <t>迷魂曲</t>
    <phoneticPr fontId="1" type="noConversion"/>
  </si>
  <si>
    <t>Mine Mine</t>
    <phoneticPr fontId="1" type="noConversion"/>
  </si>
  <si>
    <t>公主病</t>
    <phoneticPr fontId="1" type="noConversion"/>
  </si>
  <si>
    <t>你好嗎</t>
    <phoneticPr fontId="1" type="noConversion"/>
  </si>
  <si>
    <t>療傷燒肉粽</t>
    <phoneticPr fontId="1" type="noConversion"/>
  </si>
  <si>
    <t>琴傷</t>
    <phoneticPr fontId="1" type="noConversion"/>
  </si>
  <si>
    <t>水手怕水</t>
    <phoneticPr fontId="1" type="noConversion"/>
  </si>
  <si>
    <t>世界未末日</t>
    <phoneticPr fontId="1" type="noConversion"/>
  </si>
  <si>
    <t>皮影戲</t>
    <phoneticPr fontId="1" type="noConversion"/>
  </si>
  <si>
    <t>超跑女神</t>
    <phoneticPr fontId="1" type="noConversion"/>
  </si>
  <si>
    <t>12新作</t>
    <phoneticPr fontId="1" type="noConversion"/>
  </si>
  <si>
    <t>四季列車</t>
    <phoneticPr fontId="1" type="noConversion"/>
  </si>
  <si>
    <t>手語</t>
    <phoneticPr fontId="1" type="noConversion"/>
  </si>
  <si>
    <t>公公偏頭痛</t>
    <phoneticPr fontId="1" type="noConversion"/>
  </si>
  <si>
    <t>明明就</t>
    <phoneticPr fontId="1" type="noConversion"/>
  </si>
  <si>
    <t>傻笑</t>
    <phoneticPr fontId="1" type="noConversion"/>
  </si>
  <si>
    <t>比較大的大提琴</t>
    <phoneticPr fontId="1" type="noConversion"/>
  </si>
  <si>
    <t>愛你沒差</t>
    <phoneticPr fontId="1" type="noConversion"/>
  </si>
  <si>
    <t>紅塵客棧</t>
    <phoneticPr fontId="1" type="noConversion"/>
  </si>
  <si>
    <t>夢想啟動</t>
    <phoneticPr fontId="1" type="noConversion"/>
  </si>
  <si>
    <t>大笨鐘</t>
    <phoneticPr fontId="1" type="noConversion"/>
  </si>
  <si>
    <t>哪裡都是你</t>
    <phoneticPr fontId="1" type="noConversion"/>
  </si>
  <si>
    <t>烏克麗麗</t>
    <phoneticPr fontId="1" type="noConversion"/>
  </si>
  <si>
    <t>哎呦，不錯哦</t>
    <phoneticPr fontId="1" type="noConversion"/>
  </si>
  <si>
    <t>陽明山</t>
    <phoneticPr fontId="1" type="noConversion"/>
  </si>
  <si>
    <t>竊愛</t>
    <phoneticPr fontId="1" type="noConversion"/>
  </si>
  <si>
    <t>算什麼男人</t>
    <phoneticPr fontId="1" type="noConversion"/>
  </si>
  <si>
    <t>天涯過客</t>
    <phoneticPr fontId="1" type="noConversion"/>
  </si>
  <si>
    <t>怎麼了</t>
    <phoneticPr fontId="1" type="noConversion"/>
  </si>
  <si>
    <t>一口氣全唸對</t>
    <phoneticPr fontId="1" type="noConversion"/>
  </si>
  <si>
    <t>我要夏天</t>
    <phoneticPr fontId="1" type="noConversion"/>
  </si>
  <si>
    <t>手寫的從前</t>
    <phoneticPr fontId="1" type="noConversion"/>
  </si>
  <si>
    <t>鞋子特大號</t>
    <phoneticPr fontId="1" type="noConversion"/>
  </si>
  <si>
    <t>聽爸爸的話</t>
    <phoneticPr fontId="1" type="noConversion"/>
  </si>
  <si>
    <t>美人魚</t>
    <phoneticPr fontId="1" type="noConversion"/>
  </si>
  <si>
    <t>聽見下雨的聲音</t>
    <phoneticPr fontId="1" type="noConversion"/>
  </si>
  <si>
    <t>周杰倫的床邊故事</t>
    <phoneticPr fontId="1" type="noConversion"/>
  </si>
  <si>
    <t>床邊故事</t>
    <phoneticPr fontId="1" type="noConversion"/>
  </si>
  <si>
    <t>說走就走</t>
    <phoneticPr fontId="1" type="noConversion"/>
  </si>
  <si>
    <t>一點點</t>
    <phoneticPr fontId="1" type="noConversion"/>
  </si>
  <si>
    <t>前世情人</t>
    <phoneticPr fontId="1" type="noConversion"/>
  </si>
  <si>
    <t>英雄</t>
    <phoneticPr fontId="1" type="noConversion"/>
  </si>
  <si>
    <t>不該</t>
    <phoneticPr fontId="1" type="noConversion"/>
  </si>
  <si>
    <t>土耳其冰淇淋</t>
    <phoneticPr fontId="1" type="noConversion"/>
  </si>
  <si>
    <t>告白氣球</t>
    <phoneticPr fontId="1" type="noConversion"/>
  </si>
  <si>
    <t>Now You See Me</t>
    <phoneticPr fontId="1" type="noConversion"/>
  </si>
  <si>
    <t>愛情廢柴</t>
    <phoneticPr fontId="1" type="noConversion"/>
  </si>
  <si>
    <t>最偉大的作品</t>
    <phoneticPr fontId="1" type="noConversion"/>
  </si>
  <si>
    <t>Intro</t>
    <phoneticPr fontId="1" type="noConversion"/>
  </si>
  <si>
    <t>還在流浪</t>
    <phoneticPr fontId="1" type="noConversion"/>
  </si>
  <si>
    <t>說好不哭</t>
    <phoneticPr fontId="1" type="noConversion"/>
  </si>
  <si>
    <t>紅顏如霜</t>
    <phoneticPr fontId="1" type="noConversion"/>
  </si>
  <si>
    <t>不愛我就拉倒</t>
    <phoneticPr fontId="1" type="noConversion"/>
  </si>
  <si>
    <t>Mojito</t>
    <phoneticPr fontId="1" type="noConversion"/>
  </si>
  <si>
    <t>錯過的煙火</t>
    <phoneticPr fontId="1" type="noConversion"/>
  </si>
  <si>
    <t>等你下課</t>
    <phoneticPr fontId="1" type="noConversion"/>
  </si>
  <si>
    <t>粉色海洋</t>
    <phoneticPr fontId="1" type="noConversion"/>
  </si>
  <si>
    <t>倒影</t>
    <phoneticPr fontId="1" type="noConversion"/>
  </si>
  <si>
    <t>我是如此相信</t>
    <phoneticPr fontId="1" type="noConversion"/>
  </si>
  <si>
    <t>許世昌</t>
    <phoneticPr fontId="1" type="noConversion"/>
  </si>
  <si>
    <t>劉畊宏</t>
    <phoneticPr fontId="1" type="noConversion"/>
  </si>
  <si>
    <t>黃俊郎</t>
    <phoneticPr fontId="1" type="noConversion"/>
  </si>
  <si>
    <t xml:space="preserve">曾郁婷 </t>
    <phoneticPr fontId="1" type="noConversion"/>
  </si>
  <si>
    <t>宋健彰</t>
    <phoneticPr fontId="1" type="noConversion"/>
  </si>
  <si>
    <t>古小力/黃凌嘉</t>
    <phoneticPr fontId="1" type="noConversion"/>
  </si>
  <si>
    <t>羅宇軒/李汪哲</t>
    <phoneticPr fontId="1" type="noConversion"/>
  </si>
  <si>
    <t>唐從聖</t>
    <phoneticPr fontId="1" type="noConversion"/>
  </si>
  <si>
    <t>黃淩嘉</t>
    <phoneticPr fontId="1" type="noConversion"/>
  </si>
  <si>
    <t>林義傑</t>
    <phoneticPr fontId="1" type="noConversion"/>
  </si>
  <si>
    <t>羅宇軒/黃婕熙</t>
    <phoneticPr fontId="1" type="noConversion"/>
  </si>
  <si>
    <t>黄俊郎、谢迪</t>
    <phoneticPr fontId="1" type="noConversion"/>
  </si>
  <si>
    <t>周杰倫/宋健彰</t>
    <phoneticPr fontId="1" type="noConversion"/>
  </si>
  <si>
    <t>黄俊郎</t>
    <phoneticPr fontId="1" type="noConversion"/>
  </si>
  <si>
    <t>-</t>
    <phoneticPr fontId="1" type="noConversion"/>
  </si>
  <si>
    <t>專輯年份</t>
    <phoneticPr fontId="1" type="noConversion"/>
  </si>
  <si>
    <t>專輯銷量
(萬張)</t>
  </si>
  <si>
    <t>專輯銷量
(萬張)</t>
    <phoneticPr fontId="1" type="noConversion"/>
  </si>
  <si>
    <t>方文山作詞
(首)</t>
    <phoneticPr fontId="1" type="noConversion"/>
  </si>
  <si>
    <t>專輯曲數</t>
    <phoneticPr fontId="1" type="noConversion"/>
  </si>
  <si>
    <t>周杰倫作詞
(首)</t>
    <phoneticPr fontId="1" type="noConversion"/>
  </si>
  <si>
    <t>平均數</t>
    <phoneticPr fontId="1" type="noConversion"/>
  </si>
  <si>
    <t>中位數</t>
    <phoneticPr fontId="1" type="noConversion"/>
  </si>
  <si>
    <t>標準差</t>
    <phoneticPr fontId="1" type="noConversion"/>
  </si>
  <si>
    <t>最大值</t>
    <phoneticPr fontId="1" type="noConversion"/>
  </si>
  <si>
    <t>最小值</t>
    <phoneticPr fontId="1" type="noConversion"/>
  </si>
  <si>
    <t>方文山作詞百分比</t>
    <phoneticPr fontId="1" type="noConversion"/>
  </si>
  <si>
    <t>周杰倫作詞
百分比</t>
    <phoneticPr fontId="1" type="noConversion"/>
  </si>
  <si>
    <t>方文山作詞
百分比</t>
    <phoneticPr fontId="1" type="noConversion"/>
  </si>
  <si>
    <t>x-bar</t>
    <phoneticPr fontId="1" type="noConversion"/>
  </si>
  <si>
    <t>y-bar</t>
    <phoneticPr fontId="1" type="noConversion"/>
  </si>
  <si>
    <t>Sx</t>
    <phoneticPr fontId="1" type="noConversion"/>
  </si>
  <si>
    <t>Sy</t>
    <phoneticPr fontId="1" type="noConversion"/>
  </si>
  <si>
    <t>Sxy</t>
    <phoneticPr fontId="1" type="noConversion"/>
  </si>
  <si>
    <t>∑ xy</t>
    <phoneticPr fontId="1" type="noConversion"/>
  </si>
  <si>
    <t>r</t>
    <phoneticPr fontId="1" type="noConversion"/>
  </si>
  <si>
    <t>b</t>
    <phoneticPr fontId="1" type="noConversion"/>
  </si>
  <si>
    <t>a</t>
    <phoneticPr fontId="1" type="noConversion"/>
  </si>
  <si>
    <t>y=a+bx</t>
    <phoneticPr fontId="1" type="noConversion"/>
  </si>
  <si>
    <t>專輯數</t>
    <phoneticPr fontId="1" type="noConversion"/>
  </si>
  <si>
    <t>2008~2022</t>
    <phoneticPr fontId="1" type="noConversion"/>
  </si>
  <si>
    <t>2000~2007</t>
    <phoneticPr fontId="1" type="noConversion"/>
  </si>
  <si>
    <t>拒絕H0</t>
    <phoneticPr fontId="1" type="noConversion"/>
  </si>
  <si>
    <t>Spotify播放量
(億次)</t>
    <phoneticPr fontId="1" type="noConversion"/>
  </si>
  <si>
    <t>專輯銷量</t>
    <phoneticPr fontId="1" type="noConversion"/>
  </si>
  <si>
    <t>Spotify播放量</t>
  </si>
  <si>
    <t>Spotify播放量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</si>
  <si>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</si>
  <si>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</si>
  <si>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</si>
  <si>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</si>
  <si>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</si>
  <si>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</si>
  <si>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</si>
  <si>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</si>
  <si>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</si>
  <si>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</si>
  <si>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</si>
  <si>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</si>
  <si>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</si>
  <si>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</si>
  <si>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</si>
  <si>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</si>
  <si>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</si>
  <si>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</si>
  <si>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</si>
  <si>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</si>
  <si>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</si>
  <si>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</si>
  <si>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</si>
  <si>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</si>
  <si>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</si>
  <si>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</si>
  <si>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預測為 專輯銷量</t>
  </si>
  <si>
    <t>全部15張專輯</t>
    <phoneticPr fontId="1" type="noConversion"/>
  </si>
  <si>
    <t>哎呦不錯哦</t>
    <phoneticPr fontId="1" type="noConversion"/>
  </si>
  <si>
    <t>周杰倫
專輯銷量
(萬張)</t>
    <phoneticPr fontId="1" type="noConversion"/>
  </si>
  <si>
    <t>方文山作詞百分比</t>
  </si>
  <si>
    <t>預測為 周杰倫
專輯銷量
(萬張)</t>
  </si>
  <si>
    <t>Population 1</t>
    <phoneticPr fontId="1" type="noConversion"/>
  </si>
  <si>
    <t>Population 2</t>
    <phoneticPr fontId="1" type="noConversion"/>
  </si>
  <si>
    <t>Variance
comparison</t>
    <phoneticPr fontId="1" type="noConversion"/>
  </si>
  <si>
    <t>p-value</t>
    <phoneticPr fontId="1" type="noConversion"/>
  </si>
  <si>
    <t>α</t>
    <phoneticPr fontId="1" type="noConversion"/>
  </si>
  <si>
    <t>p-value &gt;α</t>
    <phoneticPr fontId="1" type="noConversion"/>
  </si>
  <si>
    <t>兩個群組來自的母群體變異數是相等的</t>
    <phoneticPr fontId="1" type="noConversion"/>
  </si>
  <si>
    <t>兩個群組來自的母群體變異是否相同?</t>
    <phoneticPr fontId="1" type="noConversion"/>
  </si>
  <si>
    <t>p-value 
for t statistic</t>
    <phoneticPr fontId="1" type="noConversion"/>
  </si>
  <si>
    <t>雙尾且滿足變異數同質性</t>
    <phoneticPr fontId="1" type="noConversion"/>
  </si>
  <si>
    <t>無法拒絕H0</t>
    <phoneticPr fontId="1" type="noConversion"/>
  </si>
  <si>
    <t>t 檢定：兩個母體平均數差的檢定，假設變異數相等</t>
  </si>
  <si>
    <t>平均數</t>
  </si>
  <si>
    <t>變異數</t>
  </si>
  <si>
    <t>Pooled 變異數</t>
  </si>
  <si>
    <t>假設的均數差</t>
  </si>
  <si>
    <t>P(T&lt;=t) 單尾</t>
  </si>
  <si>
    <t>臨界值：單尾</t>
  </si>
  <si>
    <t>P(T&lt;=t) 雙尾</t>
  </si>
  <si>
    <t>臨界值：雙尾</t>
  </si>
  <si>
    <t>扣除最後2張數位專輯</t>
    <phoneticPr fontId="1" type="noConversion"/>
  </si>
  <si>
    <t>p-value &lt;α</t>
    <phoneticPr fontId="1" type="noConversion"/>
  </si>
  <si>
    <t>F 檢定：兩個常態母體變異數的檢定</t>
  </si>
  <si>
    <t>P(F&lt;=f) 單尾</t>
  </si>
  <si>
    <t>F(0.025, 7, 6)</t>
    <phoneticPr fontId="1" type="noConversion"/>
  </si>
  <si>
    <t>傳回右尾F機率分配的反函數值</t>
    <phoneticPr fontId="1" type="noConversion"/>
  </si>
  <si>
    <t>傳回左尾F機率分配的反函數值</t>
    <phoneticPr fontId="1" type="noConversion"/>
  </si>
  <si>
    <t>F(0.975, 7, 6)</t>
    <phoneticPr fontId="1" type="noConversion"/>
  </si>
  <si>
    <t>Sp</t>
    <phoneticPr fontId="1" type="noConversion"/>
  </si>
  <si>
    <t>t*</t>
    <phoneticPr fontId="1" type="noConversion"/>
  </si>
  <si>
    <t>Xi</t>
    <phoneticPr fontId="1" type="noConversion"/>
  </si>
  <si>
    <t>Yi</t>
    <phoneticPr fontId="1" type="noConversion"/>
  </si>
  <si>
    <t>XiYi</t>
    <phoneticPr fontId="1" type="noConversion"/>
  </si>
  <si>
    <t>Xi^2</t>
    <phoneticPr fontId="1" type="noConversion"/>
  </si>
  <si>
    <t>Yi^2</t>
    <phoneticPr fontId="1" type="noConversion"/>
  </si>
  <si>
    <t>SUM</t>
    <phoneticPr fontId="1" type="noConversion"/>
  </si>
  <si>
    <t>Sxx</t>
    <phoneticPr fontId="1" type="noConversion"/>
  </si>
  <si>
    <t>Syy</t>
    <phoneticPr fontId="1" type="noConversion"/>
  </si>
  <si>
    <t>y=a+bx
  =14559854-0.0931x</t>
    <phoneticPr fontId="1" type="noConversion"/>
  </si>
  <si>
    <t>SSE</t>
    <phoneticPr fontId="1" type="noConversion"/>
  </si>
  <si>
    <t>MSE</t>
    <phoneticPr fontId="1" type="noConversion"/>
  </si>
  <si>
    <t>t_stat</t>
    <phoneticPr fontId="1" type="noConversion"/>
  </si>
  <si>
    <t>雙尾</t>
    <phoneticPr fontId="1" type="noConversion"/>
  </si>
  <si>
    <t>F_stat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</si>
</sst>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0_);[Red]\(0.00\)"/>
    <numFmt numFmtId="177" formatCode="_-* #,##0_-;\-* #,##0_-;_-* &quot;-&quot;??_-;_-@_-"/>
    <numFmt numFmtId="178" formatCode="0.0000_);[Red]\(0.0000\)"/>
    <numFmt numFmtId="195" formatCode="_-* #,##0.0000_-;\-* #,##0.0000_-;_-* &quot;-&quot;??_-;_-@_-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Light"/>
      <family val="2"/>
      <charset val="136"/>
    </font>
    <font>
      <b/>
      <sz val="11"/>
      <color theme="1"/>
      <name val="Microsoft JhengHei Light"/>
      <family val="2"/>
      <charset val="136"/>
    </font>
    <font>
      <sz val="11"/>
      <color theme="1"/>
      <name val="微軟正黑體"/>
      <family val="2"/>
      <charset val="136"/>
    </font>
    <font>
      <sz val="11"/>
      <color theme="1"/>
      <name val="Inconsolata ExtraExpanded Black"/>
    </font>
    <font>
      <sz val="11"/>
      <color theme="1"/>
      <name val="新細明體"/>
      <family val="2"/>
      <scheme val="minor"/>
    </font>
    <font>
      <b/>
      <sz val="12"/>
      <color rgb="FF333333"/>
      <name val="Segoe UI"/>
      <family val="2"/>
    </font>
    <font>
      <b/>
      <sz val="12"/>
      <color rgb="FF333333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1"/>
      <color rgb="FFFF0000"/>
      <name val="Microsoft JhengHei Light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7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quotePrefix="1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77" fontId="2" fillId="0" borderId="0" xfId="2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77" fontId="2" fillId="3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8" fillId="0" borderId="2" xfId="0" applyFont="1" applyFill="1" applyBorder="1" applyAlignment="1">
      <alignment horizontal="center" vertical="center" wrapText="1"/>
    </xf>
    <xf numFmtId="177" fontId="2" fillId="0" borderId="0" xfId="2" applyNumberFormat="1" applyFont="1" applyFill="1" applyBorder="1" applyAlignment="1">
      <alignment horizontal="center" vertical="center"/>
    </xf>
    <xf numFmtId="177" fontId="2" fillId="0" borderId="12" xfId="2" applyNumberFormat="1" applyFont="1" applyFill="1" applyBorder="1" applyAlignment="1">
      <alignment horizontal="center" vertical="center"/>
    </xf>
    <xf numFmtId="177" fontId="2" fillId="0" borderId="2" xfId="2" applyNumberFormat="1" applyFont="1" applyFill="1" applyBorder="1" applyAlignment="1">
      <alignment horizontal="center" vertical="center"/>
    </xf>
    <xf numFmtId="195" fontId="2" fillId="0" borderId="0" xfId="2" applyNumberFormat="1" applyFont="1" applyFill="1" applyAlignment="1">
      <alignment horizontal="center" vertical="center"/>
    </xf>
    <xf numFmtId="0" fontId="2" fillId="0" borderId="0" xfId="2" applyNumberFormat="1" applyFont="1" applyFill="1" applyAlignment="1">
      <alignment horizontal="center" vertical="center"/>
    </xf>
    <xf numFmtId="0" fontId="0" fillId="0" borderId="0" xfId="0" applyNumberFormat="1"/>
    <xf numFmtId="0" fontId="8" fillId="0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195" fontId="2" fillId="0" borderId="0" xfId="2" applyNumberFormat="1" applyFont="1" applyFill="1" applyAlignment="1">
      <alignment horizontal="left"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/>
              <a:t>專輯銷量</a:t>
            </a:r>
            <a:r>
              <a:rPr lang="zh-TW" altLang="en-US" b="1" baseline="0"/>
              <a:t> </a:t>
            </a:r>
            <a:r>
              <a:rPr lang="en-US" altLang="zh-TW" b="1"/>
              <a:t>(</a:t>
            </a:r>
            <a:r>
              <a:rPr lang="zh-TW" altLang="en-US" b="1"/>
              <a:t>萬張</a:t>
            </a:r>
            <a:r>
              <a:rPr lang="en-US" altLang="zh-TW" b="1"/>
              <a:t>)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Data!$C$2:$Q$3</c15:sqref>
                  </c15:fullRef>
                  <c15:levelRef>
                    <c15:sqref>Data!$C$2:$Q$2</c15:sqref>
                  </c15:levelRef>
                </c:ext>
              </c:extLst>
              <c:f>Data!$C$2:$Q$2</c:f>
              <c:strCache>
                <c:ptCount val="15"/>
                <c:pt idx="0">
                  <c:v>Jay</c:v>
                </c:pt>
                <c:pt idx="1">
                  <c:v>范特西</c:v>
                </c:pt>
                <c:pt idx="2">
                  <c:v>八度空間</c:v>
                </c:pt>
                <c:pt idx="3">
                  <c:v>葉惠美</c:v>
                </c:pt>
                <c:pt idx="4">
                  <c:v>七里香</c:v>
                </c:pt>
                <c:pt idx="5">
                  <c:v>11月的蕭邦</c:v>
                </c:pt>
                <c:pt idx="6">
                  <c:v>依然范特西</c:v>
                </c:pt>
                <c:pt idx="7">
                  <c:v>我很忙</c:v>
                </c:pt>
                <c:pt idx="8">
                  <c:v>魔杰座</c:v>
                </c:pt>
                <c:pt idx="9">
                  <c:v>跨時代</c:v>
                </c:pt>
                <c:pt idx="10">
                  <c:v>驚嘆號</c:v>
                </c:pt>
                <c:pt idx="11">
                  <c:v>12新作</c:v>
                </c:pt>
                <c:pt idx="12">
                  <c:v>哎呦，不錯哦</c:v>
                </c:pt>
                <c:pt idx="13">
                  <c:v>周杰倫的床邊故事</c:v>
                </c:pt>
                <c:pt idx="14">
                  <c:v>最偉大的作品</c:v>
                </c:pt>
              </c:strCache>
            </c:strRef>
          </c:cat>
          <c:val>
            <c:numRef>
              <c:f>Data!$C$5:$Q$5</c:f>
              <c:numCache>
                <c:formatCode>General</c:formatCode>
                <c:ptCount val="15"/>
                <c:pt idx="0">
                  <c:v>50</c:v>
                </c:pt>
                <c:pt idx="1">
                  <c:v>170</c:v>
                </c:pt>
                <c:pt idx="2">
                  <c:v>270</c:v>
                </c:pt>
                <c:pt idx="3">
                  <c:v>350</c:v>
                </c:pt>
                <c:pt idx="4">
                  <c:v>420</c:v>
                </c:pt>
                <c:pt idx="5">
                  <c:v>360</c:v>
                </c:pt>
                <c:pt idx="6">
                  <c:v>380</c:v>
                </c:pt>
                <c:pt idx="7">
                  <c:v>220</c:v>
                </c:pt>
                <c:pt idx="8">
                  <c:v>150</c:v>
                </c:pt>
                <c:pt idx="9">
                  <c:v>220</c:v>
                </c:pt>
                <c:pt idx="10">
                  <c:v>100</c:v>
                </c:pt>
                <c:pt idx="11">
                  <c:v>13</c:v>
                </c:pt>
                <c:pt idx="12">
                  <c:v>7.2</c:v>
                </c:pt>
                <c:pt idx="13">
                  <c:v>200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8-4431-A923-F2773079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72016"/>
        <c:axId val="551971656"/>
      </c:barChart>
      <c:catAx>
        <c:axId val="5519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71656"/>
        <c:crosses val="autoZero"/>
        <c:auto val="1"/>
        <c:lblAlgn val="ctr"/>
        <c:lblOffset val="100"/>
        <c:noMultiLvlLbl val="0"/>
      </c:catAx>
      <c:valAx>
        <c:axId val="5519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方文山作詞百分比 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作詞占比與銷量!$B$5:$B$19</c:f>
              <c:numCache>
                <c:formatCode>0%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0.45454545454545453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0.7</c:v>
                </c:pt>
                <c:pt idx="8">
                  <c:v>0.54545454545454541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0.58333333333333337</c:v>
                </c:pt>
                <c:pt idx="13">
                  <c:v>0.6</c:v>
                </c:pt>
                <c:pt idx="14">
                  <c:v>0.58333333333333337</c:v>
                </c:pt>
              </c:numCache>
            </c:numRef>
          </c:xVal>
          <c:yVal>
            <c:numRef>
              <c:f>迴歸!$D$25:$D$39</c:f>
              <c:numCache>
                <c:formatCode>General</c:formatCode>
                <c:ptCount val="15"/>
                <c:pt idx="0">
                  <c:v>-166.73031552996156</c:v>
                </c:pt>
                <c:pt idx="1">
                  <c:v>-68.17967803065153</c:v>
                </c:pt>
                <c:pt idx="2">
                  <c:v>31.82032196934847</c:v>
                </c:pt>
                <c:pt idx="3">
                  <c:v>143.01939469762476</c:v>
                </c:pt>
                <c:pt idx="4">
                  <c:v>203.26968447003844</c:v>
                </c:pt>
                <c:pt idx="5">
                  <c:v>107.52074696888855</c:v>
                </c:pt>
                <c:pt idx="6">
                  <c:v>163.26968447003844</c:v>
                </c:pt>
                <c:pt idx="7">
                  <c:v>-39.629040531341445</c:v>
                </c:pt>
                <c:pt idx="8">
                  <c:v>-76.480025757547878</c:v>
                </c:pt>
                <c:pt idx="9">
                  <c:v>13.019394697624762</c:v>
                </c:pt>
                <c:pt idx="10">
                  <c:v>-106.98060530237524</c:v>
                </c:pt>
                <c:pt idx="11">
                  <c:v>-203.73031552996156</c:v>
                </c:pt>
                <c:pt idx="12">
                  <c:v>-227.40478428053655</c:v>
                </c:pt>
                <c:pt idx="13">
                  <c:v>-38.17967803065153</c:v>
                </c:pt>
                <c:pt idx="14">
                  <c:v>265.39521571946347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F-4E0D-87E6-F39E7FEE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80248"/>
        <c:axId val="685480608"/>
      </c:scatterChart>
      <c:valAx>
        <c:axId val="68548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方文山作詞百分比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5480608"/>
        <c:crosses val="autoZero"/>
        <c:crossBetween val="midCat"/>
      </c:valAx>
      <c:valAx>
        <c:axId val="68548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480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方文山作詞百分比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周杰倫
專輯銷量
(萬張)</c:v>
          </c:tx>
          <c:spPr>
            <a:ln w="19050">
              <a:noFill/>
            </a:ln>
          </c:spPr>
          <c:xVal>
            <c:numRef>
              <c:f>作詞占比與銷量!$B$5:$B$19</c:f>
              <c:numCache>
                <c:formatCode>0%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0.45454545454545453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0.7</c:v>
                </c:pt>
                <c:pt idx="8">
                  <c:v>0.54545454545454541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0.58333333333333337</c:v>
                </c:pt>
                <c:pt idx="13">
                  <c:v>0.6</c:v>
                </c:pt>
                <c:pt idx="14">
                  <c:v>0.58333333333333337</c:v>
                </c:pt>
              </c:numCache>
            </c:numRef>
          </c:xVal>
          <c:yVal>
            <c:numRef>
              <c:f>作詞占比與銷量!$C$5:$C$19</c:f>
              <c:numCache>
                <c:formatCode>General</c:formatCode>
                <c:ptCount val="15"/>
                <c:pt idx="0">
                  <c:v>50</c:v>
                </c:pt>
                <c:pt idx="1">
                  <c:v>170</c:v>
                </c:pt>
                <c:pt idx="2">
                  <c:v>270</c:v>
                </c:pt>
                <c:pt idx="3">
                  <c:v>350</c:v>
                </c:pt>
                <c:pt idx="4">
                  <c:v>420</c:v>
                </c:pt>
                <c:pt idx="5">
                  <c:v>360</c:v>
                </c:pt>
                <c:pt idx="6">
                  <c:v>380</c:v>
                </c:pt>
                <c:pt idx="7">
                  <c:v>220</c:v>
                </c:pt>
                <c:pt idx="8">
                  <c:v>150</c:v>
                </c:pt>
                <c:pt idx="9">
                  <c:v>220</c:v>
                </c:pt>
                <c:pt idx="10">
                  <c:v>100</c:v>
                </c:pt>
                <c:pt idx="11">
                  <c:v>13</c:v>
                </c:pt>
                <c:pt idx="12">
                  <c:v>7.2</c:v>
                </c:pt>
                <c:pt idx="13">
                  <c:v>200</c:v>
                </c:pt>
                <c:pt idx="1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E-4299-A2F8-E6E761417570}"/>
            </c:ext>
          </c:extLst>
        </c:ser>
        <c:ser>
          <c:idx val="1"/>
          <c:order val="1"/>
          <c:tx>
            <c:v>預測為 周杰倫
專輯銷量
(萬張)</c:v>
          </c:tx>
          <c:spPr>
            <a:ln w="19050">
              <a:noFill/>
            </a:ln>
          </c:spPr>
          <c:xVal>
            <c:numRef>
              <c:f>作詞占比與銷量!$B$5:$B$19</c:f>
              <c:numCache>
                <c:formatCode>0%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0.45454545454545453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0.7</c:v>
                </c:pt>
                <c:pt idx="8">
                  <c:v>0.54545454545454541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0.58333333333333337</c:v>
                </c:pt>
                <c:pt idx="13">
                  <c:v>0.6</c:v>
                </c:pt>
                <c:pt idx="14">
                  <c:v>0.58333333333333337</c:v>
                </c:pt>
              </c:numCache>
            </c:numRef>
          </c:xVal>
          <c:yVal>
            <c:numRef>
              <c:f>迴歸!$C$25:$C$39</c:f>
              <c:numCache>
                <c:formatCode>General</c:formatCode>
                <c:ptCount val="15"/>
                <c:pt idx="0">
                  <c:v>216.73031552996156</c:v>
                </c:pt>
                <c:pt idx="1">
                  <c:v>238.17967803065153</c:v>
                </c:pt>
                <c:pt idx="2">
                  <c:v>238.17967803065153</c:v>
                </c:pt>
                <c:pt idx="3">
                  <c:v>206.98060530237524</c:v>
                </c:pt>
                <c:pt idx="4">
                  <c:v>216.73031552996156</c:v>
                </c:pt>
                <c:pt idx="5">
                  <c:v>252.47925303111145</c:v>
                </c:pt>
                <c:pt idx="6">
                  <c:v>216.73031552996156</c:v>
                </c:pt>
                <c:pt idx="7">
                  <c:v>259.62904053134145</c:v>
                </c:pt>
                <c:pt idx="8">
                  <c:v>226.48002575754788</c:v>
                </c:pt>
                <c:pt idx="9">
                  <c:v>206.98060530237524</c:v>
                </c:pt>
                <c:pt idx="10">
                  <c:v>206.98060530237524</c:v>
                </c:pt>
                <c:pt idx="11">
                  <c:v>216.73031552996156</c:v>
                </c:pt>
                <c:pt idx="12">
                  <c:v>234.60478428053653</c:v>
                </c:pt>
                <c:pt idx="13">
                  <c:v>238.17967803065153</c:v>
                </c:pt>
                <c:pt idx="14">
                  <c:v>234.60478428053653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E-4299-A2F8-E6E76141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43048"/>
        <c:axId val="690840168"/>
      </c:scatterChart>
      <c:valAx>
        <c:axId val="69084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方文山作詞百分比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90840168"/>
        <c:crosses val="autoZero"/>
        <c:crossBetween val="midCat"/>
      </c:valAx>
      <c:valAx>
        <c:axId val="69084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周杰倫
專輯銷量
</a:t>
                </a:r>
                <a:r>
                  <a:rPr lang="en-US" altLang="zh-TW"/>
                  <a:t>(</a:t>
                </a:r>
                <a:r>
                  <a:rPr lang="zh-TW" altLang="en-US"/>
                  <a:t>萬張</a:t>
                </a:r>
                <a:r>
                  <a:rPr lang="en-US" altLang="zh-TW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843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/>
              <a:t>方文山作詞</a:t>
            </a:r>
            <a:endParaRPr lang="en-US" altLang="zh-TW" b="1"/>
          </a:p>
          <a:p>
            <a:pPr>
              <a:defRPr/>
            </a:pPr>
            <a:r>
              <a:rPr lang="zh-TW" altLang="en-US" b="1"/>
              <a:t>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Data!$C$2:$Q$3</c15:sqref>
                  </c15:fullRef>
                  <c15:levelRef>
                    <c15:sqref>Data!$C$2:$Q$2</c15:sqref>
                  </c15:levelRef>
                </c:ext>
              </c:extLst>
              <c:f>Data!$C$2:$Q$2</c:f>
              <c:strCache>
                <c:ptCount val="15"/>
                <c:pt idx="0">
                  <c:v>Jay</c:v>
                </c:pt>
                <c:pt idx="1">
                  <c:v>范特西</c:v>
                </c:pt>
                <c:pt idx="2">
                  <c:v>八度空間</c:v>
                </c:pt>
                <c:pt idx="3">
                  <c:v>葉惠美</c:v>
                </c:pt>
                <c:pt idx="4">
                  <c:v>七里香</c:v>
                </c:pt>
                <c:pt idx="5">
                  <c:v>11月的蕭邦</c:v>
                </c:pt>
                <c:pt idx="6">
                  <c:v>依然范特西</c:v>
                </c:pt>
                <c:pt idx="7">
                  <c:v>我很忙</c:v>
                </c:pt>
                <c:pt idx="8">
                  <c:v>魔杰座</c:v>
                </c:pt>
                <c:pt idx="9">
                  <c:v>跨時代</c:v>
                </c:pt>
                <c:pt idx="10">
                  <c:v>驚嘆號</c:v>
                </c:pt>
                <c:pt idx="11">
                  <c:v>12新作</c:v>
                </c:pt>
                <c:pt idx="12">
                  <c:v>哎呦，不錯哦</c:v>
                </c:pt>
                <c:pt idx="13">
                  <c:v>周杰倫的床邊故事</c:v>
                </c:pt>
                <c:pt idx="14">
                  <c:v>最偉大的作品</c:v>
                </c:pt>
              </c:strCache>
            </c:strRef>
          </c:cat>
          <c:val>
            <c:numRef>
              <c:f>Data!$C$11:$Q$11</c:f>
              <c:numCache>
                <c:formatCode>0%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0.45454545454545453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0.7</c:v>
                </c:pt>
                <c:pt idx="8">
                  <c:v>0.54545454545454541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0.58333333333333337</c:v>
                </c:pt>
                <c:pt idx="13">
                  <c:v>0.6</c:v>
                </c:pt>
                <c:pt idx="14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0-499C-B268-40799EBF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94200"/>
        <c:axId val="547197800"/>
      </c:barChart>
      <c:catAx>
        <c:axId val="5471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197800"/>
        <c:crosses val="autoZero"/>
        <c:auto val="1"/>
        <c:lblAlgn val="ctr"/>
        <c:lblOffset val="100"/>
        <c:noMultiLvlLbl val="0"/>
      </c:catAx>
      <c:valAx>
        <c:axId val="547197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19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b="1"/>
              <a:t>周杰倫作詞</a:t>
            </a:r>
          </a:p>
          <a:p>
            <a:pPr>
              <a:defRPr/>
            </a:pPr>
            <a:r>
              <a:rPr lang="zh-TW" altLang="en-US" b="1"/>
              <a:t>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Data!$C$2:$Q$3</c15:sqref>
                  </c15:fullRef>
                  <c15:levelRef>
                    <c15:sqref>Data!$C$2:$Q$2</c15:sqref>
                  </c15:levelRef>
                </c:ext>
              </c:extLst>
              <c:f>Data!$C$2:$Q$2</c:f>
              <c:strCache>
                <c:ptCount val="15"/>
                <c:pt idx="0">
                  <c:v>Jay</c:v>
                </c:pt>
                <c:pt idx="1">
                  <c:v>范特西</c:v>
                </c:pt>
                <c:pt idx="2">
                  <c:v>八度空間</c:v>
                </c:pt>
                <c:pt idx="3">
                  <c:v>葉惠美</c:v>
                </c:pt>
                <c:pt idx="4">
                  <c:v>七里香</c:v>
                </c:pt>
                <c:pt idx="5">
                  <c:v>11月的蕭邦</c:v>
                </c:pt>
                <c:pt idx="6">
                  <c:v>依然范特西</c:v>
                </c:pt>
                <c:pt idx="7">
                  <c:v>我很忙</c:v>
                </c:pt>
                <c:pt idx="8">
                  <c:v>魔杰座</c:v>
                </c:pt>
                <c:pt idx="9">
                  <c:v>跨時代</c:v>
                </c:pt>
                <c:pt idx="10">
                  <c:v>驚嘆號</c:v>
                </c:pt>
                <c:pt idx="11">
                  <c:v>12新作</c:v>
                </c:pt>
                <c:pt idx="12">
                  <c:v>哎呦，不錯哦</c:v>
                </c:pt>
                <c:pt idx="13">
                  <c:v>周杰倫的床邊故事</c:v>
                </c:pt>
                <c:pt idx="14">
                  <c:v>最偉大的作品</c:v>
                </c:pt>
              </c:strCache>
            </c:strRef>
          </c:cat>
          <c:val>
            <c:numRef>
              <c:f>Data!$C$14:$Q$14</c:f>
              <c:numCache>
                <c:formatCode>0%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0.27272727272727271</c:v>
                </c:pt>
                <c:pt idx="4">
                  <c:v>0.2</c:v>
                </c:pt>
                <c:pt idx="5">
                  <c:v>0.16666666666666666</c:v>
                </c:pt>
                <c:pt idx="6">
                  <c:v>0.3</c:v>
                </c:pt>
                <c:pt idx="7">
                  <c:v>0.2</c:v>
                </c:pt>
                <c:pt idx="8">
                  <c:v>0.18181818181818182</c:v>
                </c:pt>
                <c:pt idx="9">
                  <c:v>0.27272727272727271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0.25</c:v>
                </c:pt>
                <c:pt idx="13">
                  <c:v>0.3</c:v>
                </c:pt>
                <c:pt idx="1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2-43F7-8DFB-6E40E9B1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58336"/>
        <c:axId val="551958696"/>
      </c:barChart>
      <c:catAx>
        <c:axId val="5519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8696"/>
        <c:crosses val="autoZero"/>
        <c:auto val="1"/>
        <c:lblAlgn val="ctr"/>
        <c:lblOffset val="100"/>
        <c:noMultiLvlLbl val="0"/>
      </c:catAx>
      <c:valAx>
        <c:axId val="551958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Topic_2!$E$3</c:f>
              <c:strCache>
                <c:ptCount val="1"/>
                <c:pt idx="0">
                  <c:v>專輯銷量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Topic_2!$D$4:$D$18</c:f>
              <c:numCache>
                <c:formatCode>_-* #,##0_-;\-* #,##0_-;_-* "-"??_-;_-@_-</c:formatCode>
                <c:ptCount val="15"/>
                <c:pt idx="0">
                  <c:v>93201191</c:v>
                </c:pt>
                <c:pt idx="1">
                  <c:v>150511231</c:v>
                </c:pt>
                <c:pt idx="2">
                  <c:v>68086253</c:v>
                </c:pt>
                <c:pt idx="3">
                  <c:v>123122397</c:v>
                </c:pt>
                <c:pt idx="4">
                  <c:v>128032450</c:v>
                </c:pt>
                <c:pt idx="5">
                  <c:v>219513282</c:v>
                </c:pt>
                <c:pt idx="6">
                  <c:v>121642396</c:v>
                </c:pt>
                <c:pt idx="7">
                  <c:v>176786335</c:v>
                </c:pt>
                <c:pt idx="8">
                  <c:v>130703256</c:v>
                </c:pt>
                <c:pt idx="9">
                  <c:v>70750353</c:v>
                </c:pt>
                <c:pt idx="10">
                  <c:v>24070818</c:v>
                </c:pt>
                <c:pt idx="11">
                  <c:v>101288145</c:v>
                </c:pt>
                <c:pt idx="12">
                  <c:v>135823181</c:v>
                </c:pt>
                <c:pt idx="13">
                  <c:v>190506280</c:v>
                </c:pt>
                <c:pt idx="14">
                  <c:v>244796979</c:v>
                </c:pt>
              </c:numCache>
            </c:numRef>
          </c:xVal>
          <c:yVal>
            <c:numRef>
              <c:f>Topic_2!$E$4:$E$18</c:f>
              <c:numCache>
                <c:formatCode>_-* #,##0_-;\-* #,##0_-;_-* "-"??_-;_-@_-</c:formatCode>
                <c:ptCount val="15"/>
                <c:pt idx="0">
                  <c:v>500000</c:v>
                </c:pt>
                <c:pt idx="1">
                  <c:v>1700000</c:v>
                </c:pt>
                <c:pt idx="2">
                  <c:v>2700000</c:v>
                </c:pt>
                <c:pt idx="3">
                  <c:v>3500000</c:v>
                </c:pt>
                <c:pt idx="4">
                  <c:v>4200000</c:v>
                </c:pt>
                <c:pt idx="5">
                  <c:v>3600000</c:v>
                </c:pt>
                <c:pt idx="6">
                  <c:v>3800000</c:v>
                </c:pt>
                <c:pt idx="7">
                  <c:v>2200000</c:v>
                </c:pt>
                <c:pt idx="8">
                  <c:v>1500000</c:v>
                </c:pt>
                <c:pt idx="9">
                  <c:v>2200000</c:v>
                </c:pt>
                <c:pt idx="10">
                  <c:v>1000000</c:v>
                </c:pt>
                <c:pt idx="11">
                  <c:v>130000</c:v>
                </c:pt>
                <c:pt idx="12">
                  <c:v>72000</c:v>
                </c:pt>
                <c:pt idx="13">
                  <c:v>2000000</c:v>
                </c:pt>
                <c:pt idx="14">
                  <c:v>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C71-9664-B9AD4742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2264"/>
        <c:axId val="543280464"/>
      </c:scatterChart>
      <c:valAx>
        <c:axId val="5432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280464"/>
        <c:crosses val="autoZero"/>
        <c:crossBetween val="midCat"/>
        <c:dispUnits>
          <c:builtInUnit val="hundredMillions"/>
          <c:dispUnitsLbl>
            <c:layout>
              <c:manualLayout>
                <c:xMode val="edge"/>
                <c:yMode val="edge"/>
                <c:x val="0.5060903324584427"/>
                <c:y val="0.87029780495315179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1">
                      <a:effectLst/>
                    </a:rPr>
                    <a:t>Spotify</a:t>
                  </a:r>
                  <a:r>
                    <a:rPr lang="zh-TW" altLang="zh-TW" sz="1600" b="1">
                      <a:effectLst/>
                    </a:rPr>
                    <a:t>播放量</a:t>
                  </a:r>
                  <a:r>
                    <a:rPr lang="zh-TW" altLang="en-US" sz="1600" b="0">
                      <a:effectLst/>
                    </a:rPr>
                    <a:t> </a:t>
                  </a:r>
                  <a:r>
                    <a:rPr lang="en-US" altLang="zh-TW" sz="1600" b="1"/>
                    <a:t>(</a:t>
                  </a:r>
                  <a:r>
                    <a:rPr lang="zh-TW" altLang="en-US" sz="1600" b="1"/>
                    <a:t>億次</a:t>
                  </a:r>
                  <a:r>
                    <a:rPr lang="en-US" altLang="zh-TW" sz="1600" b="1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valAx>
        <c:axId val="5432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28226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1.3888888888888888E-2"/>
                <c:y val="4.096834264432029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zh-TW" altLang="zh-TW" sz="1800" b="1">
                      <a:effectLst/>
                    </a:rPr>
                    <a:t>專輯銷量</a:t>
                  </a:r>
                  <a:r>
                    <a:rPr lang="zh-TW" altLang="en-US" sz="1800" b="0">
                      <a:effectLst/>
                    </a:rPr>
                    <a:t> </a:t>
                  </a:r>
                  <a:r>
                    <a:rPr lang="en-US" altLang="zh-TW" sz="1800" b="1"/>
                    <a:t>(</a:t>
                  </a:r>
                  <a:r>
                    <a:rPr lang="zh-TW" altLang="en-US" sz="1800" b="1"/>
                    <a:t>百萬張</a:t>
                  </a:r>
                  <a:r>
                    <a:rPr lang="en-US" altLang="zh-TW" sz="1800" b="1"/>
                    <a:t>)</a:t>
                  </a:r>
                  <a:endParaRPr lang="zh-TW" altLang="en-US" sz="1800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Spotify</a:t>
            </a:r>
            <a:r>
              <a:rPr lang="zh-TW" altLang="en-US"/>
              <a:t>播放量 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Topic_2!$D$4:$D$18</c:f>
              <c:numCache>
                <c:formatCode>_-* #,##0_-;\-* #,##0_-;_-* "-"??_-;_-@_-</c:formatCode>
                <c:ptCount val="15"/>
                <c:pt idx="0">
                  <c:v>93201191</c:v>
                </c:pt>
                <c:pt idx="1">
                  <c:v>150511231</c:v>
                </c:pt>
                <c:pt idx="2">
                  <c:v>68086253</c:v>
                </c:pt>
                <c:pt idx="3">
                  <c:v>123122397</c:v>
                </c:pt>
                <c:pt idx="4">
                  <c:v>128032450</c:v>
                </c:pt>
                <c:pt idx="5">
                  <c:v>219513282</c:v>
                </c:pt>
                <c:pt idx="6">
                  <c:v>121642396</c:v>
                </c:pt>
                <c:pt idx="7">
                  <c:v>176786335</c:v>
                </c:pt>
                <c:pt idx="8">
                  <c:v>130703256</c:v>
                </c:pt>
                <c:pt idx="9">
                  <c:v>70750353</c:v>
                </c:pt>
                <c:pt idx="10">
                  <c:v>24070818</c:v>
                </c:pt>
                <c:pt idx="11">
                  <c:v>101288145</c:v>
                </c:pt>
                <c:pt idx="12">
                  <c:v>135823181</c:v>
                </c:pt>
                <c:pt idx="13">
                  <c:v>190506280</c:v>
                </c:pt>
                <c:pt idx="14">
                  <c:v>244796979</c:v>
                </c:pt>
              </c:numCache>
            </c:numRef>
          </c:xVal>
          <c:yVal>
            <c:numRef>
              <c:f>Topic_2_線性迴歸!$D$25:$D$39</c:f>
              <c:numCache>
                <c:formatCode>General</c:formatCode>
                <c:ptCount val="15"/>
                <c:pt idx="0">
                  <c:v>-1291472.8825860927</c:v>
                </c:pt>
                <c:pt idx="1">
                  <c:v>-804858.46279078722</c:v>
                </c:pt>
                <c:pt idx="2">
                  <c:v>1221153.5719921091</c:v>
                </c:pt>
                <c:pt idx="3">
                  <c:v>1336073.0604505166</c:v>
                </c:pt>
                <c:pt idx="4">
                  <c:v>1974953.5601283954</c:v>
                </c:pt>
                <c:pt idx="5">
                  <c:v>236215.80294085573</c:v>
                </c:pt>
                <c:pt idx="6">
                  <c:v>1654495.8598777819</c:v>
                </c:pt>
                <c:pt idx="7">
                  <c:v>-631926.46539519448</c:v>
                </c:pt>
                <c:pt idx="8">
                  <c:v>-758292.17635903694</c:v>
                </c:pt>
                <c:pt idx="9">
                  <c:v>687991.31064622058</c:v>
                </c:pt>
                <c:pt idx="10">
                  <c:v>69050.182000355795</c:v>
                </c:pt>
                <c:pt idx="11">
                  <c:v>-1762137.9034337257</c:v>
                </c:pt>
                <c:pt idx="12">
                  <c:v>-2250024.1274574744</c:v>
                </c:pt>
                <c:pt idx="13">
                  <c:v>-1002709.9951955844</c:v>
                </c:pt>
                <c:pt idx="14">
                  <c:v>1321488.6651816657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CE-4F9E-B91B-5AC94C5A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36704"/>
        <c:axId val="694027704"/>
      </c:scatterChart>
      <c:valAx>
        <c:axId val="6940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Spotify</a:t>
                </a:r>
                <a:r>
                  <a:rPr lang="zh-TW" altLang="en-US"/>
                  <a:t>播放量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94027704"/>
        <c:crosses val="autoZero"/>
        <c:crossBetween val="midCat"/>
      </c:valAx>
      <c:valAx>
        <c:axId val="69402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036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Spotify</a:t>
            </a:r>
            <a:r>
              <a:rPr lang="zh-TW" altLang="en-US"/>
              <a:t>播放量 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專輯銷量</c:v>
          </c:tx>
          <c:spPr>
            <a:ln w="19050">
              <a:noFill/>
            </a:ln>
          </c:spPr>
          <c:xVal>
            <c:numRef>
              <c:f>Topic_2!$D$4:$D$18</c:f>
              <c:numCache>
                <c:formatCode>_-* #,##0_-;\-* #,##0_-;_-* "-"??_-;_-@_-</c:formatCode>
                <c:ptCount val="15"/>
                <c:pt idx="0">
                  <c:v>93201191</c:v>
                </c:pt>
                <c:pt idx="1">
                  <c:v>150511231</c:v>
                </c:pt>
                <c:pt idx="2">
                  <c:v>68086253</c:v>
                </c:pt>
                <c:pt idx="3">
                  <c:v>123122397</c:v>
                </c:pt>
                <c:pt idx="4">
                  <c:v>128032450</c:v>
                </c:pt>
                <c:pt idx="5">
                  <c:v>219513282</c:v>
                </c:pt>
                <c:pt idx="6">
                  <c:v>121642396</c:v>
                </c:pt>
                <c:pt idx="7">
                  <c:v>176786335</c:v>
                </c:pt>
                <c:pt idx="8">
                  <c:v>130703256</c:v>
                </c:pt>
                <c:pt idx="9">
                  <c:v>70750353</c:v>
                </c:pt>
                <c:pt idx="10">
                  <c:v>24070818</c:v>
                </c:pt>
                <c:pt idx="11">
                  <c:v>101288145</c:v>
                </c:pt>
                <c:pt idx="12">
                  <c:v>135823181</c:v>
                </c:pt>
                <c:pt idx="13">
                  <c:v>190506280</c:v>
                </c:pt>
                <c:pt idx="14">
                  <c:v>244796979</c:v>
                </c:pt>
              </c:numCache>
            </c:numRef>
          </c:xVal>
          <c:yVal>
            <c:numRef>
              <c:f>Topic_2!$E$4:$E$18</c:f>
              <c:numCache>
                <c:formatCode>_-* #,##0_-;\-* #,##0_-;_-* "-"??_-;_-@_-</c:formatCode>
                <c:ptCount val="15"/>
                <c:pt idx="0">
                  <c:v>500000</c:v>
                </c:pt>
                <c:pt idx="1">
                  <c:v>1700000</c:v>
                </c:pt>
                <c:pt idx="2">
                  <c:v>2700000</c:v>
                </c:pt>
                <c:pt idx="3">
                  <c:v>3500000</c:v>
                </c:pt>
                <c:pt idx="4">
                  <c:v>4200000</c:v>
                </c:pt>
                <c:pt idx="5">
                  <c:v>3600000</c:v>
                </c:pt>
                <c:pt idx="6">
                  <c:v>3800000</c:v>
                </c:pt>
                <c:pt idx="7">
                  <c:v>2200000</c:v>
                </c:pt>
                <c:pt idx="8">
                  <c:v>1500000</c:v>
                </c:pt>
                <c:pt idx="9">
                  <c:v>2200000</c:v>
                </c:pt>
                <c:pt idx="10">
                  <c:v>1000000</c:v>
                </c:pt>
                <c:pt idx="11">
                  <c:v>130000</c:v>
                </c:pt>
                <c:pt idx="12">
                  <c:v>72000</c:v>
                </c:pt>
                <c:pt idx="13">
                  <c:v>2000000</c:v>
                </c:pt>
                <c:pt idx="14">
                  <c:v>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B-4F87-B968-89F9EFEF9236}"/>
            </c:ext>
          </c:extLst>
        </c:ser>
        <c:ser>
          <c:idx val="1"/>
          <c:order val="1"/>
          <c:tx>
            <c:v>預測為 專輯銷量</c:v>
          </c:tx>
          <c:spPr>
            <a:ln w="19050">
              <a:noFill/>
            </a:ln>
          </c:spPr>
          <c:xVal>
            <c:numRef>
              <c:f>Topic_2!$D$4:$D$18</c:f>
              <c:numCache>
                <c:formatCode>_-* #,##0_-;\-* #,##0_-;_-* "-"??_-;_-@_-</c:formatCode>
                <c:ptCount val="15"/>
                <c:pt idx="0">
                  <c:v>93201191</c:v>
                </c:pt>
                <c:pt idx="1">
                  <c:v>150511231</c:v>
                </c:pt>
                <c:pt idx="2">
                  <c:v>68086253</c:v>
                </c:pt>
                <c:pt idx="3">
                  <c:v>123122397</c:v>
                </c:pt>
                <c:pt idx="4">
                  <c:v>128032450</c:v>
                </c:pt>
                <c:pt idx="5">
                  <c:v>219513282</c:v>
                </c:pt>
                <c:pt idx="6">
                  <c:v>121642396</c:v>
                </c:pt>
                <c:pt idx="7">
                  <c:v>176786335</c:v>
                </c:pt>
                <c:pt idx="8">
                  <c:v>130703256</c:v>
                </c:pt>
                <c:pt idx="9">
                  <c:v>70750353</c:v>
                </c:pt>
                <c:pt idx="10">
                  <c:v>24070818</c:v>
                </c:pt>
                <c:pt idx="11">
                  <c:v>101288145</c:v>
                </c:pt>
                <c:pt idx="12">
                  <c:v>135823181</c:v>
                </c:pt>
                <c:pt idx="13">
                  <c:v>190506280</c:v>
                </c:pt>
                <c:pt idx="14">
                  <c:v>244796979</c:v>
                </c:pt>
              </c:numCache>
            </c:numRef>
          </c:xVal>
          <c:yVal>
            <c:numRef>
              <c:f>Topic_2_線性迴歸!$C$25:$C$39</c:f>
              <c:numCache>
                <c:formatCode>General</c:formatCode>
                <c:ptCount val="15"/>
                <c:pt idx="0">
                  <c:v>1791472.8825860927</c:v>
                </c:pt>
                <c:pt idx="1">
                  <c:v>2504858.4627907872</c:v>
                </c:pt>
                <c:pt idx="2">
                  <c:v>1478846.4280078909</c:v>
                </c:pt>
                <c:pt idx="3">
                  <c:v>2163926.9395494834</c:v>
                </c:pt>
                <c:pt idx="4">
                  <c:v>2225046.4398716046</c:v>
                </c:pt>
                <c:pt idx="5">
                  <c:v>3363784.1970591443</c:v>
                </c:pt>
                <c:pt idx="6">
                  <c:v>2145504.1401222181</c:v>
                </c:pt>
                <c:pt idx="7">
                  <c:v>2831926.4653951945</c:v>
                </c:pt>
                <c:pt idx="8">
                  <c:v>2258292.1763590369</c:v>
                </c:pt>
                <c:pt idx="9">
                  <c:v>1512008.6893537794</c:v>
                </c:pt>
                <c:pt idx="10">
                  <c:v>930949.8179996442</c:v>
                </c:pt>
                <c:pt idx="11">
                  <c:v>1892137.9034337257</c:v>
                </c:pt>
                <c:pt idx="12">
                  <c:v>2322024.1274574744</c:v>
                </c:pt>
                <c:pt idx="13">
                  <c:v>3002709.9951955844</c:v>
                </c:pt>
                <c:pt idx="14">
                  <c:v>3678511.3348183343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B-4F87-B968-89F9EFEF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10424"/>
        <c:axId val="694014024"/>
      </c:scatterChart>
      <c:valAx>
        <c:axId val="69401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Spotify</a:t>
                </a:r>
                <a:r>
                  <a:rPr lang="zh-TW" altLang="en-US"/>
                  <a:t>播放量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94014024"/>
        <c:crosses val="autoZero"/>
        <c:crossBetween val="midCat"/>
      </c:valAx>
      <c:valAx>
        <c:axId val="69401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專輯銷量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94010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周杰倫</a:t>
            </a:r>
            <a:r>
              <a:rPr lang="zh-TW" altLang="en-US"/>
              <a:t>專輯</a:t>
            </a:r>
            <a:r>
              <a:rPr lang="zh-TW"/>
              <a:t>歌曲</a:t>
            </a:r>
            <a:r>
              <a:rPr lang="en-US" altLang="zh-TW"/>
              <a:t>  </a:t>
            </a:r>
            <a:r>
              <a:rPr lang="zh-TW"/>
              <a:t>詞作家占比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51-4B17-9A8A-6ED87E7A70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6D-4F97-8239-398B0AE95E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6D-4F97-8239-398B0AE95E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96D-4F97-8239-398B0AE95E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96D-4F97-8239-398B0AE95E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6D-4F97-8239-398B0AE95E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96D-4F97-8239-398B0AE95E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6D-4F97-8239-398B0AE95E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96D-4F97-8239-398B0AE95E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6D-4F97-8239-398B0AE95E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96D-4F97-8239-398B0AE95E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6D-4F97-8239-398B0AE95E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6D-4F97-8239-398B0AE95E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96D-4F97-8239-398B0AE95E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6D-4F97-8239-398B0AE95E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6D-4F97-8239-398B0AE95ED9}"/>
              </c:ext>
            </c:extLst>
          </c:dPt>
          <c:dLbls>
            <c:dLbl>
              <c:idx val="1"/>
              <c:layout>
                <c:manualLayout>
                  <c:x val="-2.157497303128410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6D-4F97-8239-398B0AE95ED9}"/>
                </c:ext>
              </c:extLst>
            </c:dLbl>
            <c:dLbl>
              <c:idx val="2"/>
              <c:layout>
                <c:manualLayout>
                  <c:x val="-0.19207893700787401"/>
                  <c:y val="-5.9115704596331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6D-4F97-8239-398B0AE95ED9}"/>
                </c:ext>
              </c:extLst>
            </c:dLbl>
            <c:dLbl>
              <c:idx val="3"/>
              <c:layout>
                <c:manualLayout>
                  <c:x val="-0.18881673228346457"/>
                  <c:y val="-0.167990511087104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6D-4F97-8239-398B0AE95ED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6D-4F97-8239-398B0AE95ED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6D-4F97-8239-398B0AE95ED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6D-4F97-8239-398B0AE95ED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6D-4F97-8239-398B0AE95ED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6D-4F97-8239-398B0AE95ED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6D-4F97-8239-398B0AE95ED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6D-4F97-8239-398B0AE95ED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6D-4F97-8239-398B0AE95ED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D-4F97-8239-398B0AE95ED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6D-4F97-8239-398B0AE95ED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D-4F97-8239-398B0AE95ED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D-4F97-8239-398B0AE95ED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詞曲佔比!$H$4:$H$19</c:f>
              <c:strCache>
                <c:ptCount val="16"/>
                <c:pt idx="0">
                  <c:v>方文山</c:v>
                </c:pt>
                <c:pt idx="1">
                  <c:v>周杰倫</c:v>
                </c:pt>
                <c:pt idx="2">
                  <c:v>黃俊郎</c:v>
                </c:pt>
                <c:pt idx="3">
                  <c:v>徐若瑄</c:v>
                </c:pt>
                <c:pt idx="4">
                  <c:v>宋健彰</c:v>
                </c:pt>
                <c:pt idx="5">
                  <c:v>劉畊宏</c:v>
                </c:pt>
                <c:pt idx="6">
                  <c:v>古小力/黃凌嘉</c:v>
                </c:pt>
                <c:pt idx="7">
                  <c:v>許世昌</c:v>
                </c:pt>
                <c:pt idx="8">
                  <c:v>曾郁婷 </c:v>
                </c:pt>
                <c:pt idx="9">
                  <c:v>唐從聖</c:v>
                </c:pt>
                <c:pt idx="10">
                  <c:v>林義傑</c:v>
                </c:pt>
                <c:pt idx="11">
                  <c:v>黃淩嘉</c:v>
                </c:pt>
                <c:pt idx="12">
                  <c:v>羅宇軒/李汪哲</c:v>
                </c:pt>
                <c:pt idx="13">
                  <c:v>羅宇軒/黃婕熙</c:v>
                </c:pt>
                <c:pt idx="14">
                  <c:v>黄俊郎、谢迪</c:v>
                </c:pt>
                <c:pt idx="15">
                  <c:v>周杰倫/宋健彰</c:v>
                </c:pt>
              </c:strCache>
            </c:strRef>
          </c:cat>
          <c:val>
            <c:numRef>
              <c:f>詞曲佔比!$I$4:$I$19</c:f>
              <c:numCache>
                <c:formatCode>General</c:formatCode>
                <c:ptCount val="16"/>
                <c:pt idx="0">
                  <c:v>89</c:v>
                </c:pt>
                <c:pt idx="1">
                  <c:v>37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4F97-8239-398B0AE95E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周杰倫</a:t>
            </a:r>
            <a:r>
              <a:rPr lang="zh-TW" altLang="en-US"/>
              <a:t>專輯</a:t>
            </a:r>
            <a:r>
              <a:rPr lang="zh-TW"/>
              <a:t>歌曲</a:t>
            </a:r>
            <a:r>
              <a:rPr lang="en-US" altLang="zh-TW"/>
              <a:t>  </a:t>
            </a:r>
            <a:r>
              <a:rPr lang="zh-TW" altLang="en-US"/>
              <a:t>曲</a:t>
            </a:r>
            <a:r>
              <a:rPr lang="zh-TW"/>
              <a:t>作家占比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7B-4768-AB2A-32796B117C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詞曲佔比!$H$22</c:f>
              <c:strCache>
                <c:ptCount val="1"/>
                <c:pt idx="0">
                  <c:v>周杰倫</c:v>
                </c:pt>
              </c:strCache>
            </c:strRef>
          </c:cat>
          <c:val>
            <c:numRef>
              <c:f>詞曲佔比!$I$22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C7B-4768-AB2A-32796B117C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080927384077"/>
          <c:y val="5.0925925925925923E-2"/>
          <c:w val="0.76675940507436569"/>
          <c:h val="0.71824876057159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作詞占比與銷量!$C$4</c:f>
              <c:strCache>
                <c:ptCount val="1"/>
                <c:pt idx="0">
                  <c:v>周杰倫
專輯銷量
(萬張)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作詞占比與銷量!$B$5:$B$19</c:f>
              <c:numCache>
                <c:formatCode>0%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0.45454545454545453</c:v>
                </c:pt>
                <c:pt idx="4">
                  <c:v>0.5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0.7</c:v>
                </c:pt>
                <c:pt idx="8">
                  <c:v>0.54545454545454541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0.58333333333333337</c:v>
                </c:pt>
                <c:pt idx="13">
                  <c:v>0.6</c:v>
                </c:pt>
                <c:pt idx="14">
                  <c:v>0.58333333333333337</c:v>
                </c:pt>
              </c:numCache>
            </c:numRef>
          </c:xVal>
          <c:yVal>
            <c:numRef>
              <c:f>作詞占比與銷量!$C$5:$C$19</c:f>
              <c:numCache>
                <c:formatCode>General</c:formatCode>
                <c:ptCount val="15"/>
                <c:pt idx="0">
                  <c:v>50</c:v>
                </c:pt>
                <c:pt idx="1">
                  <c:v>170</c:v>
                </c:pt>
                <c:pt idx="2">
                  <c:v>270</c:v>
                </c:pt>
                <c:pt idx="3">
                  <c:v>350</c:v>
                </c:pt>
                <c:pt idx="4">
                  <c:v>420</c:v>
                </c:pt>
                <c:pt idx="5">
                  <c:v>360</c:v>
                </c:pt>
                <c:pt idx="6">
                  <c:v>380</c:v>
                </c:pt>
                <c:pt idx="7">
                  <c:v>220</c:v>
                </c:pt>
                <c:pt idx="8">
                  <c:v>150</c:v>
                </c:pt>
                <c:pt idx="9">
                  <c:v>220</c:v>
                </c:pt>
                <c:pt idx="10">
                  <c:v>100</c:v>
                </c:pt>
                <c:pt idx="11">
                  <c:v>13</c:v>
                </c:pt>
                <c:pt idx="12">
                  <c:v>7.2</c:v>
                </c:pt>
                <c:pt idx="13">
                  <c:v>200</c:v>
                </c:pt>
                <c:pt idx="1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0-4BC4-9C72-F51E1225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86776"/>
        <c:axId val="557893256"/>
      </c:scatterChart>
      <c:valAx>
        <c:axId val="55788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方文山作詞百分比</a:t>
                </a:r>
                <a:endParaRPr lang="zh-TW" altLang="zh-TW" sz="900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1548840769903758"/>
              <c:y val="0.86655074365704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893256"/>
        <c:crosses val="autoZero"/>
        <c:crossBetween val="midCat"/>
      </c:valAx>
      <c:valAx>
        <c:axId val="5578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周杰倫</a:t>
                </a:r>
                <a:r>
                  <a:rPr lang="zh-TW" altLang="zh-TW" sz="16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專輯銷量</a:t>
                </a:r>
                <a:r>
                  <a:rPr lang="zh-TW" altLang="zh-TW" sz="1600" b="0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 </a:t>
                </a:r>
                <a:r>
                  <a:rPr lang="en-US" altLang="zh-TW" sz="16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</a:t>
                </a:r>
                <a:r>
                  <a:rPr lang="zh-TW" altLang="zh-TW" sz="16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萬張</a:t>
                </a:r>
                <a:r>
                  <a:rPr lang="en-US" altLang="zh-TW" sz="16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zh-TW" sz="900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88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專輯銷量 </a:t>
            </a:r>
            <a:r>
              <a:rPr lang="en-US" altLang="zh-TW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(</a:t>
            </a:r>
            <a:r>
              <a:rPr lang="zh-TW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萬張</a:t>
            </a:r>
            <a:r>
              <a:rPr lang="en-US" altLang="zh-TW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)</a:t>
            </a:r>
          </a:p>
        </cx:rich>
      </cx:tx>
    </cx:title>
    <cx:plotArea>
      <cx:plotAreaRegion>
        <cx:series layoutId="clusteredColumn" uniqueId="{F4FD5A20-32D1-43C7-824A-F083750FF49B}">
          <cx:tx>
            <cx:txData>
              <cx:f>_xlchart.v1.2</cx:f>
              <cx:v>專輯銷量
(萬張)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方文山作詞</a:t>
            </a:r>
          </a:p>
          <a:p>
            <a:pPr algn="ctr" rtl="0">
              <a:defRPr/>
            </a:pPr>
            <a:r>
              <a:rPr lang="zh-TW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百分比</a:t>
            </a:r>
          </a:p>
        </cx:rich>
      </cx:tx>
    </cx:title>
    <cx:plotArea>
      <cx:plotAreaRegion>
        <cx:series layoutId="clusteredColumn" uniqueId="{307A92A7-55F5-429F-98CF-70210D8A18E5}">
          <cx:tx>
            <cx:txData>
              <cx:f>_xlchart.v1.4</cx:f>
              <cx:v>方文山作詞百分比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周杰倫作詞</a:t>
            </a:r>
          </a:p>
          <a:p>
            <a:pPr algn="ctr" rtl="0">
              <a:defRPr/>
            </a:pPr>
            <a:r>
              <a:rPr lang="zh-TW" alt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百分比</a:t>
            </a:r>
          </a:p>
        </cx:rich>
      </cx:tx>
    </cx:title>
    <cx:plotArea>
      <cx:plotAreaRegion>
        <cx:series layoutId="clusteredColumn" uniqueId="{6A2D8051-4A68-4ABD-B3D5-403FF77E5385}">
          <cx:tx>
            <cx:txData>
              <cx:f>_xlchart.v1.0</cx:f>
              <cx:v>周杰倫作詞
百分比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1132417</xdr:colOff>
      <xdr:row>16</xdr:row>
      <xdr:rowOff>18344</xdr:rowOff>
    </xdr:from>
    <xdr:to>
      <xdr:col>11</xdr:col>
      <xdr:colOff>1132417</xdr:colOff>
      <xdr:row>30</xdr:row>
      <xdr:rowOff>9878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93FECB-A67A-9155-CAD3-D6BE195C4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137584</xdr:colOff>
      <xdr:row>16</xdr:row>
      <xdr:rowOff>11289</xdr:rowOff>
    </xdr:from>
    <xdr:to>
      <xdr:col>16</xdr:col>
      <xdr:colOff>137584</xdr:colOff>
      <xdr:row>30</xdr:row>
      <xdr:rowOff>2823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59026B-9925-F140-4824-EC3AEDCA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462140</xdr:colOff>
      <xdr:row>15</xdr:row>
      <xdr:rowOff>159456</xdr:rowOff>
    </xdr:from>
    <xdr:to>
      <xdr:col>23</xdr:col>
      <xdr:colOff>546807</xdr:colOff>
      <xdr:row>29</xdr:row>
      <xdr:rowOff>150989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1220972-B909-A31B-EF48-1E79279E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3527</xdr:colOff>
      <xdr:row>30</xdr:row>
      <xdr:rowOff>173567</xdr:rowOff>
    </xdr:from>
    <xdr:to>
      <xdr:col>12</xdr:col>
      <xdr:colOff>3527</xdr:colOff>
      <xdr:row>45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BCD46B7A-3960-9B88-DB18-1303A6339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9627" y="7399867"/>
              <a:ext cx="4572000" cy="2753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194027</xdr:colOff>
      <xdr:row>30</xdr:row>
      <xdr:rowOff>180623</xdr:rowOff>
    </xdr:from>
    <xdr:to>
      <xdr:col>16</xdr:col>
      <xdr:colOff>194027</xdr:colOff>
      <xdr:row>45</xdr:row>
      <xdr:rowOff>172156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49E7F89B-FFAE-E805-99C8-ECAD4088B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2127" y="7406923"/>
              <a:ext cx="4572000" cy="2753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16</xdr:col>
      <xdr:colOff>455083</xdr:colOff>
      <xdr:row>30</xdr:row>
      <xdr:rowOff>159455</xdr:rowOff>
    </xdr:from>
    <xdr:to>
      <xdr:col>23</xdr:col>
      <xdr:colOff>539750</xdr:colOff>
      <xdr:row>45</xdr:row>
      <xdr:rowOff>150988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D57504AC-8B0F-D7C1-CD6F-E11E7675E6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65183" y="7385755"/>
              <a:ext cx="4580467" cy="2753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896176</xdr:colOff>
      <xdr:row>12</xdr:row>
      <xdr:rowOff>141110</xdr:rowOff>
    </xdr:from>
    <xdr:to>
      <xdr:col>12</xdr:col>
      <xdr:colOff>1131290</xdr:colOff>
      <xdr:row>27</xdr:row>
      <xdr:rowOff>155222</xdr:rowOff>
    </xdr:to>
    <xdr:pic>
      <xdr:nvPicPr>
        <xdr:cNvPr id="9" name="圖片 8" descr="PPT - Student's t statistic PowerPoint Presentation, free download -  ID:1113368">
          <a:extLst>
            <a:ext uri="{FF2B5EF4-FFF2-40B4-BE49-F238E27FC236}">
              <a16:creationId xmlns:a16="http://schemas.microsoft.com/office/drawing/2014/main" id="{91E4F314-ED64-2916-F77A-1513707BC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3954" y="3266721"/>
          <a:ext cx="5329225" cy="3993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465367</xdr:colOff>
      <xdr:row>3</xdr:row>
      <xdr:rowOff>4535</xdr:rowOff>
    </xdr:from>
    <xdr:to>
      <xdr:col>8</xdr:col>
      <xdr:colOff>34473</xdr:colOff>
      <xdr:row>17</xdr:row>
      <xdr:rowOff>213179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F591D67E-D0F7-2DE8-17BB-7A17540CB132}"/>
            </a:ext>
          </a:extLst>
        </xdr:cNvPr>
        <xdr:cNvGrpSpPr/>
      </xdr:nvGrpSpPr>
      <xdr:grpSpPr>
        <a:xfrm>
          <a:off x="5970817" y="588735"/>
          <a:ext cx="4598306" cy="3409044"/>
          <a:chOff x="5137728" y="602095"/>
          <a:chExt cx="4581237" cy="3444587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D8E5F6A7-CCF5-BE0C-871D-D38FB6FF82F1}"/>
              </a:ext>
            </a:extLst>
          </xdr:cNvPr>
          <xdr:cNvGraphicFramePr/>
        </xdr:nvGraphicFramePr>
        <xdr:xfrm>
          <a:off x="5137728" y="602095"/>
          <a:ext cx="4581237" cy="34445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B3AF1FFF-3592-019B-28D1-47930E8F4903}"/>
              </a:ext>
            </a:extLst>
          </xdr:cNvPr>
          <xdr:cNvSpPr txBox="1"/>
        </xdr:nvSpPr>
        <xdr:spPr>
          <a:xfrm>
            <a:off x="5729432" y="2589068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驚嘆號</a:t>
            </a:r>
          </a:p>
        </xdr:txBody>
      </xdr:sp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id="{14073E44-6D5D-4E73-BD2B-5130ECA46F34}"/>
              </a:ext>
            </a:extLst>
          </xdr:cNvPr>
          <xdr:cNvSpPr txBox="1"/>
        </xdr:nvSpPr>
        <xdr:spPr>
          <a:xfrm>
            <a:off x="6059632" y="2243859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跨時代</a:t>
            </a:r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B541BE75-1B9B-445C-B84B-95A2CB63E74E}"/>
              </a:ext>
            </a:extLst>
          </xdr:cNvPr>
          <xdr:cNvSpPr txBox="1"/>
        </xdr:nvSpPr>
        <xdr:spPr>
          <a:xfrm>
            <a:off x="5869132" y="2000250"/>
            <a:ext cx="748923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八度空間</a:t>
            </a:r>
          </a:p>
        </xdr:txBody>
      </xdr: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5363B09D-08A3-4A64-817E-D64932DF3266}"/>
              </a:ext>
            </a:extLst>
          </xdr:cNvPr>
          <xdr:cNvSpPr txBox="1"/>
        </xdr:nvSpPr>
        <xdr:spPr>
          <a:xfrm>
            <a:off x="6530686" y="2949286"/>
            <a:ext cx="399468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Jay</a:t>
            </a:r>
            <a:endParaRPr lang="zh-TW" altLang="en-US" sz="1100" b="1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45DD4F30-C244-4359-843D-926EBD9D70C7}"/>
              </a:ext>
            </a:extLst>
          </xdr:cNvPr>
          <xdr:cNvSpPr txBox="1"/>
        </xdr:nvSpPr>
        <xdr:spPr>
          <a:xfrm>
            <a:off x="6651336" y="1728932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葉惠美</a:t>
            </a:r>
          </a:p>
        </xdr:txBody>
      </xdr: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909C507C-68E7-4384-A6FC-FF3AB5EF0413}"/>
              </a:ext>
            </a:extLst>
          </xdr:cNvPr>
          <xdr:cNvSpPr txBox="1"/>
        </xdr:nvSpPr>
        <xdr:spPr>
          <a:xfrm>
            <a:off x="6365586" y="1513032"/>
            <a:ext cx="889987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依然范特西</a:t>
            </a:r>
          </a:p>
        </xdr:txBody>
      </xdr:sp>
      <xdr:sp macro="" textlink="">
        <xdr:nvSpPr>
          <xdr:cNvPr id="11" name="文字方塊 10">
            <a:extLst>
              <a:ext uri="{FF2B5EF4-FFF2-40B4-BE49-F238E27FC236}">
                <a16:creationId xmlns:a16="http://schemas.microsoft.com/office/drawing/2014/main" id="{39B40DFA-A616-4062-AB28-E5BD82A44777}"/>
              </a:ext>
            </a:extLst>
          </xdr:cNvPr>
          <xdr:cNvSpPr txBox="1"/>
        </xdr:nvSpPr>
        <xdr:spPr>
          <a:xfrm>
            <a:off x="6721186" y="1301173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七里香</a:t>
            </a:r>
          </a:p>
        </xdr:txBody>
      </xdr:sp>
      <xdr:sp macro="" textlink="">
        <xdr:nvSpPr>
          <xdr:cNvPr id="12" name="文字方塊 11">
            <a:extLst>
              <a:ext uri="{FF2B5EF4-FFF2-40B4-BE49-F238E27FC236}">
                <a16:creationId xmlns:a16="http://schemas.microsoft.com/office/drawing/2014/main" id="{D44C431C-AD2A-4C2E-B072-24DF47DEA018}"/>
              </a:ext>
            </a:extLst>
          </xdr:cNvPr>
          <xdr:cNvSpPr txBox="1"/>
        </xdr:nvSpPr>
        <xdr:spPr>
          <a:xfrm>
            <a:off x="8096250" y="826655"/>
            <a:ext cx="1031051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最偉大的作品</a:t>
            </a:r>
          </a:p>
        </xdr:txBody>
      </xdr: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B8D69E5F-6CB8-435B-9921-C29388C9A66D}"/>
              </a:ext>
            </a:extLst>
          </xdr:cNvPr>
          <xdr:cNvSpPr txBox="1"/>
        </xdr:nvSpPr>
        <xdr:spPr>
          <a:xfrm>
            <a:off x="7866495" y="1453573"/>
            <a:ext cx="917046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11</a:t>
            </a:r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月的蕭邦</a:t>
            </a:r>
          </a:p>
        </xdr:txBody>
      </xdr:sp>
      <xdr:sp macro="" textlink="">
        <xdr:nvSpPr>
          <xdr:cNvPr id="14" name="文字方塊 13">
            <a:extLst>
              <a:ext uri="{FF2B5EF4-FFF2-40B4-BE49-F238E27FC236}">
                <a16:creationId xmlns:a16="http://schemas.microsoft.com/office/drawing/2014/main" id="{6EF15101-519B-4FCC-BD83-CFEB0181BBF6}"/>
              </a:ext>
            </a:extLst>
          </xdr:cNvPr>
          <xdr:cNvSpPr txBox="1"/>
        </xdr:nvSpPr>
        <xdr:spPr>
          <a:xfrm>
            <a:off x="7580745" y="2057400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我很忙</a:t>
            </a:r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id="{44EBE311-CAA0-42A2-BC75-01FE92562640}"/>
              </a:ext>
            </a:extLst>
          </xdr:cNvPr>
          <xdr:cNvSpPr txBox="1"/>
        </xdr:nvSpPr>
        <xdr:spPr>
          <a:xfrm>
            <a:off x="8020050" y="2332759"/>
            <a:ext cx="1313180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周杰倫的床邊故事</a:t>
            </a:r>
          </a:p>
        </xdr:txBody>
      </xdr: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4C9877A6-C2C9-4056-B7EB-277861304AB7}"/>
              </a:ext>
            </a:extLst>
          </xdr:cNvPr>
          <xdr:cNvSpPr txBox="1"/>
        </xdr:nvSpPr>
        <xdr:spPr>
          <a:xfrm>
            <a:off x="7249391" y="2294659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chemeClr val="accent2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范特西</a:t>
            </a:r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1DD49ECE-3D31-4F42-A68A-7B1EF6762489}"/>
              </a:ext>
            </a:extLst>
          </xdr:cNvPr>
          <xdr:cNvSpPr txBox="1"/>
        </xdr:nvSpPr>
        <xdr:spPr>
          <a:xfrm>
            <a:off x="6752936" y="2531918"/>
            <a:ext cx="607859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魔杰座</a:t>
            </a:r>
          </a:p>
        </xdr:txBody>
      </xdr: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A7F374E3-3A06-4194-80D1-C19D2BCFE2C1}"/>
              </a:ext>
            </a:extLst>
          </xdr:cNvPr>
          <xdr:cNvSpPr txBox="1"/>
        </xdr:nvSpPr>
        <xdr:spPr>
          <a:xfrm>
            <a:off x="6938241" y="3031836"/>
            <a:ext cx="634917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12</a:t>
            </a:r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新作</a:t>
            </a:r>
          </a:p>
        </xdr:txBody>
      </xdr: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5CFEE111-CF85-4667-B7CC-AC6277D44EAA}"/>
              </a:ext>
            </a:extLst>
          </xdr:cNvPr>
          <xdr:cNvSpPr txBox="1"/>
        </xdr:nvSpPr>
        <xdr:spPr>
          <a:xfrm>
            <a:off x="7396595" y="3173845"/>
            <a:ext cx="889987" cy="33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100" b="1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哎呦不錯哦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15</xdr:row>
      <xdr:rowOff>114300</xdr:rowOff>
    </xdr:from>
    <xdr:to>
      <xdr:col>20</xdr:col>
      <xdr:colOff>0</xdr:colOff>
      <xdr:row>28</xdr:row>
      <xdr:rowOff>44450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853D0F-620A-71BA-D79C-06832E99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165100</xdr:rowOff>
    </xdr:from>
    <xdr:to>
      <xdr:col>19</xdr:col>
      <xdr:colOff>539750</xdr:colOff>
      <xdr:row>14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8A89A10-357E-B163-137B-19D5FE5D6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1D6C696F-36CB-479C-D7FC-15E5083AC3E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471E810A-7E6A-0649-E237-4ACB3050B573}"/>
            </a:ext>
          </a:extLst>
        </xdr:cNvPr>
        <xdr:cNvSpPr>
          <a:spLocks noChangeAspect="1" noChangeArrowheads="1"/>
        </xdr:cNvSpPr>
      </xdr:nvSpPr>
      <xdr:spPr bwMode="auto">
        <a:xfrm>
          <a:off x="279400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341076</xdr:colOff>
      <xdr:row>1</xdr:row>
      <xdr:rowOff>76200</xdr:rowOff>
    </xdr:from>
    <xdr:to>
      <xdr:col>5</xdr:col>
      <xdr:colOff>381000</xdr:colOff>
      <xdr:row>17</xdr:row>
      <xdr:rowOff>139224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CB24990-9B93-710D-D977-E035D12B7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76" y="260350"/>
          <a:ext cx="2833924" cy="30983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990C7181-1263-13C8-0D8C-9FBD2783454B}"/>
            </a:ext>
          </a:extLst>
        </xdr:cNvPr>
        <xdr:cNvSpPr>
          <a:spLocks noChangeAspect="1" noChangeArrowheads="1"/>
        </xdr:cNvSpPr>
      </xdr:nvSpPr>
      <xdr:spPr bwMode="auto">
        <a:xfrm>
          <a:off x="61468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88901</xdr:colOff>
      <xdr:row>19</xdr:row>
      <xdr:rowOff>175478</xdr:rowOff>
    </xdr:from>
    <xdr:to>
      <xdr:col>6</xdr:col>
      <xdr:colOff>167031</xdr:colOff>
      <xdr:row>35</xdr:row>
      <xdr:rowOff>171450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4D65BA0-75E6-D484-7DEE-55452DEF3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1" y="3674328"/>
          <a:ext cx="3430930" cy="2948722"/>
        </a:xfrm>
        <a:prstGeom prst="rect">
          <a:avLst/>
        </a:prstGeom>
      </xdr:spPr>
    </xdr:pic>
    <xdr:clientData/>
  </xdr:twoCellAnchor>
  <xdr:twoCellAnchor>
    <xdr:from>
      <xdr:col>9</xdr:col>
      <xdr:colOff>342900</xdr:colOff>
      <xdr:row>1</xdr:row>
      <xdr:rowOff>19050</xdr:rowOff>
    </xdr:from>
    <xdr:to>
      <xdr:col>18</xdr:col>
      <xdr:colOff>393700</xdr:colOff>
      <xdr:row>24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9A3671C-FEEA-3FF6-3A5E-C2A4EBB3F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31750</xdr:colOff>
      <xdr:row>1</xdr:row>
      <xdr:rowOff>25400</xdr:rowOff>
    </xdr:from>
    <xdr:to>
      <xdr:col>28</xdr:col>
      <xdr:colOff>82550</xdr:colOff>
      <xdr:row>24</xdr:row>
      <xdr:rowOff>177800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DEFDA35-A4CC-45D6-AAB5-36A59680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596900</xdr:rowOff>
    </xdr:from>
    <xdr:to>
      <xdr:col>12</xdr:col>
      <xdr:colOff>215900</xdr:colOff>
      <xdr:row>18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553107-F119-81EE-DE7C-753F14A1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5</xdr:row>
      <xdr:rowOff>19050</xdr:rowOff>
    </xdr:from>
    <xdr:to>
      <xdr:col>18</xdr:col>
      <xdr:colOff>19050</xdr:colOff>
      <xdr:row>17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EA8463-EAA7-501A-982D-D5211822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17</xdr:row>
      <xdr:rowOff>177800</xdr:rowOff>
    </xdr:from>
    <xdr:to>
      <xdr:col>17</xdr:col>
      <xdr:colOff>546100</xdr:colOff>
      <xdr:row>27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03B66D3-EFB8-6E81-6075-F50322E7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B86F-2122-4B4E-8E04-7AA77C431CAC}">
  <dimension ref="B2:T32"/>
  <sheetViews>
    <sheetView zoomScale="90" zoomScaleNormal="90" workbookViewId="0"/>
  </sheetViews>
  <sheetFormatPr defaultRowHeight="14.5" x14ac:dyDescent="0.3"/>
  <cols>
    <col min="1" max="1" width="4.3984375" style="11" customWidth="1"/>
    <col min="2" max="2" width="17.796875" style="11" customWidth="1"/>
    <col min="3" max="17" width="18" style="11" customWidth="1"/>
    <col min="18" max="16384" width="8.796875" style="11"/>
  </cols>
  <sheetData>
    <row r="2" spans="2:20" ht="15" thickBot="1" x14ac:dyDescent="0.35">
      <c r="C2" s="11" t="s">
        <v>0</v>
      </c>
      <c r="D2" s="11" t="s">
        <v>18</v>
      </c>
      <c r="E2" s="11" t="s">
        <v>32</v>
      </c>
      <c r="F2" s="11" t="s">
        <v>43</v>
      </c>
      <c r="G2" s="11" t="s">
        <v>55</v>
      </c>
      <c r="H2" s="11" t="s">
        <v>65</v>
      </c>
      <c r="I2" s="11" t="s">
        <v>78</v>
      </c>
      <c r="J2" s="11" t="s">
        <v>89</v>
      </c>
      <c r="K2" s="11" t="s">
        <v>100</v>
      </c>
      <c r="L2" s="11" t="s">
        <v>112</v>
      </c>
      <c r="M2" s="11" t="s">
        <v>123</v>
      </c>
      <c r="N2" s="11" t="s">
        <v>134</v>
      </c>
      <c r="O2" s="11" t="s">
        <v>147</v>
      </c>
      <c r="P2" s="11" t="s">
        <v>160</v>
      </c>
      <c r="Q2" s="11" t="s">
        <v>171</v>
      </c>
    </row>
    <row r="3" spans="2:20" ht="18" thickBot="1" x14ac:dyDescent="0.35">
      <c r="B3" s="13" t="s">
        <v>198</v>
      </c>
      <c r="C3" s="14">
        <v>2000</v>
      </c>
      <c r="D3" s="14">
        <v>2001</v>
      </c>
      <c r="E3" s="14">
        <v>2002</v>
      </c>
      <c r="F3" s="14">
        <v>2003</v>
      </c>
      <c r="G3" s="14">
        <v>2004</v>
      </c>
      <c r="H3" s="14">
        <v>2005</v>
      </c>
      <c r="I3" s="14">
        <v>2006</v>
      </c>
      <c r="J3" s="14">
        <v>2007</v>
      </c>
      <c r="K3" s="14">
        <v>2008</v>
      </c>
      <c r="L3" s="14">
        <v>2010</v>
      </c>
      <c r="M3" s="14">
        <v>2011</v>
      </c>
      <c r="N3" s="14">
        <v>2012</v>
      </c>
      <c r="O3" s="14">
        <v>2014</v>
      </c>
      <c r="P3" s="14">
        <v>2016</v>
      </c>
      <c r="Q3" s="14">
        <v>2022</v>
      </c>
      <c r="R3" s="14"/>
      <c r="S3" s="14"/>
      <c r="T3" s="14"/>
    </row>
    <row r="4" spans="2:20" ht="15" thickBot="1" x14ac:dyDescent="0.35"/>
    <row r="5" spans="2:20" ht="32.5" thickBot="1" x14ac:dyDescent="0.35">
      <c r="B5" s="15" t="s">
        <v>200</v>
      </c>
      <c r="C5" s="16">
        <v>50</v>
      </c>
      <c r="D5" s="16">
        <v>170</v>
      </c>
      <c r="E5" s="16">
        <v>270</v>
      </c>
      <c r="F5" s="16">
        <v>350</v>
      </c>
      <c r="G5" s="16">
        <v>420</v>
      </c>
      <c r="H5" s="16">
        <v>360</v>
      </c>
      <c r="I5" s="16">
        <v>380</v>
      </c>
      <c r="J5" s="16">
        <v>220</v>
      </c>
      <c r="K5" s="16">
        <v>150</v>
      </c>
      <c r="L5" s="16">
        <v>220</v>
      </c>
      <c r="M5" s="16">
        <v>100</v>
      </c>
      <c r="N5" s="16">
        <v>13</v>
      </c>
      <c r="O5" s="16">
        <v>7.2</v>
      </c>
      <c r="P5" s="16">
        <v>200</v>
      </c>
      <c r="Q5" s="16">
        <v>500</v>
      </c>
    </row>
    <row r="6" spans="2:20" s="12" customFormat="1" ht="36" customHeight="1" thickBot="1" x14ac:dyDescent="0.35">
      <c r="B6" s="15" t="s">
        <v>226</v>
      </c>
      <c r="C6" s="57">
        <v>93201191</v>
      </c>
      <c r="D6" s="57">
        <v>150511231</v>
      </c>
      <c r="E6" s="57">
        <v>68086253</v>
      </c>
      <c r="F6" s="57">
        <v>123122397</v>
      </c>
      <c r="G6" s="57">
        <v>128032450</v>
      </c>
      <c r="H6" s="57">
        <v>219513282</v>
      </c>
      <c r="I6" s="57">
        <v>121642396</v>
      </c>
      <c r="J6" s="57">
        <v>176786335</v>
      </c>
      <c r="K6" s="57">
        <v>130703256</v>
      </c>
      <c r="L6" s="57">
        <v>70750353</v>
      </c>
      <c r="M6" s="57">
        <v>24070818</v>
      </c>
      <c r="N6" s="57">
        <v>101288145</v>
      </c>
      <c r="O6" s="57">
        <v>135823181</v>
      </c>
      <c r="P6" s="57">
        <v>190506280</v>
      </c>
      <c r="Q6" s="57">
        <v>244796979</v>
      </c>
    </row>
    <row r="7" spans="2:20" ht="15" thickBot="1" x14ac:dyDescent="0.35"/>
    <row r="8" spans="2:20" ht="16.5" thickBot="1" x14ac:dyDescent="0.35">
      <c r="B8" s="13" t="s">
        <v>202</v>
      </c>
      <c r="C8" s="11">
        <v>10</v>
      </c>
      <c r="D8" s="11">
        <v>10</v>
      </c>
      <c r="E8" s="11">
        <v>10</v>
      </c>
      <c r="F8" s="11">
        <v>11</v>
      </c>
      <c r="G8" s="11">
        <v>10</v>
      </c>
      <c r="H8" s="11">
        <v>12</v>
      </c>
      <c r="I8" s="11">
        <v>10</v>
      </c>
      <c r="J8" s="11">
        <v>10</v>
      </c>
      <c r="K8" s="11">
        <v>11</v>
      </c>
      <c r="L8" s="11">
        <v>11</v>
      </c>
      <c r="M8" s="11">
        <v>11</v>
      </c>
      <c r="N8" s="11">
        <v>12</v>
      </c>
      <c r="O8" s="11">
        <v>12</v>
      </c>
      <c r="P8" s="11">
        <v>10</v>
      </c>
      <c r="Q8" s="11">
        <v>12</v>
      </c>
    </row>
    <row r="9" spans="2:20" ht="15" thickBot="1" x14ac:dyDescent="0.35"/>
    <row r="10" spans="2:20" ht="32.5" thickBot="1" x14ac:dyDescent="0.35">
      <c r="B10" s="13" t="s">
        <v>201</v>
      </c>
      <c r="C10" s="11">
        <v>5</v>
      </c>
      <c r="D10" s="11">
        <v>6</v>
      </c>
      <c r="E10" s="11">
        <v>6</v>
      </c>
      <c r="F10" s="11">
        <v>5</v>
      </c>
      <c r="G10" s="11">
        <v>5</v>
      </c>
      <c r="H10" s="11">
        <v>8</v>
      </c>
      <c r="I10" s="11">
        <v>5</v>
      </c>
      <c r="J10" s="11">
        <v>7</v>
      </c>
      <c r="K10" s="11">
        <v>6</v>
      </c>
      <c r="L10" s="11">
        <v>5</v>
      </c>
      <c r="M10" s="11">
        <v>5</v>
      </c>
      <c r="N10" s="11">
        <v>6</v>
      </c>
      <c r="O10" s="11">
        <v>7</v>
      </c>
      <c r="P10" s="11">
        <v>6</v>
      </c>
      <c r="Q10" s="11">
        <v>7</v>
      </c>
    </row>
    <row r="11" spans="2:20" ht="32.5" thickBot="1" x14ac:dyDescent="0.35">
      <c r="B11" s="15" t="s">
        <v>209</v>
      </c>
      <c r="C11" s="17">
        <f>C10/C$8</f>
        <v>0.5</v>
      </c>
      <c r="D11" s="17">
        <f>D10/D$8</f>
        <v>0.6</v>
      </c>
      <c r="E11" s="17">
        <f t="shared" ref="E11:Q11" si="0">E10/E$8</f>
        <v>0.6</v>
      </c>
      <c r="F11" s="17">
        <f t="shared" si="0"/>
        <v>0.45454545454545453</v>
      </c>
      <c r="G11" s="17">
        <f t="shared" si="0"/>
        <v>0.5</v>
      </c>
      <c r="H11" s="17">
        <f t="shared" si="0"/>
        <v>0.66666666666666663</v>
      </c>
      <c r="I11" s="17">
        <f t="shared" si="0"/>
        <v>0.5</v>
      </c>
      <c r="J11" s="17">
        <f t="shared" si="0"/>
        <v>0.7</v>
      </c>
      <c r="K11" s="17">
        <f t="shared" si="0"/>
        <v>0.54545454545454541</v>
      </c>
      <c r="L11" s="17">
        <f t="shared" si="0"/>
        <v>0.45454545454545453</v>
      </c>
      <c r="M11" s="17">
        <f t="shared" si="0"/>
        <v>0.45454545454545453</v>
      </c>
      <c r="N11" s="17">
        <f t="shared" si="0"/>
        <v>0.5</v>
      </c>
      <c r="O11" s="17">
        <f t="shared" si="0"/>
        <v>0.58333333333333337</v>
      </c>
      <c r="P11" s="17">
        <f t="shared" si="0"/>
        <v>0.6</v>
      </c>
      <c r="Q11" s="17">
        <f t="shared" si="0"/>
        <v>0.58333333333333337</v>
      </c>
    </row>
    <row r="12" spans="2:20" ht="15" thickBot="1" x14ac:dyDescent="0.35"/>
    <row r="13" spans="2:20" ht="32.5" thickBot="1" x14ac:dyDescent="0.35">
      <c r="B13" s="13" t="s">
        <v>203</v>
      </c>
      <c r="C13" s="11">
        <v>2</v>
      </c>
      <c r="D13" s="11">
        <v>2</v>
      </c>
      <c r="E13" s="11">
        <v>2</v>
      </c>
      <c r="F13" s="11">
        <v>3</v>
      </c>
      <c r="G13" s="11">
        <v>2</v>
      </c>
      <c r="H13" s="11">
        <v>2</v>
      </c>
      <c r="I13" s="11">
        <v>3</v>
      </c>
      <c r="J13" s="11">
        <v>2</v>
      </c>
      <c r="K13" s="11">
        <v>2</v>
      </c>
      <c r="L13" s="11">
        <v>3</v>
      </c>
      <c r="M13" s="11">
        <v>3</v>
      </c>
      <c r="N13" s="11">
        <v>4</v>
      </c>
      <c r="O13" s="11">
        <v>3</v>
      </c>
      <c r="P13" s="11">
        <v>3</v>
      </c>
      <c r="Q13" s="11">
        <v>2</v>
      </c>
    </row>
    <row r="14" spans="2:20" ht="32.5" thickBot="1" x14ac:dyDescent="0.35">
      <c r="B14" s="15" t="s">
        <v>210</v>
      </c>
      <c r="C14" s="17">
        <f>C13/C$8</f>
        <v>0.2</v>
      </c>
      <c r="D14" s="17">
        <f>D13/D$8</f>
        <v>0.2</v>
      </c>
      <c r="E14" s="17">
        <f t="shared" ref="E14:Q14" si="1">E13/E$8</f>
        <v>0.2</v>
      </c>
      <c r="F14" s="17">
        <f t="shared" si="1"/>
        <v>0.27272727272727271</v>
      </c>
      <c r="G14" s="17">
        <f t="shared" si="1"/>
        <v>0.2</v>
      </c>
      <c r="H14" s="17">
        <f t="shared" si="1"/>
        <v>0.16666666666666666</v>
      </c>
      <c r="I14" s="17">
        <f t="shared" si="1"/>
        <v>0.3</v>
      </c>
      <c r="J14" s="17">
        <f t="shared" si="1"/>
        <v>0.2</v>
      </c>
      <c r="K14" s="17">
        <f t="shared" si="1"/>
        <v>0.18181818181818182</v>
      </c>
      <c r="L14" s="17">
        <f t="shared" si="1"/>
        <v>0.27272727272727271</v>
      </c>
      <c r="M14" s="17">
        <f t="shared" si="1"/>
        <v>0.27272727272727271</v>
      </c>
      <c r="N14" s="17">
        <f t="shared" si="1"/>
        <v>0.33333333333333331</v>
      </c>
      <c r="O14" s="17">
        <f t="shared" si="1"/>
        <v>0.25</v>
      </c>
      <c r="P14" s="17">
        <f t="shared" si="1"/>
        <v>0.3</v>
      </c>
      <c r="Q14" s="17">
        <f t="shared" si="1"/>
        <v>0.16666666666666666</v>
      </c>
    </row>
    <row r="17" spans="2:7" ht="29" x14ac:dyDescent="0.3">
      <c r="C17" s="18" t="s">
        <v>211</v>
      </c>
      <c r="D17" s="11" t="s">
        <v>199</v>
      </c>
      <c r="F17" s="18" t="s">
        <v>210</v>
      </c>
      <c r="G17" s="11" t="s">
        <v>199</v>
      </c>
    </row>
    <row r="18" spans="2:7" x14ac:dyDescent="0.3">
      <c r="B18" s="11" t="s">
        <v>204</v>
      </c>
      <c r="C18" s="19">
        <f>AVERAGE(C11:Q11)*100</f>
        <v>54.949494949494934</v>
      </c>
      <c r="D18" s="19">
        <f>AVERAGE(C5:Q5)</f>
        <v>227.34666666666666</v>
      </c>
      <c r="F18" s="19">
        <f>AVERAGE(C14:Q14)*100</f>
        <v>23.444444444444443</v>
      </c>
      <c r="G18" s="19">
        <f>D18</f>
        <v>227.34666666666666</v>
      </c>
    </row>
    <row r="19" spans="2:7" x14ac:dyDescent="0.3">
      <c r="B19" s="11" t="s">
        <v>205</v>
      </c>
      <c r="C19" s="19">
        <f>MEDIAN(C11:Q11)*100</f>
        <v>54.54545454545454</v>
      </c>
      <c r="D19" s="19">
        <f>MEDIAN(C5:Q5)</f>
        <v>220</v>
      </c>
      <c r="F19" s="19">
        <f>MEDIAN(C14:Q14)*100</f>
        <v>20</v>
      </c>
      <c r="G19" s="19">
        <f>D19</f>
        <v>220</v>
      </c>
    </row>
    <row r="20" spans="2:7" x14ac:dyDescent="0.3">
      <c r="B20" s="11" t="s">
        <v>206</v>
      </c>
      <c r="C20" s="19">
        <f>STDEV(C11:Q11)*100</f>
        <v>7.7082923388652</v>
      </c>
      <c r="D20" s="19">
        <f>STDEV(C5:Q5)</f>
        <v>151.52162441931071</v>
      </c>
      <c r="F20" s="19">
        <f>STDEV(C14:Q14)*100</f>
        <v>5.4051596257082872</v>
      </c>
      <c r="G20" s="19">
        <f>D20</f>
        <v>151.52162441931071</v>
      </c>
    </row>
    <row r="21" spans="2:7" x14ac:dyDescent="0.3">
      <c r="B21" s="11" t="s">
        <v>207</v>
      </c>
      <c r="C21" s="19">
        <f>MAX(C11:Q11)*100</f>
        <v>70</v>
      </c>
      <c r="D21" s="19">
        <f>MAX(C5:Q5)</f>
        <v>500</v>
      </c>
      <c r="F21" s="19">
        <f>MAX(C14:Q14)*100</f>
        <v>33.333333333333329</v>
      </c>
      <c r="G21" s="19">
        <f>D21</f>
        <v>500</v>
      </c>
    </row>
    <row r="22" spans="2:7" x14ac:dyDescent="0.3">
      <c r="B22" s="11" t="s">
        <v>208</v>
      </c>
      <c r="C22" s="19">
        <f>MIN(C11:Q11)*100</f>
        <v>45.454545454545453</v>
      </c>
      <c r="D22" s="19">
        <f>MIN(C5:Q5)</f>
        <v>7.2</v>
      </c>
      <c r="F22" s="19">
        <f>MIN(C14:Q14)*100</f>
        <v>16.666666666666664</v>
      </c>
      <c r="G22" s="19">
        <f>D22</f>
        <v>7.2</v>
      </c>
    </row>
    <row r="24" spans="2:7" x14ac:dyDescent="0.3">
      <c r="B24" s="31" t="s">
        <v>221</v>
      </c>
      <c r="C24" s="11" t="s">
        <v>212</v>
      </c>
      <c r="D24" s="19">
        <f>C18</f>
        <v>54.949494949494934</v>
      </c>
      <c r="F24" s="11" t="s">
        <v>212</v>
      </c>
      <c r="G24" s="19">
        <f>F18</f>
        <v>23.444444444444443</v>
      </c>
    </row>
    <row r="25" spans="2:7" x14ac:dyDescent="0.3">
      <c r="B25" s="31"/>
      <c r="C25" s="11" t="s">
        <v>213</v>
      </c>
      <c r="D25" s="19">
        <f>D18</f>
        <v>227.34666666666666</v>
      </c>
      <c r="F25" s="11" t="s">
        <v>213</v>
      </c>
      <c r="G25" s="19">
        <f>G18</f>
        <v>227.34666666666666</v>
      </c>
    </row>
    <row r="26" spans="2:7" x14ac:dyDescent="0.3">
      <c r="B26" s="31"/>
      <c r="C26" s="11" t="s">
        <v>214</v>
      </c>
      <c r="D26" s="19">
        <f>C20</f>
        <v>7.7082923388652</v>
      </c>
      <c r="F26" s="11" t="s">
        <v>214</v>
      </c>
      <c r="G26" s="19">
        <f>F20</f>
        <v>5.4051596257082872</v>
      </c>
    </row>
    <row r="27" spans="2:7" x14ac:dyDescent="0.3">
      <c r="B27" s="31"/>
      <c r="C27" s="11" t="s">
        <v>215</v>
      </c>
      <c r="D27" s="19">
        <f>D20</f>
        <v>151.52162441931071</v>
      </c>
      <c r="F27" s="11" t="s">
        <v>215</v>
      </c>
      <c r="G27" s="19">
        <f>G20</f>
        <v>151.52162441931071</v>
      </c>
    </row>
    <row r="28" spans="2:7" x14ac:dyDescent="0.3">
      <c r="B28" s="31"/>
      <c r="C28" s="11" t="s">
        <v>217</v>
      </c>
      <c r="F28" s="11" t="s">
        <v>217</v>
      </c>
    </row>
    <row r="29" spans="2:7" x14ac:dyDescent="0.3">
      <c r="B29" s="31"/>
      <c r="C29" s="11" t="s">
        <v>216</v>
      </c>
      <c r="F29" s="11" t="s">
        <v>216</v>
      </c>
    </row>
    <row r="30" spans="2:7" x14ac:dyDescent="0.3">
      <c r="B30" s="31"/>
      <c r="C30" s="11" t="s">
        <v>218</v>
      </c>
      <c r="F30" s="11" t="s">
        <v>218</v>
      </c>
    </row>
    <row r="31" spans="2:7" x14ac:dyDescent="0.3">
      <c r="B31" s="31"/>
      <c r="C31" s="11" t="s">
        <v>219</v>
      </c>
      <c r="F31" s="11" t="s">
        <v>219</v>
      </c>
    </row>
    <row r="32" spans="2:7" x14ac:dyDescent="0.3">
      <c r="B32" s="31"/>
      <c r="C32" s="11" t="s">
        <v>220</v>
      </c>
      <c r="F32" s="11" t="s">
        <v>220</v>
      </c>
    </row>
  </sheetData>
  <mergeCells count="1">
    <mergeCell ref="B24:B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9D47-5D57-4AEE-BA46-C8214815FDD3}">
  <dimension ref="B1:J39"/>
  <sheetViews>
    <sheetView showGridLines="0" workbookViewId="0"/>
  </sheetViews>
  <sheetFormatPr defaultRowHeight="14.5" x14ac:dyDescent="0.35"/>
  <cols>
    <col min="1" max="1" width="8.796875" style="51"/>
    <col min="2" max="2" width="19.796875" style="51" bestFit="1" customWidth="1"/>
    <col min="3" max="3" width="13.3984375" style="51" bestFit="1" customWidth="1"/>
    <col min="4" max="4" width="9" style="51" customWidth="1"/>
    <col min="5" max="6" width="12.59765625" style="51" bestFit="1" customWidth="1"/>
    <col min="7" max="7" width="13.3984375" style="51" bestFit="1" customWidth="1"/>
    <col min="8" max="8" width="12.59765625" style="51" bestFit="1" customWidth="1"/>
    <col min="9" max="9" width="13.3984375" style="51" bestFit="1" customWidth="1"/>
    <col min="10" max="10" width="12.59765625" style="51" bestFit="1" customWidth="1"/>
    <col min="11" max="16384" width="8.796875" style="51"/>
  </cols>
  <sheetData>
    <row r="1" spans="2:10" x14ac:dyDescent="0.35">
      <c r="B1" s="51" t="s">
        <v>230</v>
      </c>
    </row>
    <row r="2" spans="2:10" ht="15" thickBot="1" x14ac:dyDescent="0.4"/>
    <row r="3" spans="2:10" s="52" customFormat="1" x14ac:dyDescent="0.35">
      <c r="B3" s="59" t="s">
        <v>231</v>
      </c>
      <c r="C3" s="59"/>
    </row>
    <row r="4" spans="2:10" x14ac:dyDescent="0.35">
      <c r="B4" s="55" t="s">
        <v>232</v>
      </c>
      <c r="C4" s="55">
        <v>0.10911838971582193</v>
      </c>
    </row>
    <row r="5" spans="2:10" x14ac:dyDescent="0.35">
      <c r="B5" s="61" t="s">
        <v>233</v>
      </c>
      <c r="C5" s="61">
        <v>1.1906822974173992E-2</v>
      </c>
    </row>
    <row r="6" spans="2:10" x14ac:dyDescent="0.35">
      <c r="B6" s="55" t="s">
        <v>234</v>
      </c>
      <c r="C6" s="55">
        <v>-6.4100344489351077E-2</v>
      </c>
    </row>
    <row r="7" spans="2:10" x14ac:dyDescent="0.35">
      <c r="B7" s="55" t="s">
        <v>235</v>
      </c>
      <c r="C7" s="55">
        <v>156.30249462712689</v>
      </c>
    </row>
    <row r="8" spans="2:10" ht="15" thickBot="1" x14ac:dyDescent="0.4">
      <c r="B8" s="56" t="s">
        <v>236</v>
      </c>
      <c r="C8" s="56">
        <v>15</v>
      </c>
    </row>
    <row r="10" spans="2:10" ht="15" thickBot="1" x14ac:dyDescent="0.4">
      <c r="B10" s="51" t="s">
        <v>237</v>
      </c>
    </row>
    <row r="11" spans="2:10" s="52" customFormat="1" x14ac:dyDescent="0.35">
      <c r="B11" s="60"/>
      <c r="C11" s="60" t="s">
        <v>242</v>
      </c>
      <c r="D11" s="60" t="s">
        <v>243</v>
      </c>
      <c r="E11" s="60" t="s">
        <v>244</v>
      </c>
      <c r="F11" s="60" t="s">
        <v>245</v>
      </c>
      <c r="G11" s="60" t="s">
        <v>246</v>
      </c>
    </row>
    <row r="12" spans="2:10" x14ac:dyDescent="0.35">
      <c r="B12" s="55" t="s">
        <v>238</v>
      </c>
      <c r="C12" s="55">
        <v>1</v>
      </c>
      <c r="D12" s="55">
        <v>3827.1295867139124</v>
      </c>
      <c r="E12" s="55">
        <v>3827.1295867139124</v>
      </c>
      <c r="F12" s="55">
        <v>0.156653949509274</v>
      </c>
      <c r="G12" s="55">
        <v>0.69867512994354586</v>
      </c>
    </row>
    <row r="13" spans="2:10" x14ac:dyDescent="0.35">
      <c r="B13" s="55" t="s">
        <v>239</v>
      </c>
      <c r="C13" s="55">
        <v>13</v>
      </c>
      <c r="D13" s="55">
        <v>317596.10774661938</v>
      </c>
      <c r="E13" s="55">
        <v>24430.469826663029</v>
      </c>
      <c r="F13" s="55"/>
      <c r="G13" s="55"/>
    </row>
    <row r="14" spans="2:10" ht="15" thickBot="1" x14ac:dyDescent="0.4">
      <c r="B14" s="56" t="s">
        <v>240</v>
      </c>
      <c r="C14" s="56">
        <v>14</v>
      </c>
      <c r="D14" s="56">
        <v>321423.23733333329</v>
      </c>
      <c r="E14" s="56"/>
      <c r="F14" s="56"/>
      <c r="G14" s="56"/>
    </row>
    <row r="15" spans="2:10" ht="15" thickBot="1" x14ac:dyDescent="0.4"/>
    <row r="16" spans="2:10" s="52" customFormat="1" x14ac:dyDescent="0.35">
      <c r="B16" s="60"/>
      <c r="C16" s="60" t="s">
        <v>247</v>
      </c>
      <c r="D16" s="60" t="s">
        <v>235</v>
      </c>
      <c r="E16" s="60" t="s">
        <v>248</v>
      </c>
      <c r="F16" s="60" t="s">
        <v>249</v>
      </c>
      <c r="G16" s="60" t="s">
        <v>250</v>
      </c>
      <c r="H16" s="60" t="s">
        <v>251</v>
      </c>
      <c r="I16" s="60" t="s">
        <v>252</v>
      </c>
      <c r="J16" s="60" t="s">
        <v>253</v>
      </c>
    </row>
    <row r="17" spans="2:10" x14ac:dyDescent="0.35">
      <c r="B17" s="55" t="s">
        <v>241</v>
      </c>
      <c r="C17" s="55">
        <v>109.48350302651188</v>
      </c>
      <c r="D17" s="55">
        <v>300.51037179833082</v>
      </c>
      <c r="E17" s="55">
        <v>0.36432520572030386</v>
      </c>
      <c r="F17" s="55">
        <v>0.72147260573564487</v>
      </c>
      <c r="G17" s="55">
        <v>-539.72968514858235</v>
      </c>
      <c r="H17" s="55">
        <v>758.6966912016062</v>
      </c>
      <c r="I17" s="55">
        <v>-539.72968514858235</v>
      </c>
      <c r="J17" s="55">
        <v>758.6966912016062</v>
      </c>
    </row>
    <row r="18" spans="2:10" ht="15" thickBot="1" x14ac:dyDescent="0.4">
      <c r="B18" s="56" t="s">
        <v>260</v>
      </c>
      <c r="C18" s="56">
        <v>214.49362500689938</v>
      </c>
      <c r="D18" s="56">
        <v>541.93065067646455</v>
      </c>
      <c r="E18" s="56">
        <v>0.39579533790745708</v>
      </c>
      <c r="F18" s="56">
        <v>0.69867512994354208</v>
      </c>
      <c r="G18" s="56">
        <v>-956.27636669102128</v>
      </c>
      <c r="H18" s="56">
        <v>1385.2636167048199</v>
      </c>
      <c r="I18" s="56">
        <v>-956.27636669102128</v>
      </c>
      <c r="J18" s="56">
        <v>1385.2636167048199</v>
      </c>
    </row>
    <row r="22" spans="2:10" x14ac:dyDescent="0.35">
      <c r="B22" s="51" t="s">
        <v>254</v>
      </c>
    </row>
    <row r="23" spans="2:10" ht="15" thickBot="1" x14ac:dyDescent="0.4"/>
    <row r="24" spans="2:10" ht="58" x14ac:dyDescent="0.35">
      <c r="B24" s="53" t="s">
        <v>255</v>
      </c>
      <c r="C24" s="54" t="s">
        <v>261</v>
      </c>
      <c r="D24" s="53" t="s">
        <v>239</v>
      </c>
    </row>
    <row r="25" spans="2:10" x14ac:dyDescent="0.35">
      <c r="B25" s="55">
        <v>1</v>
      </c>
      <c r="C25" s="55">
        <v>216.73031552996156</v>
      </c>
      <c r="D25" s="55">
        <v>-166.73031552996156</v>
      </c>
    </row>
    <row r="26" spans="2:10" x14ac:dyDescent="0.35">
      <c r="B26" s="55">
        <v>2</v>
      </c>
      <c r="C26" s="55">
        <v>238.17967803065153</v>
      </c>
      <c r="D26" s="55">
        <v>-68.17967803065153</v>
      </c>
    </row>
    <row r="27" spans="2:10" x14ac:dyDescent="0.35">
      <c r="B27" s="55">
        <v>3</v>
      </c>
      <c r="C27" s="55">
        <v>238.17967803065153</v>
      </c>
      <c r="D27" s="55">
        <v>31.82032196934847</v>
      </c>
    </row>
    <row r="28" spans="2:10" x14ac:dyDescent="0.35">
      <c r="B28" s="55">
        <v>4</v>
      </c>
      <c r="C28" s="55">
        <v>206.98060530237524</v>
      </c>
      <c r="D28" s="55">
        <v>143.01939469762476</v>
      </c>
    </row>
    <row r="29" spans="2:10" x14ac:dyDescent="0.35">
      <c r="B29" s="55">
        <v>5</v>
      </c>
      <c r="C29" s="55">
        <v>216.73031552996156</v>
      </c>
      <c r="D29" s="55">
        <v>203.26968447003844</v>
      </c>
    </row>
    <row r="30" spans="2:10" x14ac:dyDescent="0.35">
      <c r="B30" s="55">
        <v>6</v>
      </c>
      <c r="C30" s="55">
        <v>252.47925303111145</v>
      </c>
      <c r="D30" s="55">
        <v>107.52074696888855</v>
      </c>
    </row>
    <row r="31" spans="2:10" x14ac:dyDescent="0.35">
      <c r="B31" s="55">
        <v>7</v>
      </c>
      <c r="C31" s="55">
        <v>216.73031552996156</v>
      </c>
      <c r="D31" s="55">
        <v>163.26968447003844</v>
      </c>
    </row>
    <row r="32" spans="2:10" x14ac:dyDescent="0.35">
      <c r="B32" s="55">
        <v>8</v>
      </c>
      <c r="C32" s="55">
        <v>259.62904053134145</v>
      </c>
      <c r="D32" s="55">
        <v>-39.629040531341445</v>
      </c>
    </row>
    <row r="33" spans="2:4" x14ac:dyDescent="0.35">
      <c r="B33" s="55">
        <v>9</v>
      </c>
      <c r="C33" s="55">
        <v>226.48002575754788</v>
      </c>
      <c r="D33" s="55">
        <v>-76.480025757547878</v>
      </c>
    </row>
    <row r="34" spans="2:4" x14ac:dyDescent="0.35">
      <c r="B34" s="55">
        <v>10</v>
      </c>
      <c r="C34" s="55">
        <v>206.98060530237524</v>
      </c>
      <c r="D34" s="55">
        <v>13.019394697624762</v>
      </c>
    </row>
    <row r="35" spans="2:4" x14ac:dyDescent="0.35">
      <c r="B35" s="55">
        <v>11</v>
      </c>
      <c r="C35" s="55">
        <v>206.98060530237524</v>
      </c>
      <c r="D35" s="55">
        <v>-106.98060530237524</v>
      </c>
    </row>
    <row r="36" spans="2:4" x14ac:dyDescent="0.35">
      <c r="B36" s="55">
        <v>12</v>
      </c>
      <c r="C36" s="55">
        <v>216.73031552996156</v>
      </c>
      <c r="D36" s="55">
        <v>-203.73031552996156</v>
      </c>
    </row>
    <row r="37" spans="2:4" x14ac:dyDescent="0.35">
      <c r="B37" s="55">
        <v>13</v>
      </c>
      <c r="C37" s="55">
        <v>234.60478428053653</v>
      </c>
      <c r="D37" s="55">
        <v>-227.40478428053655</v>
      </c>
    </row>
    <row r="38" spans="2:4" x14ac:dyDescent="0.35">
      <c r="B38" s="55">
        <v>14</v>
      </c>
      <c r="C38" s="55">
        <v>238.17967803065153</v>
      </c>
      <c r="D38" s="55">
        <v>-38.17967803065153</v>
      </c>
    </row>
    <row r="39" spans="2:4" ht="15" thickBot="1" x14ac:dyDescent="0.4">
      <c r="B39" s="56">
        <v>15</v>
      </c>
      <c r="C39" s="56">
        <v>234.60478428053653</v>
      </c>
      <c r="D39" s="56">
        <v>265.39521571946347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D2AB-EC84-4D33-BBAD-335C889286FF}">
  <dimension ref="B2:R27"/>
  <sheetViews>
    <sheetView showGridLines="0" tabSelected="1" topLeftCell="D6" zoomScale="90" zoomScaleNormal="90" workbookViewId="0">
      <selection activeCell="O11" sqref="O11"/>
    </sheetView>
  </sheetViews>
  <sheetFormatPr defaultRowHeight="14.5" x14ac:dyDescent="0.3"/>
  <cols>
    <col min="1" max="1" width="4.3984375" style="29" customWidth="1"/>
    <col min="2" max="2" width="17.5" style="29" customWidth="1"/>
    <col min="3" max="4" width="18" style="29" customWidth="1"/>
    <col min="5" max="5" width="21.59765625" style="29" customWidth="1"/>
    <col min="6" max="8" width="18" style="29" customWidth="1"/>
    <col min="9" max="12" width="15.59765625" style="29" customWidth="1"/>
    <col min="13" max="13" width="18" style="29" customWidth="1"/>
    <col min="14" max="14" width="11.59765625" style="29" customWidth="1"/>
    <col min="15" max="15" width="13.5" style="29" customWidth="1"/>
    <col min="16" max="20" width="18" style="29" customWidth="1"/>
    <col min="21" max="16384" width="8.796875" style="29"/>
  </cols>
  <sheetData>
    <row r="2" spans="2:18" ht="27" customHeight="1" thickBot="1" x14ac:dyDescent="0.35">
      <c r="B2" s="27"/>
      <c r="C2" s="26"/>
      <c r="D2" s="26" t="s">
        <v>262</v>
      </c>
      <c r="E2" s="26"/>
      <c r="F2" s="26"/>
      <c r="G2" s="26" t="s">
        <v>263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2:18" ht="34.5" customHeight="1" thickBot="1" x14ac:dyDescent="0.35">
      <c r="B3" s="13" t="s">
        <v>4</v>
      </c>
      <c r="C3" s="13" t="s">
        <v>198</v>
      </c>
      <c r="D3" s="24" t="s">
        <v>200</v>
      </c>
      <c r="E3" s="13" t="s">
        <v>4</v>
      </c>
      <c r="F3" s="13" t="s">
        <v>198</v>
      </c>
      <c r="G3" s="24" t="s">
        <v>200</v>
      </c>
      <c r="H3" s="26"/>
      <c r="I3" s="35" t="s">
        <v>198</v>
      </c>
      <c r="J3" s="36" t="s">
        <v>204</v>
      </c>
      <c r="K3" s="36" t="s">
        <v>206</v>
      </c>
      <c r="L3" s="37" t="s">
        <v>222</v>
      </c>
      <c r="M3" s="26"/>
      <c r="N3" s="58" t="s">
        <v>257</v>
      </c>
      <c r="O3" s="26"/>
      <c r="P3" s="26"/>
      <c r="Q3" s="26"/>
      <c r="R3" s="26"/>
    </row>
    <row r="4" spans="2:18" ht="18" thickBot="1" x14ac:dyDescent="0.35">
      <c r="B4" s="20" t="s">
        <v>0</v>
      </c>
      <c r="C4" s="21">
        <v>2000</v>
      </c>
      <c r="D4" s="25">
        <v>50</v>
      </c>
      <c r="E4" s="22" t="s">
        <v>100</v>
      </c>
      <c r="F4" s="23">
        <v>2008</v>
      </c>
      <c r="G4" s="25">
        <v>150</v>
      </c>
      <c r="H4" s="26"/>
      <c r="I4" s="38" t="s">
        <v>224</v>
      </c>
      <c r="J4" s="39">
        <f>AVERAGE(D4:D11)</f>
        <v>277.5</v>
      </c>
      <c r="K4" s="40">
        <f>STDEV(D4:D11)</f>
        <v>125.09996003196804</v>
      </c>
      <c r="L4" s="41">
        <v>8</v>
      </c>
      <c r="N4" s="29" t="s">
        <v>290</v>
      </c>
      <c r="O4" s="29">
        <f>SQRT((((L4-1)*K4^2)+((L5-1)*K5^2))/(L4+L5-2))</f>
        <v>146.3144228354482</v>
      </c>
    </row>
    <row r="5" spans="2:18" ht="18" thickBot="1" x14ac:dyDescent="0.35">
      <c r="B5" s="20" t="s">
        <v>18</v>
      </c>
      <c r="C5" s="21">
        <v>2001</v>
      </c>
      <c r="D5" s="25">
        <v>170</v>
      </c>
      <c r="E5" s="22" t="s">
        <v>112</v>
      </c>
      <c r="F5" s="23">
        <v>2010</v>
      </c>
      <c r="G5" s="25">
        <v>220</v>
      </c>
      <c r="H5" s="26"/>
      <c r="I5" s="42" t="s">
        <v>223</v>
      </c>
      <c r="J5" s="43">
        <f>AVERAGE(G4:G10)</f>
        <v>170.02857142857144</v>
      </c>
      <c r="K5" s="44">
        <f>STDEV(G4:G10)</f>
        <v>167.706506674465</v>
      </c>
      <c r="L5" s="45">
        <v>7</v>
      </c>
      <c r="N5" s="29" t="s">
        <v>291</v>
      </c>
      <c r="O5" s="29">
        <f>(J4-J5)/(O4*SQRT((1/L4)+(1/L5)))</f>
        <v>1.4192348511727986</v>
      </c>
    </row>
    <row r="6" spans="2:18" ht="18" thickBot="1" x14ac:dyDescent="0.35">
      <c r="B6" s="20" t="s">
        <v>32</v>
      </c>
      <c r="C6" s="21">
        <v>2002</v>
      </c>
      <c r="D6" s="25">
        <v>270</v>
      </c>
      <c r="E6" s="22" t="s">
        <v>123</v>
      </c>
      <c r="F6" s="23">
        <v>2011</v>
      </c>
      <c r="G6" s="25">
        <v>100</v>
      </c>
      <c r="H6" s="26"/>
      <c r="I6" s="26"/>
      <c r="J6" s="26"/>
    </row>
    <row r="7" spans="2:18" ht="18" thickBot="1" x14ac:dyDescent="0.4">
      <c r="B7" s="20" t="s">
        <v>43</v>
      </c>
      <c r="C7" s="21">
        <v>2003</v>
      </c>
      <c r="D7" s="25">
        <v>350</v>
      </c>
      <c r="E7" s="22" t="s">
        <v>134</v>
      </c>
      <c r="F7" s="23">
        <v>2012</v>
      </c>
      <c r="G7" s="25">
        <v>13</v>
      </c>
      <c r="H7" s="26"/>
      <c r="I7" s="35" t="s">
        <v>198</v>
      </c>
      <c r="J7" s="36" t="s">
        <v>204</v>
      </c>
      <c r="K7" s="36" t="s">
        <v>206</v>
      </c>
      <c r="L7" s="37" t="s">
        <v>222</v>
      </c>
      <c r="N7" s="52" t="s">
        <v>282</v>
      </c>
    </row>
    <row r="8" spans="2:18" ht="18" thickBot="1" x14ac:dyDescent="0.35">
      <c r="B8" s="20" t="s">
        <v>55</v>
      </c>
      <c r="C8" s="21">
        <v>2004</v>
      </c>
      <c r="D8" s="25">
        <v>420</v>
      </c>
      <c r="E8" s="22" t="s">
        <v>147</v>
      </c>
      <c r="F8" s="23">
        <v>2014</v>
      </c>
      <c r="G8" s="25">
        <v>7.2</v>
      </c>
      <c r="H8" s="26"/>
      <c r="I8" s="38" t="s">
        <v>224</v>
      </c>
      <c r="J8" s="39">
        <f>AVERAGE(D4:D11)</f>
        <v>277.5</v>
      </c>
      <c r="K8" s="40">
        <f>STDEV(D4:D11)</f>
        <v>125.09996003196804</v>
      </c>
      <c r="L8" s="41">
        <v>8</v>
      </c>
      <c r="N8" s="29" t="s">
        <v>290</v>
      </c>
      <c r="O8" s="29">
        <f>SQRT((((L8-1)*K8^2)+((L9-1)*K9^2))/(L8+L9-2))</f>
        <v>113.86260939475179</v>
      </c>
    </row>
    <row r="9" spans="2:18" ht="18" thickBot="1" x14ac:dyDescent="0.35">
      <c r="B9" s="20" t="s">
        <v>65</v>
      </c>
      <c r="C9" s="21">
        <v>2005</v>
      </c>
      <c r="D9" s="25">
        <v>360</v>
      </c>
      <c r="E9" s="22" t="s">
        <v>160</v>
      </c>
      <c r="F9" s="23">
        <v>2016</v>
      </c>
      <c r="G9" s="25">
        <v>200</v>
      </c>
      <c r="H9" s="26"/>
      <c r="I9" s="42" t="s">
        <v>223</v>
      </c>
      <c r="J9" s="43">
        <f>AVERAGE(G4:G8)</f>
        <v>98.039999999999992</v>
      </c>
      <c r="K9" s="44">
        <f>STDEV(G4:G8)</f>
        <v>90.914289305917137</v>
      </c>
      <c r="L9" s="45">
        <v>5</v>
      </c>
      <c r="N9" s="29" t="s">
        <v>291</v>
      </c>
      <c r="O9" s="29">
        <f>(J8-J9)/(O8*SQRT((1/L8)+(1/L9)))</f>
        <v>2.7646798713203262</v>
      </c>
    </row>
    <row r="10" spans="2:18" ht="18" thickBot="1" x14ac:dyDescent="0.35">
      <c r="B10" s="20" t="s">
        <v>78</v>
      </c>
      <c r="C10" s="21">
        <v>2006</v>
      </c>
      <c r="D10" s="25">
        <v>380</v>
      </c>
      <c r="E10" s="22" t="s">
        <v>171</v>
      </c>
      <c r="F10" s="23">
        <v>2022</v>
      </c>
      <c r="G10" s="25">
        <v>500</v>
      </c>
      <c r="H10" s="26"/>
      <c r="I10" s="26"/>
      <c r="J10" s="26"/>
    </row>
    <row r="11" spans="2:18" ht="22.5" customHeight="1" thickBot="1" x14ac:dyDescent="0.35">
      <c r="B11" s="20" t="s">
        <v>89</v>
      </c>
      <c r="C11" s="21">
        <v>2007</v>
      </c>
      <c r="D11" s="25">
        <v>220</v>
      </c>
      <c r="E11" s="26"/>
      <c r="F11" s="26"/>
      <c r="G11" s="26"/>
      <c r="H11" s="26"/>
      <c r="I11" s="26"/>
      <c r="J11" s="26"/>
    </row>
    <row r="12" spans="2:18" ht="22.5" customHeight="1" x14ac:dyDescent="0.3">
      <c r="B12" s="26"/>
      <c r="C12" s="26"/>
      <c r="D12" s="26"/>
      <c r="E12" s="26"/>
      <c r="F12" s="26"/>
      <c r="G12" s="26"/>
      <c r="H12" s="26"/>
      <c r="I12" s="26"/>
      <c r="J12" s="26"/>
    </row>
    <row r="13" spans="2:18" ht="22.5" customHeight="1" x14ac:dyDescent="0.35">
      <c r="B13" s="47" t="s">
        <v>269</v>
      </c>
      <c r="C13" s="47"/>
      <c r="D13" s="47"/>
      <c r="E13" s="50" t="s">
        <v>257</v>
      </c>
      <c r="F13" s="50"/>
      <c r="G13" s="26"/>
      <c r="H13"/>
      <c r="I13" s="26"/>
      <c r="J13" s="26"/>
      <c r="O13" s="52"/>
    </row>
    <row r="14" spans="2:18" ht="22.5" customHeight="1" x14ac:dyDescent="0.3">
      <c r="C14" s="26" t="s">
        <v>265</v>
      </c>
      <c r="D14" s="26" t="s">
        <v>266</v>
      </c>
      <c r="E14" s="26"/>
      <c r="F14" s="26"/>
      <c r="G14" s="26"/>
      <c r="H14" s="26"/>
      <c r="I14" s="26"/>
      <c r="J14" s="26"/>
    </row>
    <row r="15" spans="2:18" ht="29" x14ac:dyDescent="0.3">
      <c r="B15" s="46" t="s">
        <v>264</v>
      </c>
      <c r="C15" s="26">
        <f>_xlfn.F.TEST(D4:D11,G4:G10)</f>
        <v>0.46056886393713981</v>
      </c>
      <c r="D15" s="26">
        <v>0.05</v>
      </c>
      <c r="E15" s="26" t="s">
        <v>267</v>
      </c>
      <c r="F15" s="48" t="s">
        <v>268</v>
      </c>
      <c r="G15" s="26"/>
      <c r="H15" s="26"/>
      <c r="I15" s="26"/>
      <c r="J15" s="26"/>
    </row>
    <row r="16" spans="2:18" x14ac:dyDescent="0.3">
      <c r="C16" s="31" t="s">
        <v>271</v>
      </c>
      <c r="D16" s="31"/>
    </row>
    <row r="17" spans="2:7" ht="29" x14ac:dyDescent="0.3">
      <c r="B17" s="18" t="s">
        <v>270</v>
      </c>
      <c r="C17" s="49">
        <f>_xlfn.T.TEST(D4:D11,G4:G10,2,2)</f>
        <v>0.17936131882378328</v>
      </c>
      <c r="D17" s="26">
        <v>0.05</v>
      </c>
      <c r="E17" s="26" t="s">
        <v>267</v>
      </c>
      <c r="F17" s="29" t="s">
        <v>272</v>
      </c>
    </row>
    <row r="20" spans="2:7" ht="36.5" customHeight="1" x14ac:dyDescent="0.3">
      <c r="E20" s="50" t="s">
        <v>282</v>
      </c>
      <c r="F20" s="50"/>
    </row>
    <row r="21" spans="2:7" x14ac:dyDescent="0.3">
      <c r="C21" s="26" t="s">
        <v>265</v>
      </c>
      <c r="D21" s="26" t="s">
        <v>266</v>
      </c>
    </row>
    <row r="22" spans="2:7" ht="29" x14ac:dyDescent="0.3">
      <c r="B22" s="46" t="s">
        <v>264</v>
      </c>
      <c r="C22" s="26">
        <f>_xlfn.F.TEST(D4:D11,G4:G8)</f>
        <v>0.56071620116672527</v>
      </c>
      <c r="D22" s="26">
        <v>0.05</v>
      </c>
      <c r="E22" s="26" t="s">
        <v>267</v>
      </c>
      <c r="F22" s="48" t="s">
        <v>268</v>
      </c>
    </row>
    <row r="23" spans="2:7" x14ac:dyDescent="0.3">
      <c r="C23" s="31" t="s">
        <v>271</v>
      </c>
      <c r="D23" s="31"/>
    </row>
    <row r="24" spans="2:7" ht="29" x14ac:dyDescent="0.3">
      <c r="B24" s="18" t="s">
        <v>270</v>
      </c>
      <c r="C24" s="49">
        <f>_xlfn.T.TEST(D4:D11,G4:G8,2,2)</f>
        <v>1.8401230621758732E-2</v>
      </c>
      <c r="D24" s="26">
        <v>0.05</v>
      </c>
      <c r="E24" s="26" t="s">
        <v>283</v>
      </c>
      <c r="F24" s="29" t="s">
        <v>225</v>
      </c>
    </row>
    <row r="27" spans="2:7" x14ac:dyDescent="0.3">
      <c r="C27" s="5"/>
      <c r="G27" s="5"/>
    </row>
  </sheetData>
  <mergeCells count="5">
    <mergeCell ref="B13:D13"/>
    <mergeCell ref="E13:F13"/>
    <mergeCell ref="E20:F20"/>
    <mergeCell ref="C16:D16"/>
    <mergeCell ref="C23:D2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BE48-2938-4635-9B4E-A334675D9C02}">
  <dimension ref="B2:D14"/>
  <sheetViews>
    <sheetView workbookViewId="0">
      <selection activeCell="C15" sqref="C15"/>
    </sheetView>
  </sheetViews>
  <sheetFormatPr defaultRowHeight="14.5" x14ac:dyDescent="0.35"/>
  <cols>
    <col min="1" max="1" width="8.796875" style="51"/>
    <col min="2" max="2" width="16.19921875" style="51" customWidth="1"/>
    <col min="3" max="4" width="12.59765625" style="51" bestFit="1" customWidth="1"/>
    <col min="5" max="16384" width="8.796875" style="51"/>
  </cols>
  <sheetData>
    <row r="2" spans="2:4" x14ac:dyDescent="0.35">
      <c r="B2" s="51" t="s">
        <v>284</v>
      </c>
    </row>
    <row r="3" spans="2:4" ht="15" thickBot="1" x14ac:dyDescent="0.4"/>
    <row r="4" spans="2:4" ht="29" x14ac:dyDescent="0.35">
      <c r="B4" s="53"/>
      <c r="C4" s="54" t="s">
        <v>199</v>
      </c>
      <c r="D4" s="54" t="s">
        <v>199</v>
      </c>
    </row>
    <row r="5" spans="2:4" x14ac:dyDescent="0.35">
      <c r="B5" s="55" t="s">
        <v>274</v>
      </c>
      <c r="C5" s="55">
        <v>277.5</v>
      </c>
      <c r="D5" s="55">
        <v>170.02857142857144</v>
      </c>
    </row>
    <row r="6" spans="2:4" x14ac:dyDescent="0.35">
      <c r="B6" s="55" t="s">
        <v>275</v>
      </c>
      <c r="C6" s="55">
        <v>15650</v>
      </c>
      <c r="D6" s="55">
        <v>28125.472380952375</v>
      </c>
    </row>
    <row r="7" spans="2:4" x14ac:dyDescent="0.35">
      <c r="B7" s="55" t="s">
        <v>236</v>
      </c>
      <c r="C7" s="55">
        <v>8</v>
      </c>
      <c r="D7" s="55">
        <v>7</v>
      </c>
    </row>
    <row r="8" spans="2:4" x14ac:dyDescent="0.35">
      <c r="B8" s="55" t="s">
        <v>242</v>
      </c>
      <c r="C8" s="55">
        <v>7</v>
      </c>
      <c r="D8" s="55">
        <v>6</v>
      </c>
    </row>
    <row r="9" spans="2:4" x14ac:dyDescent="0.35">
      <c r="B9" s="55" t="s">
        <v>245</v>
      </c>
      <c r="C9" s="55">
        <v>0.55643509869006702</v>
      </c>
      <c r="D9" s="55"/>
    </row>
    <row r="10" spans="2:4" x14ac:dyDescent="0.35">
      <c r="B10" s="55" t="s">
        <v>285</v>
      </c>
      <c r="C10" s="55">
        <v>0.23028443196856985</v>
      </c>
      <c r="D10" s="55"/>
    </row>
    <row r="11" spans="2:4" ht="15" thickBot="1" x14ac:dyDescent="0.4">
      <c r="B11" s="56" t="s">
        <v>279</v>
      </c>
      <c r="C11" s="56">
        <v>0.25866737110206245</v>
      </c>
      <c r="D11" s="56"/>
    </row>
    <row r="13" spans="2:4" x14ac:dyDescent="0.35">
      <c r="B13" s="51" t="s">
        <v>286</v>
      </c>
      <c r="C13" s="51">
        <f>_xlfn.F.INV(0.025,C8,D8)</f>
        <v>0.19536604962875956</v>
      </c>
      <c r="D13" s="51" t="s">
        <v>288</v>
      </c>
    </row>
    <row r="14" spans="2:4" x14ac:dyDescent="0.35">
      <c r="B14" s="51" t="s">
        <v>289</v>
      </c>
      <c r="C14" s="51">
        <f>_xlfn.F.INV.RT(0.025,C8,D8)</f>
        <v>5.6954704736831747</v>
      </c>
      <c r="D14" s="51" t="s">
        <v>287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8AE0-7A3F-488B-9C1E-0EA452D50B06}">
  <dimension ref="B2:I17"/>
  <sheetViews>
    <sheetView workbookViewId="0">
      <selection activeCell="C17" sqref="C17"/>
    </sheetView>
  </sheetViews>
  <sheetFormatPr defaultRowHeight="14.5" x14ac:dyDescent="0.35"/>
  <cols>
    <col min="1" max="1" width="8.796875" style="51"/>
    <col min="2" max="2" width="17.8984375" style="51" customWidth="1"/>
    <col min="3" max="4" width="12.59765625" style="51" bestFit="1" customWidth="1"/>
    <col min="5" max="6" width="8.796875" style="51"/>
    <col min="7" max="7" width="15.8984375" style="51" customWidth="1"/>
    <col min="8" max="8" width="12.59765625" style="51" bestFit="1" customWidth="1"/>
    <col min="9" max="9" width="9.3984375" style="51" bestFit="1" customWidth="1"/>
    <col min="10" max="16384" width="8.796875" style="51"/>
  </cols>
  <sheetData>
    <row r="2" spans="2:9" x14ac:dyDescent="0.35">
      <c r="B2" s="52" t="s">
        <v>257</v>
      </c>
      <c r="C2" s="52"/>
      <c r="D2" s="52"/>
      <c r="E2" s="52"/>
      <c r="F2" s="52"/>
      <c r="G2" s="52" t="s">
        <v>282</v>
      </c>
    </row>
    <row r="4" spans="2:9" x14ac:dyDescent="0.35">
      <c r="B4" s="51" t="s">
        <v>273</v>
      </c>
      <c r="G4" s="51" t="s">
        <v>273</v>
      </c>
    </row>
    <row r="5" spans="2:9" ht="15" thickBot="1" x14ac:dyDescent="0.4"/>
    <row r="6" spans="2:9" ht="43.5" x14ac:dyDescent="0.35">
      <c r="B6" s="53"/>
      <c r="C6" s="54" t="s">
        <v>199</v>
      </c>
      <c r="D6" s="54" t="s">
        <v>199</v>
      </c>
      <c r="G6" s="53"/>
      <c r="H6" s="54" t="s">
        <v>199</v>
      </c>
      <c r="I6" s="54" t="s">
        <v>199</v>
      </c>
    </row>
    <row r="7" spans="2:9" x14ac:dyDescent="0.35">
      <c r="B7" s="55" t="s">
        <v>274</v>
      </c>
      <c r="C7" s="55">
        <v>277.5</v>
      </c>
      <c r="D7" s="55">
        <v>170.02857142857144</v>
      </c>
      <c r="G7" s="55" t="s">
        <v>274</v>
      </c>
      <c r="H7" s="55">
        <v>277.5</v>
      </c>
      <c r="I7" s="55">
        <v>98.039999999999992</v>
      </c>
    </row>
    <row r="8" spans="2:9" x14ac:dyDescent="0.35">
      <c r="B8" s="55" t="s">
        <v>275</v>
      </c>
      <c r="C8" s="55">
        <v>15650</v>
      </c>
      <c r="D8" s="55">
        <v>28125.472380952375</v>
      </c>
      <c r="G8" s="55" t="s">
        <v>275</v>
      </c>
      <c r="H8" s="55">
        <v>15650</v>
      </c>
      <c r="I8" s="55">
        <v>8265.4079999999994</v>
      </c>
    </row>
    <row r="9" spans="2:9" x14ac:dyDescent="0.35">
      <c r="B9" s="55" t="s">
        <v>236</v>
      </c>
      <c r="C9" s="55">
        <v>8</v>
      </c>
      <c r="D9" s="55">
        <v>7</v>
      </c>
      <c r="G9" s="55" t="s">
        <v>236</v>
      </c>
      <c r="H9" s="55">
        <v>8</v>
      </c>
      <c r="I9" s="55">
        <v>5</v>
      </c>
    </row>
    <row r="10" spans="2:9" x14ac:dyDescent="0.35">
      <c r="B10" s="55" t="s">
        <v>276</v>
      </c>
      <c r="C10" s="55">
        <v>21407.910329670329</v>
      </c>
      <c r="D10" s="55"/>
      <c r="G10" s="55" t="s">
        <v>276</v>
      </c>
      <c r="H10" s="55">
        <v>12964.693818181817</v>
      </c>
      <c r="I10" s="55"/>
    </row>
    <row r="11" spans="2:9" x14ac:dyDescent="0.35">
      <c r="B11" s="55" t="s">
        <v>277</v>
      </c>
      <c r="C11" s="55">
        <v>0</v>
      </c>
      <c r="D11" s="55"/>
      <c r="G11" s="55" t="s">
        <v>277</v>
      </c>
      <c r="H11" s="55">
        <v>0</v>
      </c>
      <c r="I11" s="55"/>
    </row>
    <row r="12" spans="2:9" x14ac:dyDescent="0.35">
      <c r="B12" s="55" t="s">
        <v>242</v>
      </c>
      <c r="C12" s="55">
        <v>13</v>
      </c>
      <c r="D12" s="55"/>
      <c r="G12" s="55" t="s">
        <v>242</v>
      </c>
      <c r="H12" s="55">
        <v>11</v>
      </c>
      <c r="I12" s="55"/>
    </row>
    <row r="13" spans="2:9" x14ac:dyDescent="0.35">
      <c r="B13" s="55" t="s">
        <v>248</v>
      </c>
      <c r="C13" s="55">
        <v>1.4192348511727981</v>
      </c>
      <c r="D13" s="55"/>
      <c r="G13" s="55" t="s">
        <v>248</v>
      </c>
      <c r="H13" s="55">
        <v>2.7646798713203262</v>
      </c>
      <c r="I13" s="55"/>
    </row>
    <row r="14" spans="2:9" x14ac:dyDescent="0.35">
      <c r="B14" s="55" t="s">
        <v>278</v>
      </c>
      <c r="C14" s="55">
        <v>8.9680659411891642E-2</v>
      </c>
      <c r="D14" s="55"/>
      <c r="G14" s="55" t="s">
        <v>278</v>
      </c>
      <c r="H14" s="55">
        <v>9.2006153108793662E-3</v>
      </c>
      <c r="I14" s="55"/>
    </row>
    <row r="15" spans="2:9" x14ac:dyDescent="0.35">
      <c r="B15" s="55" t="s">
        <v>279</v>
      </c>
      <c r="C15" s="55">
        <v>1.7709333959868729</v>
      </c>
      <c r="D15" s="55"/>
      <c r="G15" s="55" t="s">
        <v>279</v>
      </c>
      <c r="H15" s="55">
        <v>1.7958848187040437</v>
      </c>
      <c r="I15" s="55"/>
    </row>
    <row r="16" spans="2:9" x14ac:dyDescent="0.35">
      <c r="B16" s="55" t="s">
        <v>280</v>
      </c>
      <c r="C16" s="55">
        <v>0.17936131882378328</v>
      </c>
      <c r="D16" s="55"/>
      <c r="G16" s="55" t="s">
        <v>280</v>
      </c>
      <c r="H16" s="55">
        <v>1.8401230621758732E-2</v>
      </c>
      <c r="I16" s="55"/>
    </row>
    <row r="17" spans="2:9" ht="15" thickBot="1" x14ac:dyDescent="0.4">
      <c r="B17" s="56" t="s">
        <v>281</v>
      </c>
      <c r="C17" s="56">
        <v>2.1603686564627926</v>
      </c>
      <c r="D17" s="56"/>
      <c r="G17" s="56" t="s">
        <v>281</v>
      </c>
      <c r="H17" s="56">
        <v>2.2009851600916384</v>
      </c>
      <c r="I17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CCC5-AF55-446A-A8EB-7479418D3FB0}">
  <dimension ref="B2:H92"/>
  <sheetViews>
    <sheetView showGridLines="0" zoomScaleNormal="100" workbookViewId="0"/>
  </sheetViews>
  <sheetFormatPr defaultRowHeight="14.5" x14ac:dyDescent="0.3"/>
  <cols>
    <col min="1" max="1" width="3.69921875" customWidth="1"/>
    <col min="2" max="2" width="25.59765625" customWidth="1"/>
    <col min="4" max="4" width="27.8984375" bestFit="1" customWidth="1"/>
    <col min="5" max="5" width="20.69921875" customWidth="1"/>
    <col min="6" max="6" width="26.19921875" bestFit="1" customWidth="1"/>
    <col min="7" max="7" width="28.69921875" bestFit="1" customWidth="1"/>
    <col min="8" max="8" width="24.296875" bestFit="1" customWidth="1"/>
    <col min="9" max="18" width="20.69921875" customWidth="1"/>
  </cols>
  <sheetData>
    <row r="2" spans="2:5" ht="15" thickBot="1" x14ac:dyDescent="0.35"/>
    <row r="3" spans="2:5" ht="16.5" thickBot="1" x14ac:dyDescent="0.35">
      <c r="B3" s="33"/>
      <c r="C3" s="34"/>
      <c r="D3" s="24" t="s">
        <v>229</v>
      </c>
      <c r="E3" s="24" t="s">
        <v>227</v>
      </c>
    </row>
    <row r="4" spans="2:5" ht="18" thickBot="1" x14ac:dyDescent="0.35">
      <c r="B4" s="21" t="s">
        <v>0</v>
      </c>
      <c r="C4" s="21">
        <v>2000</v>
      </c>
      <c r="D4" s="28">
        <v>93201191</v>
      </c>
      <c r="E4" s="28">
        <v>500000</v>
      </c>
    </row>
    <row r="5" spans="2:5" ht="18" thickBot="1" x14ac:dyDescent="0.35">
      <c r="B5" s="21" t="s">
        <v>18</v>
      </c>
      <c r="C5" s="21">
        <v>2001</v>
      </c>
      <c r="D5" s="28">
        <v>150511231</v>
      </c>
      <c r="E5" s="28">
        <v>1700000</v>
      </c>
    </row>
    <row r="6" spans="2:5" ht="18" thickBot="1" x14ac:dyDescent="0.35">
      <c r="B6" s="21" t="s">
        <v>32</v>
      </c>
      <c r="C6" s="21">
        <v>2002</v>
      </c>
      <c r="D6" s="28">
        <v>68086253</v>
      </c>
      <c r="E6" s="28">
        <v>2700000</v>
      </c>
    </row>
    <row r="7" spans="2:5" ht="18" thickBot="1" x14ac:dyDescent="0.35">
      <c r="B7" s="21" t="s">
        <v>43</v>
      </c>
      <c r="C7" s="21">
        <v>2003</v>
      </c>
      <c r="D7" s="28">
        <v>123122397</v>
      </c>
      <c r="E7" s="28">
        <v>3500000</v>
      </c>
    </row>
    <row r="8" spans="2:5" ht="18" thickBot="1" x14ac:dyDescent="0.35">
      <c r="B8" s="21" t="s">
        <v>55</v>
      </c>
      <c r="C8" s="21">
        <v>2004</v>
      </c>
      <c r="D8" s="28">
        <v>128032450</v>
      </c>
      <c r="E8" s="28">
        <v>4200000</v>
      </c>
    </row>
    <row r="9" spans="2:5" ht="18" thickBot="1" x14ac:dyDescent="0.35">
      <c r="B9" s="21" t="s">
        <v>65</v>
      </c>
      <c r="C9" s="21">
        <v>2005</v>
      </c>
      <c r="D9" s="28">
        <v>219513282</v>
      </c>
      <c r="E9" s="28">
        <v>3600000</v>
      </c>
    </row>
    <row r="10" spans="2:5" ht="18" thickBot="1" x14ac:dyDescent="0.35">
      <c r="B10" s="21" t="s">
        <v>78</v>
      </c>
      <c r="C10" s="21">
        <v>2006</v>
      </c>
      <c r="D10" s="28">
        <v>121642396</v>
      </c>
      <c r="E10" s="28">
        <v>3800000</v>
      </c>
    </row>
    <row r="11" spans="2:5" ht="18" thickBot="1" x14ac:dyDescent="0.35">
      <c r="B11" s="21" t="s">
        <v>89</v>
      </c>
      <c r="C11" s="21">
        <v>2007</v>
      </c>
      <c r="D11" s="28">
        <v>176786335</v>
      </c>
      <c r="E11" s="28">
        <v>2200000</v>
      </c>
    </row>
    <row r="12" spans="2:5" ht="18" thickBot="1" x14ac:dyDescent="0.35">
      <c r="B12" s="23" t="s">
        <v>100</v>
      </c>
      <c r="C12" s="23">
        <v>2008</v>
      </c>
      <c r="D12" s="28">
        <v>130703256</v>
      </c>
      <c r="E12" s="28">
        <v>1500000</v>
      </c>
    </row>
    <row r="13" spans="2:5" ht="18" thickBot="1" x14ac:dyDescent="0.35">
      <c r="B13" s="23" t="s">
        <v>112</v>
      </c>
      <c r="C13" s="23">
        <v>2010</v>
      </c>
      <c r="D13" s="28">
        <v>70750353</v>
      </c>
      <c r="E13" s="28">
        <v>2200000</v>
      </c>
    </row>
    <row r="14" spans="2:5" ht="18" thickBot="1" x14ac:dyDescent="0.35">
      <c r="B14" s="23" t="s">
        <v>123</v>
      </c>
      <c r="C14" s="23">
        <v>2011</v>
      </c>
      <c r="D14" s="28">
        <v>24070818</v>
      </c>
      <c r="E14" s="28">
        <v>1000000</v>
      </c>
    </row>
    <row r="15" spans="2:5" ht="18" thickBot="1" x14ac:dyDescent="0.35">
      <c r="B15" s="23" t="s">
        <v>134</v>
      </c>
      <c r="C15" s="23">
        <v>2012</v>
      </c>
      <c r="D15" s="28">
        <v>101288145</v>
      </c>
      <c r="E15" s="28">
        <v>130000</v>
      </c>
    </row>
    <row r="16" spans="2:5" ht="18" thickBot="1" x14ac:dyDescent="0.35">
      <c r="B16" s="23" t="s">
        <v>258</v>
      </c>
      <c r="C16" s="23">
        <v>2014</v>
      </c>
      <c r="D16" s="28">
        <v>135823181</v>
      </c>
      <c r="E16" s="28">
        <v>72000</v>
      </c>
    </row>
    <row r="17" spans="2:8" ht="18" customHeight="1" thickBot="1" x14ac:dyDescent="0.35">
      <c r="B17" s="23" t="s">
        <v>160</v>
      </c>
      <c r="C17" s="23">
        <v>2016</v>
      </c>
      <c r="D17" s="28">
        <v>190506280</v>
      </c>
      <c r="E17" s="28">
        <v>2000000</v>
      </c>
    </row>
    <row r="18" spans="2:8" ht="18" thickBot="1" x14ac:dyDescent="0.35">
      <c r="B18" s="23" t="s">
        <v>171</v>
      </c>
      <c r="C18" s="23">
        <v>2022</v>
      </c>
      <c r="D18" s="28">
        <v>244796979</v>
      </c>
      <c r="E18" s="28">
        <v>5000000</v>
      </c>
    </row>
    <row r="21" spans="2:8" ht="15" thickBot="1" x14ac:dyDescent="0.35"/>
    <row r="22" spans="2:8" ht="16.5" thickBot="1" x14ac:dyDescent="0.35">
      <c r="B22" s="33"/>
      <c r="C22" s="34"/>
      <c r="D22" s="24" t="s">
        <v>229</v>
      </c>
      <c r="E22" s="24" t="s">
        <v>227</v>
      </c>
    </row>
    <row r="23" spans="2:8" ht="16.5" thickBot="1" x14ac:dyDescent="0.35">
      <c r="B23" s="30"/>
      <c r="D23" s="62" t="s">
        <v>292</v>
      </c>
      <c r="E23" s="62" t="s">
        <v>293</v>
      </c>
      <c r="F23" s="62" t="s">
        <v>294</v>
      </c>
      <c r="G23" s="62" t="s">
        <v>295</v>
      </c>
      <c r="H23" s="62" t="s">
        <v>296</v>
      </c>
    </row>
    <row r="24" spans="2:8" ht="18" thickBot="1" x14ac:dyDescent="0.35">
      <c r="B24" s="21" t="s">
        <v>0</v>
      </c>
      <c r="C24" s="21">
        <v>2000</v>
      </c>
      <c r="D24" s="28">
        <v>93201191</v>
      </c>
      <c r="E24" s="28">
        <v>500000</v>
      </c>
      <c r="F24" s="28">
        <f>D24*E24</f>
        <v>46600595500000</v>
      </c>
      <c r="G24" s="28">
        <f>D24^2</f>
        <v>8686462003818481</v>
      </c>
      <c r="H24" s="28">
        <f>E24^2</f>
        <v>250000000000</v>
      </c>
    </row>
    <row r="25" spans="2:8" ht="18" thickBot="1" x14ac:dyDescent="0.35">
      <c r="B25" s="21" t="s">
        <v>18</v>
      </c>
      <c r="C25" s="21">
        <v>2001</v>
      </c>
      <c r="D25" s="28">
        <v>150511231</v>
      </c>
      <c r="E25" s="28">
        <v>1700000</v>
      </c>
      <c r="F25" s="63">
        <f>D25*E25</f>
        <v>255869092700000</v>
      </c>
      <c r="G25" s="28">
        <f>D25^2</f>
        <v>2.265363065713536E+16</v>
      </c>
      <c r="H25" s="28">
        <f t="shared" ref="H25:H38" si="0">E25^2</f>
        <v>2890000000000</v>
      </c>
    </row>
    <row r="26" spans="2:8" ht="18" thickBot="1" x14ac:dyDescent="0.35">
      <c r="B26" s="21" t="s">
        <v>32</v>
      </c>
      <c r="C26" s="21">
        <v>2002</v>
      </c>
      <c r="D26" s="28">
        <v>68086253</v>
      </c>
      <c r="E26" s="28">
        <v>2700000</v>
      </c>
      <c r="F26" s="63">
        <f t="shared" ref="F26:F38" si="1">D26*E26</f>
        <v>183832883100000</v>
      </c>
      <c r="G26" s="28">
        <f t="shared" ref="G26:G38" si="2">D26^2</f>
        <v>4635737847580009</v>
      </c>
      <c r="H26" s="28">
        <f t="shared" si="0"/>
        <v>7290000000000</v>
      </c>
    </row>
    <row r="27" spans="2:8" ht="18" thickBot="1" x14ac:dyDescent="0.35">
      <c r="B27" s="21" t="s">
        <v>43</v>
      </c>
      <c r="C27" s="21">
        <v>2003</v>
      </c>
      <c r="D27" s="28">
        <v>123122397</v>
      </c>
      <c r="E27" s="28">
        <v>3500000</v>
      </c>
      <c r="F27" s="63">
        <f t="shared" si="1"/>
        <v>430928389500000</v>
      </c>
      <c r="G27" s="28">
        <f t="shared" si="2"/>
        <v>1.5159124643025608E+16</v>
      </c>
      <c r="H27" s="28">
        <f t="shared" si="0"/>
        <v>12250000000000</v>
      </c>
    </row>
    <row r="28" spans="2:8" ht="18" thickBot="1" x14ac:dyDescent="0.35">
      <c r="B28" s="21" t="s">
        <v>55</v>
      </c>
      <c r="C28" s="21">
        <v>2004</v>
      </c>
      <c r="D28" s="28">
        <v>128032450</v>
      </c>
      <c r="E28" s="28">
        <v>4200000</v>
      </c>
      <c r="F28" s="63">
        <f t="shared" si="1"/>
        <v>537736290000000</v>
      </c>
      <c r="G28" s="28">
        <f t="shared" si="2"/>
        <v>1.63923082530025E+16</v>
      </c>
      <c r="H28" s="28">
        <f t="shared" si="0"/>
        <v>17640000000000</v>
      </c>
    </row>
    <row r="29" spans="2:8" ht="18" thickBot="1" x14ac:dyDescent="0.35">
      <c r="B29" s="21" t="s">
        <v>65</v>
      </c>
      <c r="C29" s="21">
        <v>2005</v>
      </c>
      <c r="D29" s="28">
        <v>219513282</v>
      </c>
      <c r="E29" s="28">
        <v>3600000</v>
      </c>
      <c r="F29" s="63">
        <f t="shared" si="1"/>
        <v>790247815200000</v>
      </c>
      <c r="G29" s="28">
        <f t="shared" si="2"/>
        <v>4.818608097441152E+16</v>
      </c>
      <c r="H29" s="28">
        <f t="shared" si="0"/>
        <v>12960000000000</v>
      </c>
    </row>
    <row r="30" spans="2:8" ht="18" thickBot="1" x14ac:dyDescent="0.35">
      <c r="B30" s="21" t="s">
        <v>78</v>
      </c>
      <c r="C30" s="21">
        <v>2006</v>
      </c>
      <c r="D30" s="28">
        <v>121642396</v>
      </c>
      <c r="E30" s="28">
        <v>3800000</v>
      </c>
      <c r="F30" s="63">
        <f t="shared" si="1"/>
        <v>462241104800000</v>
      </c>
      <c r="G30" s="28">
        <f t="shared" si="2"/>
        <v>1.4796872504620816E+16</v>
      </c>
      <c r="H30" s="28">
        <f t="shared" si="0"/>
        <v>14440000000000</v>
      </c>
    </row>
    <row r="31" spans="2:8" ht="18" thickBot="1" x14ac:dyDescent="0.35">
      <c r="B31" s="21" t="s">
        <v>89</v>
      </c>
      <c r="C31" s="21">
        <v>2007</v>
      </c>
      <c r="D31" s="28">
        <v>176786335</v>
      </c>
      <c r="E31" s="28">
        <v>2200000</v>
      </c>
      <c r="F31" s="63">
        <f t="shared" si="1"/>
        <v>388929937000000</v>
      </c>
      <c r="G31" s="28">
        <f t="shared" si="2"/>
        <v>3.1253408242732224E+16</v>
      </c>
      <c r="H31" s="28">
        <f t="shared" si="0"/>
        <v>4840000000000</v>
      </c>
    </row>
    <row r="32" spans="2:8" ht="18" thickBot="1" x14ac:dyDescent="0.35">
      <c r="B32" s="23" t="s">
        <v>100</v>
      </c>
      <c r="C32" s="23">
        <v>2008</v>
      </c>
      <c r="D32" s="28">
        <v>130703256</v>
      </c>
      <c r="E32" s="28">
        <v>1500000</v>
      </c>
      <c r="F32" s="63">
        <f t="shared" si="1"/>
        <v>196054884000000</v>
      </c>
      <c r="G32" s="28">
        <f t="shared" si="2"/>
        <v>1.7083341129001536E+16</v>
      </c>
      <c r="H32" s="28">
        <f t="shared" si="0"/>
        <v>2250000000000</v>
      </c>
    </row>
    <row r="33" spans="2:8" ht="18" thickBot="1" x14ac:dyDescent="0.35">
      <c r="B33" s="23" t="s">
        <v>112</v>
      </c>
      <c r="C33" s="23">
        <v>2010</v>
      </c>
      <c r="D33" s="28">
        <v>70750353</v>
      </c>
      <c r="E33" s="28">
        <v>2200000</v>
      </c>
      <c r="F33" s="63">
        <f t="shared" si="1"/>
        <v>155650776600000</v>
      </c>
      <c r="G33" s="28">
        <f t="shared" si="2"/>
        <v>5005612449624609</v>
      </c>
      <c r="H33" s="28">
        <f t="shared" si="0"/>
        <v>4840000000000</v>
      </c>
    </row>
    <row r="34" spans="2:8" ht="18" thickBot="1" x14ac:dyDescent="0.35">
      <c r="B34" s="23" t="s">
        <v>123</v>
      </c>
      <c r="C34" s="23">
        <v>2011</v>
      </c>
      <c r="D34" s="28">
        <v>24070818</v>
      </c>
      <c r="E34" s="28">
        <v>1000000</v>
      </c>
      <c r="F34" s="63">
        <f t="shared" si="1"/>
        <v>24070818000000</v>
      </c>
      <c r="G34" s="28">
        <f t="shared" si="2"/>
        <v>579404279189124</v>
      </c>
      <c r="H34" s="28">
        <f t="shared" si="0"/>
        <v>1000000000000</v>
      </c>
    </row>
    <row r="35" spans="2:8" ht="18" thickBot="1" x14ac:dyDescent="0.35">
      <c r="B35" s="23" t="s">
        <v>134</v>
      </c>
      <c r="C35" s="23">
        <v>2012</v>
      </c>
      <c r="D35" s="28">
        <v>101288145</v>
      </c>
      <c r="E35" s="28">
        <v>130000</v>
      </c>
      <c r="F35" s="63">
        <f t="shared" si="1"/>
        <v>13167458850000</v>
      </c>
      <c r="G35" s="28">
        <f t="shared" si="2"/>
        <v>1.0259288317541024E+16</v>
      </c>
      <c r="H35" s="28">
        <f t="shared" si="0"/>
        <v>16900000000</v>
      </c>
    </row>
    <row r="36" spans="2:8" ht="18" thickBot="1" x14ac:dyDescent="0.35">
      <c r="B36" s="23" t="s">
        <v>258</v>
      </c>
      <c r="C36" s="23">
        <v>2014</v>
      </c>
      <c r="D36" s="28">
        <v>135823181</v>
      </c>
      <c r="E36" s="28">
        <v>72000</v>
      </c>
      <c r="F36" s="63">
        <f t="shared" si="1"/>
        <v>9779269032000</v>
      </c>
      <c r="G36" s="28">
        <f t="shared" si="2"/>
        <v>1.844793649695876E+16</v>
      </c>
      <c r="H36" s="28">
        <f t="shared" si="0"/>
        <v>5184000000</v>
      </c>
    </row>
    <row r="37" spans="2:8" ht="18" thickBot="1" x14ac:dyDescent="0.35">
      <c r="B37" s="23" t="s">
        <v>160</v>
      </c>
      <c r="C37" s="23">
        <v>2016</v>
      </c>
      <c r="D37" s="28">
        <v>190506280</v>
      </c>
      <c r="E37" s="28">
        <v>2000000</v>
      </c>
      <c r="F37" s="63">
        <f t="shared" si="1"/>
        <v>381012560000000</v>
      </c>
      <c r="G37" s="28">
        <f t="shared" si="2"/>
        <v>3.62926427194384E+16</v>
      </c>
      <c r="H37" s="28">
        <f t="shared" si="0"/>
        <v>4000000000000</v>
      </c>
    </row>
    <row r="38" spans="2:8" ht="18" thickBot="1" x14ac:dyDescent="0.35">
      <c r="B38" s="23" t="s">
        <v>171</v>
      </c>
      <c r="C38" s="23">
        <v>2022</v>
      </c>
      <c r="D38" s="64">
        <v>244796979</v>
      </c>
      <c r="E38" s="65">
        <v>5000000</v>
      </c>
      <c r="F38" s="65">
        <f t="shared" si="1"/>
        <v>1223984895000000</v>
      </c>
      <c r="G38" s="65">
        <f t="shared" si="2"/>
        <v>5.992556092752644E+16</v>
      </c>
      <c r="H38" s="65">
        <f t="shared" si="0"/>
        <v>25000000000000</v>
      </c>
    </row>
    <row r="39" spans="2:8" ht="7" customHeight="1" thickBot="1" x14ac:dyDescent="0.35"/>
    <row r="40" spans="2:8" ht="16.5" thickBot="1" x14ac:dyDescent="0.35">
      <c r="C40" s="24" t="s">
        <v>297</v>
      </c>
      <c r="D40" s="28">
        <f>SUM(D24:D38)</f>
        <v>1978834547</v>
      </c>
      <c r="E40" s="28">
        <f t="shared" ref="E40:H40" si="3">SUM(E24:E38)</f>
        <v>34102000</v>
      </c>
      <c r="F40" s="28">
        <f t="shared" si="3"/>
        <v>5100106769282000</v>
      </c>
      <c r="G40" s="28">
        <f t="shared" si="3"/>
        <v>3.093574114456064E+17</v>
      </c>
      <c r="H40" s="28">
        <f t="shared" si="3"/>
        <v>109672084000000</v>
      </c>
    </row>
    <row r="42" spans="2:8" ht="15" thickBot="1" x14ac:dyDescent="0.35"/>
    <row r="43" spans="2:8" ht="16.5" thickBot="1" x14ac:dyDescent="0.35">
      <c r="C43" s="24" t="s">
        <v>216</v>
      </c>
      <c r="D43" s="28">
        <f>F40-(D40*E40/15)</f>
        <v>601292387829066.5</v>
      </c>
    </row>
    <row r="44" spans="2:8" ht="15" thickBot="1" x14ac:dyDescent="0.35">
      <c r="D44" s="67"/>
    </row>
    <row r="45" spans="2:8" ht="16.5" thickBot="1" x14ac:dyDescent="0.35">
      <c r="C45" s="24" t="s">
        <v>298</v>
      </c>
      <c r="D45" s="67">
        <f>G40-(D40^2/15)</f>
        <v>4.8305000485560032E+16</v>
      </c>
    </row>
    <row r="46" spans="2:8" ht="15" thickBot="1" x14ac:dyDescent="0.35">
      <c r="D46" s="67"/>
    </row>
    <row r="47" spans="2:8" ht="16.5" thickBot="1" x14ac:dyDescent="0.35">
      <c r="C47" s="24" t="s">
        <v>299</v>
      </c>
      <c r="D47" s="67">
        <f>H40-(E40^2/15)</f>
        <v>32142323733333.328</v>
      </c>
    </row>
    <row r="48" spans="2:8" ht="15" thickBot="1" x14ac:dyDescent="0.35">
      <c r="D48" s="68"/>
    </row>
    <row r="49" spans="3:4" ht="16.5" thickBot="1" x14ac:dyDescent="0.35">
      <c r="C49" s="24" t="s">
        <v>219</v>
      </c>
      <c r="D49" s="67">
        <f>D43/D45</f>
        <v>1.2447829040159368E-2</v>
      </c>
    </row>
    <row r="50" spans="3:4" ht="15" thickBot="1" x14ac:dyDescent="0.35">
      <c r="D50" s="67"/>
    </row>
    <row r="51" spans="3:4" ht="16.5" thickBot="1" x14ac:dyDescent="0.35">
      <c r="C51" s="24" t="s">
        <v>220</v>
      </c>
      <c r="D51" s="67">
        <f>(E40/15)-(D49)*(D40/15)</f>
        <v>631320.39067885256</v>
      </c>
    </row>
    <row r="52" spans="3:4" ht="15" thickBot="1" x14ac:dyDescent="0.35">
      <c r="D52" s="67"/>
    </row>
    <row r="53" spans="3:4" ht="32.5" thickBot="1" x14ac:dyDescent="0.35">
      <c r="D53" s="69" t="s">
        <v>300</v>
      </c>
    </row>
    <row r="54" spans="3:4" ht="15" thickBot="1" x14ac:dyDescent="0.35">
      <c r="D54" s="67"/>
    </row>
    <row r="55" spans="3:4" ht="16.5" thickBot="1" x14ac:dyDescent="0.35">
      <c r="C55" s="24" t="s">
        <v>301</v>
      </c>
      <c r="D55" s="67">
        <f>D47-(D43^2/D45)</f>
        <v>24657538886487.906</v>
      </c>
    </row>
    <row r="56" spans="3:4" ht="15" thickBot="1" x14ac:dyDescent="0.35">
      <c r="D56" s="67"/>
    </row>
    <row r="57" spans="3:4" ht="16.5" thickBot="1" x14ac:dyDescent="0.35">
      <c r="C57" s="24" t="s">
        <v>302</v>
      </c>
      <c r="D57" s="67">
        <f>D55/(15-2)</f>
        <v>1896733760499.0698</v>
      </c>
    </row>
    <row r="58" spans="3:4" ht="15" thickBot="1" x14ac:dyDescent="0.35">
      <c r="D58" s="67"/>
    </row>
    <row r="59" spans="3:4" ht="16.5" thickBot="1" x14ac:dyDescent="0.35">
      <c r="C59" s="24" t="s">
        <v>291</v>
      </c>
      <c r="D59" s="67">
        <f>D49/SQRT(D57/D45)</f>
        <v>1.9864904120700946</v>
      </c>
    </row>
    <row r="60" spans="3:4" ht="15" thickBot="1" x14ac:dyDescent="0.35">
      <c r="D60" s="28"/>
    </row>
    <row r="61" spans="3:4" ht="16.5" thickBot="1" x14ac:dyDescent="0.35">
      <c r="C61" s="24" t="s">
        <v>303</v>
      </c>
      <c r="D61" s="71">
        <f>_xlfn.T.INV.2T(0.05, 13)</f>
        <v>2.1603686564627926</v>
      </c>
    </row>
    <row r="62" spans="3:4" ht="17.5" x14ac:dyDescent="0.3">
      <c r="C62" s="70" t="s">
        <v>304</v>
      </c>
      <c r="D62" s="28"/>
    </row>
    <row r="63" spans="3:4" ht="15" thickBot="1" x14ac:dyDescent="0.35">
      <c r="D63" s="28"/>
    </row>
    <row r="64" spans="3:4" ht="16.5" thickBot="1" x14ac:dyDescent="0.35">
      <c r="C64" s="24" t="s">
        <v>305</v>
      </c>
      <c r="D64" s="66">
        <f>_xlfn.F.INV.RT(0.05,1,13)</f>
        <v>4.6671927318268525</v>
      </c>
    </row>
    <row r="65" spans="3:4" ht="17.5" x14ac:dyDescent="0.3">
      <c r="C65" s="70"/>
      <c r="D65" s="28"/>
    </row>
    <row r="66" spans="3:4" x14ac:dyDescent="0.3">
      <c r="D66" s="28"/>
    </row>
    <row r="67" spans="3:4" x14ac:dyDescent="0.3">
      <c r="D67" s="28"/>
    </row>
    <row r="68" spans="3:4" x14ac:dyDescent="0.3">
      <c r="D68" s="28"/>
    </row>
    <row r="69" spans="3:4" x14ac:dyDescent="0.3">
      <c r="D69" s="28"/>
    </row>
    <row r="70" spans="3:4" x14ac:dyDescent="0.3">
      <c r="D70" s="28"/>
    </row>
    <row r="71" spans="3:4" x14ac:dyDescent="0.3">
      <c r="D71" s="28"/>
    </row>
    <row r="72" spans="3:4" x14ac:dyDescent="0.3">
      <c r="D72" s="28"/>
    </row>
    <row r="73" spans="3:4" x14ac:dyDescent="0.3">
      <c r="D73" s="28"/>
    </row>
    <row r="74" spans="3:4" x14ac:dyDescent="0.3">
      <c r="D74" s="28"/>
    </row>
    <row r="75" spans="3:4" x14ac:dyDescent="0.3">
      <c r="D75" s="28"/>
    </row>
    <row r="76" spans="3:4" x14ac:dyDescent="0.3">
      <c r="D76" s="28"/>
    </row>
    <row r="77" spans="3:4" x14ac:dyDescent="0.3">
      <c r="D77" s="28"/>
    </row>
    <row r="78" spans="3:4" x14ac:dyDescent="0.3">
      <c r="D78" s="28"/>
    </row>
    <row r="79" spans="3:4" x14ac:dyDescent="0.3">
      <c r="D79" s="28"/>
    </row>
    <row r="80" spans="3:4" x14ac:dyDescent="0.3">
      <c r="D80" s="28"/>
    </row>
    <row r="81" spans="4:4" x14ac:dyDescent="0.3">
      <c r="D81" s="28"/>
    </row>
    <row r="82" spans="4:4" x14ac:dyDescent="0.3">
      <c r="D82" s="28"/>
    </row>
    <row r="83" spans="4:4" x14ac:dyDescent="0.3">
      <c r="D83" s="28"/>
    </row>
    <row r="84" spans="4:4" x14ac:dyDescent="0.3">
      <c r="D84" s="28"/>
    </row>
    <row r="85" spans="4:4" x14ac:dyDescent="0.3">
      <c r="D85" s="28"/>
    </row>
    <row r="86" spans="4:4" x14ac:dyDescent="0.3">
      <c r="D86" s="28"/>
    </row>
    <row r="87" spans="4:4" x14ac:dyDescent="0.3">
      <c r="D87" s="28"/>
    </row>
    <row r="88" spans="4:4" x14ac:dyDescent="0.3">
      <c r="D88" s="28"/>
    </row>
    <row r="89" spans="4:4" x14ac:dyDescent="0.3">
      <c r="D89" s="28"/>
    </row>
    <row r="90" spans="4:4" x14ac:dyDescent="0.3">
      <c r="D90" s="28"/>
    </row>
    <row r="91" spans="4:4" x14ac:dyDescent="0.3">
      <c r="D91" s="28"/>
    </row>
    <row r="92" spans="4:4" x14ac:dyDescent="0.3">
      <c r="D92" s="28"/>
    </row>
  </sheetData>
  <mergeCells count="2">
    <mergeCell ref="B3:C3"/>
    <mergeCell ref="B22:C2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62CE-1DE7-47D3-B43A-226E3FFB7524}">
  <dimension ref="B1:J39"/>
  <sheetViews>
    <sheetView showGridLines="0" workbookViewId="0">
      <selection activeCell="E20" sqref="E20"/>
    </sheetView>
  </sheetViews>
  <sheetFormatPr defaultRowHeight="14.5" x14ac:dyDescent="0.35"/>
  <cols>
    <col min="1" max="1" width="8.796875" style="51"/>
    <col min="2" max="2" width="15.5" style="51" bestFit="1" customWidth="1"/>
    <col min="3" max="3" width="18.19921875" style="51" bestFit="1" customWidth="1"/>
    <col min="4" max="5" width="16.5" style="51" bestFit="1" customWidth="1"/>
    <col min="6" max="6" width="12.69921875" style="51" bestFit="1" customWidth="1"/>
    <col min="7" max="7" width="13.5" style="51" bestFit="1" customWidth="1"/>
    <col min="8" max="8" width="12.69921875" style="51" bestFit="1" customWidth="1"/>
    <col min="9" max="9" width="13.5" style="51" bestFit="1" customWidth="1"/>
    <col min="10" max="10" width="12.69921875" style="51" bestFit="1" customWidth="1"/>
    <col min="11" max="16384" width="8.796875" style="51"/>
  </cols>
  <sheetData>
    <row r="1" spans="2:10" x14ac:dyDescent="0.35">
      <c r="B1" s="51" t="s">
        <v>230</v>
      </c>
    </row>
    <row r="2" spans="2:10" ht="15" thickBot="1" x14ac:dyDescent="0.4"/>
    <row r="3" spans="2:10" s="52" customFormat="1" x14ac:dyDescent="0.35">
      <c r="B3" s="59" t="s">
        <v>231</v>
      </c>
      <c r="C3" s="59"/>
    </row>
    <row r="4" spans="2:10" x14ac:dyDescent="0.35">
      <c r="B4" s="55" t="s">
        <v>232</v>
      </c>
      <c r="C4" s="55">
        <v>0.48255967235122882</v>
      </c>
    </row>
    <row r="5" spans="2:10" x14ac:dyDescent="0.35">
      <c r="B5" s="55" t="s">
        <v>233</v>
      </c>
      <c r="C5" s="55">
        <v>0.23286383737972532</v>
      </c>
    </row>
    <row r="6" spans="2:10" x14ac:dyDescent="0.35">
      <c r="B6" s="55" t="s">
        <v>234</v>
      </c>
      <c r="C6" s="55">
        <v>0.17385336333201187</v>
      </c>
    </row>
    <row r="7" spans="2:10" x14ac:dyDescent="0.35">
      <c r="B7" s="55" t="s">
        <v>235</v>
      </c>
      <c r="C7" s="55">
        <v>1377219.5759932655</v>
      </c>
    </row>
    <row r="8" spans="2:10" ht="15" thickBot="1" x14ac:dyDescent="0.4">
      <c r="B8" s="56" t="s">
        <v>236</v>
      </c>
      <c r="C8" s="56">
        <v>15</v>
      </c>
    </row>
    <row r="10" spans="2:10" ht="15" thickBot="1" x14ac:dyDescent="0.4">
      <c r="B10" s="51" t="s">
        <v>237</v>
      </c>
    </row>
    <row r="11" spans="2:10" s="52" customFormat="1" x14ac:dyDescent="0.35">
      <c r="B11" s="60"/>
      <c r="C11" s="60" t="s">
        <v>242</v>
      </c>
      <c r="D11" s="60" t="s">
        <v>243</v>
      </c>
      <c r="E11" s="60" t="s">
        <v>244</v>
      </c>
      <c r="F11" s="60" t="s">
        <v>245</v>
      </c>
      <c r="G11" s="60" t="s">
        <v>246</v>
      </c>
    </row>
    <row r="12" spans="2:10" x14ac:dyDescent="0.35">
      <c r="B12" s="55" t="s">
        <v>238</v>
      </c>
      <c r="C12" s="55">
        <v>1</v>
      </c>
      <c r="D12" s="55">
        <v>7484784846845.418</v>
      </c>
      <c r="E12" s="55">
        <v>7484784846845.418</v>
      </c>
      <c r="F12" s="55">
        <v>3.9461441572464104</v>
      </c>
      <c r="G12" s="55">
        <v>6.8475420509525278E-2</v>
      </c>
    </row>
    <row r="13" spans="2:10" x14ac:dyDescent="0.35">
      <c r="B13" s="55" t="s">
        <v>239</v>
      </c>
      <c r="C13" s="55">
        <v>13</v>
      </c>
      <c r="D13" s="55">
        <v>24657538886487.91</v>
      </c>
      <c r="E13" s="55">
        <v>1896733760499.0701</v>
      </c>
      <c r="F13" s="55"/>
      <c r="G13" s="55"/>
    </row>
    <row r="14" spans="2:10" ht="15" thickBot="1" x14ac:dyDescent="0.4">
      <c r="B14" s="56" t="s">
        <v>240</v>
      </c>
      <c r="C14" s="56">
        <v>14</v>
      </c>
      <c r="D14" s="56">
        <v>32142323733333.328</v>
      </c>
      <c r="E14" s="56"/>
      <c r="F14" s="56"/>
      <c r="G14" s="56"/>
    </row>
    <row r="15" spans="2:10" ht="15" thickBot="1" x14ac:dyDescent="0.4"/>
    <row r="16" spans="2:10" s="52" customFormat="1" x14ac:dyDescent="0.35">
      <c r="B16" s="60"/>
      <c r="C16" s="60" t="s">
        <v>247</v>
      </c>
      <c r="D16" s="60" t="s">
        <v>235</v>
      </c>
      <c r="E16" s="60" t="s">
        <v>248</v>
      </c>
      <c r="F16" s="60" t="s">
        <v>249</v>
      </c>
      <c r="G16" s="60" t="s">
        <v>250</v>
      </c>
      <c r="H16" s="60" t="s">
        <v>251</v>
      </c>
      <c r="I16" s="60" t="s">
        <v>252</v>
      </c>
      <c r="J16" s="60" t="s">
        <v>253</v>
      </c>
    </row>
    <row r="17" spans="2:10" x14ac:dyDescent="0.35">
      <c r="B17" s="55" t="s">
        <v>241</v>
      </c>
      <c r="C17" s="55">
        <v>631320.3906788535</v>
      </c>
      <c r="D17" s="55">
        <v>899894.86744542571</v>
      </c>
      <c r="E17" s="55">
        <v>0.70154905146977076</v>
      </c>
      <c r="F17" s="55">
        <v>0.49532860279883972</v>
      </c>
      <c r="G17" s="55">
        <v>-1312784.2750619836</v>
      </c>
      <c r="H17" s="55">
        <v>2575425.0564196906</v>
      </c>
      <c r="I17" s="55">
        <v>-1312784.2750619836</v>
      </c>
      <c r="J17" s="55">
        <v>2575425.0564196906</v>
      </c>
    </row>
    <row r="18" spans="2:10" ht="15" thickBot="1" x14ac:dyDescent="0.4">
      <c r="B18" s="56" t="s">
        <v>228</v>
      </c>
      <c r="C18" s="56">
        <v>1.2447829040159361E-2</v>
      </c>
      <c r="D18" s="56">
        <v>6.2662416916413159E-3</v>
      </c>
      <c r="E18" s="56">
        <v>1.9864904120700941</v>
      </c>
      <c r="F18" s="56">
        <v>6.8475420509525181E-2</v>
      </c>
      <c r="G18" s="56">
        <v>-1.089563104282926E-3</v>
      </c>
      <c r="H18" s="56">
        <v>2.5985221184601649E-2</v>
      </c>
      <c r="I18" s="56">
        <v>-1.089563104282926E-3</v>
      </c>
      <c r="J18" s="56">
        <v>2.5985221184601649E-2</v>
      </c>
    </row>
    <row r="22" spans="2:10" x14ac:dyDescent="0.35">
      <c r="B22" s="51" t="s">
        <v>254</v>
      </c>
    </row>
    <row r="23" spans="2:10" ht="15" thickBot="1" x14ac:dyDescent="0.4"/>
    <row r="24" spans="2:10" x14ac:dyDescent="0.35">
      <c r="B24" s="53" t="s">
        <v>255</v>
      </c>
      <c r="C24" s="53" t="s">
        <v>256</v>
      </c>
      <c r="D24" s="53" t="s">
        <v>239</v>
      </c>
    </row>
    <row r="25" spans="2:10" x14ac:dyDescent="0.35">
      <c r="B25" s="55">
        <v>1</v>
      </c>
      <c r="C25" s="55">
        <v>1791472.8825860927</v>
      </c>
      <c r="D25" s="55">
        <v>-1291472.8825860927</v>
      </c>
    </row>
    <row r="26" spans="2:10" x14ac:dyDescent="0.35">
      <c r="B26" s="55">
        <v>2</v>
      </c>
      <c r="C26" s="55">
        <v>2504858.4627907872</v>
      </c>
      <c r="D26" s="55">
        <v>-804858.46279078722</v>
      </c>
    </row>
    <row r="27" spans="2:10" x14ac:dyDescent="0.35">
      <c r="B27" s="55">
        <v>3</v>
      </c>
      <c r="C27" s="55">
        <v>1478846.4280078909</v>
      </c>
      <c r="D27" s="55">
        <v>1221153.5719921091</v>
      </c>
    </row>
    <row r="28" spans="2:10" x14ac:dyDescent="0.35">
      <c r="B28" s="55">
        <v>4</v>
      </c>
      <c r="C28" s="55">
        <v>2163926.9395494834</v>
      </c>
      <c r="D28" s="55">
        <v>1336073.0604505166</v>
      </c>
    </row>
    <row r="29" spans="2:10" x14ac:dyDescent="0.35">
      <c r="B29" s="55">
        <v>5</v>
      </c>
      <c r="C29" s="55">
        <v>2225046.4398716046</v>
      </c>
      <c r="D29" s="55">
        <v>1974953.5601283954</v>
      </c>
    </row>
    <row r="30" spans="2:10" x14ac:dyDescent="0.35">
      <c r="B30" s="55">
        <v>6</v>
      </c>
      <c r="C30" s="55">
        <v>3363784.1970591443</v>
      </c>
      <c r="D30" s="55">
        <v>236215.80294085573</v>
      </c>
    </row>
    <row r="31" spans="2:10" x14ac:dyDescent="0.35">
      <c r="B31" s="55">
        <v>7</v>
      </c>
      <c r="C31" s="55">
        <v>2145504.1401222181</v>
      </c>
      <c r="D31" s="55">
        <v>1654495.8598777819</v>
      </c>
    </row>
    <row r="32" spans="2:10" x14ac:dyDescent="0.35">
      <c r="B32" s="55">
        <v>8</v>
      </c>
      <c r="C32" s="55">
        <v>2831926.4653951945</v>
      </c>
      <c r="D32" s="55">
        <v>-631926.46539519448</v>
      </c>
    </row>
    <row r="33" spans="2:4" x14ac:dyDescent="0.35">
      <c r="B33" s="55">
        <v>9</v>
      </c>
      <c r="C33" s="55">
        <v>2258292.1763590369</v>
      </c>
      <c r="D33" s="55">
        <v>-758292.17635903694</v>
      </c>
    </row>
    <row r="34" spans="2:4" x14ac:dyDescent="0.35">
      <c r="B34" s="55">
        <v>10</v>
      </c>
      <c r="C34" s="55">
        <v>1512008.6893537794</v>
      </c>
      <c r="D34" s="55">
        <v>687991.31064622058</v>
      </c>
    </row>
    <row r="35" spans="2:4" x14ac:dyDescent="0.35">
      <c r="B35" s="55">
        <v>11</v>
      </c>
      <c r="C35" s="55">
        <v>930949.8179996442</v>
      </c>
      <c r="D35" s="55">
        <v>69050.182000355795</v>
      </c>
    </row>
    <row r="36" spans="2:4" x14ac:dyDescent="0.35">
      <c r="B36" s="55">
        <v>12</v>
      </c>
      <c r="C36" s="55">
        <v>1892137.9034337257</v>
      </c>
      <c r="D36" s="55">
        <v>-1762137.9034337257</v>
      </c>
    </row>
    <row r="37" spans="2:4" x14ac:dyDescent="0.35">
      <c r="B37" s="55">
        <v>13</v>
      </c>
      <c r="C37" s="55">
        <v>2322024.1274574744</v>
      </c>
      <c r="D37" s="55">
        <v>-2250024.1274574744</v>
      </c>
    </row>
    <row r="38" spans="2:4" x14ac:dyDescent="0.35">
      <c r="B38" s="55">
        <v>14</v>
      </c>
      <c r="C38" s="55">
        <v>3002709.9951955844</v>
      </c>
      <c r="D38" s="55">
        <v>-1002709.9951955844</v>
      </c>
    </row>
    <row r="39" spans="2:4" ht="15" thickBot="1" x14ac:dyDescent="0.4">
      <c r="B39" s="56">
        <v>15</v>
      </c>
      <c r="C39" s="56">
        <v>3678511.3348183343</v>
      </c>
      <c r="D39" s="56">
        <v>1321488.6651816657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67F5-1415-4803-AB63-50D6CEE236CC}">
  <sheetPr filterMode="1"/>
  <dimension ref="B2:H164"/>
  <sheetViews>
    <sheetView zoomScale="90" zoomScaleNormal="90" workbookViewId="0">
      <pane ySplit="2" topLeftCell="A5" activePane="bottomLeft" state="frozen"/>
      <selection pane="bottomLeft" activeCell="B153" sqref="B153:H164"/>
    </sheetView>
  </sheetViews>
  <sheetFormatPr defaultRowHeight="14.5" x14ac:dyDescent="0.3"/>
  <cols>
    <col min="1" max="1" width="8.796875" style="3"/>
    <col min="2" max="2" width="20" style="4" bestFit="1" customWidth="1"/>
    <col min="3" max="3" width="17.8984375" style="4" bestFit="1" customWidth="1"/>
    <col min="4" max="4" width="27.796875" style="4" customWidth="1"/>
    <col min="5" max="5" width="10.09765625" style="4" customWidth="1"/>
    <col min="6" max="6" width="20" style="5" bestFit="1" customWidth="1"/>
    <col min="7" max="7" width="11.8984375" style="4" customWidth="1"/>
    <col min="8" max="8" width="16.19921875" style="4" bestFit="1" customWidth="1"/>
    <col min="9" max="16384" width="8.796875" style="3"/>
  </cols>
  <sheetData>
    <row r="2" spans="2:8" x14ac:dyDescent="0.3">
      <c r="B2" s="1" t="s">
        <v>4</v>
      </c>
      <c r="C2" s="1" t="s">
        <v>2</v>
      </c>
      <c r="D2" s="1" t="s">
        <v>7</v>
      </c>
      <c r="E2" s="1" t="s">
        <v>13</v>
      </c>
      <c r="F2" s="2" t="s">
        <v>3</v>
      </c>
      <c r="G2" s="1" t="s">
        <v>6</v>
      </c>
      <c r="H2" s="1" t="s">
        <v>5</v>
      </c>
    </row>
    <row r="3" spans="2:8" hidden="1" x14ac:dyDescent="0.3">
      <c r="B3" s="31" t="s">
        <v>0</v>
      </c>
      <c r="C3" s="32">
        <v>36837</v>
      </c>
      <c r="D3" s="31">
        <v>50</v>
      </c>
      <c r="E3" s="31">
        <v>10</v>
      </c>
      <c r="F3" s="5" t="s">
        <v>1</v>
      </c>
      <c r="G3" s="4" t="s">
        <v>29</v>
      </c>
      <c r="H3" s="4" t="s">
        <v>30</v>
      </c>
    </row>
    <row r="4" spans="2:8" hidden="1" x14ac:dyDescent="0.3">
      <c r="B4" s="31"/>
      <c r="C4" s="32"/>
      <c r="D4" s="31"/>
      <c r="E4" s="31"/>
      <c r="F4" s="5" t="s">
        <v>8</v>
      </c>
      <c r="G4" s="4" t="s">
        <v>29</v>
      </c>
      <c r="H4" s="4" t="s">
        <v>31</v>
      </c>
    </row>
    <row r="5" spans="2:8" x14ac:dyDescent="0.3">
      <c r="B5" s="31"/>
      <c r="C5" s="32"/>
      <c r="D5" s="31"/>
      <c r="E5" s="31"/>
      <c r="F5" s="5" t="s">
        <v>9</v>
      </c>
      <c r="G5" s="4" t="s">
        <v>29</v>
      </c>
      <c r="H5" s="4" t="s">
        <v>29</v>
      </c>
    </row>
    <row r="6" spans="2:8" hidden="1" x14ac:dyDescent="0.3">
      <c r="B6" s="31"/>
      <c r="C6" s="32"/>
      <c r="D6" s="31"/>
      <c r="E6" s="31"/>
      <c r="F6" s="5" t="s">
        <v>10</v>
      </c>
      <c r="G6" s="4" t="s">
        <v>29</v>
      </c>
      <c r="H6" s="4" t="s">
        <v>31</v>
      </c>
    </row>
    <row r="7" spans="2:8" hidden="1" x14ac:dyDescent="0.3">
      <c r="B7" s="31"/>
      <c r="C7" s="32"/>
      <c r="D7" s="31"/>
      <c r="E7" s="31"/>
      <c r="F7" s="5" t="s">
        <v>11</v>
      </c>
      <c r="G7" s="4" t="s">
        <v>29</v>
      </c>
      <c r="H7" s="4" t="s">
        <v>31</v>
      </c>
    </row>
    <row r="8" spans="2:8" x14ac:dyDescent="0.3">
      <c r="B8" s="31"/>
      <c r="C8" s="32"/>
      <c r="D8" s="31"/>
      <c r="E8" s="31"/>
      <c r="F8" s="5" t="s">
        <v>12</v>
      </c>
      <c r="G8" s="4" t="s">
        <v>29</v>
      </c>
      <c r="H8" s="4" t="s">
        <v>29</v>
      </c>
    </row>
    <row r="9" spans="2:8" hidden="1" x14ac:dyDescent="0.3">
      <c r="B9" s="31"/>
      <c r="C9" s="32"/>
      <c r="D9" s="31"/>
      <c r="E9" s="31"/>
      <c r="F9" s="5" t="s">
        <v>14</v>
      </c>
      <c r="G9" s="4" t="s">
        <v>29</v>
      </c>
      <c r="H9" s="4" t="s">
        <v>30</v>
      </c>
    </row>
    <row r="10" spans="2:8" hidden="1" x14ac:dyDescent="0.3">
      <c r="B10" s="31"/>
      <c r="C10" s="32"/>
      <c r="D10" s="31"/>
      <c r="E10" s="31"/>
      <c r="F10" s="5" t="s">
        <v>15</v>
      </c>
      <c r="G10" s="4" t="s">
        <v>29</v>
      </c>
      <c r="H10" s="4" t="s">
        <v>31</v>
      </c>
    </row>
    <row r="11" spans="2:8" hidden="1" x14ac:dyDescent="0.3">
      <c r="B11" s="31"/>
      <c r="C11" s="32"/>
      <c r="D11" s="31"/>
      <c r="E11" s="31"/>
      <c r="F11" s="5" t="s">
        <v>16</v>
      </c>
      <c r="G11" s="4" t="s">
        <v>29</v>
      </c>
      <c r="H11" s="4" t="s">
        <v>30</v>
      </c>
    </row>
    <row r="12" spans="2:8" hidden="1" x14ac:dyDescent="0.3">
      <c r="B12" s="31"/>
      <c r="C12" s="32"/>
      <c r="D12" s="31"/>
      <c r="E12" s="31"/>
      <c r="F12" s="5" t="s">
        <v>17</v>
      </c>
      <c r="G12" s="4" t="s">
        <v>29</v>
      </c>
      <c r="H12" s="4" t="s">
        <v>31</v>
      </c>
    </row>
    <row r="13" spans="2:8" hidden="1" x14ac:dyDescent="0.3">
      <c r="B13" s="31" t="s">
        <v>18</v>
      </c>
      <c r="C13" s="32">
        <v>37148</v>
      </c>
      <c r="D13" s="31">
        <v>170</v>
      </c>
      <c r="E13" s="31">
        <v>10</v>
      </c>
      <c r="F13" s="5" t="s">
        <v>19</v>
      </c>
      <c r="G13" s="4" t="s">
        <v>29</v>
      </c>
      <c r="H13" s="4" t="s">
        <v>31</v>
      </c>
    </row>
    <row r="14" spans="2:8" x14ac:dyDescent="0.3">
      <c r="B14" s="31"/>
      <c r="C14" s="32"/>
      <c r="D14" s="31"/>
      <c r="E14" s="31"/>
      <c r="F14" s="5" t="s">
        <v>20</v>
      </c>
      <c r="G14" s="4" t="s">
        <v>29</v>
      </c>
      <c r="H14" s="4" t="s">
        <v>29</v>
      </c>
    </row>
    <row r="15" spans="2:8" hidden="1" x14ac:dyDescent="0.3">
      <c r="B15" s="31"/>
      <c r="C15" s="32"/>
      <c r="D15" s="31"/>
      <c r="E15" s="31"/>
      <c r="F15" s="5" t="s">
        <v>21</v>
      </c>
      <c r="G15" s="4" t="s">
        <v>29</v>
      </c>
      <c r="H15" s="4" t="s">
        <v>30</v>
      </c>
    </row>
    <row r="16" spans="2:8" hidden="1" x14ac:dyDescent="0.3">
      <c r="B16" s="31"/>
      <c r="C16" s="32"/>
      <c r="D16" s="31"/>
      <c r="E16" s="31"/>
      <c r="F16" s="5" t="s">
        <v>22</v>
      </c>
      <c r="G16" s="4" t="s">
        <v>29</v>
      </c>
      <c r="H16" s="4" t="s">
        <v>31</v>
      </c>
    </row>
    <row r="17" spans="2:8" hidden="1" x14ac:dyDescent="0.3">
      <c r="B17" s="31"/>
      <c r="C17" s="32"/>
      <c r="D17" s="31"/>
      <c r="E17" s="31"/>
      <c r="F17" s="5" t="s">
        <v>23</v>
      </c>
      <c r="G17" s="4" t="s">
        <v>29</v>
      </c>
      <c r="H17" s="4" t="s">
        <v>30</v>
      </c>
    </row>
    <row r="18" spans="2:8" hidden="1" x14ac:dyDescent="0.3">
      <c r="B18" s="31"/>
      <c r="C18" s="32"/>
      <c r="D18" s="31"/>
      <c r="E18" s="31"/>
      <c r="F18" s="5" t="s">
        <v>24</v>
      </c>
      <c r="G18" s="4" t="s">
        <v>29</v>
      </c>
      <c r="H18" s="4" t="s">
        <v>31</v>
      </c>
    </row>
    <row r="19" spans="2:8" hidden="1" x14ac:dyDescent="0.3">
      <c r="B19" s="31"/>
      <c r="C19" s="32"/>
      <c r="D19" s="31"/>
      <c r="E19" s="31"/>
      <c r="F19" s="5" t="s">
        <v>25</v>
      </c>
      <c r="G19" s="4" t="s">
        <v>29</v>
      </c>
      <c r="H19" s="4" t="s">
        <v>31</v>
      </c>
    </row>
    <row r="20" spans="2:8" hidden="1" x14ac:dyDescent="0.3">
      <c r="B20" s="31"/>
      <c r="C20" s="32"/>
      <c r="D20" s="31"/>
      <c r="E20" s="31"/>
      <c r="F20" s="5" t="s">
        <v>26</v>
      </c>
      <c r="G20" s="4" t="s">
        <v>29</v>
      </c>
      <c r="H20" s="4" t="s">
        <v>31</v>
      </c>
    </row>
    <row r="21" spans="2:8" hidden="1" x14ac:dyDescent="0.3">
      <c r="B21" s="31"/>
      <c r="C21" s="32"/>
      <c r="D21" s="31"/>
      <c r="E21" s="31"/>
      <c r="F21" s="5" t="s">
        <v>27</v>
      </c>
      <c r="G21" s="4" t="s">
        <v>29</v>
      </c>
      <c r="H21" s="4" t="s">
        <v>31</v>
      </c>
    </row>
    <row r="22" spans="2:8" x14ac:dyDescent="0.3">
      <c r="B22" s="31"/>
      <c r="C22" s="32"/>
      <c r="D22" s="31"/>
      <c r="E22" s="31"/>
      <c r="F22" s="5" t="s">
        <v>28</v>
      </c>
      <c r="G22" s="4" t="s">
        <v>29</v>
      </c>
      <c r="H22" s="4" t="s">
        <v>29</v>
      </c>
    </row>
    <row r="23" spans="2:8" hidden="1" x14ac:dyDescent="0.3">
      <c r="B23" s="31" t="s">
        <v>32</v>
      </c>
      <c r="C23" s="32">
        <v>37455</v>
      </c>
      <c r="D23" s="31">
        <v>270</v>
      </c>
      <c r="E23" s="31">
        <v>10</v>
      </c>
      <c r="F23" s="5" t="s">
        <v>33</v>
      </c>
      <c r="G23" s="4" t="s">
        <v>29</v>
      </c>
      <c r="H23" s="4" t="s">
        <v>31</v>
      </c>
    </row>
    <row r="24" spans="2:8" x14ac:dyDescent="0.3">
      <c r="B24" s="31"/>
      <c r="C24" s="32"/>
      <c r="D24" s="31"/>
      <c r="E24" s="31"/>
      <c r="F24" s="5" t="s">
        <v>34</v>
      </c>
      <c r="G24" s="4" t="s">
        <v>29</v>
      </c>
      <c r="H24" s="4" t="s">
        <v>29</v>
      </c>
    </row>
    <row r="25" spans="2:8" hidden="1" x14ac:dyDescent="0.3">
      <c r="B25" s="31"/>
      <c r="C25" s="32"/>
      <c r="D25" s="31"/>
      <c r="E25" s="31"/>
      <c r="F25" s="5" t="s">
        <v>35</v>
      </c>
      <c r="G25" s="4" t="s">
        <v>29</v>
      </c>
      <c r="H25" s="4" t="s">
        <v>183</v>
      </c>
    </row>
    <row r="26" spans="2:8" hidden="1" x14ac:dyDescent="0.3">
      <c r="B26" s="31"/>
      <c r="C26" s="32"/>
      <c r="D26" s="31"/>
      <c r="E26" s="31"/>
      <c r="F26" s="5" t="s">
        <v>36</v>
      </c>
      <c r="G26" s="4" t="s">
        <v>29</v>
      </c>
      <c r="H26" s="4" t="s">
        <v>31</v>
      </c>
    </row>
    <row r="27" spans="2:8" hidden="1" x14ac:dyDescent="0.3">
      <c r="B27" s="31"/>
      <c r="C27" s="32"/>
      <c r="D27" s="31"/>
      <c r="E27" s="31"/>
      <c r="F27" s="5" t="s">
        <v>37</v>
      </c>
      <c r="G27" s="4" t="s">
        <v>29</v>
      </c>
      <c r="H27" s="4" t="s">
        <v>31</v>
      </c>
    </row>
    <row r="28" spans="2:8" x14ac:dyDescent="0.3">
      <c r="B28" s="31"/>
      <c r="C28" s="32"/>
      <c r="D28" s="31"/>
      <c r="E28" s="31"/>
      <c r="F28" s="5" t="s">
        <v>38</v>
      </c>
      <c r="G28" s="4" t="s">
        <v>29</v>
      </c>
      <c r="H28" s="4" t="s">
        <v>29</v>
      </c>
    </row>
    <row r="29" spans="2:8" hidden="1" x14ac:dyDescent="0.3">
      <c r="B29" s="31"/>
      <c r="C29" s="32"/>
      <c r="D29" s="31"/>
      <c r="E29" s="31"/>
      <c r="F29" s="5" t="s">
        <v>39</v>
      </c>
      <c r="G29" s="4" t="s">
        <v>29</v>
      </c>
      <c r="H29" s="4" t="s">
        <v>31</v>
      </c>
    </row>
    <row r="30" spans="2:8" hidden="1" x14ac:dyDescent="0.3">
      <c r="B30" s="31"/>
      <c r="C30" s="32"/>
      <c r="D30" s="31"/>
      <c r="E30" s="31"/>
      <c r="F30" s="5" t="s">
        <v>40</v>
      </c>
      <c r="G30" s="4" t="s">
        <v>29</v>
      </c>
      <c r="H30" s="4" t="s">
        <v>184</v>
      </c>
    </row>
    <row r="31" spans="2:8" hidden="1" x14ac:dyDescent="0.3">
      <c r="B31" s="31"/>
      <c r="C31" s="32"/>
      <c r="D31" s="31"/>
      <c r="E31" s="31"/>
      <c r="F31" s="5" t="s">
        <v>41</v>
      </c>
      <c r="G31" s="4" t="s">
        <v>29</v>
      </c>
      <c r="H31" s="4" t="s">
        <v>31</v>
      </c>
    </row>
    <row r="32" spans="2:8" hidden="1" x14ac:dyDescent="0.3">
      <c r="B32" s="31"/>
      <c r="C32" s="32"/>
      <c r="D32" s="31"/>
      <c r="E32" s="31"/>
      <c r="F32" s="5" t="s">
        <v>42</v>
      </c>
      <c r="G32" s="4" t="s">
        <v>29</v>
      </c>
      <c r="H32" s="4" t="s">
        <v>31</v>
      </c>
    </row>
    <row r="33" spans="2:8" hidden="1" x14ac:dyDescent="0.3">
      <c r="B33" s="31" t="s">
        <v>43</v>
      </c>
      <c r="C33" s="32">
        <v>37833</v>
      </c>
      <c r="D33" s="31">
        <v>350</v>
      </c>
      <c r="E33" s="31">
        <v>11</v>
      </c>
      <c r="F33" s="5" t="s">
        <v>44</v>
      </c>
      <c r="G33" s="4" t="s">
        <v>29</v>
      </c>
      <c r="H33" s="4" t="s">
        <v>185</v>
      </c>
    </row>
    <row r="34" spans="2:8" x14ac:dyDescent="0.3">
      <c r="B34" s="31"/>
      <c r="C34" s="32"/>
      <c r="D34" s="31"/>
      <c r="E34" s="31"/>
      <c r="F34" s="5" t="s">
        <v>45</v>
      </c>
      <c r="G34" s="4" t="s">
        <v>29</v>
      </c>
      <c r="H34" s="4" t="s">
        <v>29</v>
      </c>
    </row>
    <row r="35" spans="2:8" x14ac:dyDescent="0.3">
      <c r="B35" s="31"/>
      <c r="C35" s="32"/>
      <c r="D35" s="31"/>
      <c r="E35" s="31"/>
      <c r="F35" s="5" t="s">
        <v>46</v>
      </c>
      <c r="G35" s="4" t="s">
        <v>29</v>
      </c>
      <c r="H35" s="4" t="s">
        <v>29</v>
      </c>
    </row>
    <row r="36" spans="2:8" hidden="1" x14ac:dyDescent="0.3">
      <c r="B36" s="31"/>
      <c r="C36" s="32"/>
      <c r="D36" s="31"/>
      <c r="E36" s="31"/>
      <c r="F36" s="5" t="s">
        <v>47</v>
      </c>
      <c r="G36" s="4" t="s">
        <v>29</v>
      </c>
      <c r="H36" s="4" t="s">
        <v>31</v>
      </c>
    </row>
    <row r="37" spans="2:8" hidden="1" x14ac:dyDescent="0.3">
      <c r="B37" s="31"/>
      <c r="C37" s="32"/>
      <c r="D37" s="31"/>
      <c r="E37" s="31"/>
      <c r="F37" s="5" t="s">
        <v>48</v>
      </c>
      <c r="G37" s="4" t="s">
        <v>29</v>
      </c>
      <c r="H37" s="4" t="s">
        <v>31</v>
      </c>
    </row>
    <row r="38" spans="2:8" hidden="1" x14ac:dyDescent="0.3">
      <c r="B38" s="31"/>
      <c r="C38" s="32"/>
      <c r="D38" s="31"/>
      <c r="E38" s="31"/>
      <c r="F38" s="5" t="s">
        <v>49</v>
      </c>
      <c r="G38" s="4" t="s">
        <v>29</v>
      </c>
      <c r="H38" s="4" t="s">
        <v>186</v>
      </c>
    </row>
    <row r="39" spans="2:8" hidden="1" x14ac:dyDescent="0.3">
      <c r="B39" s="31"/>
      <c r="C39" s="32"/>
      <c r="D39" s="31"/>
      <c r="E39" s="31"/>
      <c r="F39" s="5" t="s">
        <v>50</v>
      </c>
      <c r="G39" s="4" t="s">
        <v>29</v>
      </c>
      <c r="H39" s="4" t="s">
        <v>31</v>
      </c>
    </row>
    <row r="40" spans="2:8" hidden="1" x14ac:dyDescent="0.3">
      <c r="B40" s="31"/>
      <c r="C40" s="32"/>
      <c r="D40" s="31"/>
      <c r="E40" s="31"/>
      <c r="F40" s="5" t="s">
        <v>51</v>
      </c>
      <c r="G40" s="4" t="s">
        <v>29</v>
      </c>
      <c r="H40" s="4" t="s">
        <v>31</v>
      </c>
    </row>
    <row r="41" spans="2:8" hidden="1" x14ac:dyDescent="0.3">
      <c r="B41" s="31"/>
      <c r="C41" s="32"/>
      <c r="D41" s="31"/>
      <c r="E41" s="31"/>
      <c r="F41" s="5" t="s">
        <v>52</v>
      </c>
      <c r="G41" s="4" t="s">
        <v>29</v>
      </c>
      <c r="H41" s="4" t="s">
        <v>30</v>
      </c>
    </row>
    <row r="42" spans="2:8" x14ac:dyDescent="0.3">
      <c r="B42" s="31"/>
      <c r="C42" s="32"/>
      <c r="D42" s="31"/>
      <c r="E42" s="31"/>
      <c r="F42" s="5" t="s">
        <v>53</v>
      </c>
      <c r="G42" s="4" t="s">
        <v>29</v>
      </c>
      <c r="H42" s="4" t="s">
        <v>29</v>
      </c>
    </row>
    <row r="43" spans="2:8" hidden="1" x14ac:dyDescent="0.3">
      <c r="B43" s="31"/>
      <c r="C43" s="32"/>
      <c r="D43" s="31"/>
      <c r="E43" s="31"/>
      <c r="F43" s="5" t="s">
        <v>54</v>
      </c>
      <c r="G43" s="4" t="s">
        <v>29</v>
      </c>
      <c r="H43" s="4" t="s">
        <v>31</v>
      </c>
    </row>
    <row r="44" spans="2:8" hidden="1" x14ac:dyDescent="0.3">
      <c r="B44" s="31" t="s">
        <v>55</v>
      </c>
      <c r="C44" s="32">
        <v>38202</v>
      </c>
      <c r="D44" s="31">
        <v>420</v>
      </c>
      <c r="E44" s="31">
        <v>10</v>
      </c>
      <c r="F44" s="5" t="s">
        <v>56</v>
      </c>
      <c r="G44" s="4" t="s">
        <v>29</v>
      </c>
      <c r="H44" s="4" t="s">
        <v>31</v>
      </c>
    </row>
    <row r="45" spans="2:8" hidden="1" x14ac:dyDescent="0.3">
      <c r="B45" s="31"/>
      <c r="C45" s="32"/>
      <c r="D45" s="31"/>
      <c r="E45" s="31"/>
      <c r="F45" s="5" t="s">
        <v>55</v>
      </c>
      <c r="G45" s="4" t="s">
        <v>29</v>
      </c>
      <c r="H45" s="4" t="s">
        <v>31</v>
      </c>
    </row>
    <row r="46" spans="2:8" x14ac:dyDescent="0.3">
      <c r="B46" s="31"/>
      <c r="C46" s="32"/>
      <c r="D46" s="31"/>
      <c r="E46" s="31"/>
      <c r="F46" s="5" t="s">
        <v>57</v>
      </c>
      <c r="G46" s="4" t="s">
        <v>29</v>
      </c>
      <c r="H46" s="4" t="s">
        <v>29</v>
      </c>
    </row>
    <row r="47" spans="2:8" x14ac:dyDescent="0.3">
      <c r="B47" s="31"/>
      <c r="C47" s="32"/>
      <c r="D47" s="31"/>
      <c r="E47" s="31"/>
      <c r="F47" s="5" t="s">
        <v>58</v>
      </c>
      <c r="G47" s="4" t="s">
        <v>29</v>
      </c>
      <c r="H47" s="4" t="s">
        <v>29</v>
      </c>
    </row>
    <row r="48" spans="2:8" hidden="1" x14ac:dyDescent="0.3">
      <c r="B48" s="31"/>
      <c r="C48" s="32"/>
      <c r="D48" s="31"/>
      <c r="E48" s="31"/>
      <c r="F48" s="5" t="s">
        <v>59</v>
      </c>
      <c r="G48" s="4" t="s">
        <v>29</v>
      </c>
      <c r="H48" s="4" t="s">
        <v>185</v>
      </c>
    </row>
    <row r="49" spans="2:8" hidden="1" x14ac:dyDescent="0.3">
      <c r="B49" s="31"/>
      <c r="C49" s="32"/>
      <c r="D49" s="31"/>
      <c r="E49" s="31"/>
      <c r="F49" s="5" t="s">
        <v>60</v>
      </c>
      <c r="G49" s="4" t="s">
        <v>29</v>
      </c>
      <c r="H49" s="4" t="s">
        <v>187</v>
      </c>
    </row>
    <row r="50" spans="2:8" hidden="1" x14ac:dyDescent="0.3">
      <c r="B50" s="31"/>
      <c r="C50" s="32"/>
      <c r="D50" s="31"/>
      <c r="E50" s="31"/>
      <c r="F50" s="5" t="s">
        <v>61</v>
      </c>
      <c r="G50" s="4" t="s">
        <v>29</v>
      </c>
      <c r="H50" s="4" t="s">
        <v>31</v>
      </c>
    </row>
    <row r="51" spans="2:8" hidden="1" x14ac:dyDescent="0.3">
      <c r="B51" s="31"/>
      <c r="C51" s="32"/>
      <c r="D51" s="31"/>
      <c r="E51" s="31"/>
      <c r="F51" s="5" t="s">
        <v>62</v>
      </c>
      <c r="G51" s="4" t="s">
        <v>29</v>
      </c>
      <c r="H51" s="4" t="s">
        <v>184</v>
      </c>
    </row>
    <row r="52" spans="2:8" hidden="1" x14ac:dyDescent="0.3">
      <c r="B52" s="31"/>
      <c r="C52" s="32"/>
      <c r="D52" s="31"/>
      <c r="E52" s="31"/>
      <c r="F52" s="5" t="s">
        <v>63</v>
      </c>
      <c r="G52" s="4" t="s">
        <v>29</v>
      </c>
      <c r="H52" s="4" t="s">
        <v>31</v>
      </c>
    </row>
    <row r="53" spans="2:8" hidden="1" x14ac:dyDescent="0.3">
      <c r="B53" s="31"/>
      <c r="C53" s="32"/>
      <c r="D53" s="31"/>
      <c r="E53" s="31"/>
      <c r="F53" s="5" t="s">
        <v>64</v>
      </c>
      <c r="G53" s="4" t="s">
        <v>29</v>
      </c>
      <c r="H53" s="4" t="s">
        <v>31</v>
      </c>
    </row>
    <row r="54" spans="2:8" hidden="1" x14ac:dyDescent="0.3">
      <c r="B54" s="31" t="s">
        <v>65</v>
      </c>
      <c r="C54" s="32">
        <v>38657</v>
      </c>
      <c r="D54" s="31">
        <v>360</v>
      </c>
      <c r="E54" s="31">
        <v>12</v>
      </c>
      <c r="F54" s="5" t="s">
        <v>66</v>
      </c>
      <c r="G54" s="4" t="s">
        <v>29</v>
      </c>
      <c r="H54" s="4" t="s">
        <v>31</v>
      </c>
    </row>
    <row r="55" spans="2:8" hidden="1" x14ac:dyDescent="0.3">
      <c r="B55" s="31"/>
      <c r="C55" s="32"/>
      <c r="D55" s="31"/>
      <c r="E55" s="31"/>
      <c r="F55" s="5" t="s">
        <v>67</v>
      </c>
      <c r="G55" s="4" t="s">
        <v>29</v>
      </c>
      <c r="H55" s="4" t="s">
        <v>31</v>
      </c>
    </row>
    <row r="56" spans="2:8" hidden="1" x14ac:dyDescent="0.3">
      <c r="B56" s="31"/>
      <c r="C56" s="32"/>
      <c r="D56" s="31"/>
      <c r="E56" s="31"/>
      <c r="F56" s="5" t="s">
        <v>68</v>
      </c>
      <c r="G56" s="4" t="s">
        <v>29</v>
      </c>
      <c r="H56" s="4" t="s">
        <v>31</v>
      </c>
    </row>
    <row r="57" spans="2:8" x14ac:dyDescent="0.3">
      <c r="B57" s="31"/>
      <c r="C57" s="32"/>
      <c r="D57" s="31"/>
      <c r="E57" s="31"/>
      <c r="F57" s="5" t="s">
        <v>69</v>
      </c>
      <c r="G57" s="4" t="s">
        <v>29</v>
      </c>
      <c r="H57" s="4" t="s">
        <v>29</v>
      </c>
    </row>
    <row r="58" spans="2:8" x14ac:dyDescent="0.3">
      <c r="B58" s="31"/>
      <c r="C58" s="32"/>
      <c r="D58" s="31"/>
      <c r="E58" s="31"/>
      <c r="F58" s="5" t="s">
        <v>70</v>
      </c>
      <c r="G58" s="4" t="s">
        <v>29</v>
      </c>
      <c r="H58" s="4" t="s">
        <v>29</v>
      </c>
    </row>
    <row r="59" spans="2:8" hidden="1" x14ac:dyDescent="0.3">
      <c r="B59" s="31"/>
      <c r="C59" s="32"/>
      <c r="D59" s="31"/>
      <c r="E59" s="31"/>
      <c r="F59" s="5" t="s">
        <v>71</v>
      </c>
      <c r="G59" s="4" t="s">
        <v>29</v>
      </c>
      <c r="H59" s="4" t="s">
        <v>187</v>
      </c>
    </row>
    <row r="60" spans="2:8" hidden="1" x14ac:dyDescent="0.3">
      <c r="B60" s="31"/>
      <c r="C60" s="32"/>
      <c r="D60" s="31"/>
      <c r="E60" s="31"/>
      <c r="F60" s="5" t="s">
        <v>72</v>
      </c>
      <c r="G60" s="4" t="s">
        <v>29</v>
      </c>
      <c r="H60" s="4" t="s">
        <v>31</v>
      </c>
    </row>
    <row r="61" spans="2:8" hidden="1" x14ac:dyDescent="0.3">
      <c r="B61" s="31"/>
      <c r="C61" s="32"/>
      <c r="D61" s="31"/>
      <c r="E61" s="31"/>
      <c r="F61" s="5" t="s">
        <v>73</v>
      </c>
      <c r="G61" s="4" t="s">
        <v>29</v>
      </c>
      <c r="H61" s="4" t="s">
        <v>185</v>
      </c>
    </row>
    <row r="62" spans="2:8" hidden="1" x14ac:dyDescent="0.3">
      <c r="B62" s="31"/>
      <c r="C62" s="32"/>
      <c r="D62" s="31"/>
      <c r="E62" s="31"/>
      <c r="F62" s="5" t="s">
        <v>74</v>
      </c>
      <c r="G62" s="4" t="s">
        <v>29</v>
      </c>
      <c r="H62" s="4" t="s">
        <v>31</v>
      </c>
    </row>
    <row r="63" spans="2:8" hidden="1" x14ac:dyDescent="0.3">
      <c r="B63" s="31"/>
      <c r="C63" s="32"/>
      <c r="D63" s="31"/>
      <c r="E63" s="31"/>
      <c r="F63" s="5" t="s">
        <v>75</v>
      </c>
      <c r="G63" s="4" t="s">
        <v>29</v>
      </c>
      <c r="H63" s="4" t="s">
        <v>31</v>
      </c>
    </row>
    <row r="64" spans="2:8" hidden="1" x14ac:dyDescent="0.3">
      <c r="B64" s="31"/>
      <c r="C64" s="32"/>
      <c r="D64" s="31"/>
      <c r="E64" s="31"/>
      <c r="F64" s="5" t="s">
        <v>76</v>
      </c>
      <c r="G64" s="4" t="s">
        <v>29</v>
      </c>
      <c r="H64" s="4" t="s">
        <v>31</v>
      </c>
    </row>
    <row r="65" spans="2:8" hidden="1" x14ac:dyDescent="0.3">
      <c r="B65" s="31"/>
      <c r="C65" s="32"/>
      <c r="D65" s="31"/>
      <c r="E65" s="31"/>
      <c r="F65" s="5" t="s">
        <v>77</v>
      </c>
      <c r="G65" s="4" t="s">
        <v>29</v>
      </c>
      <c r="H65" s="4" t="s">
        <v>31</v>
      </c>
    </row>
    <row r="66" spans="2:8" hidden="1" x14ac:dyDescent="0.3">
      <c r="B66" s="31" t="s">
        <v>78</v>
      </c>
      <c r="C66" s="32">
        <v>38965</v>
      </c>
      <c r="D66" s="31">
        <v>380</v>
      </c>
      <c r="E66" s="31">
        <v>10</v>
      </c>
      <c r="F66" s="5" t="s">
        <v>79</v>
      </c>
      <c r="G66" s="4" t="s">
        <v>29</v>
      </c>
      <c r="H66" s="4" t="s">
        <v>185</v>
      </c>
    </row>
    <row r="67" spans="2:8" x14ac:dyDescent="0.3">
      <c r="B67" s="31"/>
      <c r="C67" s="32"/>
      <c r="D67" s="31"/>
      <c r="E67" s="31"/>
      <c r="F67" s="5" t="s">
        <v>80</v>
      </c>
      <c r="G67" s="4" t="s">
        <v>29</v>
      </c>
      <c r="H67" s="4" t="s">
        <v>29</v>
      </c>
    </row>
    <row r="68" spans="2:8" hidden="1" x14ac:dyDescent="0.3">
      <c r="B68" s="31"/>
      <c r="C68" s="32"/>
      <c r="D68" s="31"/>
      <c r="E68" s="31"/>
      <c r="F68" s="5" t="s">
        <v>81</v>
      </c>
      <c r="G68" s="4" t="s">
        <v>29</v>
      </c>
      <c r="H68" s="4" t="s">
        <v>31</v>
      </c>
    </row>
    <row r="69" spans="2:8" hidden="1" x14ac:dyDescent="0.3">
      <c r="B69" s="31"/>
      <c r="C69" s="32"/>
      <c r="D69" s="31"/>
      <c r="E69" s="31"/>
      <c r="F69" s="5" t="s">
        <v>82</v>
      </c>
      <c r="G69" s="4" t="s">
        <v>29</v>
      </c>
      <c r="H69" s="4" t="s">
        <v>31</v>
      </c>
    </row>
    <row r="70" spans="2:8" hidden="1" x14ac:dyDescent="0.3">
      <c r="B70" s="31"/>
      <c r="C70" s="32"/>
      <c r="D70" s="31"/>
      <c r="E70" s="31"/>
      <c r="F70" s="5" t="s">
        <v>83</v>
      </c>
      <c r="G70" s="4" t="s">
        <v>29</v>
      </c>
      <c r="H70" s="4" t="s">
        <v>187</v>
      </c>
    </row>
    <row r="71" spans="2:8" x14ac:dyDescent="0.3">
      <c r="B71" s="31"/>
      <c r="C71" s="32"/>
      <c r="D71" s="31"/>
      <c r="E71" s="31"/>
      <c r="F71" s="5" t="s">
        <v>84</v>
      </c>
      <c r="G71" s="4" t="s">
        <v>29</v>
      </c>
      <c r="H71" s="4" t="s">
        <v>29</v>
      </c>
    </row>
    <row r="72" spans="2:8" hidden="1" x14ac:dyDescent="0.3">
      <c r="B72" s="31"/>
      <c r="C72" s="32"/>
      <c r="D72" s="31"/>
      <c r="E72" s="31"/>
      <c r="F72" s="5" t="s">
        <v>85</v>
      </c>
      <c r="G72" s="4" t="s">
        <v>29</v>
      </c>
      <c r="H72" s="4" t="s">
        <v>31</v>
      </c>
    </row>
    <row r="73" spans="2:8" x14ac:dyDescent="0.3">
      <c r="B73" s="31"/>
      <c r="C73" s="32"/>
      <c r="D73" s="31"/>
      <c r="E73" s="31"/>
      <c r="F73" s="5" t="s">
        <v>86</v>
      </c>
      <c r="G73" s="4" t="s">
        <v>29</v>
      </c>
      <c r="H73" s="4" t="s">
        <v>29</v>
      </c>
    </row>
    <row r="74" spans="2:8" hidden="1" x14ac:dyDescent="0.3">
      <c r="B74" s="31"/>
      <c r="C74" s="32"/>
      <c r="D74" s="31"/>
      <c r="E74" s="31"/>
      <c r="F74" s="5" t="s">
        <v>87</v>
      </c>
      <c r="G74" s="4" t="s">
        <v>29</v>
      </c>
      <c r="H74" s="4" t="s">
        <v>31</v>
      </c>
    </row>
    <row r="75" spans="2:8" hidden="1" x14ac:dyDescent="0.3">
      <c r="B75" s="31"/>
      <c r="C75" s="32"/>
      <c r="D75" s="31"/>
      <c r="E75" s="31"/>
      <c r="F75" s="5" t="s">
        <v>88</v>
      </c>
      <c r="G75" s="4" t="s">
        <v>29</v>
      </c>
      <c r="H75" s="4" t="s">
        <v>31</v>
      </c>
    </row>
    <row r="76" spans="2:8" hidden="1" x14ac:dyDescent="0.3">
      <c r="B76" s="31" t="s">
        <v>89</v>
      </c>
      <c r="C76" s="32">
        <v>39388</v>
      </c>
      <c r="D76" s="31">
        <v>220</v>
      </c>
      <c r="E76" s="31">
        <v>10</v>
      </c>
      <c r="F76" s="5" t="s">
        <v>90</v>
      </c>
      <c r="G76" s="4" t="s">
        <v>29</v>
      </c>
      <c r="H76" s="4" t="s">
        <v>185</v>
      </c>
    </row>
    <row r="77" spans="2:8" x14ac:dyDescent="0.3">
      <c r="B77" s="31"/>
      <c r="C77" s="32"/>
      <c r="D77" s="31"/>
      <c r="E77" s="31"/>
      <c r="F77" s="5" t="s">
        <v>91</v>
      </c>
      <c r="G77" s="4" t="s">
        <v>29</v>
      </c>
      <c r="H77" s="4" t="s">
        <v>29</v>
      </c>
    </row>
    <row r="78" spans="2:8" hidden="1" x14ac:dyDescent="0.3">
      <c r="B78" s="31"/>
      <c r="C78" s="32"/>
      <c r="D78" s="31"/>
      <c r="E78" s="31"/>
      <c r="F78" s="5" t="s">
        <v>92</v>
      </c>
      <c r="G78" s="4" t="s">
        <v>29</v>
      </c>
      <c r="H78" s="4" t="s">
        <v>31</v>
      </c>
    </row>
    <row r="79" spans="2:8" hidden="1" x14ac:dyDescent="0.3">
      <c r="B79" s="31"/>
      <c r="C79" s="32"/>
      <c r="D79" s="31"/>
      <c r="E79" s="31"/>
      <c r="F79" s="5" t="s">
        <v>93</v>
      </c>
      <c r="G79" s="4" t="s">
        <v>29</v>
      </c>
      <c r="H79" s="4" t="s">
        <v>31</v>
      </c>
    </row>
    <row r="80" spans="2:8" hidden="1" x14ac:dyDescent="0.3">
      <c r="B80" s="31"/>
      <c r="C80" s="32"/>
      <c r="D80" s="31"/>
      <c r="E80" s="31"/>
      <c r="F80" s="5" t="s">
        <v>94</v>
      </c>
      <c r="G80" s="4" t="s">
        <v>29</v>
      </c>
      <c r="H80" s="4" t="s">
        <v>31</v>
      </c>
    </row>
    <row r="81" spans="2:8" hidden="1" x14ac:dyDescent="0.3">
      <c r="B81" s="31"/>
      <c r="C81" s="32"/>
      <c r="D81" s="31"/>
      <c r="E81" s="31"/>
      <c r="F81" s="5" t="s">
        <v>95</v>
      </c>
      <c r="G81" s="4" t="s">
        <v>29</v>
      </c>
      <c r="H81" s="4" t="s">
        <v>31</v>
      </c>
    </row>
    <row r="82" spans="2:8" hidden="1" x14ac:dyDescent="0.3">
      <c r="B82" s="31"/>
      <c r="C82" s="32"/>
      <c r="D82" s="31"/>
      <c r="E82" s="31"/>
      <c r="F82" s="5" t="s">
        <v>96</v>
      </c>
      <c r="G82" s="4" t="s">
        <v>29</v>
      </c>
      <c r="H82" s="4" t="s">
        <v>31</v>
      </c>
    </row>
    <row r="83" spans="2:8" hidden="1" x14ac:dyDescent="0.3">
      <c r="B83" s="31"/>
      <c r="C83" s="32"/>
      <c r="D83" s="31"/>
      <c r="E83" s="31"/>
      <c r="F83" s="5" t="s">
        <v>97</v>
      </c>
      <c r="G83" s="4" t="s">
        <v>29</v>
      </c>
      <c r="H83" s="4" t="s">
        <v>31</v>
      </c>
    </row>
    <row r="84" spans="2:8" hidden="1" x14ac:dyDescent="0.3">
      <c r="B84" s="31"/>
      <c r="C84" s="32"/>
      <c r="D84" s="31"/>
      <c r="E84" s="31"/>
      <c r="F84" s="5" t="s">
        <v>98</v>
      </c>
      <c r="G84" s="4" t="s">
        <v>29</v>
      </c>
      <c r="H84" s="4" t="s">
        <v>31</v>
      </c>
    </row>
    <row r="85" spans="2:8" x14ac:dyDescent="0.3">
      <c r="B85" s="31"/>
      <c r="C85" s="32"/>
      <c r="D85" s="31"/>
      <c r="E85" s="31"/>
      <c r="F85" s="5" t="s">
        <v>99</v>
      </c>
      <c r="G85" s="4" t="s">
        <v>29</v>
      </c>
      <c r="H85" s="4" t="s">
        <v>29</v>
      </c>
    </row>
    <row r="86" spans="2:8" hidden="1" x14ac:dyDescent="0.3">
      <c r="B86" s="31" t="s">
        <v>100</v>
      </c>
      <c r="C86" s="32">
        <v>39735</v>
      </c>
      <c r="D86" s="31">
        <v>150</v>
      </c>
      <c r="E86" s="31">
        <v>11</v>
      </c>
      <c r="F86" s="5" t="s">
        <v>101</v>
      </c>
      <c r="G86" s="4" t="s">
        <v>29</v>
      </c>
      <c r="H86" s="4" t="s">
        <v>31</v>
      </c>
    </row>
    <row r="87" spans="2:8" x14ac:dyDescent="0.3">
      <c r="B87" s="31"/>
      <c r="C87" s="32"/>
      <c r="D87" s="31"/>
      <c r="E87" s="31"/>
      <c r="F87" s="5" t="s">
        <v>102</v>
      </c>
      <c r="G87" s="4" t="s">
        <v>29</v>
      </c>
      <c r="H87" s="4" t="s">
        <v>29</v>
      </c>
    </row>
    <row r="88" spans="2:8" hidden="1" x14ac:dyDescent="0.3">
      <c r="B88" s="31"/>
      <c r="C88" s="32"/>
      <c r="D88" s="31"/>
      <c r="E88" s="31"/>
      <c r="F88" s="5" t="s">
        <v>103</v>
      </c>
      <c r="G88" s="4" t="s">
        <v>29</v>
      </c>
      <c r="H88" s="4" t="s">
        <v>185</v>
      </c>
    </row>
    <row r="89" spans="2:8" hidden="1" x14ac:dyDescent="0.3">
      <c r="B89" s="31"/>
      <c r="C89" s="32"/>
      <c r="D89" s="31"/>
      <c r="E89" s="31"/>
      <c r="F89" s="5" t="s">
        <v>104</v>
      </c>
      <c r="G89" s="4" t="s">
        <v>29</v>
      </c>
      <c r="H89" s="4" t="s">
        <v>188</v>
      </c>
    </row>
    <row r="90" spans="2:8" hidden="1" x14ac:dyDescent="0.3">
      <c r="B90" s="31"/>
      <c r="C90" s="32"/>
      <c r="D90" s="31"/>
      <c r="E90" s="31"/>
      <c r="F90" s="5" t="s">
        <v>105</v>
      </c>
      <c r="G90" s="4" t="s">
        <v>29</v>
      </c>
      <c r="H90" s="4" t="s">
        <v>31</v>
      </c>
    </row>
    <row r="91" spans="2:8" hidden="1" x14ac:dyDescent="0.3">
      <c r="B91" s="31"/>
      <c r="C91" s="32"/>
      <c r="D91" s="31"/>
      <c r="E91" s="31"/>
      <c r="F91" s="5" t="s">
        <v>106</v>
      </c>
      <c r="G91" s="4" t="s">
        <v>29</v>
      </c>
      <c r="H91" s="4" t="s">
        <v>31</v>
      </c>
    </row>
    <row r="92" spans="2:8" hidden="1" x14ac:dyDescent="0.3">
      <c r="B92" s="31"/>
      <c r="C92" s="32"/>
      <c r="D92" s="31"/>
      <c r="E92" s="31"/>
      <c r="F92" s="5" t="s">
        <v>107</v>
      </c>
      <c r="G92" s="4" t="s">
        <v>29</v>
      </c>
      <c r="H92" s="4" t="s">
        <v>31</v>
      </c>
    </row>
    <row r="93" spans="2:8" hidden="1" x14ac:dyDescent="0.3">
      <c r="B93" s="31"/>
      <c r="C93" s="32"/>
      <c r="D93" s="31"/>
      <c r="E93" s="31"/>
      <c r="F93" s="5" t="s">
        <v>108</v>
      </c>
      <c r="G93" s="4" t="s">
        <v>29</v>
      </c>
      <c r="H93" s="4" t="s">
        <v>31</v>
      </c>
    </row>
    <row r="94" spans="2:8" hidden="1" x14ac:dyDescent="0.3">
      <c r="B94" s="31"/>
      <c r="C94" s="32"/>
      <c r="D94" s="31"/>
      <c r="E94" s="31"/>
      <c r="F94" s="5" t="s">
        <v>109</v>
      </c>
      <c r="G94" s="4" t="s">
        <v>29</v>
      </c>
      <c r="H94" s="4" t="s">
        <v>31</v>
      </c>
    </row>
    <row r="95" spans="2:8" hidden="1" x14ac:dyDescent="0.3">
      <c r="B95" s="31"/>
      <c r="C95" s="32"/>
      <c r="D95" s="31"/>
      <c r="E95" s="31"/>
      <c r="F95" s="5" t="s">
        <v>110</v>
      </c>
      <c r="G95" s="4" t="s">
        <v>29</v>
      </c>
      <c r="H95" s="4" t="s">
        <v>185</v>
      </c>
    </row>
    <row r="96" spans="2:8" x14ac:dyDescent="0.3">
      <c r="B96" s="31"/>
      <c r="C96" s="32"/>
      <c r="D96" s="31"/>
      <c r="E96" s="31"/>
      <c r="F96" s="5" t="s">
        <v>111</v>
      </c>
      <c r="G96" s="4" t="s">
        <v>29</v>
      </c>
      <c r="H96" s="4" t="s">
        <v>29</v>
      </c>
    </row>
    <row r="97" spans="2:8" hidden="1" x14ac:dyDescent="0.3">
      <c r="B97" s="31" t="s">
        <v>112</v>
      </c>
      <c r="C97" s="32">
        <v>40316</v>
      </c>
      <c r="D97" s="31">
        <v>220</v>
      </c>
      <c r="E97" s="31">
        <v>11</v>
      </c>
      <c r="F97" s="5" t="s">
        <v>112</v>
      </c>
      <c r="G97" s="4" t="s">
        <v>29</v>
      </c>
      <c r="H97" s="4" t="s">
        <v>185</v>
      </c>
    </row>
    <row r="98" spans="2:8" hidden="1" x14ac:dyDescent="0.3">
      <c r="B98" s="31"/>
      <c r="C98" s="32"/>
      <c r="D98" s="31"/>
      <c r="E98" s="31"/>
      <c r="F98" s="5" t="s">
        <v>113</v>
      </c>
      <c r="G98" s="4" t="s">
        <v>29</v>
      </c>
      <c r="H98" s="4" t="s">
        <v>188</v>
      </c>
    </row>
    <row r="99" spans="2:8" hidden="1" x14ac:dyDescent="0.3">
      <c r="B99" s="31"/>
      <c r="C99" s="32"/>
      <c r="D99" s="31"/>
      <c r="E99" s="31"/>
      <c r="F99" s="5" t="s">
        <v>114</v>
      </c>
      <c r="G99" s="4" t="s">
        <v>29</v>
      </c>
      <c r="H99" s="4" t="s">
        <v>31</v>
      </c>
    </row>
    <row r="100" spans="2:8" hidden="1" x14ac:dyDescent="0.3">
      <c r="B100" s="31"/>
      <c r="C100" s="32"/>
      <c r="D100" s="31"/>
      <c r="E100" s="31"/>
      <c r="F100" s="5" t="s">
        <v>115</v>
      </c>
      <c r="G100" s="4" t="s">
        <v>29</v>
      </c>
      <c r="H100" s="4" t="s">
        <v>185</v>
      </c>
    </row>
    <row r="101" spans="2:8" x14ac:dyDescent="0.3">
      <c r="B101" s="31"/>
      <c r="C101" s="32"/>
      <c r="D101" s="31"/>
      <c r="E101" s="31"/>
      <c r="F101" s="5" t="s">
        <v>116</v>
      </c>
      <c r="G101" s="4" t="s">
        <v>29</v>
      </c>
      <c r="H101" s="4" t="s">
        <v>29</v>
      </c>
    </row>
    <row r="102" spans="2:8" hidden="1" x14ac:dyDescent="0.3">
      <c r="B102" s="31"/>
      <c r="C102" s="32"/>
      <c r="D102" s="31"/>
      <c r="E102" s="31"/>
      <c r="F102" s="5" t="s">
        <v>117</v>
      </c>
      <c r="G102" s="4" t="s">
        <v>29</v>
      </c>
      <c r="H102" s="4" t="s">
        <v>31</v>
      </c>
    </row>
    <row r="103" spans="2:8" hidden="1" x14ac:dyDescent="0.3">
      <c r="B103" s="31"/>
      <c r="C103" s="32"/>
      <c r="D103" s="31"/>
      <c r="E103" s="31"/>
      <c r="F103" s="5" t="s">
        <v>118</v>
      </c>
      <c r="G103" s="4" t="s">
        <v>29</v>
      </c>
      <c r="H103" s="4" t="s">
        <v>31</v>
      </c>
    </row>
    <row r="104" spans="2:8" hidden="1" x14ac:dyDescent="0.3">
      <c r="B104" s="31"/>
      <c r="C104" s="32"/>
      <c r="D104" s="31"/>
      <c r="E104" s="31"/>
      <c r="F104" s="5" t="s">
        <v>119</v>
      </c>
      <c r="G104" s="4" t="s">
        <v>29</v>
      </c>
      <c r="H104" s="4" t="s">
        <v>31</v>
      </c>
    </row>
    <row r="105" spans="2:8" hidden="1" x14ac:dyDescent="0.3">
      <c r="B105" s="31"/>
      <c r="C105" s="32"/>
      <c r="D105" s="31"/>
      <c r="E105" s="31"/>
      <c r="F105" s="5" t="s">
        <v>120</v>
      </c>
      <c r="G105" s="4" t="s">
        <v>29</v>
      </c>
      <c r="H105" s="4" t="s">
        <v>31</v>
      </c>
    </row>
    <row r="106" spans="2:8" x14ac:dyDescent="0.3">
      <c r="B106" s="31"/>
      <c r="C106" s="32"/>
      <c r="D106" s="31"/>
      <c r="E106" s="31"/>
      <c r="F106" s="5" t="s">
        <v>121</v>
      </c>
      <c r="G106" s="4" t="s">
        <v>29</v>
      </c>
      <c r="H106" s="4" t="s">
        <v>29</v>
      </c>
    </row>
    <row r="107" spans="2:8" x14ac:dyDescent="0.3">
      <c r="B107" s="31"/>
      <c r="C107" s="32"/>
      <c r="D107" s="31"/>
      <c r="E107" s="31"/>
      <c r="F107" s="5" t="s">
        <v>122</v>
      </c>
      <c r="G107" s="4" t="s">
        <v>29</v>
      </c>
      <c r="H107" s="4" t="s">
        <v>29</v>
      </c>
    </row>
    <row r="108" spans="2:8" hidden="1" x14ac:dyDescent="0.3">
      <c r="B108" s="31" t="s">
        <v>123</v>
      </c>
      <c r="C108" s="32">
        <v>40858</v>
      </c>
      <c r="D108" s="31">
        <v>100</v>
      </c>
      <c r="E108" s="31">
        <v>11</v>
      </c>
      <c r="F108" s="5" t="s">
        <v>123</v>
      </c>
      <c r="G108" s="4" t="s">
        <v>29</v>
      </c>
      <c r="H108" s="4" t="s">
        <v>31</v>
      </c>
    </row>
    <row r="109" spans="2:8" hidden="1" x14ac:dyDescent="0.3">
      <c r="B109" s="31"/>
      <c r="C109" s="32"/>
      <c r="D109" s="31"/>
      <c r="E109" s="31"/>
      <c r="F109" s="5" t="s">
        <v>124</v>
      </c>
      <c r="G109" s="4" t="s">
        <v>29</v>
      </c>
      <c r="H109" s="4" t="s">
        <v>31</v>
      </c>
    </row>
    <row r="110" spans="2:8" x14ac:dyDescent="0.3">
      <c r="B110" s="31"/>
      <c r="C110" s="32"/>
      <c r="D110" s="31"/>
      <c r="E110" s="31"/>
      <c r="F110" s="5" t="s">
        <v>125</v>
      </c>
      <c r="G110" s="4" t="s">
        <v>29</v>
      </c>
      <c r="H110" s="4" t="s">
        <v>29</v>
      </c>
    </row>
    <row r="111" spans="2:8" x14ac:dyDescent="0.3">
      <c r="B111" s="31"/>
      <c r="C111" s="32"/>
      <c r="D111" s="31"/>
      <c r="E111" s="31"/>
      <c r="F111" s="5" t="s">
        <v>126</v>
      </c>
      <c r="G111" s="4" t="s">
        <v>29</v>
      </c>
      <c r="H111" s="4" t="s">
        <v>29</v>
      </c>
    </row>
    <row r="112" spans="2:8" hidden="1" x14ac:dyDescent="0.3">
      <c r="B112" s="31"/>
      <c r="C112" s="32"/>
      <c r="D112" s="31"/>
      <c r="E112" s="31"/>
      <c r="F112" s="5" t="s">
        <v>127</v>
      </c>
      <c r="G112" s="4" t="s">
        <v>29</v>
      </c>
      <c r="H112" s="4" t="s">
        <v>189</v>
      </c>
    </row>
    <row r="113" spans="2:8" x14ac:dyDescent="0.3">
      <c r="B113" s="31"/>
      <c r="C113" s="32"/>
      <c r="D113" s="31"/>
      <c r="E113" s="31"/>
      <c r="F113" s="5" t="s">
        <v>128</v>
      </c>
      <c r="G113" s="4" t="s">
        <v>29</v>
      </c>
      <c r="H113" s="4" t="s">
        <v>29</v>
      </c>
    </row>
    <row r="114" spans="2:8" hidden="1" x14ac:dyDescent="0.3">
      <c r="B114" s="31"/>
      <c r="C114" s="32"/>
      <c r="D114" s="31"/>
      <c r="E114" s="31"/>
      <c r="F114" s="5" t="s">
        <v>129</v>
      </c>
      <c r="G114" s="4" t="s">
        <v>29</v>
      </c>
      <c r="H114" s="4" t="s">
        <v>31</v>
      </c>
    </row>
    <row r="115" spans="2:8" hidden="1" x14ac:dyDescent="0.3">
      <c r="B115" s="31"/>
      <c r="C115" s="32"/>
      <c r="D115" s="31"/>
      <c r="E115" s="31"/>
      <c r="F115" s="5" t="s">
        <v>130</v>
      </c>
      <c r="G115" s="4" t="s">
        <v>29</v>
      </c>
      <c r="H115" s="4" t="s">
        <v>185</v>
      </c>
    </row>
    <row r="116" spans="2:8" hidden="1" x14ac:dyDescent="0.3">
      <c r="B116" s="31"/>
      <c r="C116" s="32"/>
      <c r="D116" s="31"/>
      <c r="E116" s="31"/>
      <c r="F116" s="5" t="s">
        <v>131</v>
      </c>
      <c r="G116" s="4" t="s">
        <v>29</v>
      </c>
      <c r="H116" s="4" t="s">
        <v>31</v>
      </c>
    </row>
    <row r="117" spans="2:8" hidden="1" x14ac:dyDescent="0.3">
      <c r="B117" s="31"/>
      <c r="C117" s="32"/>
      <c r="D117" s="31"/>
      <c r="E117" s="31"/>
      <c r="F117" s="5" t="s">
        <v>132</v>
      </c>
      <c r="G117" s="4" t="s">
        <v>29</v>
      </c>
      <c r="H117" s="4" t="s">
        <v>190</v>
      </c>
    </row>
    <row r="118" spans="2:8" hidden="1" x14ac:dyDescent="0.3">
      <c r="B118" s="31"/>
      <c r="C118" s="32"/>
      <c r="D118" s="31"/>
      <c r="E118" s="31"/>
      <c r="F118" s="5" t="s">
        <v>133</v>
      </c>
      <c r="G118" s="4" t="s">
        <v>29</v>
      </c>
      <c r="H118" s="4" t="s">
        <v>31</v>
      </c>
    </row>
    <row r="119" spans="2:8" hidden="1" x14ac:dyDescent="0.3">
      <c r="B119" s="31" t="s">
        <v>134</v>
      </c>
      <c r="C119" s="32">
        <v>41271</v>
      </c>
      <c r="D119" s="31">
        <v>13</v>
      </c>
      <c r="E119" s="31">
        <v>12</v>
      </c>
      <c r="F119" s="5" t="s">
        <v>135</v>
      </c>
      <c r="G119" s="4" t="s">
        <v>29</v>
      </c>
      <c r="H119" s="4" t="s">
        <v>31</v>
      </c>
    </row>
    <row r="120" spans="2:8" x14ac:dyDescent="0.3">
      <c r="B120" s="31"/>
      <c r="C120" s="32"/>
      <c r="D120" s="31"/>
      <c r="E120" s="31"/>
      <c r="F120" s="5" t="s">
        <v>136</v>
      </c>
      <c r="G120" s="4" t="s">
        <v>29</v>
      </c>
      <c r="H120" s="4" t="s">
        <v>29</v>
      </c>
    </row>
    <row r="121" spans="2:8" hidden="1" x14ac:dyDescent="0.3">
      <c r="B121" s="31"/>
      <c r="C121" s="32"/>
      <c r="D121" s="31"/>
      <c r="E121" s="31"/>
      <c r="F121" s="5" t="s">
        <v>137</v>
      </c>
      <c r="G121" s="4" t="s">
        <v>29</v>
      </c>
      <c r="H121" s="4" t="s">
        <v>31</v>
      </c>
    </row>
    <row r="122" spans="2:8" hidden="1" x14ac:dyDescent="0.3">
      <c r="B122" s="31"/>
      <c r="C122" s="32"/>
      <c r="D122" s="31"/>
      <c r="E122" s="31"/>
      <c r="F122" s="5" t="s">
        <v>138</v>
      </c>
      <c r="G122" s="4" t="s">
        <v>29</v>
      </c>
      <c r="H122" s="4" t="s">
        <v>31</v>
      </c>
    </row>
    <row r="123" spans="2:8" hidden="1" x14ac:dyDescent="0.3">
      <c r="B123" s="31"/>
      <c r="C123" s="32"/>
      <c r="D123" s="31"/>
      <c r="E123" s="31"/>
      <c r="F123" s="5" t="s">
        <v>139</v>
      </c>
      <c r="G123" s="4" t="s">
        <v>29</v>
      </c>
      <c r="H123" s="4" t="s">
        <v>31</v>
      </c>
    </row>
    <row r="124" spans="2:8" hidden="1" x14ac:dyDescent="0.3">
      <c r="B124" s="31"/>
      <c r="C124" s="32"/>
      <c r="D124" s="31"/>
      <c r="E124" s="31"/>
      <c r="F124" s="5" t="s">
        <v>140</v>
      </c>
      <c r="G124" s="4" t="s">
        <v>29</v>
      </c>
      <c r="H124" s="4" t="s">
        <v>31</v>
      </c>
    </row>
    <row r="125" spans="2:8" hidden="1" x14ac:dyDescent="0.3">
      <c r="B125" s="31"/>
      <c r="C125" s="32"/>
      <c r="D125" s="31"/>
      <c r="E125" s="31"/>
      <c r="F125" s="5" t="s">
        <v>141</v>
      </c>
      <c r="G125" s="4" t="s">
        <v>29</v>
      </c>
      <c r="H125" s="4" t="s">
        <v>191</v>
      </c>
    </row>
    <row r="126" spans="2:8" hidden="1" x14ac:dyDescent="0.3">
      <c r="B126" s="31"/>
      <c r="C126" s="32"/>
      <c r="D126" s="31"/>
      <c r="E126" s="31"/>
      <c r="F126" s="5" t="s">
        <v>142</v>
      </c>
      <c r="G126" s="4" t="s">
        <v>29</v>
      </c>
      <c r="H126" s="4" t="s">
        <v>31</v>
      </c>
    </row>
    <row r="127" spans="2:8" hidden="1" x14ac:dyDescent="0.3">
      <c r="B127" s="31"/>
      <c r="C127" s="32"/>
      <c r="D127" s="31"/>
      <c r="E127" s="31"/>
      <c r="F127" s="5" t="s">
        <v>143</v>
      </c>
      <c r="G127" s="4" t="s">
        <v>29</v>
      </c>
      <c r="H127" s="4" t="s">
        <v>192</v>
      </c>
    </row>
    <row r="128" spans="2:8" x14ac:dyDescent="0.3">
      <c r="B128" s="31"/>
      <c r="C128" s="32"/>
      <c r="D128" s="31"/>
      <c r="E128" s="31"/>
      <c r="F128" s="5" t="s">
        <v>144</v>
      </c>
      <c r="G128" s="4" t="s">
        <v>29</v>
      </c>
      <c r="H128" s="4" t="s">
        <v>29</v>
      </c>
    </row>
    <row r="129" spans="2:8" x14ac:dyDescent="0.3">
      <c r="B129" s="31"/>
      <c r="C129" s="32"/>
      <c r="D129" s="31"/>
      <c r="E129" s="31"/>
      <c r="F129" s="5" t="s">
        <v>145</v>
      </c>
      <c r="G129" s="4" t="s">
        <v>29</v>
      </c>
      <c r="H129" s="4" t="s">
        <v>29</v>
      </c>
    </row>
    <row r="130" spans="2:8" x14ac:dyDescent="0.3">
      <c r="B130" s="31"/>
      <c r="C130" s="32"/>
      <c r="D130" s="31"/>
      <c r="E130" s="31"/>
      <c r="F130" s="5" t="s">
        <v>146</v>
      </c>
      <c r="G130" s="4" t="s">
        <v>29</v>
      </c>
      <c r="H130" s="4" t="s">
        <v>29</v>
      </c>
    </row>
    <row r="131" spans="2:8" hidden="1" x14ac:dyDescent="0.3">
      <c r="B131" s="31" t="s">
        <v>147</v>
      </c>
      <c r="C131" s="32">
        <v>41999</v>
      </c>
      <c r="D131" s="31">
        <v>7.2</v>
      </c>
      <c r="E131" s="31">
        <v>12</v>
      </c>
      <c r="F131" s="5" t="s">
        <v>148</v>
      </c>
      <c r="G131" s="4" t="s">
        <v>29</v>
      </c>
      <c r="H131" s="4" t="s">
        <v>31</v>
      </c>
    </row>
    <row r="132" spans="2:8" hidden="1" x14ac:dyDescent="0.3">
      <c r="B132" s="31"/>
      <c r="C132" s="32"/>
      <c r="D132" s="31"/>
      <c r="E132" s="31"/>
      <c r="F132" s="5" t="s">
        <v>149</v>
      </c>
      <c r="G132" s="4" t="s">
        <v>29</v>
      </c>
      <c r="H132" s="4" t="s">
        <v>185</v>
      </c>
    </row>
    <row r="133" spans="2:8" x14ac:dyDescent="0.3">
      <c r="B133" s="31"/>
      <c r="C133" s="32"/>
      <c r="D133" s="31"/>
      <c r="E133" s="31"/>
      <c r="F133" s="5" t="s">
        <v>150</v>
      </c>
      <c r="G133" s="4" t="s">
        <v>29</v>
      </c>
      <c r="H133" s="4" t="s">
        <v>29</v>
      </c>
    </row>
    <row r="134" spans="2:8" hidden="1" x14ac:dyDescent="0.3">
      <c r="B134" s="31"/>
      <c r="C134" s="32"/>
      <c r="D134" s="31"/>
      <c r="E134" s="31"/>
      <c r="F134" s="5" t="s">
        <v>151</v>
      </c>
      <c r="G134" s="4" t="s">
        <v>29</v>
      </c>
      <c r="H134" s="4" t="s">
        <v>31</v>
      </c>
    </row>
    <row r="135" spans="2:8" hidden="1" x14ac:dyDescent="0.3">
      <c r="B135" s="31"/>
      <c r="C135" s="32"/>
      <c r="D135" s="31"/>
      <c r="E135" s="31"/>
      <c r="F135" s="5" t="s">
        <v>152</v>
      </c>
      <c r="G135" s="4" t="s">
        <v>29</v>
      </c>
      <c r="H135" s="4" t="s">
        <v>31</v>
      </c>
    </row>
    <row r="136" spans="2:8" hidden="1" x14ac:dyDescent="0.3">
      <c r="B136" s="31"/>
      <c r="C136" s="32"/>
      <c r="D136" s="31"/>
      <c r="E136" s="31"/>
      <c r="F136" s="5" t="s">
        <v>153</v>
      </c>
      <c r="G136" s="4" t="s">
        <v>29</v>
      </c>
      <c r="H136" s="4" t="s">
        <v>31</v>
      </c>
    </row>
    <row r="137" spans="2:8" x14ac:dyDescent="0.3">
      <c r="B137" s="31"/>
      <c r="C137" s="32"/>
      <c r="D137" s="31"/>
      <c r="E137" s="31"/>
      <c r="F137" s="5" t="s">
        <v>154</v>
      </c>
      <c r="G137" s="4" t="s">
        <v>29</v>
      </c>
      <c r="H137" s="4" t="s">
        <v>29</v>
      </c>
    </row>
    <row r="138" spans="2:8" hidden="1" x14ac:dyDescent="0.3">
      <c r="B138" s="31"/>
      <c r="C138" s="32"/>
      <c r="D138" s="31"/>
      <c r="E138" s="31"/>
      <c r="F138" s="5" t="s">
        <v>155</v>
      </c>
      <c r="G138" s="4" t="s">
        <v>29</v>
      </c>
      <c r="H138" s="4" t="s">
        <v>31</v>
      </c>
    </row>
    <row r="139" spans="2:8" hidden="1" x14ac:dyDescent="0.3">
      <c r="B139" s="31"/>
      <c r="C139" s="32"/>
      <c r="D139" s="31"/>
      <c r="E139" s="31"/>
      <c r="F139" s="5" t="s">
        <v>156</v>
      </c>
      <c r="G139" s="4" t="s">
        <v>29</v>
      </c>
      <c r="H139" s="4" t="s">
        <v>31</v>
      </c>
    </row>
    <row r="140" spans="2:8" x14ac:dyDescent="0.3">
      <c r="B140" s="31"/>
      <c r="C140" s="32"/>
      <c r="D140" s="31"/>
      <c r="E140" s="31"/>
      <c r="F140" s="5" t="s">
        <v>157</v>
      </c>
      <c r="G140" s="4" t="s">
        <v>29</v>
      </c>
      <c r="H140" s="4" t="s">
        <v>29</v>
      </c>
    </row>
    <row r="141" spans="2:8" hidden="1" x14ac:dyDescent="0.3">
      <c r="B141" s="31"/>
      <c r="C141" s="32"/>
      <c r="D141" s="31"/>
      <c r="E141" s="31"/>
      <c r="F141" s="5" t="s">
        <v>158</v>
      </c>
      <c r="G141" s="4" t="s">
        <v>29</v>
      </c>
      <c r="H141" s="4" t="s">
        <v>193</v>
      </c>
    </row>
    <row r="142" spans="2:8" hidden="1" x14ac:dyDescent="0.3">
      <c r="B142" s="31"/>
      <c r="C142" s="32"/>
      <c r="D142" s="31"/>
      <c r="E142" s="31"/>
      <c r="F142" s="5" t="s">
        <v>159</v>
      </c>
      <c r="G142" s="4" t="s">
        <v>29</v>
      </c>
      <c r="H142" s="4" t="s">
        <v>31</v>
      </c>
    </row>
    <row r="143" spans="2:8" hidden="1" x14ac:dyDescent="0.3">
      <c r="B143" s="31" t="s">
        <v>160</v>
      </c>
      <c r="C143" s="32">
        <v>42545</v>
      </c>
      <c r="D143" s="31">
        <v>200</v>
      </c>
      <c r="E143" s="31">
        <v>10</v>
      </c>
      <c r="F143" s="5" t="s">
        <v>161</v>
      </c>
      <c r="G143" s="6" t="s">
        <v>29</v>
      </c>
      <c r="H143" s="6" t="s">
        <v>31</v>
      </c>
    </row>
    <row r="144" spans="2:8" hidden="1" x14ac:dyDescent="0.3">
      <c r="B144" s="31"/>
      <c r="C144" s="32"/>
      <c r="D144" s="31"/>
      <c r="E144" s="31"/>
      <c r="F144" s="5" t="s">
        <v>162</v>
      </c>
      <c r="G144" s="6" t="s">
        <v>29</v>
      </c>
      <c r="H144" s="6" t="s">
        <v>31</v>
      </c>
    </row>
    <row r="145" spans="2:8" hidden="1" x14ac:dyDescent="0.3">
      <c r="B145" s="31"/>
      <c r="C145" s="32"/>
      <c r="D145" s="31"/>
      <c r="E145" s="31"/>
      <c r="F145" s="5" t="s">
        <v>163</v>
      </c>
      <c r="G145" s="6" t="s">
        <v>29</v>
      </c>
      <c r="H145" s="6" t="s">
        <v>31</v>
      </c>
    </row>
    <row r="146" spans="2:8" hidden="1" x14ac:dyDescent="0.3">
      <c r="B146" s="31"/>
      <c r="C146" s="32"/>
      <c r="D146" s="31"/>
      <c r="E146" s="31"/>
      <c r="F146" s="5" t="s">
        <v>164</v>
      </c>
      <c r="G146" s="6" t="s">
        <v>29</v>
      </c>
      <c r="H146" s="6" t="s">
        <v>185</v>
      </c>
    </row>
    <row r="147" spans="2:8" x14ac:dyDescent="0.3">
      <c r="B147" s="31"/>
      <c r="C147" s="32"/>
      <c r="D147" s="31"/>
      <c r="E147" s="31"/>
      <c r="F147" s="5" t="s">
        <v>165</v>
      </c>
      <c r="G147" s="6" t="s">
        <v>29</v>
      </c>
      <c r="H147" s="6" t="s">
        <v>29</v>
      </c>
    </row>
    <row r="148" spans="2:8" hidden="1" x14ac:dyDescent="0.3">
      <c r="B148" s="31"/>
      <c r="C148" s="32"/>
      <c r="D148" s="31"/>
      <c r="E148" s="31"/>
      <c r="F148" s="5" t="s">
        <v>166</v>
      </c>
      <c r="G148" s="6" t="s">
        <v>29</v>
      </c>
      <c r="H148" s="6" t="s">
        <v>31</v>
      </c>
    </row>
    <row r="149" spans="2:8" x14ac:dyDescent="0.3">
      <c r="B149" s="31"/>
      <c r="C149" s="32"/>
      <c r="D149" s="31"/>
      <c r="E149" s="31"/>
      <c r="F149" s="5" t="s">
        <v>167</v>
      </c>
      <c r="G149" s="4" t="s">
        <v>29</v>
      </c>
      <c r="H149" s="4" t="s">
        <v>29</v>
      </c>
    </row>
    <row r="150" spans="2:8" hidden="1" x14ac:dyDescent="0.3">
      <c r="B150" s="31"/>
      <c r="C150" s="32"/>
      <c r="D150" s="31"/>
      <c r="E150" s="31"/>
      <c r="F150" s="5" t="s">
        <v>168</v>
      </c>
      <c r="G150" s="6" t="s">
        <v>29</v>
      </c>
      <c r="H150" s="6" t="s">
        <v>31</v>
      </c>
    </row>
    <row r="151" spans="2:8" hidden="1" x14ac:dyDescent="0.3">
      <c r="B151" s="31"/>
      <c r="C151" s="32"/>
      <c r="D151" s="31"/>
      <c r="E151" s="31"/>
      <c r="F151" s="5" t="s">
        <v>169</v>
      </c>
      <c r="G151" s="6" t="s">
        <v>29</v>
      </c>
      <c r="H151" s="6" t="s">
        <v>31</v>
      </c>
    </row>
    <row r="152" spans="2:8" x14ac:dyDescent="0.3">
      <c r="B152" s="31"/>
      <c r="C152" s="32"/>
      <c r="D152" s="31"/>
      <c r="E152" s="31"/>
      <c r="F152" s="5" t="s">
        <v>170</v>
      </c>
      <c r="G152" s="4" t="s">
        <v>29</v>
      </c>
      <c r="H152" s="4" t="s">
        <v>29</v>
      </c>
    </row>
    <row r="153" spans="2:8" hidden="1" x14ac:dyDescent="0.3">
      <c r="B153" s="31" t="s">
        <v>171</v>
      </c>
      <c r="C153" s="32">
        <v>44757</v>
      </c>
      <c r="D153" s="31">
        <v>500</v>
      </c>
      <c r="E153" s="31">
        <v>12</v>
      </c>
      <c r="F153" s="5" t="s">
        <v>172</v>
      </c>
      <c r="G153" s="6" t="s">
        <v>29</v>
      </c>
      <c r="H153" s="9" t="s">
        <v>197</v>
      </c>
    </row>
    <row r="154" spans="2:8" hidden="1" x14ac:dyDescent="0.3">
      <c r="B154" s="31"/>
      <c r="C154" s="32"/>
      <c r="D154" s="31"/>
      <c r="E154" s="31"/>
      <c r="F154" s="5" t="s">
        <v>171</v>
      </c>
      <c r="G154" s="6" t="s">
        <v>29</v>
      </c>
      <c r="H154" s="4" t="s">
        <v>194</v>
      </c>
    </row>
    <row r="155" spans="2:8" hidden="1" x14ac:dyDescent="0.3">
      <c r="B155" s="31"/>
      <c r="C155" s="32"/>
      <c r="D155" s="31"/>
      <c r="E155" s="31"/>
      <c r="F155" s="5" t="s">
        <v>173</v>
      </c>
      <c r="G155" s="6" t="s">
        <v>29</v>
      </c>
      <c r="H155" s="6" t="s">
        <v>31</v>
      </c>
    </row>
    <row r="156" spans="2:8" hidden="1" x14ac:dyDescent="0.3">
      <c r="B156" s="31"/>
      <c r="C156" s="32"/>
      <c r="D156" s="31"/>
      <c r="E156" s="31"/>
      <c r="F156" s="5" t="s">
        <v>174</v>
      </c>
      <c r="G156" s="6" t="s">
        <v>29</v>
      </c>
      <c r="H156" s="6" t="s">
        <v>31</v>
      </c>
    </row>
    <row r="157" spans="2:8" hidden="1" x14ac:dyDescent="0.3">
      <c r="B157" s="31"/>
      <c r="C157" s="32"/>
      <c r="D157" s="31"/>
      <c r="E157" s="31"/>
      <c r="F157" s="5" t="s">
        <v>175</v>
      </c>
      <c r="G157" s="6" t="s">
        <v>29</v>
      </c>
      <c r="H157" s="6" t="s">
        <v>31</v>
      </c>
    </row>
    <row r="158" spans="2:8" x14ac:dyDescent="0.3">
      <c r="B158" s="31"/>
      <c r="C158" s="32"/>
      <c r="D158" s="31"/>
      <c r="E158" s="31"/>
      <c r="F158" s="5" t="s">
        <v>176</v>
      </c>
      <c r="G158" s="6" t="s">
        <v>29</v>
      </c>
      <c r="H158" s="4" t="s">
        <v>195</v>
      </c>
    </row>
    <row r="159" spans="2:8" hidden="1" x14ac:dyDescent="0.3">
      <c r="B159" s="31"/>
      <c r="C159" s="32"/>
      <c r="D159" s="31"/>
      <c r="E159" s="31"/>
      <c r="F159" s="5" t="s">
        <v>177</v>
      </c>
      <c r="G159" s="6" t="s">
        <v>29</v>
      </c>
      <c r="H159" s="6" t="s">
        <v>196</v>
      </c>
    </row>
    <row r="160" spans="2:8" hidden="1" x14ac:dyDescent="0.3">
      <c r="B160" s="31"/>
      <c r="C160" s="32"/>
      <c r="D160" s="31"/>
      <c r="E160" s="31"/>
      <c r="F160" s="5" t="s">
        <v>178</v>
      </c>
      <c r="G160" s="6" t="s">
        <v>29</v>
      </c>
      <c r="H160" s="6" t="s">
        <v>31</v>
      </c>
    </row>
    <row r="161" spans="2:8" x14ac:dyDescent="0.3">
      <c r="B161" s="31"/>
      <c r="C161" s="32"/>
      <c r="D161" s="31"/>
      <c r="E161" s="31"/>
      <c r="F161" s="5" t="s">
        <v>179</v>
      </c>
      <c r="G161" s="4" t="s">
        <v>29</v>
      </c>
      <c r="H161" s="4" t="s">
        <v>29</v>
      </c>
    </row>
    <row r="162" spans="2:8" hidden="1" x14ac:dyDescent="0.3">
      <c r="B162" s="31"/>
      <c r="C162" s="32"/>
      <c r="D162" s="31"/>
      <c r="E162" s="31"/>
      <c r="F162" s="5" t="s">
        <v>180</v>
      </c>
      <c r="G162" s="6" t="s">
        <v>29</v>
      </c>
      <c r="H162" s="6" t="s">
        <v>31</v>
      </c>
    </row>
    <row r="163" spans="2:8" hidden="1" x14ac:dyDescent="0.3">
      <c r="B163" s="31"/>
      <c r="C163" s="32"/>
      <c r="D163" s="31"/>
      <c r="E163" s="31"/>
      <c r="F163" s="5" t="s">
        <v>181</v>
      </c>
      <c r="G163" s="6" t="s">
        <v>29</v>
      </c>
      <c r="H163" s="6" t="s">
        <v>31</v>
      </c>
    </row>
    <row r="164" spans="2:8" hidden="1" x14ac:dyDescent="0.3">
      <c r="B164" s="31"/>
      <c r="C164" s="32"/>
      <c r="D164" s="31"/>
      <c r="E164" s="31"/>
      <c r="F164" s="5" t="s">
        <v>182</v>
      </c>
      <c r="G164" s="6" t="s">
        <v>29</v>
      </c>
      <c r="H164" s="6" t="s">
        <v>31</v>
      </c>
    </row>
  </sheetData>
  <autoFilter ref="B2:H164" xr:uid="{5ACD67F5-1415-4803-AB63-50D6CEE236CC}">
    <filterColumn colId="6">
      <filters>
        <filter val="周杰倫"/>
        <filter val="周杰倫/宋健彰"/>
      </filters>
    </filterColumn>
  </autoFilter>
  <mergeCells count="60">
    <mergeCell ref="E153:E164"/>
    <mergeCell ref="D153:D164"/>
    <mergeCell ref="C153:C164"/>
    <mergeCell ref="B153:B164"/>
    <mergeCell ref="E131:E142"/>
    <mergeCell ref="D131:D142"/>
    <mergeCell ref="C131:C142"/>
    <mergeCell ref="B131:B142"/>
    <mergeCell ref="E143:E152"/>
    <mergeCell ref="D143:D152"/>
    <mergeCell ref="C143:C152"/>
    <mergeCell ref="B143:B152"/>
    <mergeCell ref="E108:E118"/>
    <mergeCell ref="D108:D118"/>
    <mergeCell ref="C108:C118"/>
    <mergeCell ref="B108:B118"/>
    <mergeCell ref="E119:E130"/>
    <mergeCell ref="B119:B130"/>
    <mergeCell ref="C119:C130"/>
    <mergeCell ref="D119:D130"/>
    <mergeCell ref="E86:E96"/>
    <mergeCell ref="D86:D96"/>
    <mergeCell ref="C86:C96"/>
    <mergeCell ref="B86:B96"/>
    <mergeCell ref="E97:E107"/>
    <mergeCell ref="D97:D107"/>
    <mergeCell ref="C97:C107"/>
    <mergeCell ref="B97:B107"/>
    <mergeCell ref="E66:E75"/>
    <mergeCell ref="D66:D75"/>
    <mergeCell ref="C66:C75"/>
    <mergeCell ref="B66:B75"/>
    <mergeCell ref="E76:E85"/>
    <mergeCell ref="D76:D85"/>
    <mergeCell ref="C76:C85"/>
    <mergeCell ref="B76:B85"/>
    <mergeCell ref="E44:E53"/>
    <mergeCell ref="D44:D53"/>
    <mergeCell ref="C44:C53"/>
    <mergeCell ref="B44:B53"/>
    <mergeCell ref="E54:E65"/>
    <mergeCell ref="D54:D65"/>
    <mergeCell ref="C54:C65"/>
    <mergeCell ref="B54:B65"/>
    <mergeCell ref="E23:E32"/>
    <mergeCell ref="D23:D32"/>
    <mergeCell ref="C23:C32"/>
    <mergeCell ref="B23:B32"/>
    <mergeCell ref="E33:E43"/>
    <mergeCell ref="D33:D43"/>
    <mergeCell ref="C33:C43"/>
    <mergeCell ref="B33:B43"/>
    <mergeCell ref="E3:E12"/>
    <mergeCell ref="D3:D12"/>
    <mergeCell ref="C3:C12"/>
    <mergeCell ref="B3:B12"/>
    <mergeCell ref="E13:E22"/>
    <mergeCell ref="D13:D22"/>
    <mergeCell ref="C13:C22"/>
    <mergeCell ref="B13:B22"/>
  </mergeCells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293-9574-4C43-8900-71F00FD5B4BD}">
  <dimension ref="H3:O22"/>
  <sheetViews>
    <sheetView showGridLines="0" topLeftCell="H1" workbookViewId="0">
      <selection activeCell="I34" sqref="I34"/>
    </sheetView>
  </sheetViews>
  <sheetFormatPr defaultRowHeight="14.5" x14ac:dyDescent="0.3"/>
  <cols>
    <col min="8" max="8" width="16.19921875" bestFit="1" customWidth="1"/>
  </cols>
  <sheetData>
    <row r="3" spans="8:15" ht="17" x14ac:dyDescent="0.55000000000000004">
      <c r="O3" s="10"/>
    </row>
    <row r="4" spans="8:15" ht="15" x14ac:dyDescent="0.35">
      <c r="H4" s="7" t="s">
        <v>31</v>
      </c>
      <c r="I4" s="8">
        <v>89</v>
      </c>
    </row>
    <row r="5" spans="8:15" ht="15" x14ac:dyDescent="0.35">
      <c r="H5" s="7" t="s">
        <v>29</v>
      </c>
      <c r="I5" s="8">
        <v>37</v>
      </c>
    </row>
    <row r="6" spans="8:15" ht="15" x14ac:dyDescent="0.35">
      <c r="H6" s="7" t="s">
        <v>185</v>
      </c>
      <c r="I6" s="8">
        <v>12</v>
      </c>
    </row>
    <row r="7" spans="8:15" ht="15" x14ac:dyDescent="0.35">
      <c r="H7" s="7" t="s">
        <v>30</v>
      </c>
      <c r="I7" s="8">
        <v>6</v>
      </c>
    </row>
    <row r="8" spans="8:15" ht="15" x14ac:dyDescent="0.35">
      <c r="H8" s="7" t="s">
        <v>187</v>
      </c>
      <c r="I8" s="8">
        <v>3</v>
      </c>
    </row>
    <row r="9" spans="8:15" ht="15" x14ac:dyDescent="0.35">
      <c r="H9" s="7" t="s">
        <v>184</v>
      </c>
      <c r="I9" s="8">
        <v>2</v>
      </c>
    </row>
    <row r="10" spans="8:15" ht="15" x14ac:dyDescent="0.35">
      <c r="H10" s="7" t="s">
        <v>188</v>
      </c>
      <c r="I10" s="8">
        <v>2</v>
      </c>
    </row>
    <row r="11" spans="8:15" ht="15" x14ac:dyDescent="0.35">
      <c r="H11" s="7" t="s">
        <v>183</v>
      </c>
      <c r="I11" s="8">
        <v>1</v>
      </c>
    </row>
    <row r="12" spans="8:15" ht="15" x14ac:dyDescent="0.35">
      <c r="H12" s="7" t="s">
        <v>186</v>
      </c>
      <c r="I12" s="8">
        <v>1</v>
      </c>
    </row>
    <row r="13" spans="8:15" ht="15" x14ac:dyDescent="0.35">
      <c r="H13" s="7" t="s">
        <v>190</v>
      </c>
      <c r="I13" s="8">
        <v>1</v>
      </c>
    </row>
    <row r="14" spans="8:15" ht="15" x14ac:dyDescent="0.35">
      <c r="H14" s="7" t="s">
        <v>192</v>
      </c>
      <c r="I14" s="8">
        <v>1</v>
      </c>
    </row>
    <row r="15" spans="8:15" ht="15" x14ac:dyDescent="0.35">
      <c r="H15" s="6" t="s">
        <v>191</v>
      </c>
      <c r="I15" s="8">
        <v>1</v>
      </c>
    </row>
    <row r="16" spans="8:15" ht="15" x14ac:dyDescent="0.35">
      <c r="H16" s="7" t="s">
        <v>189</v>
      </c>
      <c r="I16" s="8">
        <v>1</v>
      </c>
    </row>
    <row r="17" spans="8:9" ht="15" x14ac:dyDescent="0.35">
      <c r="H17" s="7" t="s">
        <v>193</v>
      </c>
      <c r="I17" s="8">
        <v>1</v>
      </c>
    </row>
    <row r="18" spans="8:9" ht="15" x14ac:dyDescent="0.35">
      <c r="H18" s="7" t="s">
        <v>194</v>
      </c>
      <c r="I18" s="8">
        <v>1</v>
      </c>
    </row>
    <row r="19" spans="8:9" ht="15" x14ac:dyDescent="0.35">
      <c r="H19" s="7" t="s">
        <v>195</v>
      </c>
      <c r="I19" s="8">
        <v>1</v>
      </c>
    </row>
    <row r="22" spans="8:9" ht="15" x14ac:dyDescent="0.35">
      <c r="H22" s="7" t="s">
        <v>29</v>
      </c>
      <c r="I22" s="8">
        <v>160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7E65-27A1-461D-8729-97158979ED7E}">
  <dimension ref="B3:C19"/>
  <sheetViews>
    <sheetView workbookViewId="0">
      <selection activeCell="N5" sqref="N5"/>
    </sheetView>
  </sheetViews>
  <sheetFormatPr defaultRowHeight="14.5" x14ac:dyDescent="0.3"/>
  <cols>
    <col min="2" max="3" width="14" customWidth="1"/>
  </cols>
  <sheetData>
    <row r="3" spans="2:3" ht="15" thickBot="1" x14ac:dyDescent="0.35"/>
    <row r="4" spans="2:3" ht="48.5" thickBot="1" x14ac:dyDescent="0.35">
      <c r="B4" s="15" t="s">
        <v>209</v>
      </c>
      <c r="C4" s="15" t="s">
        <v>259</v>
      </c>
    </row>
    <row r="5" spans="2:3" x14ac:dyDescent="0.3">
      <c r="B5" s="17">
        <v>0.5</v>
      </c>
      <c r="C5" s="16">
        <v>50</v>
      </c>
    </row>
    <row r="6" spans="2:3" x14ac:dyDescent="0.3">
      <c r="B6" s="17">
        <v>0.6</v>
      </c>
      <c r="C6" s="16">
        <v>170</v>
      </c>
    </row>
    <row r="7" spans="2:3" x14ac:dyDescent="0.3">
      <c r="B7" s="17">
        <v>0.6</v>
      </c>
      <c r="C7" s="16">
        <v>270</v>
      </c>
    </row>
    <row r="8" spans="2:3" x14ac:dyDescent="0.3">
      <c r="B8" s="17">
        <v>0.45454545454545453</v>
      </c>
      <c r="C8" s="16">
        <v>350</v>
      </c>
    </row>
    <row r="9" spans="2:3" x14ac:dyDescent="0.3">
      <c r="B9" s="17">
        <v>0.5</v>
      </c>
      <c r="C9" s="16">
        <v>420</v>
      </c>
    </row>
    <row r="10" spans="2:3" x14ac:dyDescent="0.3">
      <c r="B10" s="17">
        <v>0.66666666666666663</v>
      </c>
      <c r="C10" s="16">
        <v>360</v>
      </c>
    </row>
    <row r="11" spans="2:3" x14ac:dyDescent="0.3">
      <c r="B11" s="17">
        <v>0.5</v>
      </c>
      <c r="C11" s="16">
        <v>380</v>
      </c>
    </row>
    <row r="12" spans="2:3" x14ac:dyDescent="0.3">
      <c r="B12" s="17">
        <v>0.7</v>
      </c>
      <c r="C12" s="16">
        <v>220</v>
      </c>
    </row>
    <row r="13" spans="2:3" x14ac:dyDescent="0.3">
      <c r="B13" s="17">
        <v>0.54545454545454541</v>
      </c>
      <c r="C13" s="16">
        <v>150</v>
      </c>
    </row>
    <row r="14" spans="2:3" x14ac:dyDescent="0.3">
      <c r="B14" s="17">
        <v>0.45454545454545453</v>
      </c>
      <c r="C14" s="16">
        <v>220</v>
      </c>
    </row>
    <row r="15" spans="2:3" x14ac:dyDescent="0.3">
      <c r="B15" s="17">
        <v>0.45454545454545453</v>
      </c>
      <c r="C15" s="16">
        <v>100</v>
      </c>
    </row>
    <row r="16" spans="2:3" x14ac:dyDescent="0.3">
      <c r="B16" s="17">
        <v>0.5</v>
      </c>
      <c r="C16" s="16">
        <v>13</v>
      </c>
    </row>
    <row r="17" spans="2:3" x14ac:dyDescent="0.3">
      <c r="B17" s="17">
        <v>0.58333333333333337</v>
      </c>
      <c r="C17" s="16">
        <v>7.2</v>
      </c>
    </row>
    <row r="18" spans="2:3" x14ac:dyDescent="0.3">
      <c r="B18" s="17">
        <v>0.6</v>
      </c>
      <c r="C18" s="16">
        <v>200</v>
      </c>
    </row>
    <row r="19" spans="2:3" x14ac:dyDescent="0.3">
      <c r="B19" s="17">
        <v>0.58333333333333337</v>
      </c>
      <c r="C19" s="16">
        <v>500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Data</vt:lpstr>
      <vt:lpstr>Topic_1</vt:lpstr>
      <vt:lpstr>Topic_1_F檢定</vt:lpstr>
      <vt:lpstr>Topic_1_t檢定</vt:lpstr>
      <vt:lpstr>Topic_2</vt:lpstr>
      <vt:lpstr>Topic_2_線性迴歸</vt:lpstr>
      <vt:lpstr>專輯列表</vt:lpstr>
      <vt:lpstr>詞曲佔比</vt:lpstr>
      <vt:lpstr>作詞占比與銷量</vt:lpstr>
      <vt:lpstr>迴歸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Clement Lee</cp:lastModifiedBy>
  <dcterms:created xsi:type="dcterms:W3CDTF">2015-06-05T18:19:34Z</dcterms:created>
  <dcterms:modified xsi:type="dcterms:W3CDTF">2023-12-31T08:22:17Z</dcterms:modified>
</cp:coreProperties>
</file>