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nda\Desktop\統計學\期末專題\練習\"/>
    </mc:Choice>
  </mc:AlternateContent>
  <xr:revisionPtr revIDLastSave="0" documentId="13_ncr:1_{F3F5F60B-AD61-4292-B5F9-FB3494E40AFD}" xr6:coauthVersionLast="47" xr6:coauthVersionMax="47" xr10:uidLastSave="{00000000-0000-0000-0000-000000000000}"/>
  <bookViews>
    <workbookView xWindow="-108" yWindow="-108" windowWidth="23256" windowHeight="12456" activeTab="1" xr2:uid="{247CACC4-4031-40AA-B1B3-5D678A779911}"/>
  </bookViews>
  <sheets>
    <sheet name="回歸分析" sheetId="1" r:id="rId1"/>
    <sheet name="回歸分析表格" sheetId="6" r:id="rId2"/>
    <sheet name="資料彙總" sheetId="7" r:id="rId3"/>
    <sheet name="土法煉鋼計算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4" l="1"/>
  <c r="N18" i="4" s="1"/>
  <c r="M21" i="4" s="1"/>
  <c r="M2" i="4" l="1"/>
  <c r="K5" i="4" l="1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09" i="4"/>
  <c r="K113" i="4"/>
  <c r="K117" i="4"/>
  <c r="K1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2" i="4"/>
  <c r="J24" i="4"/>
  <c r="J56" i="4"/>
  <c r="J88" i="4"/>
  <c r="J120" i="4"/>
  <c r="J151" i="4"/>
  <c r="J167" i="4"/>
  <c r="J175" i="4"/>
  <c r="I90" i="4"/>
  <c r="C181" i="4"/>
  <c r="B181" i="4"/>
  <c r="N2" i="4"/>
  <c r="K6" i="4" s="1"/>
  <c r="G3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2" i="4"/>
  <c r="J180" i="4" l="1"/>
  <c r="J164" i="4"/>
  <c r="J148" i="4"/>
  <c r="J116" i="4"/>
  <c r="J84" i="4"/>
  <c r="J52" i="4"/>
  <c r="J20" i="4"/>
  <c r="K180" i="4"/>
  <c r="K176" i="4"/>
  <c r="K172" i="4"/>
  <c r="K168" i="4"/>
  <c r="K164" i="4"/>
  <c r="K160" i="4"/>
  <c r="K156" i="4"/>
  <c r="K152" i="4"/>
  <c r="K148" i="4"/>
  <c r="K144" i="4"/>
  <c r="K140" i="4"/>
  <c r="K136" i="4"/>
  <c r="K132" i="4"/>
  <c r="K128" i="4"/>
  <c r="K124" i="4"/>
  <c r="K120" i="4"/>
  <c r="K116" i="4"/>
  <c r="K112" i="4"/>
  <c r="K108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4" i="4"/>
  <c r="J159" i="4"/>
  <c r="J136" i="4"/>
  <c r="J104" i="4"/>
  <c r="J72" i="4"/>
  <c r="J40" i="4"/>
  <c r="J8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3" i="4"/>
  <c r="J172" i="4"/>
  <c r="J156" i="4"/>
  <c r="J132" i="4"/>
  <c r="J100" i="4"/>
  <c r="J68" i="4"/>
  <c r="J36" i="4"/>
  <c r="J4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I9" i="4"/>
  <c r="I2" i="4"/>
  <c r="I58" i="4"/>
  <c r="I149" i="4"/>
  <c r="I180" i="4"/>
  <c r="I133" i="4"/>
  <c r="I174" i="4"/>
  <c r="J6" i="4"/>
  <c r="J10" i="4"/>
  <c r="J14" i="4"/>
  <c r="J18" i="4"/>
  <c r="J22" i="4"/>
  <c r="J26" i="4"/>
  <c r="J30" i="4"/>
  <c r="J34" i="4"/>
  <c r="J38" i="4"/>
  <c r="J42" i="4"/>
  <c r="J46" i="4"/>
  <c r="J50" i="4"/>
  <c r="J54" i="4"/>
  <c r="J58" i="4"/>
  <c r="J62" i="4"/>
  <c r="J66" i="4"/>
  <c r="J70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J158" i="4"/>
  <c r="J162" i="4"/>
  <c r="J166" i="4"/>
  <c r="J170" i="4"/>
  <c r="J174" i="4"/>
  <c r="J178" i="4"/>
  <c r="J5" i="4"/>
  <c r="J9" i="4"/>
  <c r="J13" i="4"/>
  <c r="J17" i="4"/>
  <c r="J21" i="4"/>
  <c r="J25" i="4"/>
  <c r="J29" i="4"/>
  <c r="J33" i="4"/>
  <c r="J37" i="4"/>
  <c r="J41" i="4"/>
  <c r="J45" i="4"/>
  <c r="J49" i="4"/>
  <c r="J53" i="4"/>
  <c r="J57" i="4"/>
  <c r="J61" i="4"/>
  <c r="J65" i="4"/>
  <c r="J69" i="4"/>
  <c r="J73" i="4"/>
  <c r="J77" i="4"/>
  <c r="J81" i="4"/>
  <c r="J85" i="4"/>
  <c r="J89" i="4"/>
  <c r="J93" i="4"/>
  <c r="J97" i="4"/>
  <c r="J101" i="4"/>
  <c r="J105" i="4"/>
  <c r="J109" i="4"/>
  <c r="J113" i="4"/>
  <c r="J117" i="4"/>
  <c r="J121" i="4"/>
  <c r="J125" i="4"/>
  <c r="J129" i="4"/>
  <c r="J133" i="4"/>
  <c r="J137" i="4"/>
  <c r="J141" i="4"/>
  <c r="J145" i="4"/>
  <c r="J149" i="4"/>
  <c r="J153" i="4"/>
  <c r="J157" i="4"/>
  <c r="J161" i="4"/>
  <c r="J165" i="4"/>
  <c r="J169" i="4"/>
  <c r="J173" i="4"/>
  <c r="J177" i="4"/>
  <c r="J2" i="4"/>
  <c r="J3" i="4"/>
  <c r="J7" i="4"/>
  <c r="J11" i="4"/>
  <c r="J15" i="4"/>
  <c r="J19" i="4"/>
  <c r="J23" i="4"/>
  <c r="J27" i="4"/>
  <c r="J31" i="4"/>
  <c r="J35" i="4"/>
  <c r="J39" i="4"/>
  <c r="J43" i="4"/>
  <c r="J47" i="4"/>
  <c r="J51" i="4"/>
  <c r="J55" i="4"/>
  <c r="J59" i="4"/>
  <c r="J63" i="4"/>
  <c r="J67" i="4"/>
  <c r="J71" i="4"/>
  <c r="J75" i="4"/>
  <c r="J79" i="4"/>
  <c r="J83" i="4"/>
  <c r="J87" i="4"/>
  <c r="J91" i="4"/>
  <c r="J95" i="4"/>
  <c r="J99" i="4"/>
  <c r="J103" i="4"/>
  <c r="J107" i="4"/>
  <c r="J111" i="4"/>
  <c r="J115" i="4"/>
  <c r="J119" i="4"/>
  <c r="J123" i="4"/>
  <c r="J127" i="4"/>
  <c r="J131" i="4"/>
  <c r="J135" i="4"/>
  <c r="J139" i="4"/>
  <c r="J143" i="4"/>
  <c r="J147" i="4"/>
  <c r="I164" i="4"/>
  <c r="J179" i="4"/>
  <c r="J171" i="4"/>
  <c r="J163" i="4"/>
  <c r="J155" i="4"/>
  <c r="J144" i="4"/>
  <c r="J128" i="4"/>
  <c r="J112" i="4"/>
  <c r="J96" i="4"/>
  <c r="J80" i="4"/>
  <c r="J64" i="4"/>
  <c r="J48" i="4"/>
  <c r="J32" i="4"/>
  <c r="J16" i="4"/>
  <c r="I117" i="4"/>
  <c r="J176" i="4"/>
  <c r="J168" i="4"/>
  <c r="J160" i="4"/>
  <c r="J152" i="4"/>
  <c r="J140" i="4"/>
  <c r="J124" i="4"/>
  <c r="J108" i="4"/>
  <c r="J92" i="4"/>
  <c r="J76" i="4"/>
  <c r="J60" i="4"/>
  <c r="J44" i="4"/>
  <c r="J28" i="4"/>
  <c r="J12" i="4"/>
  <c r="I173" i="4"/>
  <c r="I162" i="4"/>
  <c r="I146" i="4"/>
  <c r="I130" i="4"/>
  <c r="I114" i="4"/>
  <c r="I50" i="4"/>
  <c r="I169" i="4"/>
  <c r="I157" i="4"/>
  <c r="I141" i="4"/>
  <c r="I125" i="4"/>
  <c r="I106" i="4"/>
  <c r="I74" i="4"/>
  <c r="I42" i="4"/>
  <c r="I82" i="4"/>
  <c r="F181" i="4"/>
  <c r="I178" i="4"/>
  <c r="I168" i="4"/>
  <c r="I154" i="4"/>
  <c r="I138" i="4"/>
  <c r="I122" i="4"/>
  <c r="I98" i="4"/>
  <c r="I66" i="4"/>
  <c r="I34" i="4"/>
  <c r="I26" i="4"/>
  <c r="I18" i="4"/>
  <c r="I10" i="4"/>
  <c r="I177" i="4"/>
  <c r="I172" i="4"/>
  <c r="I166" i="4"/>
  <c r="I161" i="4"/>
  <c r="I15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3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8" i="4"/>
  <c r="I12" i="4"/>
  <c r="I16" i="4"/>
  <c r="I20" i="4"/>
  <c r="I24" i="4"/>
  <c r="I28" i="4"/>
  <c r="I32" i="4"/>
  <c r="I36" i="4"/>
  <c r="I40" i="4"/>
  <c r="I44" i="4"/>
  <c r="I48" i="4"/>
  <c r="I52" i="4"/>
  <c r="I56" i="4"/>
  <c r="I60" i="4"/>
  <c r="I64" i="4"/>
  <c r="I68" i="4"/>
  <c r="I72" i="4"/>
  <c r="I76" i="4"/>
  <c r="I80" i="4"/>
  <c r="I84" i="4"/>
  <c r="I88" i="4"/>
  <c r="I92" i="4"/>
  <c r="I96" i="4"/>
  <c r="I100" i="4"/>
  <c r="I104" i="4"/>
  <c r="I108" i="4"/>
  <c r="I112" i="4"/>
  <c r="I116" i="4"/>
  <c r="I120" i="4"/>
  <c r="I124" i="4"/>
  <c r="I128" i="4"/>
  <c r="I132" i="4"/>
  <c r="I136" i="4"/>
  <c r="I140" i="4"/>
  <c r="I144" i="4"/>
  <c r="I148" i="4"/>
  <c r="I152" i="4"/>
  <c r="I156" i="4"/>
  <c r="I160" i="4"/>
  <c r="I4" i="4"/>
  <c r="I176" i="4"/>
  <c r="I170" i="4"/>
  <c r="I165" i="4"/>
  <c r="I158" i="4"/>
  <c r="I150" i="4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H181" i="4"/>
  <c r="G181" i="4"/>
  <c r="K181" i="4" l="1"/>
  <c r="M8" i="4" s="1"/>
  <c r="J181" i="4"/>
  <c r="N5" i="4" s="1"/>
  <c r="I181" i="4"/>
  <c r="M5" i="4" s="1"/>
  <c r="N11" i="4" l="1"/>
  <c r="M13" i="4" s="1"/>
  <c r="E11" i="1"/>
  <c r="L7" i="1"/>
  <c r="K7" i="1"/>
  <c r="J7" i="1"/>
  <c r="I7" i="1"/>
  <c r="H7" i="1"/>
  <c r="G7" i="1"/>
  <c r="L3" i="1"/>
  <c r="K3" i="1"/>
  <c r="J3" i="1"/>
  <c r="I3" i="1"/>
  <c r="H3" i="1"/>
  <c r="E2" i="1"/>
</calcChain>
</file>

<file path=xl/sharedStrings.xml><?xml version="1.0" encoding="utf-8"?>
<sst xmlns="http://schemas.openxmlformats.org/spreadsheetml/2006/main" count="76" uniqueCount="66">
  <si>
    <t>Date</t>
  </si>
  <si>
    <t>景氣訊號燈分數</t>
    <phoneticPr fontId="16" type="noConversion"/>
  </si>
  <si>
    <t>0056 ETF_Price</t>
    <phoneticPr fontId="16" type="noConversion"/>
  </si>
  <si>
    <t>平均數</t>
    <phoneticPr fontId="16" type="noConversion"/>
  </si>
  <si>
    <t>變異數</t>
    <phoneticPr fontId="16" type="noConversion"/>
  </si>
  <si>
    <t>標準差</t>
    <phoneticPr fontId="16" type="noConversion"/>
  </si>
  <si>
    <t>Q1</t>
    <phoneticPr fontId="16" type="noConversion"/>
  </si>
  <si>
    <t>資料筆數</t>
    <phoneticPr fontId="16" type="noConversion"/>
  </si>
  <si>
    <t>景氣訊號燈</t>
    <phoneticPr fontId="16" type="noConversion"/>
  </si>
  <si>
    <t>Q3</t>
    <phoneticPr fontId="16" type="noConversion"/>
  </si>
  <si>
    <t>0056 元大高股息</t>
    <phoneticPr fontId="16" type="noConversion"/>
  </si>
  <si>
    <t>中位數</t>
    <phoneticPr fontId="16" type="noConversion"/>
  </si>
  <si>
    <t>P值</t>
    <phoneticPr fontId="16" type="noConversion"/>
  </si>
  <si>
    <t>觀察值個數</t>
  </si>
  <si>
    <t>自由度</t>
  </si>
  <si>
    <t>t 統計</t>
  </si>
  <si>
    <t>景氣訊號燈分數 (X)</t>
    <phoneticPr fontId="16" type="noConversion"/>
  </si>
  <si>
    <t>0056 ETF_Price (Y)</t>
    <phoneticPr fontId="16" type="noConversion"/>
  </si>
  <si>
    <t>X^2</t>
    <phoneticPr fontId="16" type="noConversion"/>
  </si>
  <si>
    <t>Y^2</t>
    <phoneticPr fontId="16" type="noConversion"/>
  </si>
  <si>
    <t>X*Y</t>
    <phoneticPr fontId="16" type="noConversion"/>
  </si>
  <si>
    <t>總計</t>
    <phoneticPr fontId="16" type="noConversion"/>
  </si>
  <si>
    <t>X平均數</t>
    <phoneticPr fontId="16" type="noConversion"/>
  </si>
  <si>
    <t>Y平均數</t>
    <phoneticPr fontId="16" type="noConversion"/>
  </si>
  <si>
    <t>Sxx</t>
    <phoneticPr fontId="16" type="noConversion"/>
  </si>
  <si>
    <t>Syy</t>
    <phoneticPr fontId="16" type="noConversion"/>
  </si>
  <si>
    <t>(x-x平均數)^2</t>
    <phoneticPr fontId="16" type="noConversion"/>
  </si>
  <si>
    <t>Sxy</t>
    <phoneticPr fontId="16" type="noConversion"/>
  </si>
  <si>
    <t>Sxy/Sxx</t>
    <phoneticPr fontId="16" type="noConversion"/>
  </si>
  <si>
    <t>(y-y平均數)^2</t>
    <phoneticPr fontId="16" type="noConversion"/>
  </si>
  <si>
    <t>SXY</t>
    <phoneticPr fontId="16" type="noConversion"/>
  </si>
  <si>
    <t>計算</t>
    <phoneticPr fontId="16" type="noConversion"/>
  </si>
  <si>
    <t>計算SSR</t>
    <phoneticPr fontId="16" type="noConversion"/>
  </si>
  <si>
    <t>計算SSE</t>
    <phoneticPr fontId="16" type="noConversion"/>
  </si>
  <si>
    <t>計算MSE</t>
    <phoneticPr fontId="16" type="noConversion"/>
  </si>
  <si>
    <t>T檢定</t>
    <phoneticPr fontId="16" type="noConversion"/>
  </si>
  <si>
    <t>摘要輸出</t>
  </si>
  <si>
    <t>迴歸統計</t>
  </si>
  <si>
    <t>R 的倍數</t>
  </si>
  <si>
    <t>R 平方</t>
  </si>
  <si>
    <t>調整的 R 平方</t>
  </si>
  <si>
    <t>標準誤</t>
  </si>
  <si>
    <t>ANOVA</t>
  </si>
  <si>
    <t>迴歸</t>
  </si>
  <si>
    <t>殘差</t>
  </si>
  <si>
    <t>總和</t>
  </si>
  <si>
    <t>截距</t>
  </si>
  <si>
    <t>SS</t>
  </si>
  <si>
    <t>MS</t>
  </si>
  <si>
    <t>F</t>
  </si>
  <si>
    <t>顯著值</t>
  </si>
  <si>
    <t>係數</t>
  </si>
  <si>
    <t>P-值</t>
  </si>
  <si>
    <t>下限 95%</t>
  </si>
  <si>
    <t>上限 95%</t>
  </si>
  <si>
    <t>下限 95.0%</t>
  </si>
  <si>
    <t>上限 95.0%</t>
  </si>
  <si>
    <t>X 變數 1</t>
  </si>
  <si>
    <t>機率輸出</t>
  </si>
  <si>
    <t>百分比</t>
  </si>
  <si>
    <t>Y</t>
  </si>
  <si>
    <t>計算 a</t>
    <phoneticPr fontId="16" type="noConversion"/>
  </si>
  <si>
    <t>Sxx</t>
  </si>
  <si>
    <t>Sxy</t>
  </si>
  <si>
    <t>a</t>
    <phoneticPr fontId="16" type="noConversion"/>
  </si>
  <si>
    <t>MSE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</si>
</sst>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.0000000000000_ "/>
    <numFmt numFmtId="179" formatCode="0.000_ "/>
    <numFmt numFmtId="180" formatCode="#,##0.00_ "/>
    <numFmt numFmtId="181" formatCode="0.0000_ "/>
  </numFmts>
  <fonts count="2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sz val="12"/>
      <color rgb="FF9C6500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theme="0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b/>
      <sz val="14"/>
      <color theme="0"/>
      <name val="新細明體"/>
      <family val="1"/>
      <charset val="136"/>
      <scheme val="minor"/>
    </font>
    <font>
      <b/>
      <sz val="14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0" fillId="0" borderId="10" xfId="0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19" fillId="34" borderId="10" xfId="0" applyFont="1" applyFill="1" applyBorder="1" applyAlignment="1">
      <alignment horizontal="center" vertical="center"/>
    </xf>
    <xf numFmtId="177" fontId="19" fillId="34" borderId="10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20" fillId="0" borderId="10" xfId="0" applyNumberFormat="1" applyFont="1" applyBorder="1" applyAlignment="1">
      <alignment horizontal="center" vertical="center"/>
    </xf>
    <xf numFmtId="176" fontId="20" fillId="0" borderId="0" xfId="0" applyNumberFormat="1" applyFont="1">
      <alignment vertical="center"/>
    </xf>
    <xf numFmtId="176" fontId="19" fillId="34" borderId="10" xfId="0" applyNumberFormat="1" applyFont="1" applyFill="1" applyBorder="1" applyAlignment="1">
      <alignment horizontal="center" vertical="center"/>
    </xf>
    <xf numFmtId="176" fontId="20" fillId="0" borderId="10" xfId="0" applyNumberFormat="1" applyFont="1" applyBorder="1">
      <alignment vertical="center"/>
    </xf>
    <xf numFmtId="176" fontId="20" fillId="0" borderId="16" xfId="0" applyNumberFormat="1" applyFont="1" applyBorder="1" applyAlignment="1">
      <alignment horizontal="center" vertical="center"/>
    </xf>
    <xf numFmtId="177" fontId="20" fillId="0" borderId="16" xfId="0" applyNumberFormat="1" applyFont="1" applyBorder="1" applyAlignment="1">
      <alignment horizontal="center" vertical="center"/>
    </xf>
    <xf numFmtId="0" fontId="21" fillId="35" borderId="10" xfId="0" applyFont="1" applyFill="1" applyBorder="1">
      <alignment vertical="center"/>
    </xf>
    <xf numFmtId="176" fontId="22" fillId="35" borderId="10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76" fontId="24" fillId="35" borderId="10" xfId="0" applyNumberFormat="1" applyFont="1" applyFill="1" applyBorder="1">
      <alignment vertical="center"/>
    </xf>
    <xf numFmtId="178" fontId="20" fillId="0" borderId="10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0" fillId="0" borderId="0" xfId="0" applyNumberFormat="1" applyFont="1" applyAlignment="1">
      <alignment horizontal="center" vertical="center"/>
    </xf>
    <xf numFmtId="180" fontId="23" fillId="0" borderId="10" xfId="0" applyNumberFormat="1" applyFont="1" applyBorder="1" applyAlignment="1">
      <alignment horizontal="center" vertical="center"/>
    </xf>
    <xf numFmtId="179" fontId="20" fillId="36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37" borderId="0" xfId="0" applyFont="1" applyFill="1">
      <alignment vertical="center"/>
    </xf>
    <xf numFmtId="0" fontId="23" fillId="37" borderId="0" xfId="0" applyFont="1" applyFill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0" fillId="0" borderId="15" xfId="0" applyFont="1" applyBorder="1" applyAlignment="1">
      <alignment horizontal="centerContinuous" vertical="center"/>
    </xf>
    <xf numFmtId="0" fontId="20" fillId="0" borderId="14" xfId="0" applyFont="1" applyBorder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>
      <alignment vertical="center"/>
    </xf>
    <xf numFmtId="181" fontId="26" fillId="0" borderId="10" xfId="0" applyNumberFormat="1" applyFont="1" applyBorder="1">
      <alignment vertical="center"/>
    </xf>
    <xf numFmtId="49" fontId="19" fillId="33" borderId="11" xfId="0" applyNumberFormat="1" applyFont="1" applyFill="1" applyBorder="1" applyAlignment="1">
      <alignment horizontal="center" vertical="center"/>
    </xf>
    <xf numFmtId="49" fontId="19" fillId="33" borderId="12" xfId="0" applyNumberFormat="1" applyFont="1" applyFill="1" applyBorder="1" applyAlignment="1">
      <alignment horizontal="center" vertical="center"/>
    </xf>
    <xf numFmtId="49" fontId="19" fillId="33" borderId="13" xfId="0" applyNumberFormat="1" applyFont="1" applyFill="1" applyBorder="1" applyAlignment="1">
      <alignment horizontal="center" vertical="center"/>
    </xf>
    <xf numFmtId="0" fontId="20" fillId="0" borderId="11" xfId="0" applyFont="1" applyBorder="1" applyAlignment="1">
      <alignment vertical="top"/>
    </xf>
    <xf numFmtId="0" fontId="20" fillId="0" borderId="13" xfId="0" applyFont="1" applyBorder="1" applyAlignment="1">
      <alignment vertical="top"/>
    </xf>
  </cellXfs>
  <cellStyles count="42">
    <cellStyle name="20% - 輔色1" xfId="17" builtinId="30" customBuiltin="1"/>
    <cellStyle name="20% - 輔色2" xfId="20" builtinId="34" customBuiltin="1"/>
    <cellStyle name="20% - 輔色3" xfId="23" builtinId="38" customBuiltin="1"/>
    <cellStyle name="20% - 輔色4" xfId="26" builtinId="42" customBuiltin="1"/>
    <cellStyle name="20% - 輔色5" xfId="29" builtinId="46" customBuiltin="1"/>
    <cellStyle name="20% - 輔色6" xfId="32" builtinId="50" customBuiltin="1"/>
    <cellStyle name="40% - 輔色1" xfId="18" builtinId="31" customBuiltin="1"/>
    <cellStyle name="40% - 輔色2" xfId="21" builtinId="35" customBuiltin="1"/>
    <cellStyle name="40% - 輔色3" xfId="24" builtinId="39" customBuiltin="1"/>
    <cellStyle name="40% - 輔色4" xfId="27" builtinId="43" customBuiltin="1"/>
    <cellStyle name="40% - 輔色5" xfId="30" builtinId="47" customBuiltin="1"/>
    <cellStyle name="40% - 輔色6" xfId="33" builtinId="51" customBuiltin="1"/>
    <cellStyle name="60% - 輔色1 2" xfId="36" xr:uid="{EA9A67B3-C376-4684-843A-139707B03FED}"/>
    <cellStyle name="60% - 輔色2 2" xfId="37" xr:uid="{9845B92C-9D65-4F27-8C42-91D60BE22426}"/>
    <cellStyle name="60% - 輔色3 2" xfId="38" xr:uid="{F97AE119-7598-40D8-BB63-D14109DA672B}"/>
    <cellStyle name="60% - 輔色4 2" xfId="39" xr:uid="{8BB35637-DF35-4E26-86EE-0CE336C26B03}"/>
    <cellStyle name="60% - 輔色5 2" xfId="40" xr:uid="{E6671BB7-B350-4506-992C-BFE2C18FD174}"/>
    <cellStyle name="60% - 輔色6 2" xfId="41" xr:uid="{2940E47F-01CA-4094-84ED-D397411451D7}"/>
    <cellStyle name="一般" xfId="0" builtinId="0"/>
    <cellStyle name="中等 2" xfId="35" xr:uid="{1A6966A3-9A06-489A-9D6C-D434690254F6}"/>
    <cellStyle name="合計" xfId="15" builtinId="25" customBuiltin="1"/>
    <cellStyle name="好" xfId="5" builtinId="26" customBuiltin="1"/>
    <cellStyle name="計算方式" xfId="9" builtinId="22" customBuiltin="1"/>
    <cellStyle name="連結的儲存格" xfId="10" builtinId="24" customBuiltin="1"/>
    <cellStyle name="備註" xfId="13" builtinId="10" customBuiltin="1"/>
    <cellStyle name="說明文字" xfId="14" builtinId="53" customBuiltin="1"/>
    <cellStyle name="輔色1" xfId="16" builtinId="29" customBuiltin="1"/>
    <cellStyle name="輔色2" xfId="19" builtinId="33" customBuiltin="1"/>
    <cellStyle name="輔色3" xfId="22" builtinId="37" customBuiltin="1"/>
    <cellStyle name="輔色4" xfId="25" builtinId="41" customBuiltin="1"/>
    <cellStyle name="輔色5" xfId="28" builtinId="45" customBuiltin="1"/>
    <cellStyle name="輔色6" xfId="31" builtinId="49" customBuiltin="1"/>
    <cellStyle name="標題 1" xfId="1" builtinId="16" customBuiltin="1"/>
    <cellStyle name="標題 2" xfId="2" builtinId="17" customBuiltin="1"/>
    <cellStyle name="標題 3" xfId="3" builtinId="18" customBuiltin="1"/>
    <cellStyle name="標題 4" xfId="4" builtinId="19" customBuiltin="1"/>
    <cellStyle name="標題 5" xfId="34" xr:uid="{D7B4B640-C92B-4D34-B848-589D2460D68C}"/>
    <cellStyle name="輸入" xfId="7" builtinId="20" customBuiltin="1"/>
    <cellStyle name="輸出" xfId="8" builtinId="21" customBuiltin="1"/>
    <cellStyle name="檢查儲存格" xfId="11" builtinId="23" customBuiltin="1"/>
    <cellStyle name="壞" xfId="6" builtinId="27" customBuiltin="1"/>
    <cellStyle name="警告文字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景氣對策訊號燈與</a:t>
            </a:r>
            <a:r>
              <a:rPr lang="en-US" altLang="zh-TW"/>
              <a:t>0056</a:t>
            </a:r>
            <a:r>
              <a:rPr lang="zh-TW" altLang="en-US"/>
              <a:t>股價相關性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回歸分析!$C$1</c:f>
              <c:strCache>
                <c:ptCount val="1"/>
                <c:pt idx="0">
                  <c:v>0056 ETF_Price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620683430872724E-2"/>
                  <c:y val="9.0238162829266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回歸分析!$B$2:$B$180</c:f>
              <c:numCache>
                <c:formatCode>0.00_ </c:formatCode>
                <c:ptCount val="179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26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37</c:v>
                </c:pt>
                <c:pt idx="32">
                  <c:v>34</c:v>
                </c:pt>
                <c:pt idx="33">
                  <c:v>32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31</c:v>
                </c:pt>
                <c:pt idx="38">
                  <c:v>29</c:v>
                </c:pt>
                <c:pt idx="39">
                  <c:v>27</c:v>
                </c:pt>
                <c:pt idx="40">
                  <c:v>25</c:v>
                </c:pt>
                <c:pt idx="41">
                  <c:v>23</c:v>
                </c:pt>
                <c:pt idx="42">
                  <c:v>20</c:v>
                </c:pt>
                <c:pt idx="43">
                  <c:v>21</c:v>
                </c:pt>
                <c:pt idx="44">
                  <c:v>19</c:v>
                </c:pt>
                <c:pt idx="45">
                  <c:v>16</c:v>
                </c:pt>
                <c:pt idx="46">
                  <c:v>14</c:v>
                </c:pt>
                <c:pt idx="47">
                  <c:v>13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15</c:v>
                </c:pt>
                <c:pt idx="55">
                  <c:v>20</c:v>
                </c:pt>
                <c:pt idx="56">
                  <c:v>19</c:v>
                </c:pt>
                <c:pt idx="57">
                  <c:v>21</c:v>
                </c:pt>
                <c:pt idx="58">
                  <c:v>22</c:v>
                </c:pt>
                <c:pt idx="59">
                  <c:v>19</c:v>
                </c:pt>
                <c:pt idx="60">
                  <c:v>20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23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22</c:v>
                </c:pt>
                <c:pt idx="72">
                  <c:v>25</c:v>
                </c:pt>
                <c:pt idx="73">
                  <c:v>25</c:v>
                </c:pt>
                <c:pt idx="74">
                  <c:v>29</c:v>
                </c:pt>
                <c:pt idx="75">
                  <c:v>24</c:v>
                </c:pt>
                <c:pt idx="76">
                  <c:v>26</c:v>
                </c:pt>
                <c:pt idx="77">
                  <c:v>27</c:v>
                </c:pt>
                <c:pt idx="78">
                  <c:v>29</c:v>
                </c:pt>
                <c:pt idx="79">
                  <c:v>27</c:v>
                </c:pt>
                <c:pt idx="80">
                  <c:v>24</c:v>
                </c:pt>
                <c:pt idx="81">
                  <c:v>25</c:v>
                </c:pt>
                <c:pt idx="82">
                  <c:v>22</c:v>
                </c:pt>
                <c:pt idx="83">
                  <c:v>23</c:v>
                </c:pt>
                <c:pt idx="84">
                  <c:v>24</c:v>
                </c:pt>
                <c:pt idx="85">
                  <c:v>22</c:v>
                </c:pt>
                <c:pt idx="86">
                  <c:v>16</c:v>
                </c:pt>
                <c:pt idx="87">
                  <c:v>18</c:v>
                </c:pt>
                <c:pt idx="88">
                  <c:v>16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16</c:v>
                </c:pt>
                <c:pt idx="97">
                  <c:v>16</c:v>
                </c:pt>
                <c:pt idx="98">
                  <c:v>17</c:v>
                </c:pt>
                <c:pt idx="99">
                  <c:v>20</c:v>
                </c:pt>
                <c:pt idx="100">
                  <c:v>20</c:v>
                </c:pt>
                <c:pt idx="101">
                  <c:v>23</c:v>
                </c:pt>
                <c:pt idx="102">
                  <c:v>25</c:v>
                </c:pt>
                <c:pt idx="103">
                  <c:v>23</c:v>
                </c:pt>
                <c:pt idx="104">
                  <c:v>24</c:v>
                </c:pt>
                <c:pt idx="105">
                  <c:v>26</c:v>
                </c:pt>
                <c:pt idx="106">
                  <c:v>28</c:v>
                </c:pt>
                <c:pt idx="107">
                  <c:v>29</c:v>
                </c:pt>
                <c:pt idx="108">
                  <c:v>28</c:v>
                </c:pt>
                <c:pt idx="109">
                  <c:v>24</c:v>
                </c:pt>
                <c:pt idx="110">
                  <c:v>21</c:v>
                </c:pt>
                <c:pt idx="111">
                  <c:v>20</c:v>
                </c:pt>
                <c:pt idx="112">
                  <c:v>22</c:v>
                </c:pt>
                <c:pt idx="113">
                  <c:v>22</c:v>
                </c:pt>
                <c:pt idx="114">
                  <c:v>25</c:v>
                </c:pt>
                <c:pt idx="115">
                  <c:v>28</c:v>
                </c:pt>
                <c:pt idx="116">
                  <c:v>23</c:v>
                </c:pt>
                <c:pt idx="117">
                  <c:v>23</c:v>
                </c:pt>
                <c:pt idx="118">
                  <c:v>22</c:v>
                </c:pt>
                <c:pt idx="119">
                  <c:v>20</c:v>
                </c:pt>
                <c:pt idx="120">
                  <c:v>24</c:v>
                </c:pt>
                <c:pt idx="121">
                  <c:v>23</c:v>
                </c:pt>
                <c:pt idx="122">
                  <c:v>26</c:v>
                </c:pt>
                <c:pt idx="123">
                  <c:v>29</c:v>
                </c:pt>
                <c:pt idx="124">
                  <c:v>22</c:v>
                </c:pt>
                <c:pt idx="125">
                  <c:v>26</c:v>
                </c:pt>
                <c:pt idx="126">
                  <c:v>24</c:v>
                </c:pt>
                <c:pt idx="127">
                  <c:v>22</c:v>
                </c:pt>
                <c:pt idx="128">
                  <c:v>22</c:v>
                </c:pt>
                <c:pt idx="129">
                  <c:v>17</c:v>
                </c:pt>
                <c:pt idx="130">
                  <c:v>16</c:v>
                </c:pt>
                <c:pt idx="131">
                  <c:v>20</c:v>
                </c:pt>
                <c:pt idx="132">
                  <c:v>17</c:v>
                </c:pt>
                <c:pt idx="133">
                  <c:v>20</c:v>
                </c:pt>
                <c:pt idx="134">
                  <c:v>21</c:v>
                </c:pt>
                <c:pt idx="135">
                  <c:v>18</c:v>
                </c:pt>
                <c:pt idx="136">
                  <c:v>21</c:v>
                </c:pt>
                <c:pt idx="137">
                  <c:v>22</c:v>
                </c:pt>
                <c:pt idx="138">
                  <c:v>20</c:v>
                </c:pt>
                <c:pt idx="139">
                  <c:v>19</c:v>
                </c:pt>
                <c:pt idx="140">
                  <c:v>19</c:v>
                </c:pt>
                <c:pt idx="141">
                  <c:v>24</c:v>
                </c:pt>
                <c:pt idx="142">
                  <c:v>27</c:v>
                </c:pt>
                <c:pt idx="143">
                  <c:v>25</c:v>
                </c:pt>
                <c:pt idx="144">
                  <c:v>24</c:v>
                </c:pt>
                <c:pt idx="145">
                  <c:v>20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21</c:v>
                </c:pt>
                <c:pt idx="150">
                  <c:v>26</c:v>
                </c:pt>
                <c:pt idx="151">
                  <c:v>27</c:v>
                </c:pt>
                <c:pt idx="152">
                  <c:v>28</c:v>
                </c:pt>
                <c:pt idx="153">
                  <c:v>30</c:v>
                </c:pt>
                <c:pt idx="154">
                  <c:v>34</c:v>
                </c:pt>
                <c:pt idx="155">
                  <c:v>37</c:v>
                </c:pt>
                <c:pt idx="156">
                  <c:v>40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38</c:v>
                </c:pt>
                <c:pt idx="162">
                  <c:v>39</c:v>
                </c:pt>
                <c:pt idx="163">
                  <c:v>38</c:v>
                </c:pt>
                <c:pt idx="164">
                  <c:v>39</c:v>
                </c:pt>
                <c:pt idx="165">
                  <c:v>37</c:v>
                </c:pt>
                <c:pt idx="166">
                  <c:v>38</c:v>
                </c:pt>
                <c:pt idx="167">
                  <c:v>36</c:v>
                </c:pt>
                <c:pt idx="168">
                  <c:v>34</c:v>
                </c:pt>
                <c:pt idx="169">
                  <c:v>31</c:v>
                </c:pt>
                <c:pt idx="170">
                  <c:v>28</c:v>
                </c:pt>
                <c:pt idx="171">
                  <c:v>28</c:v>
                </c:pt>
                <c:pt idx="172">
                  <c:v>27</c:v>
                </c:pt>
                <c:pt idx="173">
                  <c:v>24</c:v>
                </c:pt>
                <c:pt idx="174">
                  <c:v>23</c:v>
                </c:pt>
                <c:pt idx="175">
                  <c:v>17</c:v>
                </c:pt>
                <c:pt idx="176">
                  <c:v>18</c:v>
                </c:pt>
                <c:pt idx="177">
                  <c:v>12</c:v>
                </c:pt>
                <c:pt idx="178">
                  <c:v>12</c:v>
                </c:pt>
              </c:numCache>
            </c:numRef>
          </c:xVal>
          <c:yVal>
            <c:numRef>
              <c:f>回歸分析!$C$2:$C$180</c:f>
              <c:numCache>
                <c:formatCode>0.00_ </c:formatCode>
                <c:ptCount val="179"/>
                <c:pt idx="0">
                  <c:v>13.686586</c:v>
                </c:pt>
                <c:pt idx="1">
                  <c:v>14.138761000000001</c:v>
                </c:pt>
                <c:pt idx="2">
                  <c:v>14.568884000000001</c:v>
                </c:pt>
                <c:pt idx="3">
                  <c:v>14.011933000000001</c:v>
                </c:pt>
                <c:pt idx="4">
                  <c:v>12.429318</c:v>
                </c:pt>
                <c:pt idx="5">
                  <c:v>11.933028999999999</c:v>
                </c:pt>
                <c:pt idx="6">
                  <c:v>12.197716</c:v>
                </c:pt>
                <c:pt idx="7">
                  <c:v>9.5618610000000004</c:v>
                </c:pt>
                <c:pt idx="8">
                  <c:v>8.1501909999999995</c:v>
                </c:pt>
                <c:pt idx="9">
                  <c:v>7.5050129999999999</c:v>
                </c:pt>
                <c:pt idx="10">
                  <c:v>7.5380989999999999</c:v>
                </c:pt>
                <c:pt idx="11">
                  <c:v>7.2403259999999996</c:v>
                </c:pt>
                <c:pt idx="12">
                  <c:v>7.7862450000000001</c:v>
                </c:pt>
                <c:pt idx="13">
                  <c:v>8.8284559999999992</c:v>
                </c:pt>
                <c:pt idx="14">
                  <c:v>10.102266</c:v>
                </c:pt>
                <c:pt idx="15">
                  <c:v>11.254765000000001</c:v>
                </c:pt>
                <c:pt idx="16">
                  <c:v>10.620616</c:v>
                </c:pt>
                <c:pt idx="17">
                  <c:v>12.131544999999999</c:v>
                </c:pt>
                <c:pt idx="18">
                  <c:v>11.745539000000001</c:v>
                </c:pt>
                <c:pt idx="19">
                  <c:v>12.567176</c:v>
                </c:pt>
                <c:pt idx="20">
                  <c:v>11.541510000000001</c:v>
                </c:pt>
                <c:pt idx="21">
                  <c:v>11.921999</c:v>
                </c:pt>
                <c:pt idx="22">
                  <c:v>12.903551</c:v>
                </c:pt>
                <c:pt idx="23">
                  <c:v>12.324548</c:v>
                </c:pt>
                <c:pt idx="24">
                  <c:v>12.076399</c:v>
                </c:pt>
                <c:pt idx="25">
                  <c:v>12.572689</c:v>
                </c:pt>
                <c:pt idx="26">
                  <c:v>12.870466</c:v>
                </c:pt>
                <c:pt idx="27">
                  <c:v>12.059858</c:v>
                </c:pt>
                <c:pt idx="28">
                  <c:v>12.076399</c:v>
                </c:pt>
                <c:pt idx="29">
                  <c:v>13.179269</c:v>
                </c:pt>
                <c:pt idx="30">
                  <c:v>13.179269</c:v>
                </c:pt>
                <c:pt idx="31">
                  <c:v>13.951275000000001</c:v>
                </c:pt>
                <c:pt idx="32">
                  <c:v>14.502708</c:v>
                </c:pt>
                <c:pt idx="33">
                  <c:v>14.750854</c:v>
                </c:pt>
                <c:pt idx="34">
                  <c:v>15.340888</c:v>
                </c:pt>
                <c:pt idx="35">
                  <c:v>15.511832</c:v>
                </c:pt>
                <c:pt idx="36">
                  <c:v>14.943854999999999</c:v>
                </c:pt>
                <c:pt idx="37">
                  <c:v>14.502708</c:v>
                </c:pt>
                <c:pt idx="38">
                  <c:v>14.888712</c:v>
                </c:pt>
                <c:pt idx="39">
                  <c:v>15.280231000000001</c:v>
                </c:pt>
                <c:pt idx="40">
                  <c:v>15.329859000000001</c:v>
                </c:pt>
                <c:pt idx="41">
                  <c:v>15.550433999999999</c:v>
                </c:pt>
                <c:pt idx="42">
                  <c:v>14.022962</c:v>
                </c:pt>
                <c:pt idx="43">
                  <c:v>13.234413999999999</c:v>
                </c:pt>
                <c:pt idx="44">
                  <c:v>12.671949</c:v>
                </c:pt>
                <c:pt idx="45">
                  <c:v>11.861340999999999</c:v>
                </c:pt>
                <c:pt idx="46">
                  <c:v>12.208742000000001</c:v>
                </c:pt>
                <c:pt idx="47">
                  <c:v>13.113096000000001</c:v>
                </c:pt>
                <c:pt idx="48">
                  <c:v>14.111193</c:v>
                </c:pt>
                <c:pt idx="49">
                  <c:v>13.526669999999999</c:v>
                </c:pt>
                <c:pt idx="50">
                  <c:v>13.146182</c:v>
                </c:pt>
                <c:pt idx="51">
                  <c:v>12.787750000000001</c:v>
                </c:pt>
                <c:pt idx="52">
                  <c:v>12.903551</c:v>
                </c:pt>
                <c:pt idx="53">
                  <c:v>13.261982</c:v>
                </c:pt>
                <c:pt idx="54">
                  <c:v>13.625928</c:v>
                </c:pt>
                <c:pt idx="55">
                  <c:v>13.785847</c:v>
                </c:pt>
                <c:pt idx="56">
                  <c:v>11.684882</c:v>
                </c:pt>
                <c:pt idx="57">
                  <c:v>12.357632000000001</c:v>
                </c:pt>
                <c:pt idx="58">
                  <c:v>12.561661000000001</c:v>
                </c:pt>
                <c:pt idx="59">
                  <c:v>13.102067999999999</c:v>
                </c:pt>
                <c:pt idx="60">
                  <c:v>13.00281</c:v>
                </c:pt>
                <c:pt idx="61">
                  <c:v>12.793265</c:v>
                </c:pt>
                <c:pt idx="62">
                  <c:v>13.212353999999999</c:v>
                </c:pt>
                <c:pt idx="63">
                  <c:v>13.311612</c:v>
                </c:pt>
                <c:pt idx="64">
                  <c:v>12.909065</c:v>
                </c:pt>
                <c:pt idx="65">
                  <c:v>13.399842</c:v>
                </c:pt>
                <c:pt idx="66">
                  <c:v>13.041409</c:v>
                </c:pt>
                <c:pt idx="67">
                  <c:v>13.339187000000001</c:v>
                </c:pt>
                <c:pt idx="68">
                  <c:v>12.842896</c:v>
                </c:pt>
                <c:pt idx="69">
                  <c:v>13.030761</c:v>
                </c:pt>
                <c:pt idx="70">
                  <c:v>13.179358000000001</c:v>
                </c:pt>
                <c:pt idx="71">
                  <c:v>13.185074</c:v>
                </c:pt>
                <c:pt idx="72">
                  <c:v>13.236511</c:v>
                </c:pt>
                <c:pt idx="73">
                  <c:v>13.516558</c:v>
                </c:pt>
                <c:pt idx="74">
                  <c:v>13.608001</c:v>
                </c:pt>
                <c:pt idx="75">
                  <c:v>14.219533</c:v>
                </c:pt>
                <c:pt idx="76">
                  <c:v>14.385272000000001</c:v>
                </c:pt>
                <c:pt idx="77">
                  <c:v>14.545303000000001</c:v>
                </c:pt>
                <c:pt idx="78">
                  <c:v>15.156834999999999</c:v>
                </c:pt>
                <c:pt idx="79">
                  <c:v>14.048075000000001</c:v>
                </c:pt>
                <c:pt idx="80">
                  <c:v>13.390821000000001</c:v>
                </c:pt>
                <c:pt idx="81">
                  <c:v>13.997903000000001</c:v>
                </c:pt>
                <c:pt idx="82">
                  <c:v>14.409431</c:v>
                </c:pt>
                <c:pt idx="83">
                  <c:v>14.701676000000001</c:v>
                </c:pt>
                <c:pt idx="84">
                  <c:v>14.993917</c:v>
                </c:pt>
                <c:pt idx="85">
                  <c:v>14.820956000000001</c:v>
                </c:pt>
                <c:pt idx="86">
                  <c:v>14.934275</c:v>
                </c:pt>
                <c:pt idx="87">
                  <c:v>14.743423999999999</c:v>
                </c:pt>
                <c:pt idx="88">
                  <c:v>14.135078999999999</c:v>
                </c:pt>
                <c:pt idx="89">
                  <c:v>13.09135</c:v>
                </c:pt>
                <c:pt idx="90">
                  <c:v>12.393542</c:v>
                </c:pt>
                <c:pt idx="91">
                  <c:v>12.54861</c:v>
                </c:pt>
                <c:pt idx="92">
                  <c:v>12.918386999999999</c:v>
                </c:pt>
                <c:pt idx="93">
                  <c:v>13.234297</c:v>
                </c:pt>
                <c:pt idx="94">
                  <c:v>13.633634000000001</c:v>
                </c:pt>
                <c:pt idx="95">
                  <c:v>13.477641</c:v>
                </c:pt>
                <c:pt idx="96">
                  <c:v>14.032971</c:v>
                </c:pt>
                <c:pt idx="97">
                  <c:v>13.995533</c:v>
                </c:pt>
                <c:pt idx="98">
                  <c:v>13.477641</c:v>
                </c:pt>
                <c:pt idx="99">
                  <c:v>13.696033</c:v>
                </c:pt>
                <c:pt idx="100">
                  <c:v>14.101608000000001</c:v>
                </c:pt>
                <c:pt idx="101">
                  <c:v>15.206026</c:v>
                </c:pt>
                <c:pt idx="102">
                  <c:v>15.380737</c:v>
                </c:pt>
                <c:pt idx="103">
                  <c:v>15.661519999999999</c:v>
                </c:pt>
                <c:pt idx="104">
                  <c:v>14.850365999999999</c:v>
                </c:pt>
                <c:pt idx="105">
                  <c:v>15.297935000000001</c:v>
                </c:pt>
                <c:pt idx="106">
                  <c:v>15.172974</c:v>
                </c:pt>
                <c:pt idx="107">
                  <c:v>15.482089</c:v>
                </c:pt>
                <c:pt idx="108">
                  <c:v>16.100322999999999</c:v>
                </c:pt>
                <c:pt idx="109">
                  <c:v>16.26474</c:v>
                </c:pt>
                <c:pt idx="110">
                  <c:v>16.080590999999998</c:v>
                </c:pt>
                <c:pt idx="111">
                  <c:v>16.330511000000001</c:v>
                </c:pt>
                <c:pt idx="112">
                  <c:v>16.823782000000001</c:v>
                </c:pt>
                <c:pt idx="113">
                  <c:v>17.159203000000002</c:v>
                </c:pt>
                <c:pt idx="114">
                  <c:v>17.159203000000002</c:v>
                </c:pt>
                <c:pt idx="115">
                  <c:v>17.027666</c:v>
                </c:pt>
                <c:pt idx="116">
                  <c:v>16.823782000000001</c:v>
                </c:pt>
                <c:pt idx="117">
                  <c:v>17.049498</c:v>
                </c:pt>
                <c:pt idx="118">
                  <c:v>17.056324</c:v>
                </c:pt>
                <c:pt idx="119">
                  <c:v>18.045587999999999</c:v>
                </c:pt>
                <c:pt idx="120">
                  <c:v>17.704461999999999</c:v>
                </c:pt>
                <c:pt idx="121">
                  <c:v>17.752220000000001</c:v>
                </c:pt>
                <c:pt idx="122">
                  <c:v>17.329219999999999</c:v>
                </c:pt>
                <c:pt idx="123">
                  <c:v>17.868202</c:v>
                </c:pt>
                <c:pt idx="124">
                  <c:v>17.506606999999999</c:v>
                </c:pt>
                <c:pt idx="125">
                  <c:v>18.550454999999999</c:v>
                </c:pt>
                <c:pt idx="126">
                  <c:v>18.952984000000001</c:v>
                </c:pt>
                <c:pt idx="127">
                  <c:v>18.611858000000002</c:v>
                </c:pt>
                <c:pt idx="128">
                  <c:v>16.223972</c:v>
                </c:pt>
                <c:pt idx="129">
                  <c:v>17.681232000000001</c:v>
                </c:pt>
                <c:pt idx="130">
                  <c:v>17.305344000000002</c:v>
                </c:pt>
                <c:pt idx="131">
                  <c:v>18.013746000000001</c:v>
                </c:pt>
                <c:pt idx="132">
                  <c:v>18.765528</c:v>
                </c:pt>
                <c:pt idx="133">
                  <c:v>19.083586</c:v>
                </c:pt>
                <c:pt idx="134">
                  <c:v>19.770306000000001</c:v>
                </c:pt>
                <c:pt idx="135">
                  <c:v>18.751068</c:v>
                </c:pt>
                <c:pt idx="136">
                  <c:v>19.220932000000001</c:v>
                </c:pt>
                <c:pt idx="137">
                  <c:v>19.661877</c:v>
                </c:pt>
                <c:pt idx="138">
                  <c:v>19.698018999999999</c:v>
                </c:pt>
                <c:pt idx="139">
                  <c:v>20.153421000000002</c:v>
                </c:pt>
                <c:pt idx="140">
                  <c:v>19.936563</c:v>
                </c:pt>
                <c:pt idx="141">
                  <c:v>21.385452000000001</c:v>
                </c:pt>
                <c:pt idx="142">
                  <c:v>22.32564</c:v>
                </c:pt>
                <c:pt idx="143">
                  <c:v>21.516462000000001</c:v>
                </c:pt>
                <c:pt idx="144">
                  <c:v>21.501048999999998</c:v>
                </c:pt>
                <c:pt idx="145">
                  <c:v>18.873144</c:v>
                </c:pt>
                <c:pt idx="146">
                  <c:v>21.161963</c:v>
                </c:pt>
                <c:pt idx="147">
                  <c:v>21.470220999999999</c:v>
                </c:pt>
                <c:pt idx="148">
                  <c:v>22.009675999999999</c:v>
                </c:pt>
                <c:pt idx="149">
                  <c:v>23.304361</c:v>
                </c:pt>
                <c:pt idx="150">
                  <c:v>23.242712000000001</c:v>
                </c:pt>
                <c:pt idx="151">
                  <c:v>22.718669999999999</c:v>
                </c:pt>
                <c:pt idx="152">
                  <c:v>21.423984999999998</c:v>
                </c:pt>
                <c:pt idx="153">
                  <c:v>23.906832000000001</c:v>
                </c:pt>
                <c:pt idx="154">
                  <c:v>24.395558999999999</c:v>
                </c:pt>
                <c:pt idx="155">
                  <c:v>24.648067000000001</c:v>
                </c:pt>
                <c:pt idx="156">
                  <c:v>25.983917000000002</c:v>
                </c:pt>
                <c:pt idx="157">
                  <c:v>28.207619000000001</c:v>
                </c:pt>
                <c:pt idx="158">
                  <c:v>29.421285999999998</c:v>
                </c:pt>
                <c:pt idx="159">
                  <c:v>28.305363</c:v>
                </c:pt>
                <c:pt idx="160">
                  <c:v>28.508997000000001</c:v>
                </c:pt>
                <c:pt idx="161">
                  <c:v>27.613002999999999</c:v>
                </c:pt>
                <c:pt idx="162">
                  <c:v>27.189442</c:v>
                </c:pt>
                <c:pt idx="163">
                  <c:v>26.692568000000001</c:v>
                </c:pt>
                <c:pt idx="164">
                  <c:v>25.617373000000001</c:v>
                </c:pt>
                <c:pt idx="165">
                  <c:v>27.857365000000001</c:v>
                </c:pt>
                <c:pt idx="166">
                  <c:v>28.961310999999998</c:v>
                </c:pt>
                <c:pt idx="167">
                  <c:v>27.943611000000001</c:v>
                </c:pt>
                <c:pt idx="168">
                  <c:v>28.745695000000001</c:v>
                </c:pt>
                <c:pt idx="169">
                  <c:v>29.004432999999999</c:v>
                </c:pt>
                <c:pt idx="170">
                  <c:v>27.607251999999999</c:v>
                </c:pt>
                <c:pt idx="171">
                  <c:v>27.081154000000002</c:v>
                </c:pt>
                <c:pt idx="172">
                  <c:v>23.769317999999998</c:v>
                </c:pt>
                <c:pt idx="173">
                  <c:v>24.623149999999999</c:v>
                </c:pt>
                <c:pt idx="174">
                  <c:v>24.830141000000001</c:v>
                </c:pt>
                <c:pt idx="175">
                  <c:v>22.234145999999999</c:v>
                </c:pt>
                <c:pt idx="176">
                  <c:v>20.250494</c:v>
                </c:pt>
                <c:pt idx="177">
                  <c:v>24.078900999999998</c:v>
                </c:pt>
                <c:pt idx="178">
                  <c:v>23.844213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F-4357-9B95-6C1FAF7B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07048"/>
        <c:axId val="749709864"/>
      </c:scatterChart>
      <c:valAx>
        <c:axId val="74970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100"/>
                  <a:t>景氣對策訊號燈燈號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709864"/>
        <c:crosses val="autoZero"/>
        <c:crossBetween val="midCat"/>
      </c:valAx>
      <c:valAx>
        <c:axId val="7497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0056</a:t>
                </a:r>
                <a:r>
                  <a:rPr lang="zh-TW" altLang="en-US" sz="1200"/>
                  <a:t>股價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97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</xdr:colOff>
      <xdr:row>162</xdr:row>
      <xdr:rowOff>53340</xdr:rowOff>
    </xdr:from>
    <xdr:to>
      <xdr:col>11</xdr:col>
      <xdr:colOff>411480</xdr:colOff>
      <xdr:row>181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6D346F8-2B38-C3F1-D071-051F6E0CB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22127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F7B7CE2-85ED-4815-AAFF-4F552E3D02C7}"/>
                </a:ext>
              </a:extLst>
            </xdr:cNvPr>
            <xdr:cNvSpPr txBox="1"/>
          </xdr:nvSpPr>
          <xdr:spPr>
            <a:xfrm>
              <a:off x="0" y="617220"/>
              <a:ext cx="2212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TW" alt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F7B7CE2-85ED-4815-AAFF-4F552E3D02C7}"/>
                </a:ext>
              </a:extLst>
            </xdr:cNvPr>
            <xdr:cNvSpPr txBox="1"/>
          </xdr:nvSpPr>
          <xdr:spPr>
            <a:xfrm>
              <a:off x="0" y="617220"/>
              <a:ext cx="2212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400" i="0">
                  <a:latin typeface="Cambria Math" panose="02040503050406030204" pitchFamily="18" charset="0"/>
                </a:rPr>
                <a:t>𝛽</a:t>
              </a:r>
              <a:r>
                <a:rPr lang="zh-TW" alt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TW" altLang="en-US" sz="1400" i="0">
                  <a:latin typeface="Cambria Math" panose="02040503050406030204" pitchFamily="18" charset="0"/>
                </a:rPr>
                <a:t>0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369570</xdr:colOff>
      <xdr:row>8</xdr:row>
      <xdr:rowOff>198120</xdr:rowOff>
    </xdr:from>
    <xdr:ext cx="22127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CF06106-2872-9932-5870-36BBA54C5847}"/>
                </a:ext>
              </a:extLst>
            </xdr:cNvPr>
            <xdr:cNvSpPr txBox="1"/>
          </xdr:nvSpPr>
          <xdr:spPr>
            <a:xfrm>
              <a:off x="15563850" y="1844040"/>
              <a:ext cx="2212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TW" altLang="en-US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0CF06106-2872-9932-5870-36BBA54C5847}"/>
                </a:ext>
              </a:extLst>
            </xdr:cNvPr>
            <xdr:cNvSpPr txBox="1"/>
          </xdr:nvSpPr>
          <xdr:spPr>
            <a:xfrm>
              <a:off x="15563850" y="1844040"/>
              <a:ext cx="22127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400" i="0">
                  <a:latin typeface="Cambria Math" panose="02040503050406030204" pitchFamily="18" charset="0"/>
                </a:rPr>
                <a:t>𝛽</a:t>
              </a:r>
              <a:r>
                <a:rPr lang="zh-TW" altLang="en-US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TW" altLang="en-US" sz="1400" i="0">
                  <a:latin typeface="Cambria Math" panose="02040503050406030204" pitchFamily="18" charset="0"/>
                </a:rPr>
                <a:t>0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E1B8-D498-40B5-9C15-DF6A5A334E72}">
  <dimension ref="A1:L180"/>
  <sheetViews>
    <sheetView topLeftCell="B145" workbookViewId="0">
      <selection activeCell="B2" sqref="B2:C180"/>
    </sheetView>
  </sheetViews>
  <sheetFormatPr defaultRowHeight="16.2" x14ac:dyDescent="0.3"/>
  <cols>
    <col min="2" max="2" width="26.6640625" customWidth="1"/>
    <col min="3" max="3" width="20.88671875" customWidth="1"/>
    <col min="4" max="4" width="13" customWidth="1"/>
    <col min="5" max="5" width="16.77734375" customWidth="1"/>
    <col min="6" max="6" width="10.5546875" customWidth="1"/>
    <col min="7" max="7" width="18" customWidth="1"/>
    <col min="8" max="8" width="14.5546875" customWidth="1"/>
    <col min="9" max="9" width="16.77734375" customWidth="1"/>
    <col min="10" max="10" width="14.77734375" customWidth="1"/>
    <col min="11" max="11" width="12" customWidth="1"/>
  </cols>
  <sheetData>
    <row r="1" spans="1:12" x14ac:dyDescent="0.3">
      <c r="A1" t="s">
        <v>0</v>
      </c>
      <c r="B1" t="s">
        <v>1</v>
      </c>
      <c r="C1" t="s">
        <v>2</v>
      </c>
      <c r="G1" s="38" t="s">
        <v>8</v>
      </c>
      <c r="H1" s="39"/>
      <c r="I1" s="39"/>
      <c r="J1" s="39"/>
      <c r="K1" s="39"/>
      <c r="L1" s="40"/>
    </row>
    <row r="2" spans="1:12" x14ac:dyDescent="0.3">
      <c r="A2" s="2">
        <v>39479</v>
      </c>
      <c r="B2" s="1">
        <v>27</v>
      </c>
      <c r="C2" s="1">
        <v>13.686586</v>
      </c>
      <c r="D2" t="s">
        <v>7</v>
      </c>
      <c r="E2">
        <f>COUNT(A2:A181)</f>
        <v>179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11</v>
      </c>
      <c r="L2" s="3" t="s">
        <v>9</v>
      </c>
    </row>
    <row r="3" spans="1:12" x14ac:dyDescent="0.3">
      <c r="A3" s="2">
        <v>39508</v>
      </c>
      <c r="B3" s="1">
        <v>26</v>
      </c>
      <c r="C3" s="1">
        <v>14.138761000000001</v>
      </c>
      <c r="G3" s="4">
        <f>AVERAGE(B2:B181)</f>
        <v>23.564245810055866</v>
      </c>
      <c r="H3" s="3">
        <f>_xlfn.VAR.S(B2:B181)</f>
        <v>61.865231310024519</v>
      </c>
      <c r="I3" s="4">
        <f>STDEV(B2:B181)</f>
        <v>7.8654453980702526</v>
      </c>
      <c r="J3" s="4">
        <f>_xlfn.QUARTILE.EXC(B1:B181, 1)</f>
        <v>18</v>
      </c>
      <c r="K3" s="4">
        <f>_xlfn.QUARTILE.EXC(B2:B181, 2)</f>
        <v>22</v>
      </c>
      <c r="L3" s="4">
        <f>_xlfn.QUARTILE.EXC(B2:B181, 3)</f>
        <v>28</v>
      </c>
    </row>
    <row r="4" spans="1:12" x14ac:dyDescent="0.3">
      <c r="A4" s="2">
        <v>39539</v>
      </c>
      <c r="B4" s="1">
        <v>27</v>
      </c>
      <c r="C4" s="1">
        <v>14.568884000000001</v>
      </c>
      <c r="G4" s="5"/>
      <c r="H4" s="5"/>
      <c r="I4" s="5"/>
      <c r="J4" s="5"/>
      <c r="K4" s="5"/>
      <c r="L4" s="5"/>
    </row>
    <row r="5" spans="1:12" x14ac:dyDescent="0.3">
      <c r="A5" s="2">
        <v>39569</v>
      </c>
      <c r="B5" s="1">
        <v>22</v>
      </c>
      <c r="C5" s="1">
        <v>14.011933000000001</v>
      </c>
      <c r="G5" s="38" t="s">
        <v>10</v>
      </c>
      <c r="H5" s="39"/>
      <c r="I5" s="39"/>
      <c r="J5" s="39"/>
      <c r="K5" s="39"/>
      <c r="L5" s="40"/>
    </row>
    <row r="6" spans="1:12" x14ac:dyDescent="0.3">
      <c r="A6" s="2">
        <v>39600</v>
      </c>
      <c r="B6" s="1">
        <v>20</v>
      </c>
      <c r="C6" s="1">
        <v>12.429318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11</v>
      </c>
      <c r="L6" s="3" t="s">
        <v>9</v>
      </c>
    </row>
    <row r="7" spans="1:12" x14ac:dyDescent="0.3">
      <c r="A7" s="2">
        <v>39630</v>
      </c>
      <c r="B7" s="1">
        <v>16</v>
      </c>
      <c r="C7" s="1">
        <v>11.933028999999999</v>
      </c>
      <c r="G7" s="4">
        <f>AVERAGE(C2:C181)</f>
        <v>16.501044374301671</v>
      </c>
      <c r="H7" s="3">
        <f>_xlfn.VAR.S(C2:C181)</f>
        <v>25.762600659305587</v>
      </c>
      <c r="I7" s="4">
        <f>STDEV(C2:C181)</f>
        <v>5.0756872105465272</v>
      </c>
      <c r="J7" s="4">
        <f>_xlfn.QUARTILE.EXC(C2:C181,1)</f>
        <v>13.113096000000001</v>
      </c>
      <c r="K7" s="4">
        <f>_xlfn.QUARTILE.EXC(C2:C181, 2)</f>
        <v>14.750854</v>
      </c>
      <c r="L7" s="4">
        <f>_xlfn.QUARTILE.EXC(C2:C181, 3)</f>
        <v>18.952984000000001</v>
      </c>
    </row>
    <row r="8" spans="1:12" x14ac:dyDescent="0.3">
      <c r="A8" s="2">
        <v>39661</v>
      </c>
      <c r="B8" s="1">
        <v>18</v>
      </c>
      <c r="C8" s="1">
        <v>12.197716</v>
      </c>
    </row>
    <row r="9" spans="1:12" x14ac:dyDescent="0.3">
      <c r="A9" s="2">
        <v>39692</v>
      </c>
      <c r="B9" s="1">
        <v>12</v>
      </c>
      <c r="C9" s="1">
        <v>9.5618610000000004</v>
      </c>
    </row>
    <row r="10" spans="1:12" x14ac:dyDescent="0.3">
      <c r="A10" s="2">
        <v>39722</v>
      </c>
      <c r="B10" s="1">
        <v>12</v>
      </c>
      <c r="C10" s="1">
        <v>8.1501909999999995</v>
      </c>
      <c r="E10" t="s">
        <v>12</v>
      </c>
    </row>
    <row r="11" spans="1:12" x14ac:dyDescent="0.3">
      <c r="A11" s="2">
        <v>39753</v>
      </c>
      <c r="B11" s="1">
        <v>11</v>
      </c>
      <c r="C11" s="1">
        <v>7.5050129999999999</v>
      </c>
      <c r="E11">
        <f>TTEST(B2:B180,C2:C180,2,1)</f>
        <v>3.6773282204454274E-29</v>
      </c>
    </row>
    <row r="12" spans="1:12" x14ac:dyDescent="0.3">
      <c r="A12" s="2">
        <v>39783</v>
      </c>
      <c r="B12" s="1">
        <v>9</v>
      </c>
      <c r="C12" s="1">
        <v>7.5380989999999999</v>
      </c>
    </row>
    <row r="13" spans="1:12" x14ac:dyDescent="0.3">
      <c r="A13" s="2">
        <v>39814</v>
      </c>
      <c r="B13" s="1">
        <v>9</v>
      </c>
      <c r="C13" s="1">
        <v>7.2403259999999996</v>
      </c>
    </row>
    <row r="14" spans="1:12" x14ac:dyDescent="0.3">
      <c r="A14" s="2">
        <v>39845</v>
      </c>
      <c r="B14" s="1">
        <v>10</v>
      </c>
      <c r="C14" s="1">
        <v>7.7862450000000001</v>
      </c>
    </row>
    <row r="15" spans="1:12" x14ac:dyDescent="0.3">
      <c r="A15" s="2">
        <v>39873</v>
      </c>
      <c r="B15" s="1">
        <v>10</v>
      </c>
      <c r="C15" s="1">
        <v>8.8284559999999992</v>
      </c>
    </row>
    <row r="16" spans="1:12" x14ac:dyDescent="0.3">
      <c r="A16" s="2">
        <v>39904</v>
      </c>
      <c r="B16" s="1">
        <v>11</v>
      </c>
      <c r="C16" s="1">
        <v>10.102266</v>
      </c>
    </row>
    <row r="17" spans="1:3" x14ac:dyDescent="0.3">
      <c r="A17" s="2">
        <v>39934</v>
      </c>
      <c r="B17" s="1">
        <v>12</v>
      </c>
      <c r="C17" s="1">
        <v>11.254765000000001</v>
      </c>
    </row>
    <row r="18" spans="1:3" x14ac:dyDescent="0.3">
      <c r="A18" s="2">
        <v>39965</v>
      </c>
      <c r="B18" s="1">
        <v>17</v>
      </c>
      <c r="C18" s="1">
        <v>10.620616</v>
      </c>
    </row>
    <row r="19" spans="1:3" x14ac:dyDescent="0.3">
      <c r="A19" s="2">
        <v>39995</v>
      </c>
      <c r="B19" s="1">
        <v>18</v>
      </c>
      <c r="C19" s="1">
        <v>12.131544999999999</v>
      </c>
    </row>
    <row r="20" spans="1:3" x14ac:dyDescent="0.3">
      <c r="A20" s="2">
        <v>40026</v>
      </c>
      <c r="B20" s="1">
        <v>18</v>
      </c>
      <c r="C20" s="1">
        <v>11.745539000000001</v>
      </c>
    </row>
    <row r="21" spans="1:3" x14ac:dyDescent="0.3">
      <c r="A21" s="2">
        <v>40057</v>
      </c>
      <c r="B21" s="1">
        <v>20</v>
      </c>
      <c r="C21" s="1">
        <v>12.567176</v>
      </c>
    </row>
    <row r="22" spans="1:3" x14ac:dyDescent="0.3">
      <c r="A22" s="2">
        <v>40087</v>
      </c>
      <c r="B22" s="1">
        <v>26</v>
      </c>
      <c r="C22" s="1">
        <v>11.541510000000001</v>
      </c>
    </row>
    <row r="23" spans="1:3" x14ac:dyDescent="0.3">
      <c r="A23" s="2">
        <v>40118</v>
      </c>
      <c r="B23" s="1">
        <v>37</v>
      </c>
      <c r="C23" s="1">
        <v>11.921999</v>
      </c>
    </row>
    <row r="24" spans="1:3" x14ac:dyDescent="0.3">
      <c r="A24" s="2">
        <v>40148</v>
      </c>
      <c r="B24" s="1">
        <v>37</v>
      </c>
      <c r="C24" s="1">
        <v>12.903551</v>
      </c>
    </row>
    <row r="25" spans="1:3" x14ac:dyDescent="0.3">
      <c r="A25" s="2">
        <v>40179</v>
      </c>
      <c r="B25" s="1">
        <v>38</v>
      </c>
      <c r="C25" s="1">
        <v>12.324548</v>
      </c>
    </row>
    <row r="26" spans="1:3" x14ac:dyDescent="0.3">
      <c r="A26" s="2">
        <v>40210</v>
      </c>
      <c r="B26" s="1">
        <v>38</v>
      </c>
      <c r="C26" s="1">
        <v>12.076399</v>
      </c>
    </row>
    <row r="27" spans="1:3" x14ac:dyDescent="0.3">
      <c r="A27" s="2">
        <v>40238</v>
      </c>
      <c r="B27" s="1">
        <v>39</v>
      </c>
      <c r="C27" s="1">
        <v>12.572689</v>
      </c>
    </row>
    <row r="28" spans="1:3" x14ac:dyDescent="0.3">
      <c r="A28" s="2">
        <v>40269</v>
      </c>
      <c r="B28" s="1">
        <v>39</v>
      </c>
      <c r="C28" s="1">
        <v>12.870466</v>
      </c>
    </row>
    <row r="29" spans="1:3" x14ac:dyDescent="0.3">
      <c r="A29" s="2">
        <v>40299</v>
      </c>
      <c r="B29" s="1">
        <v>37</v>
      </c>
      <c r="C29" s="1">
        <v>12.059858</v>
      </c>
    </row>
    <row r="30" spans="1:3" x14ac:dyDescent="0.3">
      <c r="A30" s="2">
        <v>40330</v>
      </c>
      <c r="B30" s="1">
        <v>37</v>
      </c>
      <c r="C30" s="1">
        <v>12.076399</v>
      </c>
    </row>
    <row r="31" spans="1:3" x14ac:dyDescent="0.3">
      <c r="A31" s="2">
        <v>40360</v>
      </c>
      <c r="B31" s="1">
        <v>38</v>
      </c>
      <c r="C31" s="1">
        <v>13.179269</v>
      </c>
    </row>
    <row r="32" spans="1:3" x14ac:dyDescent="0.3">
      <c r="A32" s="2">
        <v>40391</v>
      </c>
      <c r="B32" s="1">
        <v>38</v>
      </c>
      <c r="C32" s="1">
        <v>13.179269</v>
      </c>
    </row>
    <row r="33" spans="1:3" x14ac:dyDescent="0.3">
      <c r="A33" s="2">
        <v>40422</v>
      </c>
      <c r="B33" s="1">
        <v>37</v>
      </c>
      <c r="C33" s="1">
        <v>13.951275000000001</v>
      </c>
    </row>
    <row r="34" spans="1:3" x14ac:dyDescent="0.3">
      <c r="A34" s="2">
        <v>40452</v>
      </c>
      <c r="B34" s="1">
        <v>34</v>
      </c>
      <c r="C34" s="1">
        <v>14.502708</v>
      </c>
    </row>
    <row r="35" spans="1:3" x14ac:dyDescent="0.3">
      <c r="A35" s="2">
        <v>40483</v>
      </c>
      <c r="B35" s="1">
        <v>32</v>
      </c>
      <c r="C35" s="1">
        <v>14.750854</v>
      </c>
    </row>
    <row r="36" spans="1:3" x14ac:dyDescent="0.3">
      <c r="A36" s="2">
        <v>40513</v>
      </c>
      <c r="B36" s="1">
        <v>34</v>
      </c>
      <c r="C36" s="1">
        <v>15.340888</v>
      </c>
    </row>
    <row r="37" spans="1:3" x14ac:dyDescent="0.3">
      <c r="A37" s="2">
        <v>40544</v>
      </c>
      <c r="B37" s="1">
        <v>34</v>
      </c>
      <c r="C37" s="1">
        <v>15.511832</v>
      </c>
    </row>
    <row r="38" spans="1:3" x14ac:dyDescent="0.3">
      <c r="A38" s="2">
        <v>40575</v>
      </c>
      <c r="B38" s="1">
        <v>34</v>
      </c>
      <c r="C38" s="1">
        <v>14.943854999999999</v>
      </c>
    </row>
    <row r="39" spans="1:3" x14ac:dyDescent="0.3">
      <c r="A39" s="2">
        <v>40603</v>
      </c>
      <c r="B39" s="1">
        <v>31</v>
      </c>
      <c r="C39" s="1">
        <v>14.502708</v>
      </c>
    </row>
    <row r="40" spans="1:3" x14ac:dyDescent="0.3">
      <c r="A40" s="2">
        <v>40634</v>
      </c>
      <c r="B40" s="1">
        <v>29</v>
      </c>
      <c r="C40" s="1">
        <v>14.888712</v>
      </c>
    </row>
    <row r="41" spans="1:3" x14ac:dyDescent="0.3">
      <c r="A41" s="2">
        <v>40664</v>
      </c>
      <c r="B41" s="1">
        <v>27</v>
      </c>
      <c r="C41" s="1">
        <v>15.280231000000001</v>
      </c>
    </row>
    <row r="42" spans="1:3" x14ac:dyDescent="0.3">
      <c r="A42" s="2">
        <v>40695</v>
      </c>
      <c r="B42" s="1">
        <v>25</v>
      </c>
      <c r="C42" s="1">
        <v>15.329859000000001</v>
      </c>
    </row>
    <row r="43" spans="1:3" x14ac:dyDescent="0.3">
      <c r="A43" s="2">
        <v>40725</v>
      </c>
      <c r="B43" s="1">
        <v>23</v>
      </c>
      <c r="C43" s="1">
        <v>15.550433999999999</v>
      </c>
    </row>
    <row r="44" spans="1:3" x14ac:dyDescent="0.3">
      <c r="A44" s="2">
        <v>40756</v>
      </c>
      <c r="B44" s="1">
        <v>20</v>
      </c>
      <c r="C44" s="1">
        <v>14.022962</v>
      </c>
    </row>
    <row r="45" spans="1:3" x14ac:dyDescent="0.3">
      <c r="A45" s="2">
        <v>40787</v>
      </c>
      <c r="B45" s="1">
        <v>21</v>
      </c>
      <c r="C45" s="1">
        <v>13.234413999999999</v>
      </c>
    </row>
    <row r="46" spans="1:3" x14ac:dyDescent="0.3">
      <c r="A46" s="2">
        <v>40817</v>
      </c>
      <c r="B46" s="1">
        <v>19</v>
      </c>
      <c r="C46" s="1">
        <v>12.671949</v>
      </c>
    </row>
    <row r="47" spans="1:3" x14ac:dyDescent="0.3">
      <c r="A47" s="2">
        <v>40848</v>
      </c>
      <c r="B47" s="1">
        <v>16</v>
      </c>
      <c r="C47" s="1">
        <v>11.861340999999999</v>
      </c>
    </row>
    <row r="48" spans="1:3" x14ac:dyDescent="0.3">
      <c r="A48" s="2">
        <v>40878</v>
      </c>
      <c r="B48" s="1">
        <v>14</v>
      </c>
      <c r="C48" s="1">
        <v>12.208742000000001</v>
      </c>
    </row>
    <row r="49" spans="1:3" x14ac:dyDescent="0.3">
      <c r="A49" s="2">
        <v>40909</v>
      </c>
      <c r="B49" s="1">
        <v>13</v>
      </c>
      <c r="C49" s="1">
        <v>13.113096000000001</v>
      </c>
    </row>
    <row r="50" spans="1:3" x14ac:dyDescent="0.3">
      <c r="A50" s="2">
        <v>40940</v>
      </c>
      <c r="B50" s="1">
        <v>15</v>
      </c>
      <c r="C50" s="1">
        <v>14.111193</v>
      </c>
    </row>
    <row r="51" spans="1:3" x14ac:dyDescent="0.3">
      <c r="A51" s="2">
        <v>40969</v>
      </c>
      <c r="B51" s="1">
        <v>14</v>
      </c>
      <c r="C51" s="1">
        <v>13.526669999999999</v>
      </c>
    </row>
    <row r="52" spans="1:3" x14ac:dyDescent="0.3">
      <c r="A52" s="2">
        <v>41000</v>
      </c>
      <c r="B52" s="1">
        <v>14</v>
      </c>
      <c r="C52" s="1">
        <v>13.146182</v>
      </c>
    </row>
    <row r="53" spans="1:3" x14ac:dyDescent="0.3">
      <c r="A53" s="2">
        <v>41030</v>
      </c>
      <c r="B53" s="1">
        <v>15</v>
      </c>
      <c r="C53" s="1">
        <v>12.787750000000001</v>
      </c>
    </row>
    <row r="54" spans="1:3" x14ac:dyDescent="0.3">
      <c r="A54" s="2">
        <v>41061</v>
      </c>
      <c r="B54" s="1">
        <v>15</v>
      </c>
      <c r="C54" s="1">
        <v>12.903551</v>
      </c>
    </row>
    <row r="55" spans="1:3" x14ac:dyDescent="0.3">
      <c r="A55" s="2">
        <v>41091</v>
      </c>
      <c r="B55" s="1">
        <v>16</v>
      </c>
      <c r="C55" s="1">
        <v>13.261982</v>
      </c>
    </row>
    <row r="56" spans="1:3" x14ac:dyDescent="0.3">
      <c r="A56" s="2">
        <v>41122</v>
      </c>
      <c r="B56" s="1">
        <v>15</v>
      </c>
      <c r="C56" s="1">
        <v>13.625928</v>
      </c>
    </row>
    <row r="57" spans="1:3" x14ac:dyDescent="0.3">
      <c r="A57" s="2">
        <v>41153</v>
      </c>
      <c r="B57" s="1">
        <v>20</v>
      </c>
      <c r="C57" s="1">
        <v>13.785847</v>
      </c>
    </row>
    <row r="58" spans="1:3" x14ac:dyDescent="0.3">
      <c r="A58" s="2">
        <v>41183</v>
      </c>
      <c r="B58" s="1">
        <v>19</v>
      </c>
      <c r="C58" s="1">
        <v>11.684882</v>
      </c>
    </row>
    <row r="59" spans="1:3" x14ac:dyDescent="0.3">
      <c r="A59" s="2">
        <v>41214</v>
      </c>
      <c r="B59" s="1">
        <v>21</v>
      </c>
      <c r="C59" s="1">
        <v>12.357632000000001</v>
      </c>
    </row>
    <row r="60" spans="1:3" x14ac:dyDescent="0.3">
      <c r="A60" s="2">
        <v>41244</v>
      </c>
      <c r="B60" s="1">
        <v>22</v>
      </c>
      <c r="C60" s="1">
        <v>12.561661000000001</v>
      </c>
    </row>
    <row r="61" spans="1:3" x14ac:dyDescent="0.3">
      <c r="A61" s="2">
        <v>41275</v>
      </c>
      <c r="B61" s="1">
        <v>19</v>
      </c>
      <c r="C61" s="1">
        <v>13.102067999999999</v>
      </c>
    </row>
    <row r="62" spans="1:3" x14ac:dyDescent="0.3">
      <c r="A62" s="2">
        <v>41306</v>
      </c>
      <c r="B62" s="1">
        <v>20</v>
      </c>
      <c r="C62" s="1">
        <v>13.00281</v>
      </c>
    </row>
    <row r="63" spans="1:3" x14ac:dyDescent="0.3">
      <c r="A63" s="2">
        <v>41334</v>
      </c>
      <c r="B63" s="1">
        <v>18</v>
      </c>
      <c r="C63" s="1">
        <v>12.793265</v>
      </c>
    </row>
    <row r="64" spans="1:3" x14ac:dyDescent="0.3">
      <c r="A64" s="2">
        <v>41365</v>
      </c>
      <c r="B64" s="1">
        <v>17</v>
      </c>
      <c r="C64" s="1">
        <v>13.212353999999999</v>
      </c>
    </row>
    <row r="65" spans="1:3" x14ac:dyDescent="0.3">
      <c r="A65" s="2">
        <v>41395</v>
      </c>
      <c r="B65" s="1">
        <v>19</v>
      </c>
      <c r="C65" s="1">
        <v>13.311612</v>
      </c>
    </row>
    <row r="66" spans="1:3" x14ac:dyDescent="0.3">
      <c r="A66" s="2">
        <v>41426</v>
      </c>
      <c r="B66" s="1">
        <v>23</v>
      </c>
      <c r="C66" s="1">
        <v>12.909065</v>
      </c>
    </row>
    <row r="67" spans="1:3" x14ac:dyDescent="0.3">
      <c r="A67" s="2">
        <v>41456</v>
      </c>
      <c r="B67" s="1">
        <v>20</v>
      </c>
      <c r="C67" s="1">
        <v>13.399842</v>
      </c>
    </row>
    <row r="68" spans="1:3" x14ac:dyDescent="0.3">
      <c r="A68" s="2">
        <v>41487</v>
      </c>
      <c r="B68" s="1">
        <v>20</v>
      </c>
      <c r="C68" s="1">
        <v>13.041409</v>
      </c>
    </row>
    <row r="69" spans="1:3" x14ac:dyDescent="0.3">
      <c r="A69" s="2">
        <v>41518</v>
      </c>
      <c r="B69" s="1">
        <v>20</v>
      </c>
      <c r="C69" s="1">
        <v>13.339187000000001</v>
      </c>
    </row>
    <row r="70" spans="1:3" x14ac:dyDescent="0.3">
      <c r="A70" s="2">
        <v>41548</v>
      </c>
      <c r="B70" s="1">
        <v>21</v>
      </c>
      <c r="C70" s="1">
        <v>12.842896</v>
      </c>
    </row>
    <row r="71" spans="1:3" x14ac:dyDescent="0.3">
      <c r="A71" s="2">
        <v>41579</v>
      </c>
      <c r="B71" s="1">
        <v>21</v>
      </c>
      <c r="C71" s="1">
        <v>13.030761</v>
      </c>
    </row>
    <row r="72" spans="1:3" x14ac:dyDescent="0.3">
      <c r="A72" s="2">
        <v>41609</v>
      </c>
      <c r="B72" s="1">
        <v>24</v>
      </c>
      <c r="C72" s="1">
        <v>13.179358000000001</v>
      </c>
    </row>
    <row r="73" spans="1:3" x14ac:dyDescent="0.3">
      <c r="A73" s="2">
        <v>41640</v>
      </c>
      <c r="B73" s="1">
        <v>22</v>
      </c>
      <c r="C73" s="1">
        <v>13.185074</v>
      </c>
    </row>
    <row r="74" spans="1:3" x14ac:dyDescent="0.3">
      <c r="A74" s="2">
        <v>41671</v>
      </c>
      <c r="B74" s="1">
        <v>25</v>
      </c>
      <c r="C74" s="1">
        <v>13.236511</v>
      </c>
    </row>
    <row r="75" spans="1:3" x14ac:dyDescent="0.3">
      <c r="A75" s="2">
        <v>41699</v>
      </c>
      <c r="B75" s="1">
        <v>25</v>
      </c>
      <c r="C75" s="1">
        <v>13.516558</v>
      </c>
    </row>
    <row r="76" spans="1:3" x14ac:dyDescent="0.3">
      <c r="A76" s="2">
        <v>41730</v>
      </c>
      <c r="B76" s="1">
        <v>29</v>
      </c>
      <c r="C76" s="1">
        <v>13.608001</v>
      </c>
    </row>
    <row r="77" spans="1:3" x14ac:dyDescent="0.3">
      <c r="A77" s="2">
        <v>41760</v>
      </c>
      <c r="B77" s="1">
        <v>24</v>
      </c>
      <c r="C77" s="1">
        <v>14.219533</v>
      </c>
    </row>
    <row r="78" spans="1:3" x14ac:dyDescent="0.3">
      <c r="A78" s="2">
        <v>41791</v>
      </c>
      <c r="B78" s="1">
        <v>26</v>
      </c>
      <c r="C78" s="1">
        <v>14.385272000000001</v>
      </c>
    </row>
    <row r="79" spans="1:3" x14ac:dyDescent="0.3">
      <c r="A79" s="2">
        <v>41821</v>
      </c>
      <c r="B79" s="1">
        <v>27</v>
      </c>
      <c r="C79" s="1">
        <v>14.545303000000001</v>
      </c>
    </row>
    <row r="80" spans="1:3" x14ac:dyDescent="0.3">
      <c r="A80" s="2">
        <v>41852</v>
      </c>
      <c r="B80" s="1">
        <v>29</v>
      </c>
      <c r="C80" s="1">
        <v>15.156834999999999</v>
      </c>
    </row>
    <row r="81" spans="1:3" x14ac:dyDescent="0.3">
      <c r="A81" s="2">
        <v>41883</v>
      </c>
      <c r="B81" s="1">
        <v>27</v>
      </c>
      <c r="C81" s="1">
        <v>14.048075000000001</v>
      </c>
    </row>
    <row r="82" spans="1:3" x14ac:dyDescent="0.3">
      <c r="A82" s="2">
        <v>41913</v>
      </c>
      <c r="B82" s="1">
        <v>24</v>
      </c>
      <c r="C82" s="1">
        <v>13.390821000000001</v>
      </c>
    </row>
    <row r="83" spans="1:3" x14ac:dyDescent="0.3">
      <c r="A83" s="2">
        <v>41944</v>
      </c>
      <c r="B83" s="1">
        <v>25</v>
      </c>
      <c r="C83" s="1">
        <v>13.997903000000001</v>
      </c>
    </row>
    <row r="84" spans="1:3" x14ac:dyDescent="0.3">
      <c r="A84" s="2">
        <v>41974</v>
      </c>
      <c r="B84" s="1">
        <v>22</v>
      </c>
      <c r="C84" s="1">
        <v>14.409431</v>
      </c>
    </row>
    <row r="85" spans="1:3" x14ac:dyDescent="0.3">
      <c r="A85" s="2">
        <v>42005</v>
      </c>
      <c r="B85" s="1">
        <v>23</v>
      </c>
      <c r="C85" s="1">
        <v>14.701676000000001</v>
      </c>
    </row>
    <row r="86" spans="1:3" x14ac:dyDescent="0.3">
      <c r="A86" s="2">
        <v>42036</v>
      </c>
      <c r="B86" s="1">
        <v>24</v>
      </c>
      <c r="C86" s="1">
        <v>14.993917</v>
      </c>
    </row>
    <row r="87" spans="1:3" x14ac:dyDescent="0.3">
      <c r="A87" s="2">
        <v>42064</v>
      </c>
      <c r="B87" s="1">
        <v>22</v>
      </c>
      <c r="C87" s="1">
        <v>14.820956000000001</v>
      </c>
    </row>
    <row r="88" spans="1:3" x14ac:dyDescent="0.3">
      <c r="A88" s="2">
        <v>42095</v>
      </c>
      <c r="B88" s="1">
        <v>16</v>
      </c>
      <c r="C88" s="1">
        <v>14.934275</v>
      </c>
    </row>
    <row r="89" spans="1:3" x14ac:dyDescent="0.3">
      <c r="A89" s="2">
        <v>42125</v>
      </c>
      <c r="B89" s="1">
        <v>18</v>
      </c>
      <c r="C89" s="1">
        <v>14.743423999999999</v>
      </c>
    </row>
    <row r="90" spans="1:3" x14ac:dyDescent="0.3">
      <c r="A90" s="2">
        <v>42156</v>
      </c>
      <c r="B90" s="1">
        <v>16</v>
      </c>
      <c r="C90" s="1">
        <v>14.135078999999999</v>
      </c>
    </row>
    <row r="91" spans="1:3" x14ac:dyDescent="0.3">
      <c r="A91" s="2">
        <v>42186</v>
      </c>
      <c r="B91" s="1">
        <v>14</v>
      </c>
      <c r="C91" s="1">
        <v>13.09135</v>
      </c>
    </row>
    <row r="92" spans="1:3" x14ac:dyDescent="0.3">
      <c r="A92" s="2">
        <v>42217</v>
      </c>
      <c r="B92" s="1">
        <v>14</v>
      </c>
      <c r="C92" s="1">
        <v>12.393542</v>
      </c>
    </row>
    <row r="93" spans="1:3" x14ac:dyDescent="0.3">
      <c r="A93" s="2">
        <v>42248</v>
      </c>
      <c r="B93" s="1">
        <v>14</v>
      </c>
      <c r="C93" s="1">
        <v>12.54861</v>
      </c>
    </row>
    <row r="94" spans="1:3" x14ac:dyDescent="0.3">
      <c r="A94" s="2">
        <v>42278</v>
      </c>
      <c r="B94" s="1">
        <v>15</v>
      </c>
      <c r="C94" s="1">
        <v>12.918386999999999</v>
      </c>
    </row>
    <row r="95" spans="1:3" x14ac:dyDescent="0.3">
      <c r="A95" s="2">
        <v>42309</v>
      </c>
      <c r="B95" s="1">
        <v>15</v>
      </c>
      <c r="C95" s="1">
        <v>13.234297</v>
      </c>
    </row>
    <row r="96" spans="1:3" x14ac:dyDescent="0.3">
      <c r="A96" s="2">
        <v>42339</v>
      </c>
      <c r="B96" s="1">
        <v>14</v>
      </c>
      <c r="C96" s="1">
        <v>13.633634000000001</v>
      </c>
    </row>
    <row r="97" spans="1:3" x14ac:dyDescent="0.3">
      <c r="A97" s="2">
        <v>42370</v>
      </c>
      <c r="B97" s="1">
        <v>14</v>
      </c>
      <c r="C97" s="1">
        <v>13.477641</v>
      </c>
    </row>
    <row r="98" spans="1:3" x14ac:dyDescent="0.3">
      <c r="A98" s="2">
        <v>42401</v>
      </c>
      <c r="B98" s="1">
        <v>16</v>
      </c>
      <c r="C98" s="1">
        <v>14.032971</v>
      </c>
    </row>
    <row r="99" spans="1:3" x14ac:dyDescent="0.3">
      <c r="A99" s="2">
        <v>42430</v>
      </c>
      <c r="B99" s="1">
        <v>16</v>
      </c>
      <c r="C99" s="1">
        <v>13.995533</v>
      </c>
    </row>
    <row r="100" spans="1:3" x14ac:dyDescent="0.3">
      <c r="A100" s="2">
        <v>42461</v>
      </c>
      <c r="B100" s="1">
        <v>17</v>
      </c>
      <c r="C100" s="1">
        <v>13.477641</v>
      </c>
    </row>
    <row r="101" spans="1:3" x14ac:dyDescent="0.3">
      <c r="A101" s="2">
        <v>42491</v>
      </c>
      <c r="B101" s="1">
        <v>20</v>
      </c>
      <c r="C101" s="1">
        <v>13.696033</v>
      </c>
    </row>
    <row r="102" spans="1:3" x14ac:dyDescent="0.3">
      <c r="A102" s="2">
        <v>42522</v>
      </c>
      <c r="B102" s="1">
        <v>20</v>
      </c>
      <c r="C102" s="1">
        <v>14.101608000000001</v>
      </c>
    </row>
    <row r="103" spans="1:3" x14ac:dyDescent="0.3">
      <c r="A103" s="2">
        <v>42552</v>
      </c>
      <c r="B103" s="1">
        <v>23</v>
      </c>
      <c r="C103" s="1">
        <v>15.206026</v>
      </c>
    </row>
    <row r="104" spans="1:3" x14ac:dyDescent="0.3">
      <c r="A104" s="2">
        <v>42583</v>
      </c>
      <c r="B104" s="1">
        <v>25</v>
      </c>
      <c r="C104" s="1">
        <v>15.380737</v>
      </c>
    </row>
    <row r="105" spans="1:3" x14ac:dyDescent="0.3">
      <c r="A105" s="2">
        <v>42614</v>
      </c>
      <c r="B105" s="1">
        <v>23</v>
      </c>
      <c r="C105" s="1">
        <v>15.661519999999999</v>
      </c>
    </row>
    <row r="106" spans="1:3" x14ac:dyDescent="0.3">
      <c r="A106" s="2">
        <v>42644</v>
      </c>
      <c r="B106" s="1">
        <v>24</v>
      </c>
      <c r="C106" s="1">
        <v>14.850365999999999</v>
      </c>
    </row>
    <row r="107" spans="1:3" x14ac:dyDescent="0.3">
      <c r="A107" s="2">
        <v>42675</v>
      </c>
      <c r="B107" s="1">
        <v>26</v>
      </c>
      <c r="C107" s="1">
        <v>15.297935000000001</v>
      </c>
    </row>
    <row r="108" spans="1:3" x14ac:dyDescent="0.3">
      <c r="A108" s="2">
        <v>42705</v>
      </c>
      <c r="B108" s="1">
        <v>28</v>
      </c>
      <c r="C108" s="1">
        <v>15.172974</v>
      </c>
    </row>
    <row r="109" spans="1:3" x14ac:dyDescent="0.3">
      <c r="A109" s="2">
        <v>42736</v>
      </c>
      <c r="B109" s="1">
        <v>29</v>
      </c>
      <c r="C109" s="1">
        <v>15.482089</v>
      </c>
    </row>
    <row r="110" spans="1:3" x14ac:dyDescent="0.3">
      <c r="A110" s="2">
        <v>42767</v>
      </c>
      <c r="B110" s="1">
        <v>28</v>
      </c>
      <c r="C110" s="1">
        <v>16.100322999999999</v>
      </c>
    </row>
    <row r="111" spans="1:3" x14ac:dyDescent="0.3">
      <c r="A111" s="2">
        <v>42795</v>
      </c>
      <c r="B111" s="1">
        <v>24</v>
      </c>
      <c r="C111" s="1">
        <v>16.26474</v>
      </c>
    </row>
    <row r="112" spans="1:3" x14ac:dyDescent="0.3">
      <c r="A112" s="2">
        <v>42826</v>
      </c>
      <c r="B112" s="1">
        <v>21</v>
      </c>
      <c r="C112" s="1">
        <v>16.080590999999998</v>
      </c>
    </row>
    <row r="113" spans="1:3" x14ac:dyDescent="0.3">
      <c r="A113" s="2">
        <v>42856</v>
      </c>
      <c r="B113" s="1">
        <v>20</v>
      </c>
      <c r="C113" s="1">
        <v>16.330511000000001</v>
      </c>
    </row>
    <row r="114" spans="1:3" x14ac:dyDescent="0.3">
      <c r="A114" s="2">
        <v>42887</v>
      </c>
      <c r="B114" s="1">
        <v>22</v>
      </c>
      <c r="C114" s="1">
        <v>16.823782000000001</v>
      </c>
    </row>
    <row r="115" spans="1:3" x14ac:dyDescent="0.3">
      <c r="A115" s="2">
        <v>42917</v>
      </c>
      <c r="B115" s="1">
        <v>22</v>
      </c>
      <c r="C115" s="1">
        <v>17.159203000000002</v>
      </c>
    </row>
    <row r="116" spans="1:3" x14ac:dyDescent="0.3">
      <c r="A116" s="2">
        <v>42948</v>
      </c>
      <c r="B116" s="1">
        <v>25</v>
      </c>
      <c r="C116" s="1">
        <v>17.159203000000002</v>
      </c>
    </row>
    <row r="117" spans="1:3" x14ac:dyDescent="0.3">
      <c r="A117" s="2">
        <v>42979</v>
      </c>
      <c r="B117" s="1">
        <v>28</v>
      </c>
      <c r="C117" s="1">
        <v>17.027666</v>
      </c>
    </row>
    <row r="118" spans="1:3" x14ac:dyDescent="0.3">
      <c r="A118" s="2">
        <v>43009</v>
      </c>
      <c r="B118" s="1">
        <v>23</v>
      </c>
      <c r="C118" s="1">
        <v>16.823782000000001</v>
      </c>
    </row>
    <row r="119" spans="1:3" x14ac:dyDescent="0.3">
      <c r="A119" s="2">
        <v>43040</v>
      </c>
      <c r="B119" s="1">
        <v>23</v>
      </c>
      <c r="C119" s="1">
        <v>17.049498</v>
      </c>
    </row>
    <row r="120" spans="1:3" x14ac:dyDescent="0.3">
      <c r="A120" s="2">
        <v>43070</v>
      </c>
      <c r="B120" s="1">
        <v>22</v>
      </c>
      <c r="C120" s="1">
        <v>17.056324</v>
      </c>
    </row>
    <row r="121" spans="1:3" x14ac:dyDescent="0.3">
      <c r="A121" s="2">
        <v>43101</v>
      </c>
      <c r="B121" s="1">
        <v>20</v>
      </c>
      <c r="C121" s="1">
        <v>18.045587999999999</v>
      </c>
    </row>
    <row r="122" spans="1:3" x14ac:dyDescent="0.3">
      <c r="A122" s="2">
        <v>43132</v>
      </c>
      <c r="B122" s="1">
        <v>24</v>
      </c>
      <c r="C122" s="1">
        <v>17.704461999999999</v>
      </c>
    </row>
    <row r="123" spans="1:3" x14ac:dyDescent="0.3">
      <c r="A123" s="2">
        <v>43160</v>
      </c>
      <c r="B123" s="1">
        <v>23</v>
      </c>
      <c r="C123" s="1">
        <v>17.752220000000001</v>
      </c>
    </row>
    <row r="124" spans="1:3" x14ac:dyDescent="0.3">
      <c r="A124" s="2">
        <v>43191</v>
      </c>
      <c r="B124" s="1">
        <v>26</v>
      </c>
      <c r="C124" s="1">
        <v>17.329219999999999</v>
      </c>
    </row>
    <row r="125" spans="1:3" x14ac:dyDescent="0.3">
      <c r="A125" s="2">
        <v>43221</v>
      </c>
      <c r="B125" s="1">
        <v>29</v>
      </c>
      <c r="C125" s="1">
        <v>17.868202</v>
      </c>
    </row>
    <row r="126" spans="1:3" x14ac:dyDescent="0.3">
      <c r="A126" s="2">
        <v>43252</v>
      </c>
      <c r="B126" s="1">
        <v>22</v>
      </c>
      <c r="C126" s="1">
        <v>17.506606999999999</v>
      </c>
    </row>
    <row r="127" spans="1:3" x14ac:dyDescent="0.3">
      <c r="A127" s="2">
        <v>43282</v>
      </c>
      <c r="B127" s="1">
        <v>26</v>
      </c>
      <c r="C127" s="1">
        <v>18.550454999999999</v>
      </c>
    </row>
    <row r="128" spans="1:3" x14ac:dyDescent="0.3">
      <c r="A128" s="2">
        <v>43313</v>
      </c>
      <c r="B128" s="1">
        <v>24</v>
      </c>
      <c r="C128" s="1">
        <v>18.952984000000001</v>
      </c>
    </row>
    <row r="129" spans="1:3" x14ac:dyDescent="0.3">
      <c r="A129" s="2">
        <v>43344</v>
      </c>
      <c r="B129" s="1">
        <v>22</v>
      </c>
      <c r="C129" s="1">
        <v>18.611858000000002</v>
      </c>
    </row>
    <row r="130" spans="1:3" x14ac:dyDescent="0.3">
      <c r="A130" s="2">
        <v>43374</v>
      </c>
      <c r="B130" s="1">
        <v>22</v>
      </c>
      <c r="C130" s="1">
        <v>16.223972</v>
      </c>
    </row>
    <row r="131" spans="1:3" x14ac:dyDescent="0.3">
      <c r="A131" s="2">
        <v>43405</v>
      </c>
      <c r="B131" s="1">
        <v>17</v>
      </c>
      <c r="C131" s="1">
        <v>17.681232000000001</v>
      </c>
    </row>
    <row r="132" spans="1:3" x14ac:dyDescent="0.3">
      <c r="A132" s="2">
        <v>43435</v>
      </c>
      <c r="B132" s="1">
        <v>16</v>
      </c>
      <c r="C132" s="1">
        <v>17.305344000000002</v>
      </c>
    </row>
    <row r="133" spans="1:3" x14ac:dyDescent="0.3">
      <c r="A133" s="2">
        <v>43466</v>
      </c>
      <c r="B133" s="1">
        <v>20</v>
      </c>
      <c r="C133" s="1">
        <v>18.013746000000001</v>
      </c>
    </row>
    <row r="134" spans="1:3" x14ac:dyDescent="0.3">
      <c r="A134" s="2">
        <v>43497</v>
      </c>
      <c r="B134" s="1">
        <v>17</v>
      </c>
      <c r="C134" s="1">
        <v>18.765528</v>
      </c>
    </row>
    <row r="135" spans="1:3" x14ac:dyDescent="0.3">
      <c r="A135" s="2">
        <v>43525</v>
      </c>
      <c r="B135" s="1">
        <v>20</v>
      </c>
      <c r="C135" s="1">
        <v>19.083586</v>
      </c>
    </row>
    <row r="136" spans="1:3" x14ac:dyDescent="0.3">
      <c r="A136" s="2">
        <v>43556</v>
      </c>
      <c r="B136" s="1">
        <v>21</v>
      </c>
      <c r="C136" s="1">
        <v>19.770306000000001</v>
      </c>
    </row>
    <row r="137" spans="1:3" x14ac:dyDescent="0.3">
      <c r="A137" s="2">
        <v>43586</v>
      </c>
      <c r="B137" s="1">
        <v>18</v>
      </c>
      <c r="C137" s="1">
        <v>18.751068</v>
      </c>
    </row>
    <row r="138" spans="1:3" x14ac:dyDescent="0.3">
      <c r="A138" s="2">
        <v>43617</v>
      </c>
      <c r="B138" s="1">
        <v>21</v>
      </c>
      <c r="C138" s="1">
        <v>19.220932000000001</v>
      </c>
    </row>
    <row r="139" spans="1:3" x14ac:dyDescent="0.3">
      <c r="A139" s="2">
        <v>43647</v>
      </c>
      <c r="B139" s="1">
        <v>22</v>
      </c>
      <c r="C139" s="1">
        <v>19.661877</v>
      </c>
    </row>
    <row r="140" spans="1:3" x14ac:dyDescent="0.3">
      <c r="A140" s="2">
        <v>43678</v>
      </c>
      <c r="B140" s="1">
        <v>20</v>
      </c>
      <c r="C140" s="1">
        <v>19.698018999999999</v>
      </c>
    </row>
    <row r="141" spans="1:3" x14ac:dyDescent="0.3">
      <c r="A141" s="2">
        <v>43709</v>
      </c>
      <c r="B141" s="1">
        <v>19</v>
      </c>
      <c r="C141" s="1">
        <v>20.153421000000002</v>
      </c>
    </row>
    <row r="142" spans="1:3" x14ac:dyDescent="0.3">
      <c r="A142" s="2">
        <v>43739</v>
      </c>
      <c r="B142" s="1">
        <v>19</v>
      </c>
      <c r="C142" s="1">
        <v>19.936563</v>
      </c>
    </row>
    <row r="143" spans="1:3" x14ac:dyDescent="0.3">
      <c r="A143" s="2">
        <v>43770</v>
      </c>
      <c r="B143" s="1">
        <v>24</v>
      </c>
      <c r="C143" s="1">
        <v>21.385452000000001</v>
      </c>
    </row>
    <row r="144" spans="1:3" x14ac:dyDescent="0.3">
      <c r="A144" s="2">
        <v>43800</v>
      </c>
      <c r="B144" s="1">
        <v>27</v>
      </c>
      <c r="C144" s="1">
        <v>22.32564</v>
      </c>
    </row>
    <row r="145" spans="1:3" x14ac:dyDescent="0.3">
      <c r="A145" s="2">
        <v>43831</v>
      </c>
      <c r="B145" s="1">
        <v>25</v>
      </c>
      <c r="C145" s="1">
        <v>21.516462000000001</v>
      </c>
    </row>
    <row r="146" spans="1:3" x14ac:dyDescent="0.3">
      <c r="A146" s="2">
        <v>43862</v>
      </c>
      <c r="B146" s="1">
        <v>24</v>
      </c>
      <c r="C146" s="1">
        <v>21.501048999999998</v>
      </c>
    </row>
    <row r="147" spans="1:3" x14ac:dyDescent="0.3">
      <c r="A147" s="2">
        <v>43891</v>
      </c>
      <c r="B147" s="1">
        <v>20</v>
      </c>
      <c r="C147" s="1">
        <v>18.873144</v>
      </c>
    </row>
    <row r="148" spans="1:3" x14ac:dyDescent="0.3">
      <c r="A148" s="2">
        <v>43922</v>
      </c>
      <c r="B148" s="1">
        <v>19</v>
      </c>
      <c r="C148" s="1">
        <v>21.161963</v>
      </c>
    </row>
    <row r="149" spans="1:3" x14ac:dyDescent="0.3">
      <c r="A149" s="2">
        <v>43952</v>
      </c>
      <c r="B149" s="1">
        <v>19</v>
      </c>
      <c r="C149" s="1">
        <v>21.470220999999999</v>
      </c>
    </row>
    <row r="150" spans="1:3" x14ac:dyDescent="0.3">
      <c r="A150" s="2">
        <v>43983</v>
      </c>
      <c r="B150" s="1">
        <v>19</v>
      </c>
      <c r="C150" s="1">
        <v>22.009675999999999</v>
      </c>
    </row>
    <row r="151" spans="1:3" x14ac:dyDescent="0.3">
      <c r="A151" s="2">
        <v>44013</v>
      </c>
      <c r="B151" s="1">
        <v>21</v>
      </c>
      <c r="C151" s="1">
        <v>23.304361</v>
      </c>
    </row>
    <row r="152" spans="1:3" x14ac:dyDescent="0.3">
      <c r="A152" s="2">
        <v>44044</v>
      </c>
      <c r="B152" s="1">
        <v>26</v>
      </c>
      <c r="C152" s="1">
        <v>23.242712000000001</v>
      </c>
    </row>
    <row r="153" spans="1:3" x14ac:dyDescent="0.3">
      <c r="A153" s="2">
        <v>44075</v>
      </c>
      <c r="B153" s="1">
        <v>27</v>
      </c>
      <c r="C153" s="1">
        <v>22.718669999999999</v>
      </c>
    </row>
    <row r="154" spans="1:3" x14ac:dyDescent="0.3">
      <c r="A154" s="2">
        <v>44105</v>
      </c>
      <c r="B154" s="1">
        <v>28</v>
      </c>
      <c r="C154" s="1">
        <v>21.423984999999998</v>
      </c>
    </row>
    <row r="155" spans="1:3" x14ac:dyDescent="0.3">
      <c r="A155" s="2">
        <v>44136</v>
      </c>
      <c r="B155" s="1">
        <v>30</v>
      </c>
      <c r="C155" s="1">
        <v>23.906832000000001</v>
      </c>
    </row>
    <row r="156" spans="1:3" x14ac:dyDescent="0.3">
      <c r="A156" s="2">
        <v>44166</v>
      </c>
      <c r="B156" s="1">
        <v>34</v>
      </c>
      <c r="C156" s="1">
        <v>24.395558999999999</v>
      </c>
    </row>
    <row r="157" spans="1:3" x14ac:dyDescent="0.3">
      <c r="A157" s="2">
        <v>44197</v>
      </c>
      <c r="B157" s="1">
        <v>37</v>
      </c>
      <c r="C157" s="1">
        <v>24.648067000000001</v>
      </c>
    </row>
    <row r="158" spans="1:3" x14ac:dyDescent="0.3">
      <c r="A158" s="2">
        <v>44228</v>
      </c>
      <c r="B158" s="1">
        <v>40</v>
      </c>
      <c r="C158" s="1">
        <v>25.983917000000002</v>
      </c>
    </row>
    <row r="159" spans="1:3" x14ac:dyDescent="0.3">
      <c r="A159" s="2">
        <v>44256</v>
      </c>
      <c r="B159" s="1">
        <v>40</v>
      </c>
      <c r="C159" s="1">
        <v>28.207619000000001</v>
      </c>
    </row>
    <row r="160" spans="1:3" x14ac:dyDescent="0.3">
      <c r="A160" s="2">
        <v>44287</v>
      </c>
      <c r="B160" s="1">
        <v>41</v>
      </c>
      <c r="C160" s="1">
        <v>29.421285999999998</v>
      </c>
    </row>
    <row r="161" spans="1:3" x14ac:dyDescent="0.3">
      <c r="A161" s="2">
        <v>44317</v>
      </c>
      <c r="B161" s="1">
        <v>41</v>
      </c>
      <c r="C161" s="1">
        <v>28.305363</v>
      </c>
    </row>
    <row r="162" spans="1:3" x14ac:dyDescent="0.3">
      <c r="A162" s="2">
        <v>44348</v>
      </c>
      <c r="B162" s="1">
        <v>40</v>
      </c>
      <c r="C162" s="1">
        <v>28.508997000000001</v>
      </c>
    </row>
    <row r="163" spans="1:3" x14ac:dyDescent="0.3">
      <c r="A163" s="2">
        <v>44378</v>
      </c>
      <c r="B163" s="1">
        <v>38</v>
      </c>
      <c r="C163" s="1">
        <v>27.613002999999999</v>
      </c>
    </row>
    <row r="164" spans="1:3" x14ac:dyDescent="0.3">
      <c r="A164" s="2">
        <v>44409</v>
      </c>
      <c r="B164" s="1">
        <v>39</v>
      </c>
      <c r="C164" s="1">
        <v>27.189442</v>
      </c>
    </row>
    <row r="165" spans="1:3" x14ac:dyDescent="0.3">
      <c r="A165" s="2">
        <v>44440</v>
      </c>
      <c r="B165" s="1">
        <v>38</v>
      </c>
      <c r="C165" s="1">
        <v>26.692568000000001</v>
      </c>
    </row>
    <row r="166" spans="1:3" x14ac:dyDescent="0.3">
      <c r="A166" s="2">
        <v>44470</v>
      </c>
      <c r="B166" s="1">
        <v>39</v>
      </c>
      <c r="C166" s="1">
        <v>25.617373000000001</v>
      </c>
    </row>
    <row r="167" spans="1:3" x14ac:dyDescent="0.3">
      <c r="A167" s="2">
        <v>44501</v>
      </c>
      <c r="B167" s="1">
        <v>37</v>
      </c>
      <c r="C167" s="1">
        <v>27.857365000000001</v>
      </c>
    </row>
    <row r="168" spans="1:3" x14ac:dyDescent="0.3">
      <c r="A168" s="2">
        <v>44531</v>
      </c>
      <c r="B168" s="1">
        <v>38</v>
      </c>
      <c r="C168" s="1">
        <v>28.961310999999998</v>
      </c>
    </row>
    <row r="169" spans="1:3" x14ac:dyDescent="0.3">
      <c r="A169" s="2">
        <v>44562</v>
      </c>
      <c r="B169" s="1">
        <v>36</v>
      </c>
      <c r="C169" s="1">
        <v>27.943611000000001</v>
      </c>
    </row>
    <row r="170" spans="1:3" x14ac:dyDescent="0.3">
      <c r="A170" s="2">
        <v>44593</v>
      </c>
      <c r="B170" s="1">
        <v>34</v>
      </c>
      <c r="C170" s="1">
        <v>28.745695000000001</v>
      </c>
    </row>
    <row r="171" spans="1:3" x14ac:dyDescent="0.3">
      <c r="A171" s="2">
        <v>44621</v>
      </c>
      <c r="B171" s="1">
        <v>31</v>
      </c>
      <c r="C171" s="1">
        <v>29.004432999999999</v>
      </c>
    </row>
    <row r="172" spans="1:3" x14ac:dyDescent="0.3">
      <c r="A172" s="2">
        <v>44652</v>
      </c>
      <c r="B172" s="1">
        <v>28</v>
      </c>
      <c r="C172" s="1">
        <v>27.607251999999999</v>
      </c>
    </row>
    <row r="173" spans="1:3" x14ac:dyDescent="0.3">
      <c r="A173" s="2">
        <v>44682</v>
      </c>
      <c r="B173" s="1">
        <v>28</v>
      </c>
      <c r="C173" s="1">
        <v>27.081154000000002</v>
      </c>
    </row>
    <row r="174" spans="1:3" x14ac:dyDescent="0.3">
      <c r="A174" s="2">
        <v>44713</v>
      </c>
      <c r="B174" s="1">
        <v>27</v>
      </c>
      <c r="C174" s="1">
        <v>23.769317999999998</v>
      </c>
    </row>
    <row r="175" spans="1:3" x14ac:dyDescent="0.3">
      <c r="A175" s="2">
        <v>44743</v>
      </c>
      <c r="B175" s="1">
        <v>24</v>
      </c>
      <c r="C175" s="1">
        <v>24.623149999999999</v>
      </c>
    </row>
    <row r="176" spans="1:3" x14ac:dyDescent="0.3">
      <c r="A176" s="2">
        <v>44774</v>
      </c>
      <c r="B176" s="1">
        <v>23</v>
      </c>
      <c r="C176" s="1">
        <v>24.830141000000001</v>
      </c>
    </row>
    <row r="177" spans="1:3" x14ac:dyDescent="0.3">
      <c r="A177" s="2">
        <v>44805</v>
      </c>
      <c r="B177" s="1">
        <v>17</v>
      </c>
      <c r="C177" s="1">
        <v>22.234145999999999</v>
      </c>
    </row>
    <row r="178" spans="1:3" x14ac:dyDescent="0.3">
      <c r="A178" s="2">
        <v>44835</v>
      </c>
      <c r="B178" s="1">
        <v>18</v>
      </c>
      <c r="C178" s="1">
        <v>20.250494</v>
      </c>
    </row>
    <row r="179" spans="1:3" x14ac:dyDescent="0.3">
      <c r="A179" s="2">
        <v>44866</v>
      </c>
      <c r="B179" s="1">
        <v>12</v>
      </c>
      <c r="C179" s="1">
        <v>24.078900999999998</v>
      </c>
    </row>
    <row r="180" spans="1:3" x14ac:dyDescent="0.3">
      <c r="A180" s="2">
        <v>44896</v>
      </c>
      <c r="B180" s="1">
        <v>12</v>
      </c>
      <c r="C180" s="1">
        <v>23.844213</v>
      </c>
    </row>
  </sheetData>
  <mergeCells count="2">
    <mergeCell ref="G1:L1"/>
    <mergeCell ref="G5:L5"/>
  </mergeCells>
  <phoneticPr fontId="16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D580-1985-47BD-9731-6B8519F7A57C}">
  <dimension ref="A1:I203"/>
  <sheetViews>
    <sheetView tabSelected="1" workbookViewId="0">
      <selection activeCell="E15" sqref="E15"/>
    </sheetView>
  </sheetViews>
  <sheetFormatPr defaultRowHeight="16.2" x14ac:dyDescent="0.3"/>
  <cols>
    <col min="1" max="1" width="20.5546875" customWidth="1"/>
    <col min="2" max="2" width="14.77734375" customWidth="1"/>
    <col min="3" max="4" width="12.77734375" bestFit="1" customWidth="1"/>
    <col min="5" max="6" width="13.33203125" bestFit="1" customWidth="1"/>
  </cols>
  <sheetData>
    <row r="1" spans="1:9" x14ac:dyDescent="0.3">
      <c r="A1" s="5" t="s">
        <v>36</v>
      </c>
      <c r="B1" s="5"/>
      <c r="C1" s="5"/>
      <c r="D1" s="5"/>
      <c r="E1" s="5"/>
      <c r="F1" s="5"/>
      <c r="G1" s="5"/>
      <c r="H1" s="5"/>
      <c r="I1" s="5"/>
    </row>
    <row r="2" spans="1:9" ht="16.8" thickBot="1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31" t="s">
        <v>37</v>
      </c>
      <c r="B3" s="31"/>
      <c r="C3" s="5"/>
      <c r="D3" s="5"/>
      <c r="E3" s="5"/>
      <c r="F3" s="5"/>
      <c r="G3" s="5"/>
      <c r="H3" s="5"/>
      <c r="I3" s="5"/>
    </row>
    <row r="4" spans="1:9" x14ac:dyDescent="0.3">
      <c r="A4" s="5" t="s">
        <v>38</v>
      </c>
      <c r="B4" s="5">
        <v>0.48708638409090033</v>
      </c>
      <c r="C4" s="5"/>
      <c r="D4" s="5"/>
      <c r="E4" s="5"/>
      <c r="F4" s="5"/>
      <c r="G4" s="5"/>
      <c r="H4" s="5"/>
      <c r="I4" s="5"/>
    </row>
    <row r="5" spans="1:9" x14ac:dyDescent="0.3">
      <c r="A5" s="5" t="s">
        <v>39</v>
      </c>
      <c r="B5" s="5">
        <v>0.23725314556674809</v>
      </c>
      <c r="C5" s="5"/>
      <c r="D5" s="5"/>
      <c r="E5" s="5"/>
      <c r="F5" s="5"/>
      <c r="G5" s="5"/>
      <c r="H5" s="5"/>
      <c r="I5" s="5"/>
    </row>
    <row r="6" spans="1:9" x14ac:dyDescent="0.3">
      <c r="A6" s="5" t="s">
        <v>40</v>
      </c>
      <c r="B6" s="5">
        <v>0.23294384130441331</v>
      </c>
      <c r="C6" s="5"/>
      <c r="D6" s="5"/>
      <c r="E6" s="5"/>
      <c r="F6" s="5"/>
      <c r="G6" s="5"/>
      <c r="H6" s="5"/>
      <c r="I6" s="5"/>
    </row>
    <row r="7" spans="1:9" x14ac:dyDescent="0.3">
      <c r="A7" s="5" t="s">
        <v>41</v>
      </c>
      <c r="B7" s="5">
        <v>4.4453752934634423</v>
      </c>
      <c r="C7" s="5"/>
      <c r="D7" s="5"/>
      <c r="E7" s="5"/>
      <c r="F7" s="5"/>
      <c r="G7" s="5"/>
      <c r="H7" s="5"/>
      <c r="I7" s="5"/>
    </row>
    <row r="8" spans="1:9" ht="16.8" thickBot="1" x14ac:dyDescent="0.35">
      <c r="A8" s="32" t="s">
        <v>13</v>
      </c>
      <c r="B8" s="32">
        <v>179</v>
      </c>
      <c r="C8" s="5"/>
      <c r="D8" s="5"/>
      <c r="E8" s="5"/>
      <c r="F8" s="5"/>
      <c r="G8" s="5"/>
      <c r="H8" s="5"/>
      <c r="I8" s="5"/>
    </row>
    <row r="9" spans="1:9" x14ac:dyDescent="0.3">
      <c r="A9" s="5"/>
      <c r="B9" s="5"/>
      <c r="C9" s="5"/>
      <c r="D9" s="5"/>
      <c r="E9" s="5"/>
      <c r="F9" s="5"/>
      <c r="G9" s="5"/>
      <c r="H9" s="5"/>
      <c r="I9" s="5"/>
    </row>
    <row r="10" spans="1:9" ht="16.8" thickBot="1" x14ac:dyDescent="0.35">
      <c r="A10" s="5" t="s">
        <v>42</v>
      </c>
      <c r="B10" s="5"/>
      <c r="C10" s="5"/>
      <c r="D10" s="5"/>
      <c r="E10" s="5"/>
      <c r="F10" s="5"/>
      <c r="G10" s="5"/>
      <c r="H10" s="5"/>
      <c r="I10" s="5"/>
    </row>
    <row r="11" spans="1:9" x14ac:dyDescent="0.3">
      <c r="A11" s="33"/>
      <c r="B11" s="33" t="s">
        <v>14</v>
      </c>
      <c r="C11" s="33" t="s">
        <v>47</v>
      </c>
      <c r="D11" s="33" t="s">
        <v>48</v>
      </c>
      <c r="E11" s="33" t="s">
        <v>49</v>
      </c>
      <c r="F11" s="33" t="s">
        <v>50</v>
      </c>
      <c r="G11" s="5"/>
      <c r="H11" s="5"/>
      <c r="I11" s="5"/>
    </row>
    <row r="12" spans="1:9" x14ac:dyDescent="0.3">
      <c r="A12" s="5" t="s">
        <v>43</v>
      </c>
      <c r="B12" s="5">
        <v>1</v>
      </c>
      <c r="C12" s="5">
        <v>1087.9819319032326</v>
      </c>
      <c r="D12" s="5">
        <v>1087.9819319032326</v>
      </c>
      <c r="E12" s="5">
        <v>55.056020908165266</v>
      </c>
      <c r="F12" s="5">
        <v>4.708911143801097E-12</v>
      </c>
      <c r="G12" s="5"/>
      <c r="H12" s="5"/>
      <c r="I12" s="5"/>
    </row>
    <row r="13" spans="1:9" x14ac:dyDescent="0.3">
      <c r="A13" s="5" t="s">
        <v>44</v>
      </c>
      <c r="B13" s="5">
        <v>177</v>
      </c>
      <c r="C13" s="5">
        <v>3497.7609854531279</v>
      </c>
      <c r="D13" s="5">
        <v>19.761361499735202</v>
      </c>
      <c r="E13" s="5"/>
      <c r="F13" s="5"/>
      <c r="G13" s="5"/>
      <c r="H13" s="5"/>
      <c r="I13" s="5"/>
    </row>
    <row r="14" spans="1:9" ht="16.8" thickBot="1" x14ac:dyDescent="0.35">
      <c r="A14" s="32" t="s">
        <v>45</v>
      </c>
      <c r="B14" s="32">
        <v>178</v>
      </c>
      <c r="C14" s="32">
        <v>4585.7429173563605</v>
      </c>
      <c r="D14" s="32"/>
      <c r="E14" s="32"/>
      <c r="F14" s="32"/>
      <c r="G14" s="5"/>
      <c r="H14" s="5"/>
      <c r="I14" s="5"/>
    </row>
    <row r="15" spans="1:9" ht="16.8" thickBot="1" x14ac:dyDescent="0.35">
      <c r="A15" s="5"/>
      <c r="B15" s="5"/>
      <c r="C15" s="5"/>
      <c r="D15" s="5"/>
      <c r="E15" s="5"/>
      <c r="F15" s="5"/>
      <c r="G15" s="5"/>
      <c r="H15" s="5"/>
      <c r="I15" s="5"/>
    </row>
    <row r="16" spans="1:9" x14ac:dyDescent="0.3">
      <c r="A16" s="33"/>
      <c r="B16" s="33" t="s">
        <v>51</v>
      </c>
      <c r="C16" s="33" t="s">
        <v>41</v>
      </c>
      <c r="D16" s="33" t="s">
        <v>15</v>
      </c>
      <c r="E16" s="33" t="s">
        <v>52</v>
      </c>
      <c r="F16" s="33" t="s">
        <v>53</v>
      </c>
      <c r="G16" s="33" t="s">
        <v>54</v>
      </c>
      <c r="H16" s="33" t="s">
        <v>55</v>
      </c>
      <c r="I16" s="33" t="s">
        <v>56</v>
      </c>
    </row>
    <row r="17" spans="1:9" x14ac:dyDescent="0.3">
      <c r="A17" s="5" t="s">
        <v>46</v>
      </c>
      <c r="B17" s="5">
        <v>9.0942367611992942</v>
      </c>
      <c r="C17" s="5">
        <v>1.0520707154801823</v>
      </c>
      <c r="D17" s="5">
        <v>8.6441306913941958</v>
      </c>
      <c r="E17" s="5">
        <v>3.1606134504310021E-15</v>
      </c>
      <c r="F17" s="5">
        <v>7.0180202311489825</v>
      </c>
      <c r="G17" s="5">
        <v>11.170453291249606</v>
      </c>
      <c r="H17" s="5">
        <v>7.0180202311489825</v>
      </c>
      <c r="I17" s="5">
        <v>11.170453291249606</v>
      </c>
    </row>
    <row r="18" spans="1:9" ht="16.8" thickBot="1" x14ac:dyDescent="0.35">
      <c r="A18" s="32" t="s">
        <v>57</v>
      </c>
      <c r="B18" s="32">
        <v>0.31432398358115826</v>
      </c>
      <c r="C18" s="32">
        <v>4.2361868696559828E-2</v>
      </c>
      <c r="D18" s="32">
        <v>7.4199744546841497</v>
      </c>
      <c r="E18" s="32">
        <v>4.7089111438008442E-12</v>
      </c>
      <c r="F18" s="32">
        <v>0.23072464872896115</v>
      </c>
      <c r="G18" s="32">
        <v>0.39792331843335538</v>
      </c>
      <c r="H18" s="32">
        <v>0.23072464872896115</v>
      </c>
      <c r="I18" s="32">
        <v>0.39792331843335538</v>
      </c>
    </row>
    <row r="22" spans="1:9" x14ac:dyDescent="0.3">
      <c r="A22" t="s">
        <v>58</v>
      </c>
    </row>
    <row r="23" spans="1:9" ht="16.8" thickBot="1" x14ac:dyDescent="0.35"/>
    <row r="24" spans="1:9" x14ac:dyDescent="0.3">
      <c r="A24" s="30" t="s">
        <v>59</v>
      </c>
      <c r="B24" s="30" t="s">
        <v>60</v>
      </c>
    </row>
    <row r="25" spans="1:9" x14ac:dyDescent="0.3">
      <c r="A25">
        <v>0.27932960893854747</v>
      </c>
      <c r="B25">
        <v>7.2403259999999996</v>
      </c>
    </row>
    <row r="26" spans="1:9" x14ac:dyDescent="0.3">
      <c r="A26">
        <v>0.83798882681564235</v>
      </c>
      <c r="B26">
        <v>7.5050129999999999</v>
      </c>
    </row>
    <row r="27" spans="1:9" x14ac:dyDescent="0.3">
      <c r="A27">
        <v>1.3966480446927374</v>
      </c>
      <c r="B27">
        <v>7.5380989999999999</v>
      </c>
    </row>
    <row r="28" spans="1:9" x14ac:dyDescent="0.3">
      <c r="A28">
        <v>1.9553072625698322</v>
      </c>
      <c r="B28">
        <v>7.7862450000000001</v>
      </c>
    </row>
    <row r="29" spans="1:9" x14ac:dyDescent="0.3">
      <c r="A29">
        <v>2.5139664804469271</v>
      </c>
      <c r="B29">
        <v>8.1501909999999995</v>
      </c>
    </row>
    <row r="30" spans="1:9" x14ac:dyDescent="0.3">
      <c r="A30">
        <v>3.0726256983240221</v>
      </c>
      <c r="B30">
        <v>8.8284559999999992</v>
      </c>
    </row>
    <row r="31" spans="1:9" x14ac:dyDescent="0.3">
      <c r="A31">
        <v>3.6312849162011167</v>
      </c>
      <c r="B31">
        <v>9.5618610000000004</v>
      </c>
    </row>
    <row r="32" spans="1:9" x14ac:dyDescent="0.3">
      <c r="A32">
        <v>4.1899441340782122</v>
      </c>
      <c r="B32">
        <v>10.102266</v>
      </c>
    </row>
    <row r="33" spans="1:2" x14ac:dyDescent="0.3">
      <c r="A33">
        <v>4.7486033519553068</v>
      </c>
      <c r="B33">
        <v>10.620616</v>
      </c>
    </row>
    <row r="34" spans="1:2" x14ac:dyDescent="0.3">
      <c r="A34">
        <v>5.3072625698324014</v>
      </c>
      <c r="B34">
        <v>11.254765000000001</v>
      </c>
    </row>
    <row r="35" spans="1:2" x14ac:dyDescent="0.3">
      <c r="A35">
        <v>5.8659217877094969</v>
      </c>
      <c r="B35">
        <v>11.541510000000001</v>
      </c>
    </row>
    <row r="36" spans="1:2" x14ac:dyDescent="0.3">
      <c r="A36">
        <v>6.4245810055865915</v>
      </c>
      <c r="B36">
        <v>11.684882</v>
      </c>
    </row>
    <row r="37" spans="1:2" x14ac:dyDescent="0.3">
      <c r="A37">
        <v>6.9832402234636861</v>
      </c>
      <c r="B37">
        <v>11.745539000000001</v>
      </c>
    </row>
    <row r="38" spans="1:2" x14ac:dyDescent="0.3">
      <c r="A38">
        <v>7.5418994413407816</v>
      </c>
      <c r="B38">
        <v>11.861340999999999</v>
      </c>
    </row>
    <row r="39" spans="1:2" x14ac:dyDescent="0.3">
      <c r="A39">
        <v>8.1005586592178762</v>
      </c>
      <c r="B39">
        <v>11.921999</v>
      </c>
    </row>
    <row r="40" spans="1:2" x14ac:dyDescent="0.3">
      <c r="A40">
        <v>8.6592178770949726</v>
      </c>
      <c r="B40">
        <v>11.933028999999999</v>
      </c>
    </row>
    <row r="41" spans="1:2" x14ac:dyDescent="0.3">
      <c r="A41">
        <v>9.2178770949720672</v>
      </c>
      <c r="B41">
        <v>12.059858</v>
      </c>
    </row>
    <row r="42" spans="1:2" x14ac:dyDescent="0.3">
      <c r="A42">
        <v>9.7765363128491618</v>
      </c>
      <c r="B42">
        <v>12.076399</v>
      </c>
    </row>
    <row r="43" spans="1:2" x14ac:dyDescent="0.3">
      <c r="A43">
        <v>10.335195530726256</v>
      </c>
      <c r="B43">
        <v>12.076399</v>
      </c>
    </row>
    <row r="44" spans="1:2" x14ac:dyDescent="0.3">
      <c r="A44">
        <v>10.893854748603353</v>
      </c>
      <c r="B44">
        <v>12.131544999999999</v>
      </c>
    </row>
    <row r="45" spans="1:2" x14ac:dyDescent="0.3">
      <c r="A45">
        <v>11.452513966480447</v>
      </c>
      <c r="B45">
        <v>12.197716</v>
      </c>
    </row>
    <row r="46" spans="1:2" x14ac:dyDescent="0.3">
      <c r="A46">
        <v>12.011173184357542</v>
      </c>
      <c r="B46">
        <v>12.208742000000001</v>
      </c>
    </row>
    <row r="47" spans="1:2" x14ac:dyDescent="0.3">
      <c r="A47">
        <v>12.569832402234637</v>
      </c>
      <c r="B47">
        <v>12.324548</v>
      </c>
    </row>
    <row r="48" spans="1:2" x14ac:dyDescent="0.3">
      <c r="A48">
        <v>13.128491620111731</v>
      </c>
      <c r="B48">
        <v>12.357632000000001</v>
      </c>
    </row>
    <row r="49" spans="1:2" x14ac:dyDescent="0.3">
      <c r="A49">
        <v>13.687150837988826</v>
      </c>
      <c r="B49">
        <v>12.393542</v>
      </c>
    </row>
    <row r="50" spans="1:2" x14ac:dyDescent="0.3">
      <c r="A50">
        <v>14.245810055865922</v>
      </c>
      <c r="B50">
        <v>12.429318</v>
      </c>
    </row>
    <row r="51" spans="1:2" x14ac:dyDescent="0.3">
      <c r="A51">
        <v>14.804469273743017</v>
      </c>
      <c r="B51">
        <v>12.54861</v>
      </c>
    </row>
    <row r="52" spans="1:2" x14ac:dyDescent="0.3">
      <c r="A52">
        <v>15.363128491620111</v>
      </c>
      <c r="B52">
        <v>12.561661000000001</v>
      </c>
    </row>
    <row r="53" spans="1:2" x14ac:dyDescent="0.3">
      <c r="A53">
        <v>15.921787709497206</v>
      </c>
      <c r="B53">
        <v>12.567176</v>
      </c>
    </row>
    <row r="54" spans="1:2" x14ac:dyDescent="0.3">
      <c r="A54">
        <v>16.480446927374299</v>
      </c>
      <c r="B54">
        <v>12.572689</v>
      </c>
    </row>
    <row r="55" spans="1:2" x14ac:dyDescent="0.3">
      <c r="A55">
        <v>17.039106145251395</v>
      </c>
      <c r="B55">
        <v>12.671949</v>
      </c>
    </row>
    <row r="56" spans="1:2" x14ac:dyDescent="0.3">
      <c r="A56">
        <v>17.597765363128488</v>
      </c>
      <c r="B56">
        <v>12.787750000000001</v>
      </c>
    </row>
    <row r="57" spans="1:2" x14ac:dyDescent="0.3">
      <c r="A57">
        <v>18.156424581005584</v>
      </c>
      <c r="B57">
        <v>12.793265</v>
      </c>
    </row>
    <row r="58" spans="1:2" x14ac:dyDescent="0.3">
      <c r="A58">
        <v>18.715083798882681</v>
      </c>
      <c r="B58">
        <v>12.842896</v>
      </c>
    </row>
    <row r="59" spans="1:2" x14ac:dyDescent="0.3">
      <c r="A59">
        <v>19.273743016759774</v>
      </c>
      <c r="B59">
        <v>12.870466</v>
      </c>
    </row>
    <row r="60" spans="1:2" x14ac:dyDescent="0.3">
      <c r="A60">
        <v>19.83240223463687</v>
      </c>
      <c r="B60">
        <v>12.903551</v>
      </c>
    </row>
    <row r="61" spans="1:2" x14ac:dyDescent="0.3">
      <c r="A61">
        <v>20.391061452513963</v>
      </c>
      <c r="B61">
        <v>12.903551</v>
      </c>
    </row>
    <row r="62" spans="1:2" x14ac:dyDescent="0.3">
      <c r="A62">
        <v>20.949720670391059</v>
      </c>
      <c r="B62">
        <v>12.909065</v>
      </c>
    </row>
    <row r="63" spans="1:2" x14ac:dyDescent="0.3">
      <c r="A63">
        <v>21.508379888268156</v>
      </c>
      <c r="B63">
        <v>12.918386999999999</v>
      </c>
    </row>
    <row r="64" spans="1:2" x14ac:dyDescent="0.3">
      <c r="A64">
        <v>22.067039106145248</v>
      </c>
      <c r="B64">
        <v>13.00281</v>
      </c>
    </row>
    <row r="65" spans="1:2" x14ac:dyDescent="0.3">
      <c r="A65">
        <v>22.625698324022345</v>
      </c>
      <c r="B65">
        <v>13.030761</v>
      </c>
    </row>
    <row r="66" spans="1:2" x14ac:dyDescent="0.3">
      <c r="A66">
        <v>23.184357541899438</v>
      </c>
      <c r="B66">
        <v>13.041409</v>
      </c>
    </row>
    <row r="67" spans="1:2" x14ac:dyDescent="0.3">
      <c r="A67">
        <v>23.743016759776534</v>
      </c>
      <c r="B67">
        <v>13.09135</v>
      </c>
    </row>
    <row r="68" spans="1:2" x14ac:dyDescent="0.3">
      <c r="A68">
        <v>24.30167597765363</v>
      </c>
      <c r="B68">
        <v>13.102067999999999</v>
      </c>
    </row>
    <row r="69" spans="1:2" x14ac:dyDescent="0.3">
      <c r="A69">
        <v>24.860335195530723</v>
      </c>
      <c r="B69">
        <v>13.113096000000001</v>
      </c>
    </row>
    <row r="70" spans="1:2" x14ac:dyDescent="0.3">
      <c r="A70">
        <v>25.41899441340782</v>
      </c>
      <c r="B70">
        <v>13.146182</v>
      </c>
    </row>
    <row r="71" spans="1:2" x14ac:dyDescent="0.3">
      <c r="A71">
        <v>25.977653631284912</v>
      </c>
      <c r="B71">
        <v>13.179269</v>
      </c>
    </row>
    <row r="72" spans="1:2" x14ac:dyDescent="0.3">
      <c r="A72">
        <v>26.536312849162009</v>
      </c>
      <c r="B72">
        <v>13.179269</v>
      </c>
    </row>
    <row r="73" spans="1:2" x14ac:dyDescent="0.3">
      <c r="A73">
        <v>27.094972067039102</v>
      </c>
      <c r="B73">
        <v>13.179358000000001</v>
      </c>
    </row>
    <row r="74" spans="1:2" x14ac:dyDescent="0.3">
      <c r="A74">
        <v>27.653631284916198</v>
      </c>
      <c r="B74">
        <v>13.185074</v>
      </c>
    </row>
    <row r="75" spans="1:2" x14ac:dyDescent="0.3">
      <c r="A75">
        <v>28.212290502793294</v>
      </c>
      <c r="B75">
        <v>13.212353999999999</v>
      </c>
    </row>
    <row r="76" spans="1:2" x14ac:dyDescent="0.3">
      <c r="A76">
        <v>28.770949720670387</v>
      </c>
      <c r="B76">
        <v>13.234297</v>
      </c>
    </row>
    <row r="77" spans="1:2" x14ac:dyDescent="0.3">
      <c r="A77">
        <v>29.329608938547484</v>
      </c>
      <c r="B77">
        <v>13.234413999999999</v>
      </c>
    </row>
    <row r="78" spans="1:2" x14ac:dyDescent="0.3">
      <c r="A78">
        <v>29.888268156424576</v>
      </c>
      <c r="B78">
        <v>13.236511</v>
      </c>
    </row>
    <row r="79" spans="1:2" x14ac:dyDescent="0.3">
      <c r="A79">
        <v>30.446927374301673</v>
      </c>
      <c r="B79">
        <v>13.261982</v>
      </c>
    </row>
    <row r="80" spans="1:2" x14ac:dyDescent="0.3">
      <c r="A80">
        <v>31.005586592178769</v>
      </c>
      <c r="B80">
        <v>13.311612</v>
      </c>
    </row>
    <row r="81" spans="1:2" x14ac:dyDescent="0.3">
      <c r="A81">
        <v>31.564245810055862</v>
      </c>
      <c r="B81">
        <v>13.339187000000001</v>
      </c>
    </row>
    <row r="82" spans="1:2" x14ac:dyDescent="0.3">
      <c r="A82">
        <v>32.122905027932958</v>
      </c>
      <c r="B82">
        <v>13.390821000000001</v>
      </c>
    </row>
    <row r="83" spans="1:2" x14ac:dyDescent="0.3">
      <c r="A83">
        <v>32.681564245810051</v>
      </c>
      <c r="B83">
        <v>13.399842</v>
      </c>
    </row>
    <row r="84" spans="1:2" x14ac:dyDescent="0.3">
      <c r="A84">
        <v>33.240223463687151</v>
      </c>
      <c r="B84">
        <v>13.477641</v>
      </c>
    </row>
    <row r="85" spans="1:2" x14ac:dyDescent="0.3">
      <c r="A85">
        <v>33.798882681564244</v>
      </c>
      <c r="B85">
        <v>13.477641</v>
      </c>
    </row>
    <row r="86" spans="1:2" x14ac:dyDescent="0.3">
      <c r="A86">
        <v>34.357541899441337</v>
      </c>
      <c r="B86">
        <v>13.516558</v>
      </c>
    </row>
    <row r="87" spans="1:2" x14ac:dyDescent="0.3">
      <c r="A87">
        <v>34.91620111731843</v>
      </c>
      <c r="B87">
        <v>13.526669999999999</v>
      </c>
    </row>
    <row r="88" spans="1:2" x14ac:dyDescent="0.3">
      <c r="A88">
        <v>35.47486033519553</v>
      </c>
      <c r="B88">
        <v>13.608001</v>
      </c>
    </row>
    <row r="89" spans="1:2" x14ac:dyDescent="0.3">
      <c r="A89">
        <v>36.033519553072622</v>
      </c>
      <c r="B89">
        <v>13.625928</v>
      </c>
    </row>
    <row r="90" spans="1:2" x14ac:dyDescent="0.3">
      <c r="A90">
        <v>36.592178770949715</v>
      </c>
      <c r="B90">
        <v>13.633634000000001</v>
      </c>
    </row>
    <row r="91" spans="1:2" x14ac:dyDescent="0.3">
      <c r="A91">
        <v>37.150837988826815</v>
      </c>
      <c r="B91">
        <v>13.686586</v>
      </c>
    </row>
    <row r="92" spans="1:2" x14ac:dyDescent="0.3">
      <c r="A92">
        <v>37.709497206703908</v>
      </c>
      <c r="B92">
        <v>13.696033</v>
      </c>
    </row>
    <row r="93" spans="1:2" x14ac:dyDescent="0.3">
      <c r="A93">
        <v>38.268156424581001</v>
      </c>
      <c r="B93">
        <v>13.785847</v>
      </c>
    </row>
    <row r="94" spans="1:2" x14ac:dyDescent="0.3">
      <c r="A94">
        <v>38.826815642458094</v>
      </c>
      <c r="B94">
        <v>13.951275000000001</v>
      </c>
    </row>
    <row r="95" spans="1:2" x14ac:dyDescent="0.3">
      <c r="A95">
        <v>39.385474860335194</v>
      </c>
      <c r="B95">
        <v>13.995533</v>
      </c>
    </row>
    <row r="96" spans="1:2" x14ac:dyDescent="0.3">
      <c r="A96">
        <v>39.944134078212286</v>
      </c>
      <c r="B96">
        <v>13.997903000000001</v>
      </c>
    </row>
    <row r="97" spans="1:2" x14ac:dyDescent="0.3">
      <c r="A97">
        <v>40.502793296089379</v>
      </c>
      <c r="B97">
        <v>14.011933000000001</v>
      </c>
    </row>
    <row r="98" spans="1:2" x14ac:dyDescent="0.3">
      <c r="A98">
        <v>41.061452513966479</v>
      </c>
      <c r="B98">
        <v>14.022962</v>
      </c>
    </row>
    <row r="99" spans="1:2" x14ac:dyDescent="0.3">
      <c r="A99">
        <v>41.620111731843572</v>
      </c>
      <c r="B99">
        <v>14.032971</v>
      </c>
    </row>
    <row r="100" spans="1:2" x14ac:dyDescent="0.3">
      <c r="A100">
        <v>42.178770949720665</v>
      </c>
      <c r="B100">
        <v>14.048075000000001</v>
      </c>
    </row>
    <row r="101" spans="1:2" x14ac:dyDescent="0.3">
      <c r="A101">
        <v>42.737430167597765</v>
      </c>
      <c r="B101">
        <v>14.101608000000001</v>
      </c>
    </row>
    <row r="102" spans="1:2" x14ac:dyDescent="0.3">
      <c r="A102">
        <v>43.296089385474858</v>
      </c>
      <c r="B102">
        <v>14.111193</v>
      </c>
    </row>
    <row r="103" spans="1:2" x14ac:dyDescent="0.3">
      <c r="A103">
        <v>43.85474860335195</v>
      </c>
      <c r="B103">
        <v>14.135078999999999</v>
      </c>
    </row>
    <row r="104" spans="1:2" x14ac:dyDescent="0.3">
      <c r="A104">
        <v>44.413407821229043</v>
      </c>
      <c r="B104">
        <v>14.138761000000001</v>
      </c>
    </row>
    <row r="105" spans="1:2" x14ac:dyDescent="0.3">
      <c r="A105">
        <v>44.972067039106143</v>
      </c>
      <c r="B105">
        <v>14.219533</v>
      </c>
    </row>
    <row r="106" spans="1:2" x14ac:dyDescent="0.3">
      <c r="A106">
        <v>45.530726256983236</v>
      </c>
      <c r="B106">
        <v>14.385272000000001</v>
      </c>
    </row>
    <row r="107" spans="1:2" x14ac:dyDescent="0.3">
      <c r="A107">
        <v>46.089385474860329</v>
      </c>
      <c r="B107">
        <v>14.409431</v>
      </c>
    </row>
    <row r="108" spans="1:2" x14ac:dyDescent="0.3">
      <c r="A108">
        <v>46.648044692737429</v>
      </c>
      <c r="B108">
        <v>14.502708</v>
      </c>
    </row>
    <row r="109" spans="1:2" x14ac:dyDescent="0.3">
      <c r="A109">
        <v>47.206703910614522</v>
      </c>
      <c r="B109">
        <v>14.502708</v>
      </c>
    </row>
    <row r="110" spans="1:2" x14ac:dyDescent="0.3">
      <c r="A110">
        <v>47.765363128491614</v>
      </c>
      <c r="B110">
        <v>14.545303000000001</v>
      </c>
    </row>
    <row r="111" spans="1:2" x14ac:dyDescent="0.3">
      <c r="A111">
        <v>48.324022346368714</v>
      </c>
      <c r="B111">
        <v>14.568884000000001</v>
      </c>
    </row>
    <row r="112" spans="1:2" x14ac:dyDescent="0.3">
      <c r="A112">
        <v>48.882681564245807</v>
      </c>
      <c r="B112">
        <v>14.701676000000001</v>
      </c>
    </row>
    <row r="113" spans="1:2" x14ac:dyDescent="0.3">
      <c r="A113">
        <v>49.4413407821229</v>
      </c>
      <c r="B113">
        <v>14.743423999999999</v>
      </c>
    </row>
    <row r="114" spans="1:2" x14ac:dyDescent="0.3">
      <c r="A114">
        <v>49.999999999999993</v>
      </c>
      <c r="B114">
        <v>14.750854</v>
      </c>
    </row>
    <row r="115" spans="1:2" x14ac:dyDescent="0.3">
      <c r="A115">
        <v>50.558659217877093</v>
      </c>
      <c r="B115">
        <v>14.820956000000001</v>
      </c>
    </row>
    <row r="116" spans="1:2" x14ac:dyDescent="0.3">
      <c r="A116">
        <v>51.117318435754186</v>
      </c>
      <c r="B116">
        <v>14.850365999999999</v>
      </c>
    </row>
    <row r="117" spans="1:2" x14ac:dyDescent="0.3">
      <c r="A117">
        <v>51.675977653631278</v>
      </c>
      <c r="B117">
        <v>14.888712</v>
      </c>
    </row>
    <row r="118" spans="1:2" x14ac:dyDescent="0.3">
      <c r="A118">
        <v>52.234636871508378</v>
      </c>
      <c r="B118">
        <v>14.934275</v>
      </c>
    </row>
    <row r="119" spans="1:2" x14ac:dyDescent="0.3">
      <c r="A119">
        <v>52.793296089385471</v>
      </c>
      <c r="B119">
        <v>14.943854999999999</v>
      </c>
    </row>
    <row r="120" spans="1:2" x14ac:dyDescent="0.3">
      <c r="A120">
        <v>53.351955307262564</v>
      </c>
      <c r="B120">
        <v>14.993917</v>
      </c>
    </row>
    <row r="121" spans="1:2" x14ac:dyDescent="0.3">
      <c r="A121">
        <v>53.910614525139657</v>
      </c>
      <c r="B121">
        <v>15.156834999999999</v>
      </c>
    </row>
    <row r="122" spans="1:2" x14ac:dyDescent="0.3">
      <c r="A122">
        <v>54.469273743016757</v>
      </c>
      <c r="B122">
        <v>15.172974</v>
      </c>
    </row>
    <row r="123" spans="1:2" x14ac:dyDescent="0.3">
      <c r="A123">
        <v>55.02793296089385</v>
      </c>
      <c r="B123">
        <v>15.206026</v>
      </c>
    </row>
    <row r="124" spans="1:2" x14ac:dyDescent="0.3">
      <c r="A124">
        <v>55.586592178770942</v>
      </c>
      <c r="B124">
        <v>15.280231000000001</v>
      </c>
    </row>
    <row r="125" spans="1:2" x14ac:dyDescent="0.3">
      <c r="A125">
        <v>56.145251396648042</v>
      </c>
      <c r="B125">
        <v>15.297935000000001</v>
      </c>
    </row>
    <row r="126" spans="1:2" x14ac:dyDescent="0.3">
      <c r="A126">
        <v>56.703910614525135</v>
      </c>
      <c r="B126">
        <v>15.329859000000001</v>
      </c>
    </row>
    <row r="127" spans="1:2" x14ac:dyDescent="0.3">
      <c r="A127">
        <v>57.262569832402228</v>
      </c>
      <c r="B127">
        <v>15.340888</v>
      </c>
    </row>
    <row r="128" spans="1:2" x14ac:dyDescent="0.3">
      <c r="A128">
        <v>57.821229050279328</v>
      </c>
      <c r="B128">
        <v>15.380737</v>
      </c>
    </row>
    <row r="129" spans="1:2" x14ac:dyDescent="0.3">
      <c r="A129">
        <v>58.379888268156421</v>
      </c>
      <c r="B129">
        <v>15.482089</v>
      </c>
    </row>
    <row r="130" spans="1:2" x14ac:dyDescent="0.3">
      <c r="A130">
        <v>58.938547486033514</v>
      </c>
      <c r="B130">
        <v>15.511832</v>
      </c>
    </row>
    <row r="131" spans="1:2" x14ac:dyDescent="0.3">
      <c r="A131">
        <v>59.497206703910607</v>
      </c>
      <c r="B131">
        <v>15.550433999999999</v>
      </c>
    </row>
    <row r="132" spans="1:2" x14ac:dyDescent="0.3">
      <c r="A132">
        <v>60.055865921787706</v>
      </c>
      <c r="B132">
        <v>15.661519999999999</v>
      </c>
    </row>
    <row r="133" spans="1:2" x14ac:dyDescent="0.3">
      <c r="A133">
        <v>60.614525139664799</v>
      </c>
      <c r="B133">
        <v>16.080590999999998</v>
      </c>
    </row>
    <row r="134" spans="1:2" x14ac:dyDescent="0.3">
      <c r="A134">
        <v>61.173184357541892</v>
      </c>
      <c r="B134">
        <v>16.100322999999999</v>
      </c>
    </row>
    <row r="135" spans="1:2" x14ac:dyDescent="0.3">
      <c r="A135">
        <v>61.731843575418992</v>
      </c>
      <c r="B135">
        <v>16.223972</v>
      </c>
    </row>
    <row r="136" spans="1:2" x14ac:dyDescent="0.3">
      <c r="A136">
        <v>62.290502793296085</v>
      </c>
      <c r="B136">
        <v>16.26474</v>
      </c>
    </row>
    <row r="137" spans="1:2" x14ac:dyDescent="0.3">
      <c r="A137">
        <v>62.849162011173178</v>
      </c>
      <c r="B137">
        <v>16.330511000000001</v>
      </c>
    </row>
    <row r="138" spans="1:2" x14ac:dyDescent="0.3">
      <c r="A138">
        <v>63.407821229050278</v>
      </c>
      <c r="B138">
        <v>16.823782000000001</v>
      </c>
    </row>
    <row r="139" spans="1:2" x14ac:dyDescent="0.3">
      <c r="A139">
        <v>63.96648044692737</v>
      </c>
      <c r="B139">
        <v>16.823782000000001</v>
      </c>
    </row>
    <row r="140" spans="1:2" x14ac:dyDescent="0.3">
      <c r="A140">
        <v>64.52513966480447</v>
      </c>
      <c r="B140">
        <v>17.027666</v>
      </c>
    </row>
    <row r="141" spans="1:2" x14ac:dyDescent="0.3">
      <c r="A141">
        <v>65.083798882681563</v>
      </c>
      <c r="B141">
        <v>17.049498</v>
      </c>
    </row>
    <row r="142" spans="1:2" x14ac:dyDescent="0.3">
      <c r="A142">
        <v>65.642458100558656</v>
      </c>
      <c r="B142">
        <v>17.056324</v>
      </c>
    </row>
    <row r="143" spans="1:2" x14ac:dyDescent="0.3">
      <c r="A143">
        <v>66.201117318435763</v>
      </c>
      <c r="B143">
        <v>17.159203000000002</v>
      </c>
    </row>
    <row r="144" spans="1:2" x14ac:dyDescent="0.3">
      <c r="A144">
        <v>66.759776536312856</v>
      </c>
      <c r="B144">
        <v>17.159203000000002</v>
      </c>
    </row>
    <row r="145" spans="1:2" x14ac:dyDescent="0.3">
      <c r="A145">
        <v>67.318435754189949</v>
      </c>
      <c r="B145">
        <v>17.305344000000002</v>
      </c>
    </row>
    <row r="146" spans="1:2" x14ac:dyDescent="0.3">
      <c r="A146">
        <v>67.877094972067042</v>
      </c>
      <c r="B146">
        <v>17.329219999999999</v>
      </c>
    </row>
    <row r="147" spans="1:2" x14ac:dyDescent="0.3">
      <c r="A147">
        <v>68.435754189944134</v>
      </c>
      <c r="B147">
        <v>17.506606999999999</v>
      </c>
    </row>
    <row r="148" spans="1:2" x14ac:dyDescent="0.3">
      <c r="A148">
        <v>68.994413407821227</v>
      </c>
      <c r="B148">
        <v>17.681232000000001</v>
      </c>
    </row>
    <row r="149" spans="1:2" x14ac:dyDescent="0.3">
      <c r="A149">
        <v>69.55307262569832</v>
      </c>
      <c r="B149">
        <v>17.704461999999999</v>
      </c>
    </row>
    <row r="150" spans="1:2" x14ac:dyDescent="0.3">
      <c r="A150">
        <v>70.111731843575427</v>
      </c>
      <c r="B150">
        <v>17.752220000000001</v>
      </c>
    </row>
    <row r="151" spans="1:2" x14ac:dyDescent="0.3">
      <c r="A151">
        <v>70.67039106145252</v>
      </c>
      <c r="B151">
        <v>17.868202</v>
      </c>
    </row>
    <row r="152" spans="1:2" x14ac:dyDescent="0.3">
      <c r="A152">
        <v>71.229050279329613</v>
      </c>
      <c r="B152">
        <v>18.013746000000001</v>
      </c>
    </row>
    <row r="153" spans="1:2" x14ac:dyDescent="0.3">
      <c r="A153">
        <v>71.787709497206706</v>
      </c>
      <c r="B153">
        <v>18.045587999999999</v>
      </c>
    </row>
    <row r="154" spans="1:2" x14ac:dyDescent="0.3">
      <c r="A154">
        <v>72.346368715083798</v>
      </c>
      <c r="B154">
        <v>18.550454999999999</v>
      </c>
    </row>
    <row r="155" spans="1:2" x14ac:dyDescent="0.3">
      <c r="A155">
        <v>72.905027932960891</v>
      </c>
      <c r="B155">
        <v>18.611858000000002</v>
      </c>
    </row>
    <row r="156" spans="1:2" x14ac:dyDescent="0.3">
      <c r="A156">
        <v>73.463687150837984</v>
      </c>
      <c r="B156">
        <v>18.751068</v>
      </c>
    </row>
    <row r="157" spans="1:2" x14ac:dyDescent="0.3">
      <c r="A157">
        <v>74.022346368715091</v>
      </c>
      <c r="B157">
        <v>18.765528</v>
      </c>
    </row>
    <row r="158" spans="1:2" x14ac:dyDescent="0.3">
      <c r="A158">
        <v>74.581005586592184</v>
      </c>
      <c r="B158">
        <v>18.873144</v>
      </c>
    </row>
    <row r="159" spans="1:2" x14ac:dyDescent="0.3">
      <c r="A159">
        <v>75.139664804469277</v>
      </c>
      <c r="B159">
        <v>18.952984000000001</v>
      </c>
    </row>
    <row r="160" spans="1:2" x14ac:dyDescent="0.3">
      <c r="A160">
        <v>75.69832402234637</v>
      </c>
      <c r="B160">
        <v>19.083586</v>
      </c>
    </row>
    <row r="161" spans="1:2" x14ac:dyDescent="0.3">
      <c r="A161">
        <v>76.256983240223462</v>
      </c>
      <c r="B161">
        <v>19.220932000000001</v>
      </c>
    </row>
    <row r="162" spans="1:2" x14ac:dyDescent="0.3">
      <c r="A162">
        <v>76.815642458100555</v>
      </c>
      <c r="B162">
        <v>19.661877</v>
      </c>
    </row>
    <row r="163" spans="1:2" x14ac:dyDescent="0.3">
      <c r="A163">
        <v>77.374301675977648</v>
      </c>
      <c r="B163">
        <v>19.698018999999999</v>
      </c>
    </row>
    <row r="164" spans="1:2" x14ac:dyDescent="0.3">
      <c r="A164">
        <v>77.932960893854755</v>
      </c>
      <c r="B164">
        <v>19.770306000000001</v>
      </c>
    </row>
    <row r="165" spans="1:2" x14ac:dyDescent="0.3">
      <c r="A165">
        <v>78.491620111731848</v>
      </c>
      <c r="B165">
        <v>19.936563</v>
      </c>
    </row>
    <row r="166" spans="1:2" x14ac:dyDescent="0.3">
      <c r="A166">
        <v>79.050279329608941</v>
      </c>
      <c r="B166">
        <v>20.153421000000002</v>
      </c>
    </row>
    <row r="167" spans="1:2" x14ac:dyDescent="0.3">
      <c r="A167">
        <v>79.608938547486034</v>
      </c>
      <c r="B167">
        <v>20.250494</v>
      </c>
    </row>
    <row r="168" spans="1:2" x14ac:dyDescent="0.3">
      <c r="A168">
        <v>80.167597765363126</v>
      </c>
      <c r="B168">
        <v>21.161963</v>
      </c>
    </row>
    <row r="169" spans="1:2" x14ac:dyDescent="0.3">
      <c r="A169">
        <v>80.726256983240219</v>
      </c>
      <c r="B169">
        <v>21.385452000000001</v>
      </c>
    </row>
    <row r="170" spans="1:2" x14ac:dyDescent="0.3">
      <c r="A170">
        <v>81.284916201117326</v>
      </c>
      <c r="B170">
        <v>21.423984999999998</v>
      </c>
    </row>
    <row r="171" spans="1:2" x14ac:dyDescent="0.3">
      <c r="A171">
        <v>81.843575418994419</v>
      </c>
      <c r="B171">
        <v>21.470220999999999</v>
      </c>
    </row>
    <row r="172" spans="1:2" x14ac:dyDescent="0.3">
      <c r="A172">
        <v>82.402234636871512</v>
      </c>
      <c r="B172">
        <v>21.501048999999998</v>
      </c>
    </row>
    <row r="173" spans="1:2" x14ac:dyDescent="0.3">
      <c r="A173">
        <v>82.960893854748605</v>
      </c>
      <c r="B173">
        <v>21.516462000000001</v>
      </c>
    </row>
    <row r="174" spans="1:2" x14ac:dyDescent="0.3">
      <c r="A174">
        <v>83.519553072625698</v>
      </c>
      <c r="B174">
        <v>22.009675999999999</v>
      </c>
    </row>
    <row r="175" spans="1:2" x14ac:dyDescent="0.3">
      <c r="A175">
        <v>84.07821229050279</v>
      </c>
      <c r="B175">
        <v>22.234145999999999</v>
      </c>
    </row>
    <row r="176" spans="1:2" x14ac:dyDescent="0.3">
      <c r="A176">
        <v>84.636871508379883</v>
      </c>
      <c r="B176">
        <v>22.32564</v>
      </c>
    </row>
    <row r="177" spans="1:2" x14ac:dyDescent="0.3">
      <c r="A177">
        <v>85.19553072625699</v>
      </c>
      <c r="B177">
        <v>22.718669999999999</v>
      </c>
    </row>
    <row r="178" spans="1:2" x14ac:dyDescent="0.3">
      <c r="A178">
        <v>85.754189944134083</v>
      </c>
      <c r="B178">
        <v>23.242712000000001</v>
      </c>
    </row>
    <row r="179" spans="1:2" x14ac:dyDescent="0.3">
      <c r="A179">
        <v>86.312849162011176</v>
      </c>
      <c r="B179">
        <v>23.304361</v>
      </c>
    </row>
    <row r="180" spans="1:2" x14ac:dyDescent="0.3">
      <c r="A180">
        <v>86.871508379888269</v>
      </c>
      <c r="B180">
        <v>23.769317999999998</v>
      </c>
    </row>
    <row r="181" spans="1:2" x14ac:dyDescent="0.3">
      <c r="A181">
        <v>87.430167597765362</v>
      </c>
      <c r="B181">
        <v>23.844213</v>
      </c>
    </row>
    <row r="182" spans="1:2" x14ac:dyDescent="0.3">
      <c r="A182">
        <v>87.988826815642454</v>
      </c>
      <c r="B182">
        <v>23.906832000000001</v>
      </c>
    </row>
    <row r="183" spans="1:2" x14ac:dyDescent="0.3">
      <c r="A183">
        <v>88.547486033519547</v>
      </c>
      <c r="B183">
        <v>24.078900999999998</v>
      </c>
    </row>
    <row r="184" spans="1:2" x14ac:dyDescent="0.3">
      <c r="A184">
        <v>89.106145251396654</v>
      </c>
      <c r="B184">
        <v>24.395558999999999</v>
      </c>
    </row>
    <row r="185" spans="1:2" x14ac:dyDescent="0.3">
      <c r="A185">
        <v>89.664804469273747</v>
      </c>
      <c r="B185">
        <v>24.623149999999999</v>
      </c>
    </row>
    <row r="186" spans="1:2" x14ac:dyDescent="0.3">
      <c r="A186">
        <v>90.22346368715084</v>
      </c>
      <c r="B186">
        <v>24.648067000000001</v>
      </c>
    </row>
    <row r="187" spans="1:2" x14ac:dyDescent="0.3">
      <c r="A187">
        <v>90.782122905027933</v>
      </c>
      <c r="B187">
        <v>24.830141000000001</v>
      </c>
    </row>
    <row r="188" spans="1:2" x14ac:dyDescent="0.3">
      <c r="A188">
        <v>91.340782122905026</v>
      </c>
      <c r="B188">
        <v>25.617373000000001</v>
      </c>
    </row>
    <row r="189" spans="1:2" x14ac:dyDescent="0.3">
      <c r="A189">
        <v>91.899441340782118</v>
      </c>
      <c r="B189">
        <v>25.983917000000002</v>
      </c>
    </row>
    <row r="190" spans="1:2" x14ac:dyDescent="0.3">
      <c r="A190">
        <v>92.458100558659211</v>
      </c>
      <c r="B190">
        <v>26.692568000000001</v>
      </c>
    </row>
    <row r="191" spans="1:2" x14ac:dyDescent="0.3">
      <c r="A191">
        <v>93.016759776536318</v>
      </c>
      <c r="B191">
        <v>27.081154000000002</v>
      </c>
    </row>
    <row r="192" spans="1:2" x14ac:dyDescent="0.3">
      <c r="A192">
        <v>93.575418994413411</v>
      </c>
      <c r="B192">
        <v>27.189442</v>
      </c>
    </row>
    <row r="193" spans="1:2" x14ac:dyDescent="0.3">
      <c r="A193">
        <v>94.134078212290504</v>
      </c>
      <c r="B193">
        <v>27.607251999999999</v>
      </c>
    </row>
    <row r="194" spans="1:2" x14ac:dyDescent="0.3">
      <c r="A194">
        <v>94.692737430167597</v>
      </c>
      <c r="B194">
        <v>27.613002999999999</v>
      </c>
    </row>
    <row r="195" spans="1:2" x14ac:dyDescent="0.3">
      <c r="A195">
        <v>95.25139664804469</v>
      </c>
      <c r="B195">
        <v>27.857365000000001</v>
      </c>
    </row>
    <row r="196" spans="1:2" x14ac:dyDescent="0.3">
      <c r="A196">
        <v>95.810055865921782</v>
      </c>
      <c r="B196">
        <v>27.943611000000001</v>
      </c>
    </row>
    <row r="197" spans="1:2" x14ac:dyDescent="0.3">
      <c r="A197">
        <v>96.36871508379889</v>
      </c>
      <c r="B197">
        <v>28.207619000000001</v>
      </c>
    </row>
    <row r="198" spans="1:2" x14ac:dyDescent="0.3">
      <c r="A198">
        <v>96.927374301675982</v>
      </c>
      <c r="B198">
        <v>28.305363</v>
      </c>
    </row>
    <row r="199" spans="1:2" x14ac:dyDescent="0.3">
      <c r="A199">
        <v>97.486033519553075</v>
      </c>
      <c r="B199">
        <v>28.508997000000001</v>
      </c>
    </row>
    <row r="200" spans="1:2" x14ac:dyDescent="0.3">
      <c r="A200">
        <v>98.044692737430168</v>
      </c>
      <c r="B200">
        <v>28.745695000000001</v>
      </c>
    </row>
    <row r="201" spans="1:2" x14ac:dyDescent="0.3">
      <c r="A201">
        <v>98.603351955307261</v>
      </c>
      <c r="B201">
        <v>28.961310999999998</v>
      </c>
    </row>
    <row r="202" spans="1:2" x14ac:dyDescent="0.3">
      <c r="A202">
        <v>99.162011173184354</v>
      </c>
      <c r="B202">
        <v>29.004432999999999</v>
      </c>
    </row>
    <row r="203" spans="1:2" ht="16.8" thickBot="1" x14ac:dyDescent="0.35">
      <c r="A203" s="29">
        <v>99.720670391061446</v>
      </c>
      <c r="B203" s="29">
        <v>29.421285999999998</v>
      </c>
    </row>
  </sheetData>
  <sortState xmlns:xlrd2="http://schemas.microsoft.com/office/spreadsheetml/2017/richdata2" ref="B25:B203">
    <sortCondition ref="B25"/>
  </sortState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6D4E-C8B5-4C00-8E8E-14AD31E3EF50}">
  <dimension ref="A1:B6"/>
  <sheetViews>
    <sheetView workbookViewId="0">
      <selection activeCell="H6" sqref="H6"/>
    </sheetView>
  </sheetViews>
  <sheetFormatPr defaultRowHeight="16.2" x14ac:dyDescent="0.3"/>
  <cols>
    <col min="1" max="1" width="14.33203125" customWidth="1"/>
    <col min="2" max="2" width="16.44140625" customWidth="1"/>
  </cols>
  <sheetData>
    <row r="1" spans="1:2" ht="18" x14ac:dyDescent="0.3">
      <c r="A1" s="36" t="s">
        <v>62</v>
      </c>
      <c r="B1" s="37">
        <v>11012.011173184361</v>
      </c>
    </row>
    <row r="2" spans="1:2" ht="18" x14ac:dyDescent="0.3">
      <c r="A2" s="36" t="s">
        <v>25</v>
      </c>
      <c r="B2" s="37">
        <v>4585.7429173563605</v>
      </c>
    </row>
    <row r="3" spans="1:2" ht="18" x14ac:dyDescent="0.3">
      <c r="A3" s="36" t="s">
        <v>63</v>
      </c>
      <c r="B3" s="37">
        <v>3461.3392191955299</v>
      </c>
    </row>
    <row r="4" spans="1:2" ht="18" x14ac:dyDescent="0.3">
      <c r="A4" s="36"/>
      <c r="B4" s="37">
        <v>0.31432398358115815</v>
      </c>
    </row>
    <row r="5" spans="1:2" ht="18" x14ac:dyDescent="0.3">
      <c r="A5" s="36" t="s">
        <v>64</v>
      </c>
      <c r="B5" s="37">
        <v>9.094236761199296</v>
      </c>
    </row>
    <row r="6" spans="1:2" ht="18" x14ac:dyDescent="0.3">
      <c r="A6" s="36" t="s">
        <v>65</v>
      </c>
      <c r="B6" s="36">
        <v>19.760999999999999</v>
      </c>
    </row>
  </sheetData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C106-E67D-44D7-8434-7D7C169E6615}">
  <dimension ref="A1:P181"/>
  <sheetViews>
    <sheetView topLeftCell="J1" workbookViewId="0">
      <selection activeCell="M21" sqref="M21"/>
    </sheetView>
  </sheetViews>
  <sheetFormatPr defaultRowHeight="16.2" x14ac:dyDescent="0.3"/>
  <cols>
    <col min="2" max="2" width="26.6640625" customWidth="1"/>
    <col min="3" max="3" width="20.88671875" customWidth="1"/>
    <col min="6" max="6" width="21.109375" customWidth="1"/>
    <col min="7" max="7" width="19" style="8" customWidth="1"/>
    <col min="8" max="8" width="16.109375" style="10" customWidth="1"/>
    <col min="9" max="11" width="26.77734375" customWidth="1"/>
    <col min="12" max="12" width="10.77734375" customWidth="1"/>
    <col min="13" max="13" width="23.33203125" customWidth="1"/>
    <col min="14" max="14" width="18.77734375" customWidth="1"/>
    <col min="15" max="15" width="9.44140625" customWidth="1"/>
    <col min="16" max="16" width="19.5546875" customWidth="1"/>
  </cols>
  <sheetData>
    <row r="1" spans="1:16" x14ac:dyDescent="0.3">
      <c r="A1" t="s">
        <v>0</v>
      </c>
      <c r="B1" t="s">
        <v>16</v>
      </c>
      <c r="C1" t="s">
        <v>17</v>
      </c>
      <c r="F1" s="6" t="s">
        <v>18</v>
      </c>
      <c r="G1" s="7" t="s">
        <v>19</v>
      </c>
      <c r="H1" s="11" t="s">
        <v>20</v>
      </c>
      <c r="I1" s="3" t="s">
        <v>26</v>
      </c>
      <c r="J1" s="3" t="s">
        <v>29</v>
      </c>
      <c r="K1" s="3" t="s">
        <v>30</v>
      </c>
      <c r="L1" s="3"/>
      <c r="M1" s="24" t="s">
        <v>22</v>
      </c>
      <c r="N1" s="24" t="s">
        <v>23</v>
      </c>
      <c r="P1" s="28" t="s">
        <v>35</v>
      </c>
    </row>
    <row r="2" spans="1:16" x14ac:dyDescent="0.3">
      <c r="A2" s="2">
        <v>39479</v>
      </c>
      <c r="B2" s="1">
        <v>27</v>
      </c>
      <c r="C2" s="1">
        <v>13.686586</v>
      </c>
      <c r="F2" s="4">
        <f>B2^2</f>
        <v>729</v>
      </c>
      <c r="G2" s="9">
        <f>C2^2</f>
        <v>187.322636335396</v>
      </c>
      <c r="H2" s="4">
        <f>B2*C2</f>
        <v>369.53782200000001</v>
      </c>
      <c r="I2" s="4">
        <f>(B2-$M$2)^2</f>
        <v>11.804406853718675</v>
      </c>
      <c r="J2" s="4">
        <f>(C2-$N$2)^2</f>
        <v>7.921175940676803</v>
      </c>
      <c r="K2" s="19">
        <f>(B2-$M$2)*(C2-$N$2)</f>
        <v>-9.669787151930322</v>
      </c>
      <c r="L2" s="19"/>
      <c r="M2" s="4">
        <f>AVERAGE(B2:B180)</f>
        <v>23.564245810055866</v>
      </c>
      <c r="N2" s="4">
        <f>AVERAGE(C2:C180)</f>
        <v>16.501044374301671</v>
      </c>
    </row>
    <row r="3" spans="1:16" x14ac:dyDescent="0.3">
      <c r="A3" s="2">
        <v>39508</v>
      </c>
      <c r="B3" s="1">
        <v>26</v>
      </c>
      <c r="C3" s="1">
        <v>14.138761000000001</v>
      </c>
      <c r="F3" s="4">
        <f t="shared" ref="F3:F66" si="0">B3^2</f>
        <v>676</v>
      </c>
      <c r="G3" s="9">
        <f t="shared" ref="G3:G66" si="1">C3^2</f>
        <v>199.90456261512102</v>
      </c>
      <c r="H3" s="4">
        <f t="shared" ref="H3:H66" si="2">B3*C3</f>
        <v>367.60778600000003</v>
      </c>
      <c r="I3" s="4">
        <f t="shared" ref="I3:I66" si="3">(B3-$M$2)^2</f>
        <v>5.9328984738304067</v>
      </c>
      <c r="J3" s="4">
        <f t="shared" ref="J3:J66" si="4">(C3-$N$2)^2</f>
        <v>5.5803827405020847</v>
      </c>
      <c r="K3" s="19">
        <f t="shared" ref="K3:K66" si="5">(B3-$M$2)*(C3-$N$2)</f>
        <v>-5.7539416267906613</v>
      </c>
      <c r="L3" s="21"/>
      <c r="P3" s="27">
        <v>7.4199744546841497</v>
      </c>
    </row>
    <row r="4" spans="1:16" x14ac:dyDescent="0.3">
      <c r="A4" s="2">
        <v>39539</v>
      </c>
      <c r="B4" s="1">
        <v>27</v>
      </c>
      <c r="C4" s="1">
        <v>14.568884000000001</v>
      </c>
      <c r="F4" s="4">
        <f t="shared" si="0"/>
        <v>729</v>
      </c>
      <c r="G4" s="9">
        <f t="shared" si="1"/>
        <v>212.25238100545602</v>
      </c>
      <c r="H4" s="4">
        <f t="shared" si="2"/>
        <v>393.35986800000001</v>
      </c>
      <c r="I4" s="4">
        <f t="shared" si="3"/>
        <v>11.804406853718675</v>
      </c>
      <c r="J4" s="4">
        <f t="shared" si="4"/>
        <v>3.7332437120215705</v>
      </c>
      <c r="K4" s="19">
        <f t="shared" si="5"/>
        <v>-6.6384281016509901</v>
      </c>
      <c r="L4" s="19"/>
      <c r="M4" s="24" t="s">
        <v>24</v>
      </c>
      <c r="N4" s="24" t="s">
        <v>25</v>
      </c>
    </row>
    <row r="5" spans="1:16" x14ac:dyDescent="0.3">
      <c r="A5" s="2">
        <v>39569</v>
      </c>
      <c r="B5" s="1">
        <v>22</v>
      </c>
      <c r="C5" s="1">
        <v>14.011933000000001</v>
      </c>
      <c r="F5" s="4">
        <f t="shared" si="0"/>
        <v>484</v>
      </c>
      <c r="G5" s="9">
        <f t="shared" si="1"/>
        <v>196.33426639648903</v>
      </c>
      <c r="H5" s="4">
        <f t="shared" si="2"/>
        <v>308.26252600000004</v>
      </c>
      <c r="I5" s="4">
        <f t="shared" si="3"/>
        <v>2.4468649542773311</v>
      </c>
      <c r="J5" s="4">
        <f t="shared" si="4"/>
        <v>6.1956754336779483</v>
      </c>
      <c r="K5" s="19">
        <f t="shared" si="5"/>
        <v>3.8935820380137844</v>
      </c>
      <c r="L5" s="19"/>
      <c r="M5" s="12">
        <f>I181</f>
        <v>11012.011173184361</v>
      </c>
      <c r="N5" s="12">
        <f>J181</f>
        <v>4585.7429173563605</v>
      </c>
    </row>
    <row r="6" spans="1:16" x14ac:dyDescent="0.3">
      <c r="A6" s="2">
        <v>39600</v>
      </c>
      <c r="B6" s="1">
        <v>20</v>
      </c>
      <c r="C6" s="1">
        <v>12.429318</v>
      </c>
      <c r="F6" s="4">
        <f t="shared" si="0"/>
        <v>400</v>
      </c>
      <c r="G6" s="9">
        <f t="shared" si="1"/>
        <v>154.48794594512401</v>
      </c>
      <c r="H6" s="4">
        <f t="shared" si="2"/>
        <v>248.58636000000001</v>
      </c>
      <c r="I6" s="4">
        <f t="shared" si="3"/>
        <v>12.703848194500793</v>
      </c>
      <c r="J6" s="4">
        <f t="shared" si="4"/>
        <v>16.578955667183827</v>
      </c>
      <c r="K6" s="19">
        <f t="shared" si="5"/>
        <v>14.51263366929869</v>
      </c>
      <c r="L6" s="21"/>
      <c r="M6" s="5"/>
      <c r="N6" s="5"/>
    </row>
    <row r="7" spans="1:16" x14ac:dyDescent="0.3">
      <c r="A7" s="2">
        <v>39630</v>
      </c>
      <c r="B7" s="1">
        <v>16</v>
      </c>
      <c r="C7" s="1">
        <v>11.933028999999999</v>
      </c>
      <c r="F7" s="4">
        <f t="shared" si="0"/>
        <v>256</v>
      </c>
      <c r="G7" s="9">
        <f t="shared" si="1"/>
        <v>142.39718111484098</v>
      </c>
      <c r="H7" s="4">
        <f t="shared" si="2"/>
        <v>190.92846399999999</v>
      </c>
      <c r="I7" s="4">
        <f t="shared" si="3"/>
        <v>57.217814674947718</v>
      </c>
      <c r="J7" s="4">
        <f t="shared" si="4"/>
        <v>20.866764459856437</v>
      </c>
      <c r="K7" s="19">
        <f t="shared" si="5"/>
        <v>34.553591155332192</v>
      </c>
      <c r="L7" s="19"/>
      <c r="M7" s="24" t="s">
        <v>27</v>
      </c>
    </row>
    <row r="8" spans="1:16" x14ac:dyDescent="0.3">
      <c r="A8" s="2">
        <v>39661</v>
      </c>
      <c r="B8" s="1">
        <v>18</v>
      </c>
      <c r="C8" s="1">
        <v>12.197716</v>
      </c>
      <c r="F8" s="4">
        <f t="shared" si="0"/>
        <v>324</v>
      </c>
      <c r="G8" s="9">
        <f t="shared" si="1"/>
        <v>148.784275616656</v>
      </c>
      <c r="H8" s="4">
        <f t="shared" si="2"/>
        <v>219.558888</v>
      </c>
      <c r="I8" s="4">
        <f t="shared" si="3"/>
        <v>30.960831434724255</v>
      </c>
      <c r="J8" s="4">
        <f t="shared" si="4"/>
        <v>18.518635097069861</v>
      </c>
      <c r="K8" s="19">
        <f t="shared" si="5"/>
        <v>23.944776876002592</v>
      </c>
      <c r="L8" s="19"/>
      <c r="M8" s="22">
        <f>K181</f>
        <v>3461.3392191955309</v>
      </c>
    </row>
    <row r="9" spans="1:16" x14ac:dyDescent="0.3">
      <c r="A9" s="2">
        <v>39692</v>
      </c>
      <c r="B9" s="1">
        <v>12</v>
      </c>
      <c r="C9" s="1">
        <v>9.5618610000000004</v>
      </c>
      <c r="F9" s="4">
        <f t="shared" si="0"/>
        <v>144</v>
      </c>
      <c r="G9" s="9">
        <f t="shared" si="1"/>
        <v>91.429185783321003</v>
      </c>
      <c r="H9" s="4">
        <f t="shared" si="2"/>
        <v>114.742332</v>
      </c>
      <c r="I9" s="4">
        <f t="shared" si="3"/>
        <v>133.73178115539466</v>
      </c>
      <c r="J9" s="4">
        <f t="shared" si="4"/>
        <v>48.152265902184716</v>
      </c>
      <c r="K9" s="19">
        <f t="shared" si="5"/>
        <v>80.24642226147742</v>
      </c>
      <c r="L9" s="21"/>
    </row>
    <row r="10" spans="1:16" x14ac:dyDescent="0.3">
      <c r="A10" s="2">
        <v>39722</v>
      </c>
      <c r="B10" s="1">
        <v>12</v>
      </c>
      <c r="C10" s="1">
        <v>8.1501909999999995</v>
      </c>
      <c r="F10" s="4">
        <f t="shared" si="0"/>
        <v>144</v>
      </c>
      <c r="G10" s="9">
        <f t="shared" si="1"/>
        <v>66.425613336480993</v>
      </c>
      <c r="H10" s="4">
        <f t="shared" si="2"/>
        <v>97.802291999999994</v>
      </c>
      <c r="I10" s="4">
        <f t="shared" si="3"/>
        <v>133.73178115539466</v>
      </c>
      <c r="J10" s="4">
        <f t="shared" si="4"/>
        <v>69.736752079085605</v>
      </c>
      <c r="K10" s="19">
        <f t="shared" si="5"/>
        <v>96.571321144158986</v>
      </c>
      <c r="L10" s="19"/>
      <c r="M10" s="41" t="s">
        <v>31</v>
      </c>
      <c r="N10" s="42"/>
    </row>
    <row r="11" spans="1:16" ht="18" x14ac:dyDescent="0.3">
      <c r="A11" s="2">
        <v>39753</v>
      </c>
      <c r="B11" s="1">
        <v>11</v>
      </c>
      <c r="C11" s="1">
        <v>7.5050129999999999</v>
      </c>
      <c r="F11" s="4">
        <f t="shared" si="0"/>
        <v>121</v>
      </c>
      <c r="G11" s="9">
        <f t="shared" si="1"/>
        <v>56.325220130169001</v>
      </c>
      <c r="H11" s="4">
        <f t="shared" si="2"/>
        <v>82.555143000000001</v>
      </c>
      <c r="I11" s="4">
        <f t="shared" si="3"/>
        <v>157.86027277550639</v>
      </c>
      <c r="J11" s="4">
        <f t="shared" si="4"/>
        <v>80.928580487420007</v>
      </c>
      <c r="K11" s="19">
        <f t="shared" si="5"/>
        <v>113.02834950170087</v>
      </c>
      <c r="L11" s="19"/>
      <c r="M11" s="35" t="s">
        <v>28</v>
      </c>
      <c r="N11" s="3">
        <f>K181/I181</f>
        <v>0.31432398358115815</v>
      </c>
    </row>
    <row r="12" spans="1:16" x14ac:dyDescent="0.3">
      <c r="A12" s="2">
        <v>39783</v>
      </c>
      <c r="B12" s="1">
        <v>9</v>
      </c>
      <c r="C12" s="1">
        <v>7.5380989999999999</v>
      </c>
      <c r="F12" s="4">
        <f t="shared" si="0"/>
        <v>81</v>
      </c>
      <c r="G12" s="9">
        <f t="shared" si="1"/>
        <v>56.822936533800998</v>
      </c>
      <c r="H12" s="4">
        <f t="shared" si="2"/>
        <v>67.842890999999995</v>
      </c>
      <c r="I12" s="4">
        <f t="shared" si="3"/>
        <v>212.11725601572985</v>
      </c>
      <c r="J12" s="4">
        <f t="shared" si="4"/>
        <v>80.334389782715732</v>
      </c>
      <c r="K12" s="19">
        <f t="shared" si="5"/>
        <v>130.53853961343273</v>
      </c>
      <c r="L12" s="21"/>
      <c r="M12" s="34" t="s">
        <v>61</v>
      </c>
    </row>
    <row r="13" spans="1:16" x14ac:dyDescent="0.3">
      <c r="A13" s="2">
        <v>39814</v>
      </c>
      <c r="B13" s="1">
        <v>9</v>
      </c>
      <c r="C13" s="1">
        <v>7.2403259999999996</v>
      </c>
      <c r="F13" s="4">
        <f t="shared" si="0"/>
        <v>81</v>
      </c>
      <c r="G13" s="9">
        <f t="shared" si="1"/>
        <v>52.422320586275994</v>
      </c>
      <c r="H13" s="4">
        <f t="shared" si="2"/>
        <v>65.162933999999993</v>
      </c>
      <c r="I13" s="4">
        <f t="shared" si="3"/>
        <v>212.11725601572985</v>
      </c>
      <c r="J13" s="4">
        <f t="shared" si="4"/>
        <v>85.760904808128586</v>
      </c>
      <c r="K13" s="19">
        <f t="shared" si="5"/>
        <v>134.87537878103049</v>
      </c>
      <c r="L13" s="21"/>
      <c r="M13" s="25">
        <f>N2-N11*M2</f>
        <v>9.094236761199296</v>
      </c>
    </row>
    <row r="14" spans="1:16" x14ac:dyDescent="0.3">
      <c r="A14" s="2">
        <v>39845</v>
      </c>
      <c r="B14" s="1">
        <v>10</v>
      </c>
      <c r="C14" s="1">
        <v>7.7862450000000001</v>
      </c>
      <c r="F14" s="4">
        <f t="shared" si="0"/>
        <v>100</v>
      </c>
      <c r="G14" s="9">
        <f t="shared" si="1"/>
        <v>60.625611200024998</v>
      </c>
      <c r="H14" s="4">
        <f t="shared" si="2"/>
        <v>77.862449999999995</v>
      </c>
      <c r="I14" s="4">
        <f t="shared" si="3"/>
        <v>183.98876439561812</v>
      </c>
      <c r="J14" s="4">
        <f t="shared" si="4"/>
        <v>75.94772813432877</v>
      </c>
      <c r="K14" s="19">
        <f t="shared" si="5"/>
        <v>118.20968089834891</v>
      </c>
      <c r="L14" s="21"/>
    </row>
    <row r="15" spans="1:16" x14ac:dyDescent="0.3">
      <c r="A15" s="2">
        <v>39873</v>
      </c>
      <c r="B15" s="1">
        <v>10</v>
      </c>
      <c r="C15" s="1">
        <v>8.8284559999999992</v>
      </c>
      <c r="F15" s="4">
        <f t="shared" si="0"/>
        <v>100</v>
      </c>
      <c r="G15" s="9">
        <f t="shared" si="1"/>
        <v>77.941635343935985</v>
      </c>
      <c r="H15" s="4">
        <f t="shared" si="2"/>
        <v>88.284559999999999</v>
      </c>
      <c r="I15" s="4">
        <f t="shared" si="3"/>
        <v>183.98876439561812</v>
      </c>
      <c r="J15" s="4">
        <f t="shared" si="4"/>
        <v>58.868612361469168</v>
      </c>
      <c r="K15" s="19">
        <f t="shared" si="5"/>
        <v>104.0728747084048</v>
      </c>
      <c r="L15" s="21"/>
    </row>
    <row r="16" spans="1:16" x14ac:dyDescent="0.3">
      <c r="A16" s="2">
        <v>39904</v>
      </c>
      <c r="B16" s="1">
        <v>11</v>
      </c>
      <c r="C16" s="1">
        <v>10.102266</v>
      </c>
      <c r="F16" s="4">
        <f t="shared" si="0"/>
        <v>121</v>
      </c>
      <c r="G16" s="9">
        <f t="shared" si="1"/>
        <v>102.055778334756</v>
      </c>
      <c r="H16" s="4">
        <f t="shared" si="2"/>
        <v>111.124926</v>
      </c>
      <c r="I16" s="4">
        <f t="shared" si="3"/>
        <v>157.86027277550639</v>
      </c>
      <c r="J16" s="4">
        <f t="shared" si="4"/>
        <v>40.944364683430727</v>
      </c>
      <c r="K16" s="19">
        <f t="shared" si="5"/>
        <v>80.395824378795851</v>
      </c>
      <c r="L16" s="21"/>
    </row>
    <row r="17" spans="1:14" x14ac:dyDescent="0.3">
      <c r="A17" s="2">
        <v>39934</v>
      </c>
      <c r="B17" s="1">
        <v>12</v>
      </c>
      <c r="C17" s="1">
        <v>11.254765000000001</v>
      </c>
      <c r="F17" s="4">
        <f t="shared" si="0"/>
        <v>144</v>
      </c>
      <c r="G17" s="9">
        <f t="shared" si="1"/>
        <v>126.66973520522502</v>
      </c>
      <c r="H17" s="4">
        <f t="shared" si="2"/>
        <v>135.05718000000002</v>
      </c>
      <c r="I17" s="4">
        <f t="shared" si="3"/>
        <v>133.73178115539466</v>
      </c>
      <c r="J17" s="4">
        <f t="shared" si="4"/>
        <v>27.523447273223123</v>
      </c>
      <c r="K17" s="19">
        <f t="shared" si="5"/>
        <v>60.669264272650594</v>
      </c>
      <c r="L17" s="21"/>
      <c r="M17" s="17" t="s">
        <v>32</v>
      </c>
      <c r="N17" s="3" t="s">
        <v>33</v>
      </c>
    </row>
    <row r="18" spans="1:14" x14ac:dyDescent="0.3">
      <c r="A18" s="2">
        <v>39965</v>
      </c>
      <c r="B18" s="1">
        <v>17</v>
      </c>
      <c r="C18" s="1">
        <v>10.620616</v>
      </c>
      <c r="F18" s="4">
        <f t="shared" si="0"/>
        <v>289</v>
      </c>
      <c r="G18" s="9">
        <f t="shared" si="1"/>
        <v>112.797484219456</v>
      </c>
      <c r="H18" s="4">
        <f t="shared" si="2"/>
        <v>180.55047200000001</v>
      </c>
      <c r="I18" s="4">
        <f t="shared" si="3"/>
        <v>43.089323054835987</v>
      </c>
      <c r="J18" s="4">
        <f t="shared" si="4"/>
        <v>34.579437865292192</v>
      </c>
      <c r="K18" s="19">
        <f t="shared" si="5"/>
        <v>38.600577317343365</v>
      </c>
      <c r="L18" s="21"/>
      <c r="M18" s="3">
        <f>M8^2/M5</f>
        <v>1087.9819319032349</v>
      </c>
      <c r="N18" s="4">
        <f>N5-M18</f>
        <v>3497.7609854531256</v>
      </c>
    </row>
    <row r="19" spans="1:14" x14ac:dyDescent="0.3">
      <c r="A19" s="2">
        <v>39995</v>
      </c>
      <c r="B19" s="1">
        <v>18</v>
      </c>
      <c r="C19" s="1">
        <v>12.131544999999999</v>
      </c>
      <c r="F19" s="4">
        <f t="shared" si="0"/>
        <v>324</v>
      </c>
      <c r="G19" s="9">
        <f t="shared" si="1"/>
        <v>147.17438408702498</v>
      </c>
      <c r="H19" s="4">
        <f t="shared" si="2"/>
        <v>218.36780999999999</v>
      </c>
      <c r="I19" s="4">
        <f t="shared" si="3"/>
        <v>30.960831434724255</v>
      </c>
      <c r="J19" s="4">
        <f t="shared" si="4"/>
        <v>19.0925247820227</v>
      </c>
      <c r="K19" s="19">
        <f t="shared" si="5"/>
        <v>24.312968585499803</v>
      </c>
      <c r="L19" s="21"/>
    </row>
    <row r="20" spans="1:14" x14ac:dyDescent="0.3">
      <c r="A20" s="2">
        <v>40026</v>
      </c>
      <c r="B20" s="1">
        <v>18</v>
      </c>
      <c r="C20" s="1">
        <v>11.745539000000001</v>
      </c>
      <c r="F20" s="4">
        <f t="shared" si="0"/>
        <v>324</v>
      </c>
      <c r="G20" s="9">
        <f t="shared" si="1"/>
        <v>137.95768640052103</v>
      </c>
      <c r="H20" s="4">
        <f t="shared" si="2"/>
        <v>211.41970200000003</v>
      </c>
      <c r="I20" s="4">
        <f t="shared" si="3"/>
        <v>30.960831434724255</v>
      </c>
      <c r="J20" s="4">
        <f t="shared" si="4"/>
        <v>22.614831365012066</v>
      </c>
      <c r="K20" s="19">
        <f t="shared" si="5"/>
        <v>26.460800853656217</v>
      </c>
      <c r="L20" s="21"/>
      <c r="M20" s="3" t="s">
        <v>34</v>
      </c>
    </row>
    <row r="21" spans="1:14" x14ac:dyDescent="0.3">
      <c r="A21" s="2">
        <v>40057</v>
      </c>
      <c r="B21" s="1">
        <v>20</v>
      </c>
      <c r="C21" s="1">
        <v>12.567176</v>
      </c>
      <c r="F21" s="4">
        <f t="shared" si="0"/>
        <v>400</v>
      </c>
      <c r="G21" s="9">
        <f t="shared" si="1"/>
        <v>157.93391261497601</v>
      </c>
      <c r="H21" s="4">
        <f t="shared" si="2"/>
        <v>251.34352000000001</v>
      </c>
      <c r="I21" s="4">
        <f t="shared" si="3"/>
        <v>12.703848194500793</v>
      </c>
      <c r="J21" s="4">
        <f t="shared" si="4"/>
        <v>15.475320386330871</v>
      </c>
      <c r="K21" s="19">
        <f t="shared" si="5"/>
        <v>14.02127387041601</v>
      </c>
      <c r="L21" s="21"/>
      <c r="M21" s="3">
        <f>N18/177</f>
        <v>19.761361499735173</v>
      </c>
    </row>
    <row r="22" spans="1:14" x14ac:dyDescent="0.3">
      <c r="A22" s="2">
        <v>40087</v>
      </c>
      <c r="B22" s="1">
        <v>26</v>
      </c>
      <c r="C22" s="1">
        <v>11.541510000000001</v>
      </c>
      <c r="F22" s="4">
        <f t="shared" si="0"/>
        <v>676</v>
      </c>
      <c r="G22" s="9">
        <f t="shared" si="1"/>
        <v>133.2064530801</v>
      </c>
      <c r="H22" s="4">
        <f t="shared" si="2"/>
        <v>300.07926000000003</v>
      </c>
      <c r="I22" s="4">
        <f t="shared" si="3"/>
        <v>5.9328984738304067</v>
      </c>
      <c r="J22" s="4">
        <f t="shared" si="4"/>
        <v>24.596981209879861</v>
      </c>
      <c r="K22" s="19">
        <f t="shared" si="5"/>
        <v>-12.080206632377255</v>
      </c>
      <c r="L22" s="21"/>
    </row>
    <row r="23" spans="1:14" x14ac:dyDescent="0.3">
      <c r="A23" s="2">
        <v>40118</v>
      </c>
      <c r="B23" s="1">
        <v>37</v>
      </c>
      <c r="C23" s="1">
        <v>11.921999</v>
      </c>
      <c r="F23" s="4">
        <f t="shared" si="0"/>
        <v>1369</v>
      </c>
      <c r="G23" s="9">
        <f t="shared" si="1"/>
        <v>142.134060156001</v>
      </c>
      <c r="H23" s="4">
        <f t="shared" si="2"/>
        <v>441.11396300000001</v>
      </c>
      <c r="I23" s="4">
        <f t="shared" si="3"/>
        <v>180.51949065260138</v>
      </c>
      <c r="J23" s="4">
        <f t="shared" si="4"/>
        <v>20.967656539913534</v>
      </c>
      <c r="K23" s="19">
        <f t="shared" si="5"/>
        <v>-61.522928073717985</v>
      </c>
      <c r="L23" s="21"/>
      <c r="M23" s="26"/>
    </row>
    <row r="24" spans="1:14" x14ac:dyDescent="0.3">
      <c r="A24" s="2">
        <v>40148</v>
      </c>
      <c r="B24" s="1">
        <v>37</v>
      </c>
      <c r="C24" s="1">
        <v>12.903551</v>
      </c>
      <c r="F24" s="4">
        <f t="shared" si="0"/>
        <v>1369</v>
      </c>
      <c r="G24" s="9">
        <f t="shared" si="1"/>
        <v>166.50162840960101</v>
      </c>
      <c r="H24" s="4">
        <f t="shared" si="2"/>
        <v>477.43138700000003</v>
      </c>
      <c r="I24" s="4">
        <f t="shared" si="3"/>
        <v>180.51949065260138</v>
      </c>
      <c r="J24" s="4">
        <f t="shared" si="4"/>
        <v>12.941958578144419</v>
      </c>
      <c r="K24" s="19">
        <f t="shared" si="5"/>
        <v>-48.33503667706993</v>
      </c>
      <c r="L24" s="21"/>
    </row>
    <row r="25" spans="1:14" x14ac:dyDescent="0.3">
      <c r="A25" s="2">
        <v>40179</v>
      </c>
      <c r="B25" s="1">
        <v>38</v>
      </c>
      <c r="C25" s="1">
        <v>12.324548</v>
      </c>
      <c r="F25" s="4">
        <f t="shared" si="0"/>
        <v>1444</v>
      </c>
      <c r="G25" s="9">
        <f t="shared" si="1"/>
        <v>151.894483404304</v>
      </c>
      <c r="H25" s="4">
        <f t="shared" si="2"/>
        <v>468.33282400000002</v>
      </c>
      <c r="I25" s="4">
        <f t="shared" si="3"/>
        <v>208.39099903248965</v>
      </c>
      <c r="J25" s="4">
        <f t="shared" si="4"/>
        <v>17.443121964555001</v>
      </c>
      <c r="K25" s="19">
        <f t="shared" si="5"/>
        <v>-60.29087503461183</v>
      </c>
      <c r="L25" s="21"/>
    </row>
    <row r="26" spans="1:14" x14ac:dyDescent="0.3">
      <c r="A26" s="2">
        <v>40210</v>
      </c>
      <c r="B26" s="1">
        <v>38</v>
      </c>
      <c r="C26" s="1">
        <v>12.076399</v>
      </c>
      <c r="F26" s="4">
        <f t="shared" si="0"/>
        <v>1444</v>
      </c>
      <c r="G26" s="9">
        <f t="shared" si="1"/>
        <v>145.839412807201</v>
      </c>
      <c r="H26" s="4">
        <f t="shared" si="2"/>
        <v>458.90316200000001</v>
      </c>
      <c r="I26" s="4">
        <f t="shared" si="3"/>
        <v>208.39099903248965</v>
      </c>
      <c r="J26" s="4">
        <f t="shared" si="4"/>
        <v>19.57748668832917</v>
      </c>
      <c r="K26" s="19">
        <f t="shared" si="5"/>
        <v>-63.873093001092272</v>
      </c>
      <c r="L26" s="21"/>
    </row>
    <row r="27" spans="1:14" x14ac:dyDescent="0.3">
      <c r="A27" s="2">
        <v>40238</v>
      </c>
      <c r="B27" s="1">
        <v>39</v>
      </c>
      <c r="C27" s="1">
        <v>12.572689</v>
      </c>
      <c r="F27" s="4">
        <f t="shared" si="0"/>
        <v>1521</v>
      </c>
      <c r="G27" s="9">
        <f t="shared" si="1"/>
        <v>158.07250869072101</v>
      </c>
      <c r="H27" s="4">
        <f t="shared" si="2"/>
        <v>490.33487100000002</v>
      </c>
      <c r="I27" s="4">
        <f t="shared" si="3"/>
        <v>238.26250741237791</v>
      </c>
      <c r="J27" s="4">
        <f t="shared" si="4"/>
        <v>15.431975946804817</v>
      </c>
      <c r="K27" s="19">
        <f t="shared" si="5"/>
        <v>-60.637127928466569</v>
      </c>
      <c r="L27" s="21"/>
    </row>
    <row r="28" spans="1:14" x14ac:dyDescent="0.3">
      <c r="A28" s="2">
        <v>40269</v>
      </c>
      <c r="B28" s="1">
        <v>39</v>
      </c>
      <c r="C28" s="1">
        <v>12.870466</v>
      </c>
      <c r="F28" s="4">
        <f t="shared" si="0"/>
        <v>1521</v>
      </c>
      <c r="G28" s="9">
        <f t="shared" si="1"/>
        <v>165.64889505715601</v>
      </c>
      <c r="H28" s="4">
        <f t="shared" si="2"/>
        <v>501.94817399999999</v>
      </c>
      <c r="I28" s="4">
        <f t="shared" si="3"/>
        <v>238.26250741237791</v>
      </c>
      <c r="J28" s="4">
        <f t="shared" si="4"/>
        <v>13.18109933194696</v>
      </c>
      <c r="K28" s="19">
        <f t="shared" si="5"/>
        <v>-56.040715353047574</v>
      </c>
      <c r="L28" s="21"/>
    </row>
    <row r="29" spans="1:14" x14ac:dyDescent="0.3">
      <c r="A29" s="2">
        <v>40299</v>
      </c>
      <c r="B29" s="1">
        <v>37</v>
      </c>
      <c r="C29" s="1">
        <v>12.059858</v>
      </c>
      <c r="F29" s="4">
        <f t="shared" si="0"/>
        <v>1369</v>
      </c>
      <c r="G29" s="9">
        <f t="shared" si="1"/>
        <v>145.44017498016402</v>
      </c>
      <c r="H29" s="4">
        <f t="shared" si="2"/>
        <v>446.21474599999999</v>
      </c>
      <c r="I29" s="4">
        <f t="shared" si="3"/>
        <v>180.51949065260138</v>
      </c>
      <c r="J29" s="4">
        <f t="shared" si="4"/>
        <v>19.724136411282817</v>
      </c>
      <c r="K29" s="19">
        <f t="shared" si="5"/>
        <v>-59.670688436846469</v>
      </c>
      <c r="L29" s="21"/>
    </row>
    <row r="30" spans="1:14" x14ac:dyDescent="0.3">
      <c r="A30" s="2">
        <v>40330</v>
      </c>
      <c r="B30" s="1">
        <v>37</v>
      </c>
      <c r="C30" s="1">
        <v>12.076399</v>
      </c>
      <c r="F30" s="4">
        <f t="shared" si="0"/>
        <v>1369</v>
      </c>
      <c r="G30" s="9">
        <f t="shared" si="1"/>
        <v>145.839412807201</v>
      </c>
      <c r="H30" s="4">
        <f t="shared" si="2"/>
        <v>446.82676300000003</v>
      </c>
      <c r="I30" s="4">
        <f t="shared" si="3"/>
        <v>180.51949065260138</v>
      </c>
      <c r="J30" s="4">
        <f t="shared" si="4"/>
        <v>19.57748668832917</v>
      </c>
      <c r="K30" s="19">
        <f t="shared" si="5"/>
        <v>-59.448447626790603</v>
      </c>
      <c r="L30" s="21"/>
    </row>
    <row r="31" spans="1:14" x14ac:dyDescent="0.3">
      <c r="A31" s="2">
        <v>40360</v>
      </c>
      <c r="B31" s="1">
        <v>38</v>
      </c>
      <c r="C31" s="1">
        <v>13.179269</v>
      </c>
      <c r="F31" s="4">
        <f t="shared" si="0"/>
        <v>1444</v>
      </c>
      <c r="G31" s="9">
        <f t="shared" si="1"/>
        <v>173.693131374361</v>
      </c>
      <c r="H31" s="4">
        <f t="shared" si="2"/>
        <v>500.81222199999996</v>
      </c>
      <c r="I31" s="4">
        <f t="shared" si="3"/>
        <v>208.39099903248965</v>
      </c>
      <c r="J31" s="4">
        <f t="shared" si="4"/>
        <v>11.034191637317008</v>
      </c>
      <c r="K31" s="19">
        <f t="shared" si="5"/>
        <v>-47.952332777628591</v>
      </c>
      <c r="L31" s="21"/>
    </row>
    <row r="32" spans="1:14" x14ac:dyDescent="0.3">
      <c r="A32" s="2">
        <v>40391</v>
      </c>
      <c r="B32" s="1">
        <v>38</v>
      </c>
      <c r="C32" s="1">
        <v>13.179269</v>
      </c>
      <c r="F32" s="4">
        <f t="shared" si="0"/>
        <v>1444</v>
      </c>
      <c r="G32" s="9">
        <f t="shared" si="1"/>
        <v>173.693131374361</v>
      </c>
      <c r="H32" s="4">
        <f t="shared" si="2"/>
        <v>500.81222199999996</v>
      </c>
      <c r="I32" s="4">
        <f t="shared" si="3"/>
        <v>208.39099903248965</v>
      </c>
      <c r="J32" s="4">
        <f t="shared" si="4"/>
        <v>11.034191637317008</v>
      </c>
      <c r="K32" s="19">
        <f t="shared" si="5"/>
        <v>-47.952332777628591</v>
      </c>
      <c r="L32" s="21"/>
    </row>
    <row r="33" spans="1:12" x14ac:dyDescent="0.3">
      <c r="A33" s="2">
        <v>40422</v>
      </c>
      <c r="B33" s="1">
        <v>37</v>
      </c>
      <c r="C33" s="1">
        <v>13.951275000000001</v>
      </c>
      <c r="F33" s="4">
        <f t="shared" si="0"/>
        <v>1369</v>
      </c>
      <c r="G33" s="9">
        <f t="shared" si="1"/>
        <v>194.63807412562502</v>
      </c>
      <c r="H33" s="4">
        <f t="shared" si="2"/>
        <v>516.19717500000002</v>
      </c>
      <c r="I33" s="4">
        <f t="shared" si="3"/>
        <v>180.51949065260138</v>
      </c>
      <c r="J33" s="4">
        <f t="shared" si="4"/>
        <v>6.5013238621267302</v>
      </c>
      <c r="K33" s="19">
        <f t="shared" si="5"/>
        <v>-34.258074554164899</v>
      </c>
      <c r="L33" s="21"/>
    </row>
    <row r="34" spans="1:12" x14ac:dyDescent="0.3">
      <c r="A34" s="2">
        <v>40452</v>
      </c>
      <c r="B34" s="1">
        <v>34</v>
      </c>
      <c r="C34" s="1">
        <v>14.502708</v>
      </c>
      <c r="F34" s="4">
        <f t="shared" si="0"/>
        <v>1156</v>
      </c>
      <c r="G34" s="9">
        <f t="shared" si="1"/>
        <v>210.32853933326402</v>
      </c>
      <c r="H34" s="4">
        <f t="shared" si="2"/>
        <v>493.09207200000003</v>
      </c>
      <c r="I34" s="4">
        <f t="shared" si="3"/>
        <v>108.90496551293656</v>
      </c>
      <c r="J34" s="4">
        <f t="shared" si="4"/>
        <v>3.993348264857147</v>
      </c>
      <c r="K34" s="19">
        <f t="shared" si="5"/>
        <v>-20.854147191036429</v>
      </c>
      <c r="L34" s="21"/>
    </row>
    <row r="35" spans="1:12" x14ac:dyDescent="0.3">
      <c r="A35" s="2">
        <v>40483</v>
      </c>
      <c r="B35" s="1">
        <v>32</v>
      </c>
      <c r="C35" s="1">
        <v>14.750854</v>
      </c>
      <c r="F35" s="4">
        <f t="shared" si="0"/>
        <v>1024</v>
      </c>
      <c r="G35" s="9">
        <f t="shared" si="1"/>
        <v>217.58769372931602</v>
      </c>
      <c r="H35" s="4">
        <f t="shared" si="2"/>
        <v>472.02732800000001</v>
      </c>
      <c r="I35" s="4">
        <f t="shared" si="3"/>
        <v>71.161948753160019</v>
      </c>
      <c r="J35" s="4">
        <f t="shared" si="4"/>
        <v>3.0631663462982215</v>
      </c>
      <c r="K35" s="19">
        <f t="shared" si="5"/>
        <v>-14.76417578321521</v>
      </c>
      <c r="L35" s="21"/>
    </row>
    <row r="36" spans="1:12" x14ac:dyDescent="0.3">
      <c r="A36" s="2">
        <v>40513</v>
      </c>
      <c r="B36" s="1">
        <v>34</v>
      </c>
      <c r="C36" s="1">
        <v>15.340888</v>
      </c>
      <c r="F36" s="4">
        <f t="shared" si="0"/>
        <v>1156</v>
      </c>
      <c r="G36" s="9">
        <f t="shared" si="1"/>
        <v>235.34284462854399</v>
      </c>
      <c r="H36" s="4">
        <f t="shared" si="2"/>
        <v>521.590192</v>
      </c>
      <c r="I36" s="4">
        <f t="shared" si="3"/>
        <v>108.90496551293656</v>
      </c>
      <c r="J36" s="4">
        <f t="shared" si="4"/>
        <v>1.3459628128327994</v>
      </c>
      <c r="K36" s="19">
        <f t="shared" si="5"/>
        <v>-12.107106744109061</v>
      </c>
      <c r="L36" s="21"/>
    </row>
    <row r="37" spans="1:12" x14ac:dyDescent="0.3">
      <c r="A37" s="2">
        <v>40544</v>
      </c>
      <c r="B37" s="1">
        <v>34</v>
      </c>
      <c r="C37" s="1">
        <v>15.511832</v>
      </c>
      <c r="F37" s="4">
        <f t="shared" si="0"/>
        <v>1156</v>
      </c>
      <c r="G37" s="9">
        <f t="shared" si="1"/>
        <v>240.616931996224</v>
      </c>
      <c r="H37" s="4">
        <f t="shared" si="2"/>
        <v>527.402288</v>
      </c>
      <c r="I37" s="4">
        <f t="shared" si="3"/>
        <v>108.90496551293656</v>
      </c>
      <c r="J37" s="4">
        <f t="shared" si="4"/>
        <v>0.9785411214715487</v>
      </c>
      <c r="K37" s="19">
        <f t="shared" si="5"/>
        <v>-10.323177179863245</v>
      </c>
      <c r="L37" s="21"/>
    </row>
    <row r="38" spans="1:12" x14ac:dyDescent="0.3">
      <c r="A38" s="2">
        <v>40575</v>
      </c>
      <c r="B38" s="1">
        <v>34</v>
      </c>
      <c r="C38" s="1">
        <v>14.943854999999999</v>
      </c>
      <c r="F38" s="4">
        <f t="shared" si="0"/>
        <v>1156</v>
      </c>
      <c r="G38" s="9">
        <f t="shared" si="1"/>
        <v>223.31880226102498</v>
      </c>
      <c r="H38" s="4">
        <f t="shared" si="2"/>
        <v>508.09106999999995</v>
      </c>
      <c r="I38" s="4">
        <f t="shared" si="3"/>
        <v>108.90496551293656</v>
      </c>
      <c r="J38" s="4">
        <f t="shared" si="4"/>
        <v>2.4248387474380313</v>
      </c>
      <c r="K38" s="19">
        <f t="shared" si="5"/>
        <v>-16.250445537405156</v>
      </c>
      <c r="L38" s="21"/>
    </row>
    <row r="39" spans="1:12" x14ac:dyDescent="0.3">
      <c r="A39" s="2">
        <v>40603</v>
      </c>
      <c r="B39" s="1">
        <v>31</v>
      </c>
      <c r="C39" s="1">
        <v>14.502708</v>
      </c>
      <c r="F39" s="4">
        <f t="shared" si="0"/>
        <v>961</v>
      </c>
      <c r="G39" s="9">
        <f t="shared" si="1"/>
        <v>210.32853933326402</v>
      </c>
      <c r="H39" s="4">
        <f t="shared" si="2"/>
        <v>449.58394800000002</v>
      </c>
      <c r="I39" s="4">
        <f t="shared" si="3"/>
        <v>55.29044037327175</v>
      </c>
      <c r="J39" s="4">
        <f t="shared" si="4"/>
        <v>3.993348264857147</v>
      </c>
      <c r="K39" s="19">
        <f t="shared" si="5"/>
        <v>-14.859138068131418</v>
      </c>
      <c r="L39" s="21"/>
    </row>
    <row r="40" spans="1:12" x14ac:dyDescent="0.3">
      <c r="A40" s="2">
        <v>40634</v>
      </c>
      <c r="B40" s="1">
        <v>29</v>
      </c>
      <c r="C40" s="1">
        <v>14.888712</v>
      </c>
      <c r="F40" s="4">
        <f t="shared" si="0"/>
        <v>841</v>
      </c>
      <c r="G40" s="9">
        <f t="shared" si="1"/>
        <v>221.673745018944</v>
      </c>
      <c r="H40" s="4">
        <f t="shared" si="2"/>
        <v>431.772648</v>
      </c>
      <c r="I40" s="4">
        <f t="shared" si="3"/>
        <v>29.547423613495212</v>
      </c>
      <c r="J40" s="4">
        <f t="shared" si="4"/>
        <v>2.5996156852212633</v>
      </c>
      <c r="K40" s="19">
        <f t="shared" si="5"/>
        <v>-8.7642424591928823</v>
      </c>
      <c r="L40" s="21"/>
    </row>
    <row r="41" spans="1:12" x14ac:dyDescent="0.3">
      <c r="A41" s="2">
        <v>40664</v>
      </c>
      <c r="B41" s="1">
        <v>27</v>
      </c>
      <c r="C41" s="1">
        <v>15.280231000000001</v>
      </c>
      <c r="F41" s="4">
        <f t="shared" si="0"/>
        <v>729</v>
      </c>
      <c r="G41" s="9">
        <f t="shared" si="1"/>
        <v>233.48545941336101</v>
      </c>
      <c r="H41" s="4">
        <f t="shared" si="2"/>
        <v>412.566237</v>
      </c>
      <c r="I41" s="4">
        <f t="shared" si="3"/>
        <v>11.804406853718675</v>
      </c>
      <c r="J41" s="4">
        <f t="shared" si="4"/>
        <v>1.4903852948738301</v>
      </c>
      <c r="K41" s="19">
        <f t="shared" si="5"/>
        <v>-4.1944146658968</v>
      </c>
      <c r="L41" s="21"/>
    </row>
    <row r="42" spans="1:12" x14ac:dyDescent="0.3">
      <c r="A42" s="2">
        <v>40695</v>
      </c>
      <c r="B42" s="1">
        <v>25</v>
      </c>
      <c r="C42" s="1">
        <v>15.329859000000001</v>
      </c>
      <c r="F42" s="4">
        <f t="shared" si="0"/>
        <v>625</v>
      </c>
      <c r="G42" s="9">
        <f t="shared" si="1"/>
        <v>235.00457695988104</v>
      </c>
      <c r="H42" s="4">
        <f t="shared" si="2"/>
        <v>383.24647500000003</v>
      </c>
      <c r="I42" s="4">
        <f t="shared" si="3"/>
        <v>2.0613900939421375</v>
      </c>
      <c r="J42" s="4">
        <f t="shared" si="4"/>
        <v>1.3716751809781429</v>
      </c>
      <c r="K42" s="19">
        <f t="shared" si="5"/>
        <v>-1.6815343083549121</v>
      </c>
      <c r="L42" s="21"/>
    </row>
    <row r="43" spans="1:12" x14ac:dyDescent="0.3">
      <c r="A43" s="2">
        <v>40725</v>
      </c>
      <c r="B43" s="1">
        <v>23</v>
      </c>
      <c r="C43" s="1">
        <v>15.550433999999999</v>
      </c>
      <c r="F43" s="4">
        <f t="shared" si="0"/>
        <v>529</v>
      </c>
      <c r="G43" s="9">
        <f t="shared" si="1"/>
        <v>241.81599758835597</v>
      </c>
      <c r="H43" s="4">
        <f t="shared" si="2"/>
        <v>357.65998199999996</v>
      </c>
      <c r="I43" s="4">
        <f t="shared" si="3"/>
        <v>0.31837333416559999</v>
      </c>
      <c r="J43" s="4">
        <f t="shared" si="4"/>
        <v>0.9036600837299642</v>
      </c>
      <c r="K43" s="19">
        <f t="shared" si="5"/>
        <v>0.53637792069535628</v>
      </c>
      <c r="L43" s="21"/>
    </row>
    <row r="44" spans="1:12" x14ac:dyDescent="0.3">
      <c r="A44" s="2">
        <v>40756</v>
      </c>
      <c r="B44" s="1">
        <v>20</v>
      </c>
      <c r="C44" s="1">
        <v>14.022962</v>
      </c>
      <c r="F44" s="4">
        <f t="shared" si="0"/>
        <v>400</v>
      </c>
      <c r="G44" s="9">
        <f t="shared" si="1"/>
        <v>196.643463253444</v>
      </c>
      <c r="H44" s="4">
        <f t="shared" si="2"/>
        <v>280.45924000000002</v>
      </c>
      <c r="I44" s="4">
        <f t="shared" si="3"/>
        <v>12.703848194500793</v>
      </c>
      <c r="J44" s="4">
        <f t="shared" si="4"/>
        <v>6.1408922538246076</v>
      </c>
      <c r="K44" s="19">
        <f t="shared" si="5"/>
        <v>8.8324947195780226</v>
      </c>
      <c r="L44" s="21"/>
    </row>
    <row r="45" spans="1:12" x14ac:dyDescent="0.3">
      <c r="A45" s="2">
        <v>40787</v>
      </c>
      <c r="B45" s="1">
        <v>21</v>
      </c>
      <c r="C45" s="1">
        <v>13.234413999999999</v>
      </c>
      <c r="F45" s="4">
        <f t="shared" si="0"/>
        <v>441</v>
      </c>
      <c r="G45" s="9">
        <f t="shared" si="1"/>
        <v>175.14971392339598</v>
      </c>
      <c r="H45" s="4">
        <f t="shared" si="2"/>
        <v>277.92269399999998</v>
      </c>
      <c r="I45" s="4">
        <f t="shared" si="3"/>
        <v>6.5753565743890627</v>
      </c>
      <c r="J45" s="4">
        <f t="shared" si="4"/>
        <v>10.670874002310279</v>
      </c>
      <c r="K45" s="19">
        <f t="shared" si="5"/>
        <v>8.3764432503042858</v>
      </c>
      <c r="L45" s="21"/>
    </row>
    <row r="46" spans="1:12" x14ac:dyDescent="0.3">
      <c r="A46" s="2">
        <v>40817</v>
      </c>
      <c r="B46" s="1">
        <v>19</v>
      </c>
      <c r="C46" s="1">
        <v>12.671949</v>
      </c>
      <c r="F46" s="4">
        <f t="shared" si="0"/>
        <v>361</v>
      </c>
      <c r="G46" s="9">
        <f t="shared" si="1"/>
        <v>160.578291458601</v>
      </c>
      <c r="H46" s="4">
        <f t="shared" si="2"/>
        <v>240.767031</v>
      </c>
      <c r="I46" s="4">
        <f t="shared" si="3"/>
        <v>20.832339814612524</v>
      </c>
      <c r="J46" s="4">
        <f t="shared" si="4"/>
        <v>14.661971385498456</v>
      </c>
      <c r="K46" s="19">
        <f t="shared" si="5"/>
        <v>17.4769325184607</v>
      </c>
      <c r="L46" s="21"/>
    </row>
    <row r="47" spans="1:12" x14ac:dyDescent="0.3">
      <c r="A47" s="2">
        <v>40848</v>
      </c>
      <c r="B47" s="1">
        <v>16</v>
      </c>
      <c r="C47" s="1">
        <v>11.861340999999999</v>
      </c>
      <c r="F47" s="4">
        <f t="shared" si="0"/>
        <v>256</v>
      </c>
      <c r="G47" s="9">
        <f t="shared" si="1"/>
        <v>140.69141031828099</v>
      </c>
      <c r="H47" s="4">
        <f t="shared" si="2"/>
        <v>189.78145599999999</v>
      </c>
      <c r="I47" s="4">
        <f t="shared" si="3"/>
        <v>57.217814674947718</v>
      </c>
      <c r="J47" s="4">
        <f t="shared" si="4"/>
        <v>21.526847401506316</v>
      </c>
      <c r="K47" s="19">
        <f t="shared" si="5"/>
        <v>35.095856808963482</v>
      </c>
      <c r="L47" s="21"/>
    </row>
    <row r="48" spans="1:12" x14ac:dyDescent="0.3">
      <c r="A48" s="2">
        <v>40878</v>
      </c>
      <c r="B48" s="1">
        <v>14</v>
      </c>
      <c r="C48" s="1">
        <v>12.208742000000001</v>
      </c>
      <c r="F48" s="4">
        <f t="shared" si="0"/>
        <v>196</v>
      </c>
      <c r="G48" s="9">
        <f t="shared" si="1"/>
        <v>149.05338122256401</v>
      </c>
      <c r="H48" s="4">
        <f t="shared" si="2"/>
        <v>170.92238800000001</v>
      </c>
      <c r="I48" s="4">
        <f t="shared" si="3"/>
        <v>91.47479791517118</v>
      </c>
      <c r="J48" s="4">
        <f t="shared" si="4"/>
        <v>18.423859672435754</v>
      </c>
      <c r="K48" s="19">
        <f t="shared" si="5"/>
        <v>41.052634998907592</v>
      </c>
      <c r="L48" s="21"/>
    </row>
    <row r="49" spans="1:12" x14ac:dyDescent="0.3">
      <c r="A49" s="2">
        <v>40909</v>
      </c>
      <c r="B49" s="1">
        <v>13</v>
      </c>
      <c r="C49" s="1">
        <v>13.113096000000001</v>
      </c>
      <c r="F49" s="4">
        <f t="shared" si="0"/>
        <v>169</v>
      </c>
      <c r="G49" s="9">
        <f t="shared" si="1"/>
        <v>171.95328670521602</v>
      </c>
      <c r="H49" s="4">
        <f t="shared" si="2"/>
        <v>170.470248</v>
      </c>
      <c r="I49" s="4">
        <f t="shared" si="3"/>
        <v>111.60328953528291</v>
      </c>
      <c r="J49" s="4">
        <f t="shared" si="4"/>
        <v>11.478194186933331</v>
      </c>
      <c r="K49" s="19">
        <f t="shared" si="5"/>
        <v>35.791119417902003</v>
      </c>
      <c r="L49" s="21"/>
    </row>
    <row r="50" spans="1:12" x14ac:dyDescent="0.3">
      <c r="A50" s="2">
        <v>40940</v>
      </c>
      <c r="B50" s="1">
        <v>15</v>
      </c>
      <c r="C50" s="1">
        <v>14.111193</v>
      </c>
      <c r="F50" s="4">
        <f t="shared" si="0"/>
        <v>225</v>
      </c>
      <c r="G50" s="9">
        <f t="shared" si="1"/>
        <v>199.12576788324901</v>
      </c>
      <c r="H50" s="4">
        <f t="shared" si="2"/>
        <v>211.66789499999999</v>
      </c>
      <c r="I50" s="4">
        <f t="shared" si="3"/>
        <v>73.346306295059449</v>
      </c>
      <c r="J50" s="4">
        <f t="shared" si="4"/>
        <v>5.7113895912515842</v>
      </c>
      <c r="K50" s="19">
        <f t="shared" si="5"/>
        <v>20.467274619019335</v>
      </c>
      <c r="L50" s="21"/>
    </row>
    <row r="51" spans="1:12" x14ac:dyDescent="0.3">
      <c r="A51" s="2">
        <v>40969</v>
      </c>
      <c r="B51" s="1">
        <v>14</v>
      </c>
      <c r="C51" s="1">
        <v>13.526669999999999</v>
      </c>
      <c r="F51" s="4">
        <f t="shared" si="0"/>
        <v>196</v>
      </c>
      <c r="G51" s="9">
        <f t="shared" si="1"/>
        <v>182.97080128889999</v>
      </c>
      <c r="H51" s="4">
        <f t="shared" si="2"/>
        <v>189.37338</v>
      </c>
      <c r="I51" s="4">
        <f t="shared" si="3"/>
        <v>91.47479791517118</v>
      </c>
      <c r="J51" s="4">
        <f t="shared" si="4"/>
        <v>8.8469029185024599</v>
      </c>
      <c r="K51" s="19">
        <f t="shared" si="5"/>
        <v>28.447647646952298</v>
      </c>
      <c r="L51" s="21"/>
    </row>
    <row r="52" spans="1:12" x14ac:dyDescent="0.3">
      <c r="A52" s="2">
        <v>41000</v>
      </c>
      <c r="B52" s="1">
        <v>14</v>
      </c>
      <c r="C52" s="1">
        <v>13.146182</v>
      </c>
      <c r="F52" s="4">
        <f t="shared" si="0"/>
        <v>196</v>
      </c>
      <c r="G52" s="9">
        <f t="shared" si="1"/>
        <v>172.82210117712398</v>
      </c>
      <c r="H52" s="4">
        <f t="shared" si="2"/>
        <v>184.046548</v>
      </c>
      <c r="I52" s="4">
        <f t="shared" si="3"/>
        <v>91.47479791517118</v>
      </c>
      <c r="J52" s="4">
        <f t="shared" si="4"/>
        <v>11.255101550505048</v>
      </c>
      <c r="K52" s="19">
        <f t="shared" si="5"/>
        <v>32.086728406728831</v>
      </c>
      <c r="L52" s="21"/>
    </row>
    <row r="53" spans="1:12" x14ac:dyDescent="0.3">
      <c r="A53" s="2">
        <v>41030</v>
      </c>
      <c r="B53" s="1">
        <v>15</v>
      </c>
      <c r="C53" s="1">
        <v>12.787750000000001</v>
      </c>
      <c r="F53" s="4">
        <f t="shared" si="0"/>
        <v>225</v>
      </c>
      <c r="G53" s="9">
        <f t="shared" si="1"/>
        <v>163.52655006250001</v>
      </c>
      <c r="H53" s="4">
        <f t="shared" si="2"/>
        <v>191.81625000000003</v>
      </c>
      <c r="I53" s="4">
        <f t="shared" si="3"/>
        <v>73.346306295059449</v>
      </c>
      <c r="J53" s="4">
        <f t="shared" si="4"/>
        <v>13.788555110220431</v>
      </c>
      <c r="K53" s="19">
        <f t="shared" si="5"/>
        <v>31.801565786617093</v>
      </c>
      <c r="L53" s="21"/>
    </row>
    <row r="54" spans="1:12" x14ac:dyDescent="0.3">
      <c r="A54" s="2">
        <v>41061</v>
      </c>
      <c r="B54" s="1">
        <v>15</v>
      </c>
      <c r="C54" s="1">
        <v>12.903551</v>
      </c>
      <c r="F54" s="4">
        <f t="shared" si="0"/>
        <v>225</v>
      </c>
      <c r="G54" s="9">
        <f t="shared" si="1"/>
        <v>166.50162840960101</v>
      </c>
      <c r="H54" s="4">
        <f t="shared" si="2"/>
        <v>193.55326500000001</v>
      </c>
      <c r="I54" s="4">
        <f t="shared" si="3"/>
        <v>73.346306295059449</v>
      </c>
      <c r="J54" s="4">
        <f t="shared" si="4"/>
        <v>12.941958578144419</v>
      </c>
      <c r="K54" s="19">
        <f t="shared" si="5"/>
        <v>30.80981755756682</v>
      </c>
      <c r="L54" s="21"/>
    </row>
    <row r="55" spans="1:12" x14ac:dyDescent="0.3">
      <c r="A55" s="2">
        <v>41091</v>
      </c>
      <c r="B55" s="1">
        <v>16</v>
      </c>
      <c r="C55" s="1">
        <v>13.261982</v>
      </c>
      <c r="F55" s="4">
        <f t="shared" si="0"/>
        <v>256</v>
      </c>
      <c r="G55" s="9">
        <f t="shared" si="1"/>
        <v>175.880166568324</v>
      </c>
      <c r="H55" s="4">
        <f t="shared" si="2"/>
        <v>212.191712</v>
      </c>
      <c r="I55" s="4">
        <f t="shared" si="3"/>
        <v>57.217814674947718</v>
      </c>
      <c r="J55" s="4">
        <f t="shared" si="4"/>
        <v>10.491525064616779</v>
      </c>
      <c r="K55" s="19">
        <f t="shared" si="5"/>
        <v>24.501063993321019</v>
      </c>
      <c r="L55" s="21"/>
    </row>
    <row r="56" spans="1:12" x14ac:dyDescent="0.3">
      <c r="A56" s="2">
        <v>41122</v>
      </c>
      <c r="B56" s="1">
        <v>15</v>
      </c>
      <c r="C56" s="1">
        <v>13.625928</v>
      </c>
      <c r="F56" s="4">
        <f t="shared" si="0"/>
        <v>225</v>
      </c>
      <c r="G56" s="9">
        <f t="shared" si="1"/>
        <v>185.66591386118401</v>
      </c>
      <c r="H56" s="4">
        <f t="shared" si="2"/>
        <v>204.38892000000001</v>
      </c>
      <c r="I56" s="4">
        <f t="shared" si="3"/>
        <v>73.346306295059449</v>
      </c>
      <c r="J56" s="4">
        <f t="shared" si="4"/>
        <v>8.2662941657775857</v>
      </c>
      <c r="K56" s="19">
        <f t="shared" si="5"/>
        <v>24.623203362036097</v>
      </c>
      <c r="L56" s="21"/>
    </row>
    <row r="57" spans="1:12" x14ac:dyDescent="0.3">
      <c r="A57" s="2">
        <v>41153</v>
      </c>
      <c r="B57" s="1">
        <v>20</v>
      </c>
      <c r="C57" s="1">
        <v>13.785847</v>
      </c>
      <c r="F57" s="4">
        <f t="shared" si="0"/>
        <v>400</v>
      </c>
      <c r="G57" s="9">
        <f t="shared" si="1"/>
        <v>190.049577507409</v>
      </c>
      <c r="H57" s="4">
        <f t="shared" si="2"/>
        <v>275.71694000000002</v>
      </c>
      <c r="I57" s="4">
        <f t="shared" si="3"/>
        <v>12.703848194500793</v>
      </c>
      <c r="J57" s="4">
        <f t="shared" si="4"/>
        <v>7.3722967814146854</v>
      </c>
      <c r="K57" s="19">
        <f t="shared" si="5"/>
        <v>9.6776308648294158</v>
      </c>
      <c r="L57" s="21"/>
    </row>
    <row r="58" spans="1:12" x14ac:dyDescent="0.3">
      <c r="A58" s="2">
        <v>41183</v>
      </c>
      <c r="B58" s="1">
        <v>19</v>
      </c>
      <c r="C58" s="1">
        <v>11.684882</v>
      </c>
      <c r="F58" s="4">
        <f t="shared" si="0"/>
        <v>361</v>
      </c>
      <c r="G58" s="9">
        <f t="shared" si="1"/>
        <v>136.536467353924</v>
      </c>
      <c r="H58" s="4">
        <f t="shared" si="2"/>
        <v>222.01275799999999</v>
      </c>
      <c r="I58" s="4">
        <f t="shared" si="3"/>
        <v>20.832339814612524</v>
      </c>
      <c r="J58" s="4">
        <f t="shared" si="4"/>
        <v>23.195420015639108</v>
      </c>
      <c r="K58" s="19">
        <f t="shared" si="5"/>
        <v>21.982148937455111</v>
      </c>
      <c r="L58" s="21"/>
    </row>
    <row r="59" spans="1:12" x14ac:dyDescent="0.3">
      <c r="A59" s="2">
        <v>41214</v>
      </c>
      <c r="B59" s="1">
        <v>21</v>
      </c>
      <c r="C59" s="1">
        <v>12.357632000000001</v>
      </c>
      <c r="F59" s="4">
        <f t="shared" si="0"/>
        <v>441</v>
      </c>
      <c r="G59" s="9">
        <f t="shared" si="1"/>
        <v>152.71106864742401</v>
      </c>
      <c r="H59" s="4">
        <f t="shared" si="2"/>
        <v>259.51027199999999</v>
      </c>
      <c r="I59" s="4">
        <f t="shared" si="3"/>
        <v>6.5753565743890627</v>
      </c>
      <c r="J59" s="4">
        <f t="shared" si="4"/>
        <v>17.167866103516204</v>
      </c>
      <c r="K59" s="19">
        <f t="shared" si="5"/>
        <v>10.624727820136684</v>
      </c>
      <c r="L59" s="21"/>
    </row>
    <row r="60" spans="1:12" x14ac:dyDescent="0.3">
      <c r="A60" s="2">
        <v>41244</v>
      </c>
      <c r="B60" s="1">
        <v>22</v>
      </c>
      <c r="C60" s="1">
        <v>12.561661000000001</v>
      </c>
      <c r="F60" s="4">
        <f t="shared" si="0"/>
        <v>484</v>
      </c>
      <c r="G60" s="9">
        <f t="shared" si="1"/>
        <v>157.79532707892102</v>
      </c>
      <c r="H60" s="4">
        <f t="shared" si="2"/>
        <v>276.35654199999999</v>
      </c>
      <c r="I60" s="4">
        <f t="shared" si="3"/>
        <v>2.4468649542773311</v>
      </c>
      <c r="J60" s="4">
        <f t="shared" si="4"/>
        <v>15.518741369724411</v>
      </c>
      <c r="K60" s="19">
        <f t="shared" si="5"/>
        <v>6.1621639374551247</v>
      </c>
      <c r="L60" s="21"/>
    </row>
    <row r="61" spans="1:12" x14ac:dyDescent="0.3">
      <c r="A61" s="2">
        <v>41275</v>
      </c>
      <c r="B61" s="1">
        <v>19</v>
      </c>
      <c r="C61" s="1">
        <v>13.102067999999999</v>
      </c>
      <c r="F61" s="4">
        <f t="shared" si="0"/>
        <v>361</v>
      </c>
      <c r="G61" s="9">
        <f t="shared" si="1"/>
        <v>171.66418587662397</v>
      </c>
      <c r="H61" s="4">
        <f t="shared" si="2"/>
        <v>248.93929199999999</v>
      </c>
      <c r="I61" s="4">
        <f t="shared" si="3"/>
        <v>20.832339814612524</v>
      </c>
      <c r="J61" s="4">
        <f t="shared" si="4"/>
        <v>11.553040393060938</v>
      </c>
      <c r="K61" s="19">
        <f t="shared" si="5"/>
        <v>15.513763674885283</v>
      </c>
      <c r="L61" s="21"/>
    </row>
    <row r="62" spans="1:12" x14ac:dyDescent="0.3">
      <c r="A62" s="2">
        <v>41306</v>
      </c>
      <c r="B62" s="1">
        <v>20</v>
      </c>
      <c r="C62" s="1">
        <v>13.00281</v>
      </c>
      <c r="F62" s="4">
        <f t="shared" si="0"/>
        <v>400</v>
      </c>
      <c r="G62" s="9">
        <f t="shared" si="1"/>
        <v>169.07306789610001</v>
      </c>
      <c r="H62" s="4">
        <f t="shared" si="2"/>
        <v>260.05619999999999</v>
      </c>
      <c r="I62" s="4">
        <f t="shared" si="3"/>
        <v>12.703848194500793</v>
      </c>
      <c r="J62" s="4">
        <f t="shared" si="4"/>
        <v>12.237643737545801</v>
      </c>
      <c r="K62" s="19">
        <f t="shared" si="5"/>
        <v>12.468567211198133</v>
      </c>
      <c r="L62" s="21"/>
    </row>
    <row r="63" spans="1:12" x14ac:dyDescent="0.3">
      <c r="A63" s="2">
        <v>41334</v>
      </c>
      <c r="B63" s="1">
        <v>18</v>
      </c>
      <c r="C63" s="1">
        <v>12.793265</v>
      </c>
      <c r="F63" s="4">
        <f t="shared" si="0"/>
        <v>324</v>
      </c>
      <c r="G63" s="9">
        <f t="shared" si="1"/>
        <v>163.66762936022499</v>
      </c>
      <c r="H63" s="4">
        <f t="shared" si="2"/>
        <v>230.27877000000001</v>
      </c>
      <c r="I63" s="4">
        <f t="shared" si="3"/>
        <v>30.960831434724255</v>
      </c>
      <c r="J63" s="4">
        <f t="shared" si="4"/>
        <v>13.74762788849689</v>
      </c>
      <c r="K63" s="19">
        <f t="shared" si="5"/>
        <v>20.630995848069631</v>
      </c>
      <c r="L63" s="21"/>
    </row>
    <row r="64" spans="1:12" x14ac:dyDescent="0.3">
      <c r="A64" s="2">
        <v>41365</v>
      </c>
      <c r="B64" s="1">
        <v>17</v>
      </c>
      <c r="C64" s="1">
        <v>13.212353999999999</v>
      </c>
      <c r="F64" s="4">
        <f t="shared" si="0"/>
        <v>289</v>
      </c>
      <c r="G64" s="9">
        <f t="shared" si="1"/>
        <v>174.56629822131598</v>
      </c>
      <c r="H64" s="4">
        <f t="shared" si="2"/>
        <v>224.610018</v>
      </c>
      <c r="I64" s="4">
        <f t="shared" si="3"/>
        <v>43.089323054835987</v>
      </c>
      <c r="J64" s="4">
        <f t="shared" si="4"/>
        <v>10.815484378024466</v>
      </c>
      <c r="K64" s="19">
        <f t="shared" si="5"/>
        <v>21.587772010080801</v>
      </c>
      <c r="L64" s="21"/>
    </row>
    <row r="65" spans="1:12" x14ac:dyDescent="0.3">
      <c r="A65" s="2">
        <v>41395</v>
      </c>
      <c r="B65" s="1">
        <v>19</v>
      </c>
      <c r="C65" s="1">
        <v>13.311612</v>
      </c>
      <c r="F65" s="4">
        <f t="shared" si="0"/>
        <v>361</v>
      </c>
      <c r="G65" s="9">
        <f t="shared" si="1"/>
        <v>177.19901403854399</v>
      </c>
      <c r="H65" s="4">
        <f t="shared" si="2"/>
        <v>252.92062799999999</v>
      </c>
      <c r="I65" s="4">
        <f t="shared" si="3"/>
        <v>20.832339814612524</v>
      </c>
      <c r="J65" s="4">
        <f t="shared" si="4"/>
        <v>10.172478870243593</v>
      </c>
      <c r="K65" s="19">
        <f t="shared" si="5"/>
        <v>14.557353350862931</v>
      </c>
      <c r="L65" s="21"/>
    </row>
    <row r="66" spans="1:12" x14ac:dyDescent="0.3">
      <c r="A66" s="2">
        <v>41426</v>
      </c>
      <c r="B66" s="1">
        <v>23</v>
      </c>
      <c r="C66" s="1">
        <v>12.909065</v>
      </c>
      <c r="F66" s="4">
        <f t="shared" si="0"/>
        <v>529</v>
      </c>
      <c r="G66" s="9">
        <f t="shared" si="1"/>
        <v>166.64395917422499</v>
      </c>
      <c r="H66" s="4">
        <f t="shared" si="2"/>
        <v>296.90849500000002</v>
      </c>
      <c r="I66" s="4">
        <f t="shared" si="3"/>
        <v>0.31837333416559999</v>
      </c>
      <c r="J66" s="4">
        <f t="shared" si="4"/>
        <v>12.902315825408623</v>
      </c>
      <c r="K66" s="19">
        <f t="shared" si="5"/>
        <v>2.0267593117568077</v>
      </c>
      <c r="L66" s="21"/>
    </row>
    <row r="67" spans="1:12" x14ac:dyDescent="0.3">
      <c r="A67" s="2">
        <v>41456</v>
      </c>
      <c r="B67" s="1">
        <v>20</v>
      </c>
      <c r="C67" s="1">
        <v>13.399842</v>
      </c>
      <c r="F67" s="4">
        <f t="shared" ref="F67:F130" si="6">B67^2</f>
        <v>400</v>
      </c>
      <c r="G67" s="9">
        <f t="shared" ref="G67:G130" si="7">C67^2</f>
        <v>179.55576562496398</v>
      </c>
      <c r="H67" s="4">
        <f t="shared" ref="H67:H130" si="8">B67*C67</f>
        <v>267.99684000000002</v>
      </c>
      <c r="I67" s="4">
        <f t="shared" ref="I67:I130" si="9">(B67-$M$2)^2</f>
        <v>12.703848194500793</v>
      </c>
      <c r="J67" s="4">
        <f t="shared" ref="J67:J130" si="10">(C67-$N$2)^2</f>
        <v>9.617456166374323</v>
      </c>
      <c r="K67" s="19">
        <f t="shared" ref="K67:K130" si="11">(B67-$M$2)*(C67-$N$2)</f>
        <v>11.053447568740033</v>
      </c>
      <c r="L67" s="21"/>
    </row>
    <row r="68" spans="1:12" x14ac:dyDescent="0.3">
      <c r="A68" s="2">
        <v>41487</v>
      </c>
      <c r="B68" s="1">
        <v>20</v>
      </c>
      <c r="C68" s="1">
        <v>13.041409</v>
      </c>
      <c r="F68" s="4">
        <f t="shared" si="6"/>
        <v>400</v>
      </c>
      <c r="G68" s="9">
        <f t="shared" si="7"/>
        <v>170.078348705281</v>
      </c>
      <c r="H68" s="4">
        <f t="shared" si="8"/>
        <v>260.82817999999997</v>
      </c>
      <c r="I68" s="4">
        <f t="shared" si="9"/>
        <v>12.703848194500793</v>
      </c>
      <c r="J68" s="4">
        <f t="shared" si="10"/>
        <v>11.969076923119463</v>
      </c>
      <c r="K68" s="19">
        <f t="shared" si="11"/>
        <v>12.330990887175787</v>
      </c>
      <c r="L68" s="21"/>
    </row>
    <row r="69" spans="1:12" x14ac:dyDescent="0.3">
      <c r="A69" s="2">
        <v>41518</v>
      </c>
      <c r="B69" s="1">
        <v>20</v>
      </c>
      <c r="C69" s="1">
        <v>13.339187000000001</v>
      </c>
      <c r="F69" s="4">
        <f t="shared" si="6"/>
        <v>400</v>
      </c>
      <c r="G69" s="9">
        <f t="shared" si="7"/>
        <v>177.93390982096903</v>
      </c>
      <c r="H69" s="4">
        <f t="shared" si="8"/>
        <v>266.78374000000002</v>
      </c>
      <c r="I69" s="4">
        <f t="shared" si="9"/>
        <v>12.703848194500793</v>
      </c>
      <c r="J69" s="4">
        <f t="shared" si="10"/>
        <v>9.9973420554258503</v>
      </c>
      <c r="K69" s="19">
        <f t="shared" si="11"/>
        <v>11.269636898348969</v>
      </c>
      <c r="L69" s="21"/>
    </row>
    <row r="70" spans="1:12" x14ac:dyDescent="0.3">
      <c r="A70" s="2">
        <v>41548</v>
      </c>
      <c r="B70" s="1">
        <v>21</v>
      </c>
      <c r="C70" s="1">
        <v>12.842896</v>
      </c>
      <c r="F70" s="4">
        <f t="shared" si="6"/>
        <v>441</v>
      </c>
      <c r="G70" s="9">
        <f t="shared" si="7"/>
        <v>164.93997766681599</v>
      </c>
      <c r="H70" s="4">
        <f t="shared" si="8"/>
        <v>269.70081599999997</v>
      </c>
      <c r="I70" s="4">
        <f t="shared" si="9"/>
        <v>6.5753565743890627</v>
      </c>
      <c r="J70" s="4">
        <f t="shared" si="10"/>
        <v>13.382049528405959</v>
      </c>
      <c r="K70" s="19">
        <f t="shared" si="11"/>
        <v>9.3803916413657369</v>
      </c>
      <c r="L70" s="21"/>
    </row>
    <row r="71" spans="1:12" x14ac:dyDescent="0.3">
      <c r="A71" s="2">
        <v>41579</v>
      </c>
      <c r="B71" s="1">
        <v>21</v>
      </c>
      <c r="C71" s="1">
        <v>13.030761</v>
      </c>
      <c r="F71" s="4">
        <f t="shared" si="6"/>
        <v>441</v>
      </c>
      <c r="G71" s="9">
        <f t="shared" si="7"/>
        <v>169.800732239121</v>
      </c>
      <c r="H71" s="4">
        <f t="shared" si="8"/>
        <v>273.64598100000001</v>
      </c>
      <c r="I71" s="4">
        <f t="shared" si="9"/>
        <v>6.5753565743890627</v>
      </c>
      <c r="J71" s="4">
        <f t="shared" si="10"/>
        <v>12.04286669795459</v>
      </c>
      <c r="K71" s="19">
        <f t="shared" si="11"/>
        <v>8.8986596022595901</v>
      </c>
      <c r="L71" s="21"/>
    </row>
    <row r="72" spans="1:12" x14ac:dyDescent="0.3">
      <c r="A72" s="2">
        <v>41609</v>
      </c>
      <c r="B72" s="1">
        <v>24</v>
      </c>
      <c r="C72" s="1">
        <v>13.179358000000001</v>
      </c>
      <c r="F72" s="4">
        <f t="shared" si="6"/>
        <v>576</v>
      </c>
      <c r="G72" s="9">
        <f t="shared" si="7"/>
        <v>173.69547729216401</v>
      </c>
      <c r="H72" s="4">
        <f t="shared" si="8"/>
        <v>316.30459200000001</v>
      </c>
      <c r="I72" s="4">
        <f t="shared" si="9"/>
        <v>0.18988171405386875</v>
      </c>
      <c r="J72" s="4">
        <f t="shared" si="10"/>
        <v>11.033600369221375</v>
      </c>
      <c r="K72" s="19">
        <f t="shared" si="11"/>
        <v>-1.4474387552822932</v>
      </c>
      <c r="L72" s="21"/>
    </row>
    <row r="73" spans="1:12" x14ac:dyDescent="0.3">
      <c r="A73" s="2">
        <v>41640</v>
      </c>
      <c r="B73" s="1">
        <v>22</v>
      </c>
      <c r="C73" s="1">
        <v>13.185074</v>
      </c>
      <c r="F73" s="4">
        <f t="shared" si="6"/>
        <v>484</v>
      </c>
      <c r="G73" s="9">
        <f t="shared" si="7"/>
        <v>173.84617638547601</v>
      </c>
      <c r="H73" s="4">
        <f t="shared" si="8"/>
        <v>290.07162800000003</v>
      </c>
      <c r="I73" s="4">
        <f t="shared" si="9"/>
        <v>2.4468649542773311</v>
      </c>
      <c r="J73" s="4">
        <f t="shared" si="10"/>
        <v>10.995659523246362</v>
      </c>
      <c r="K73" s="19">
        <f t="shared" si="11"/>
        <v>5.1869927642707685</v>
      </c>
      <c r="L73" s="21"/>
    </row>
    <row r="74" spans="1:12" x14ac:dyDescent="0.3">
      <c r="A74" s="2">
        <v>41671</v>
      </c>
      <c r="B74" s="1">
        <v>25</v>
      </c>
      <c r="C74" s="1">
        <v>13.236511</v>
      </c>
      <c r="F74" s="4">
        <f t="shared" si="6"/>
        <v>625</v>
      </c>
      <c r="G74" s="9">
        <f t="shared" si="7"/>
        <v>175.20522345312099</v>
      </c>
      <c r="H74" s="4">
        <f t="shared" si="8"/>
        <v>330.91277500000001</v>
      </c>
      <c r="I74" s="4">
        <f t="shared" si="9"/>
        <v>2.0613900939421375</v>
      </c>
      <c r="J74" s="4">
        <f t="shared" si="10"/>
        <v>10.657178151929452</v>
      </c>
      <c r="K74" s="19">
        <f t="shared" si="11"/>
        <v>-4.6870674703660873</v>
      </c>
      <c r="L74" s="21"/>
    </row>
    <row r="75" spans="1:12" x14ac:dyDescent="0.3">
      <c r="A75" s="2">
        <v>41699</v>
      </c>
      <c r="B75" s="1">
        <v>25</v>
      </c>
      <c r="C75" s="1">
        <v>13.516558</v>
      </c>
      <c r="F75" s="4">
        <f t="shared" si="6"/>
        <v>625</v>
      </c>
      <c r="G75" s="9">
        <f t="shared" si="7"/>
        <v>182.69734016736399</v>
      </c>
      <c r="H75" s="4">
        <f t="shared" si="8"/>
        <v>337.91395</v>
      </c>
      <c r="I75" s="4">
        <f t="shared" si="9"/>
        <v>2.0613900939421375</v>
      </c>
      <c r="J75" s="4">
        <f t="shared" si="10"/>
        <v>8.9071589183923336</v>
      </c>
      <c r="K75" s="19">
        <f t="shared" si="11"/>
        <v>-4.2849888167348027</v>
      </c>
      <c r="L75" s="21"/>
    </row>
    <row r="76" spans="1:12" x14ac:dyDescent="0.3">
      <c r="A76" s="2">
        <v>41730</v>
      </c>
      <c r="B76" s="1">
        <v>29</v>
      </c>
      <c r="C76" s="1">
        <v>13.608001</v>
      </c>
      <c r="F76" s="4">
        <f t="shared" si="6"/>
        <v>841</v>
      </c>
      <c r="G76" s="9">
        <f t="shared" si="7"/>
        <v>185.17769121600099</v>
      </c>
      <c r="H76" s="4">
        <f t="shared" si="8"/>
        <v>394.63202899999999</v>
      </c>
      <c r="I76" s="4">
        <f t="shared" si="9"/>
        <v>29.547423613495212</v>
      </c>
      <c r="J76" s="4">
        <f t="shared" si="10"/>
        <v>8.3696999655907991</v>
      </c>
      <c r="K76" s="19">
        <f t="shared" si="11"/>
        <v>-15.725872643550424</v>
      </c>
      <c r="L76" s="21"/>
    </row>
    <row r="77" spans="1:12" x14ac:dyDescent="0.3">
      <c r="A77" s="2">
        <v>41760</v>
      </c>
      <c r="B77" s="1">
        <v>24</v>
      </c>
      <c r="C77" s="1">
        <v>14.219533</v>
      </c>
      <c r="F77" s="4">
        <f t="shared" si="6"/>
        <v>576</v>
      </c>
      <c r="G77" s="9">
        <f t="shared" si="7"/>
        <v>202.19511873808901</v>
      </c>
      <c r="H77" s="4">
        <f t="shared" si="8"/>
        <v>341.26879200000002</v>
      </c>
      <c r="I77" s="4">
        <f t="shared" si="9"/>
        <v>0.18988171405386875</v>
      </c>
      <c r="J77" s="4">
        <f t="shared" si="10"/>
        <v>5.2052941510678981</v>
      </c>
      <c r="K77" s="19">
        <f t="shared" si="11"/>
        <v>-0.99417814075715327</v>
      </c>
      <c r="L77" s="21"/>
    </row>
    <row r="78" spans="1:12" x14ac:dyDescent="0.3">
      <c r="A78" s="2">
        <v>41791</v>
      </c>
      <c r="B78" s="1">
        <v>26</v>
      </c>
      <c r="C78" s="1">
        <v>14.385272000000001</v>
      </c>
      <c r="F78" s="4">
        <f t="shared" si="6"/>
        <v>676</v>
      </c>
      <c r="G78" s="9">
        <f t="shared" si="7"/>
        <v>206.93605051398401</v>
      </c>
      <c r="H78" s="4">
        <f t="shared" si="8"/>
        <v>374.01707199999998</v>
      </c>
      <c r="I78" s="4">
        <f t="shared" si="9"/>
        <v>5.9328984738304067</v>
      </c>
      <c r="J78" s="4">
        <f t="shared" si="10"/>
        <v>4.4764927398581271</v>
      </c>
      <c r="K78" s="19">
        <f t="shared" si="11"/>
        <v>-5.1535014256733431</v>
      </c>
      <c r="L78" s="21"/>
    </row>
    <row r="79" spans="1:12" x14ac:dyDescent="0.3">
      <c r="A79" s="2">
        <v>41821</v>
      </c>
      <c r="B79" s="1">
        <v>27</v>
      </c>
      <c r="C79" s="1">
        <v>14.545303000000001</v>
      </c>
      <c r="F79" s="4">
        <f t="shared" si="6"/>
        <v>729</v>
      </c>
      <c r="G79" s="9">
        <f t="shared" si="7"/>
        <v>211.56583936180903</v>
      </c>
      <c r="H79" s="4">
        <f t="shared" si="8"/>
        <v>392.72318100000001</v>
      </c>
      <c r="I79" s="4">
        <f t="shared" si="9"/>
        <v>11.804406853718675</v>
      </c>
      <c r="J79" s="4">
        <f t="shared" si="10"/>
        <v>3.8249243231553858</v>
      </c>
      <c r="K79" s="19">
        <f t="shared" si="11"/>
        <v>-6.7194466212040629</v>
      </c>
      <c r="L79" s="21"/>
    </row>
    <row r="80" spans="1:12" x14ac:dyDescent="0.3">
      <c r="A80" s="2">
        <v>41852</v>
      </c>
      <c r="B80" s="1">
        <v>29</v>
      </c>
      <c r="C80" s="1">
        <v>15.156834999999999</v>
      </c>
      <c r="F80" s="4">
        <f t="shared" si="6"/>
        <v>841</v>
      </c>
      <c r="G80" s="9">
        <f t="shared" si="7"/>
        <v>229.72964721722497</v>
      </c>
      <c r="H80" s="4">
        <f t="shared" si="8"/>
        <v>439.54821499999997</v>
      </c>
      <c r="I80" s="4">
        <f t="shared" si="9"/>
        <v>29.547423613495212</v>
      </c>
      <c r="J80" s="4">
        <f t="shared" si="10"/>
        <v>1.8068988419604917</v>
      </c>
      <c r="K80" s="19">
        <f t="shared" si="11"/>
        <v>-7.3067917385224952</v>
      </c>
      <c r="L80" s="21"/>
    </row>
    <row r="81" spans="1:12" x14ac:dyDescent="0.3">
      <c r="A81" s="2">
        <v>41883</v>
      </c>
      <c r="B81" s="1">
        <v>27</v>
      </c>
      <c r="C81" s="1">
        <v>14.048075000000001</v>
      </c>
      <c r="F81" s="4">
        <f t="shared" si="6"/>
        <v>729</v>
      </c>
      <c r="G81" s="9">
        <f t="shared" si="7"/>
        <v>197.34841120562501</v>
      </c>
      <c r="H81" s="4">
        <f t="shared" si="8"/>
        <v>379.298025</v>
      </c>
      <c r="I81" s="4">
        <f t="shared" si="9"/>
        <v>11.804406853718675</v>
      </c>
      <c r="J81" s="4">
        <f t="shared" si="10"/>
        <v>6.0170587512619269</v>
      </c>
      <c r="K81" s="19">
        <f t="shared" si="11"/>
        <v>-8.4277998055616052</v>
      </c>
      <c r="L81" s="21"/>
    </row>
    <row r="82" spans="1:12" x14ac:dyDescent="0.3">
      <c r="A82" s="2">
        <v>41913</v>
      </c>
      <c r="B82" s="1">
        <v>24</v>
      </c>
      <c r="C82" s="1">
        <v>13.390821000000001</v>
      </c>
      <c r="F82" s="4">
        <f t="shared" si="6"/>
        <v>576</v>
      </c>
      <c r="G82" s="9">
        <f t="shared" si="7"/>
        <v>179.31408705404101</v>
      </c>
      <c r="H82" s="4">
        <f t="shared" si="8"/>
        <v>321.379704</v>
      </c>
      <c r="I82" s="4">
        <f t="shared" si="9"/>
        <v>0.18988171405386875</v>
      </c>
      <c r="J82" s="4">
        <f t="shared" si="10"/>
        <v>9.6734894380524672</v>
      </c>
      <c r="K82" s="19">
        <f t="shared" si="11"/>
        <v>-1.3552928670141366</v>
      </c>
      <c r="L82" s="21"/>
    </row>
    <row r="83" spans="1:12" x14ac:dyDescent="0.3">
      <c r="A83" s="2">
        <v>41944</v>
      </c>
      <c r="B83" s="1">
        <v>25</v>
      </c>
      <c r="C83" s="1">
        <v>13.997903000000001</v>
      </c>
      <c r="F83" s="4">
        <f t="shared" si="6"/>
        <v>625</v>
      </c>
      <c r="G83" s="9">
        <f t="shared" si="7"/>
        <v>195.94128839740901</v>
      </c>
      <c r="H83" s="4">
        <f t="shared" si="8"/>
        <v>349.94757500000003</v>
      </c>
      <c r="I83" s="4">
        <f t="shared" si="9"/>
        <v>2.0613900939421375</v>
      </c>
      <c r="J83" s="4">
        <f t="shared" si="10"/>
        <v>6.2657167397408529</v>
      </c>
      <c r="K83" s="19">
        <f t="shared" si="11"/>
        <v>-3.5938957161761413</v>
      </c>
      <c r="L83" s="21"/>
    </row>
    <row r="84" spans="1:12" x14ac:dyDescent="0.3">
      <c r="A84" s="2">
        <v>41974</v>
      </c>
      <c r="B84" s="1">
        <v>22</v>
      </c>
      <c r="C84" s="1">
        <v>14.409431</v>
      </c>
      <c r="F84" s="4">
        <f t="shared" si="6"/>
        <v>484</v>
      </c>
      <c r="G84" s="9">
        <f t="shared" si="7"/>
        <v>207.631701743761</v>
      </c>
      <c r="H84" s="4">
        <f t="shared" si="8"/>
        <v>317.00748199999998</v>
      </c>
      <c r="I84" s="4">
        <f t="shared" si="9"/>
        <v>2.4468649542773311</v>
      </c>
      <c r="J84" s="4">
        <f t="shared" si="10"/>
        <v>4.3748465075576224</v>
      </c>
      <c r="K84" s="19">
        <f t="shared" si="11"/>
        <v>3.2717974570082</v>
      </c>
      <c r="L84" s="21"/>
    </row>
    <row r="85" spans="1:12" x14ac:dyDescent="0.3">
      <c r="A85" s="2">
        <v>42005</v>
      </c>
      <c r="B85" s="1">
        <v>23</v>
      </c>
      <c r="C85" s="1">
        <v>14.701676000000001</v>
      </c>
      <c r="F85" s="4">
        <f t="shared" si="6"/>
        <v>529</v>
      </c>
      <c r="G85" s="9">
        <f t="shared" si="7"/>
        <v>216.13927720897601</v>
      </c>
      <c r="H85" s="4">
        <f t="shared" si="8"/>
        <v>338.13854800000001</v>
      </c>
      <c r="I85" s="4">
        <f t="shared" si="9"/>
        <v>0.31837333416559999</v>
      </c>
      <c r="J85" s="4">
        <f t="shared" si="10"/>
        <v>3.2377265464370346</v>
      </c>
      <c r="K85" s="19">
        <f t="shared" si="11"/>
        <v>1.0152860659467517</v>
      </c>
      <c r="L85" s="21"/>
    </row>
    <row r="86" spans="1:12" x14ac:dyDescent="0.3">
      <c r="A86" s="2">
        <v>42036</v>
      </c>
      <c r="B86" s="1">
        <v>24</v>
      </c>
      <c r="C86" s="1">
        <v>14.993917</v>
      </c>
      <c r="F86" s="4">
        <f t="shared" si="6"/>
        <v>576</v>
      </c>
      <c r="G86" s="9">
        <f t="shared" si="7"/>
        <v>224.817547002889</v>
      </c>
      <c r="H86" s="4">
        <f t="shared" si="8"/>
        <v>359.85400800000002</v>
      </c>
      <c r="I86" s="4">
        <f t="shared" si="9"/>
        <v>0.18988171405386875</v>
      </c>
      <c r="J86" s="4">
        <f t="shared" si="10"/>
        <v>2.2714329223694496</v>
      </c>
      <c r="K86" s="19">
        <f t="shared" si="11"/>
        <v>-0.65673706813145494</v>
      </c>
      <c r="L86" s="21"/>
    </row>
    <row r="87" spans="1:12" x14ac:dyDescent="0.3">
      <c r="A87" s="2">
        <v>42064</v>
      </c>
      <c r="B87" s="1">
        <v>22</v>
      </c>
      <c r="C87" s="1">
        <v>14.820956000000001</v>
      </c>
      <c r="F87" s="4">
        <f t="shared" si="6"/>
        <v>484</v>
      </c>
      <c r="G87" s="9">
        <f t="shared" si="7"/>
        <v>219.66073675393602</v>
      </c>
      <c r="H87" s="4">
        <f t="shared" si="8"/>
        <v>326.06103200000001</v>
      </c>
      <c r="I87" s="4">
        <f t="shared" si="9"/>
        <v>2.4468649542773311</v>
      </c>
      <c r="J87" s="4">
        <f t="shared" si="10"/>
        <v>2.8226969454636288</v>
      </c>
      <c r="K87" s="19">
        <f t="shared" si="11"/>
        <v>2.6280712000249582</v>
      </c>
      <c r="L87" s="21"/>
    </row>
    <row r="88" spans="1:12" x14ac:dyDescent="0.3">
      <c r="A88" s="2">
        <v>42095</v>
      </c>
      <c r="B88" s="1">
        <v>16</v>
      </c>
      <c r="C88" s="1">
        <v>14.934275</v>
      </c>
      <c r="F88" s="4">
        <f t="shared" si="6"/>
        <v>256</v>
      </c>
      <c r="G88" s="9">
        <f t="shared" si="7"/>
        <v>223.03256977562498</v>
      </c>
      <c r="H88" s="4">
        <f t="shared" si="8"/>
        <v>238.94839999999999</v>
      </c>
      <c r="I88" s="4">
        <f t="shared" si="9"/>
        <v>57.217814674947718</v>
      </c>
      <c r="J88" s="4">
        <f t="shared" si="10"/>
        <v>2.4547662722496506</v>
      </c>
      <c r="K88" s="19">
        <f t="shared" si="11"/>
        <v>11.851428674885268</v>
      </c>
      <c r="L88" s="21"/>
    </row>
    <row r="89" spans="1:12" x14ac:dyDescent="0.3">
      <c r="A89" s="2">
        <v>42125</v>
      </c>
      <c r="B89" s="1">
        <v>18</v>
      </c>
      <c r="C89" s="1">
        <v>14.743423999999999</v>
      </c>
      <c r="F89" s="4">
        <f t="shared" si="6"/>
        <v>324</v>
      </c>
      <c r="G89" s="9">
        <f t="shared" si="7"/>
        <v>217.36855124377598</v>
      </c>
      <c r="H89" s="4">
        <f t="shared" si="8"/>
        <v>265.38163199999997</v>
      </c>
      <c r="I89" s="4">
        <f t="shared" si="9"/>
        <v>30.960831434724255</v>
      </c>
      <c r="J89" s="4">
        <f t="shared" si="10"/>
        <v>3.0892293801603481</v>
      </c>
      <c r="K89" s="19">
        <f t="shared" si="11"/>
        <v>9.7798318033768989</v>
      </c>
      <c r="L89" s="21"/>
    </row>
    <row r="90" spans="1:12" x14ac:dyDescent="0.3">
      <c r="A90" s="2">
        <v>42156</v>
      </c>
      <c r="B90" s="1">
        <v>16</v>
      </c>
      <c r="C90" s="1">
        <v>14.135078999999999</v>
      </c>
      <c r="F90" s="4">
        <f t="shared" si="6"/>
        <v>256</v>
      </c>
      <c r="G90" s="9">
        <f t="shared" si="7"/>
        <v>199.80045833624098</v>
      </c>
      <c r="H90" s="4">
        <f t="shared" si="8"/>
        <v>226.16126399999999</v>
      </c>
      <c r="I90" s="4">
        <f t="shared" si="9"/>
        <v>57.217814674947718</v>
      </c>
      <c r="J90" s="4">
        <f t="shared" si="10"/>
        <v>5.5977921523944483</v>
      </c>
      <c r="K90" s="19">
        <f t="shared" si="11"/>
        <v>17.896743669298676</v>
      </c>
      <c r="L90" s="21"/>
    </row>
    <row r="91" spans="1:12" x14ac:dyDescent="0.3">
      <c r="A91" s="2">
        <v>42186</v>
      </c>
      <c r="B91" s="1">
        <v>14</v>
      </c>
      <c r="C91" s="1">
        <v>13.09135</v>
      </c>
      <c r="F91" s="4">
        <f t="shared" si="6"/>
        <v>196</v>
      </c>
      <c r="G91" s="9">
        <f t="shared" si="7"/>
        <v>171.3834448225</v>
      </c>
      <c r="H91" s="4">
        <f t="shared" si="8"/>
        <v>183.27889999999999</v>
      </c>
      <c r="I91" s="4">
        <f t="shared" si="9"/>
        <v>91.47479791517118</v>
      </c>
      <c r="J91" s="4">
        <f t="shared" si="10"/>
        <v>11.626015726144461</v>
      </c>
      <c r="K91" s="19">
        <f t="shared" si="11"/>
        <v>32.611155132985807</v>
      </c>
      <c r="L91" s="21"/>
    </row>
    <row r="92" spans="1:12" x14ac:dyDescent="0.3">
      <c r="A92" s="2">
        <v>42217</v>
      </c>
      <c r="B92" s="1">
        <v>14</v>
      </c>
      <c r="C92" s="1">
        <v>12.393542</v>
      </c>
      <c r="F92" s="4">
        <f t="shared" si="6"/>
        <v>196</v>
      </c>
      <c r="G92" s="9">
        <f t="shared" si="7"/>
        <v>153.599883305764</v>
      </c>
      <c r="H92" s="4">
        <f t="shared" si="8"/>
        <v>173.50958800000001</v>
      </c>
      <c r="I92" s="4">
        <f t="shared" si="9"/>
        <v>91.47479791517118</v>
      </c>
      <c r="J92" s="4">
        <f t="shared" si="10"/>
        <v>16.871575754893861</v>
      </c>
      <c r="K92" s="19">
        <f t="shared" si="11"/>
        <v>39.285162373209275</v>
      </c>
      <c r="L92" s="21"/>
    </row>
    <row r="93" spans="1:12" x14ac:dyDescent="0.3">
      <c r="A93" s="2">
        <v>42248</v>
      </c>
      <c r="B93" s="1">
        <v>14</v>
      </c>
      <c r="C93" s="1">
        <v>12.54861</v>
      </c>
      <c r="F93" s="4">
        <f t="shared" si="6"/>
        <v>196</v>
      </c>
      <c r="G93" s="9">
        <f t="shared" si="7"/>
        <v>157.4676129321</v>
      </c>
      <c r="H93" s="4">
        <f t="shared" si="8"/>
        <v>175.68054000000001</v>
      </c>
      <c r="I93" s="4">
        <f t="shared" si="9"/>
        <v>91.47479791517118</v>
      </c>
      <c r="J93" s="4">
        <f t="shared" si="10"/>
        <v>15.621737483161439</v>
      </c>
      <c r="K93" s="19">
        <f t="shared" si="11"/>
        <v>37.80205390393553</v>
      </c>
      <c r="L93" s="21"/>
    </row>
    <row r="94" spans="1:12" x14ac:dyDescent="0.3">
      <c r="A94" s="2">
        <v>42278</v>
      </c>
      <c r="B94" s="1">
        <v>15</v>
      </c>
      <c r="C94" s="1">
        <v>12.918386999999999</v>
      </c>
      <c r="F94" s="4">
        <f t="shared" si="6"/>
        <v>225</v>
      </c>
      <c r="G94" s="9">
        <f t="shared" si="7"/>
        <v>166.88472268176898</v>
      </c>
      <c r="H94" s="4">
        <f t="shared" si="8"/>
        <v>193.77580499999999</v>
      </c>
      <c r="I94" s="4">
        <f t="shared" si="9"/>
        <v>73.346306295059449</v>
      </c>
      <c r="J94" s="4">
        <f t="shared" si="10"/>
        <v>12.835433861638148</v>
      </c>
      <c r="K94" s="19">
        <f t="shared" si="11"/>
        <v>30.682758406728841</v>
      </c>
      <c r="L94" s="21"/>
    </row>
    <row r="95" spans="1:12" x14ac:dyDescent="0.3">
      <c r="A95" s="2">
        <v>42309</v>
      </c>
      <c r="B95" s="1">
        <v>15</v>
      </c>
      <c r="C95" s="1">
        <v>13.234297</v>
      </c>
      <c r="F95" s="4">
        <f t="shared" si="6"/>
        <v>225</v>
      </c>
      <c r="G95" s="9">
        <f t="shared" si="7"/>
        <v>175.146617084209</v>
      </c>
      <c r="H95" s="4">
        <f t="shared" si="8"/>
        <v>198.514455</v>
      </c>
      <c r="I95" s="4">
        <f t="shared" si="9"/>
        <v>73.346306295059449</v>
      </c>
      <c r="J95" s="4">
        <f t="shared" si="10"/>
        <v>10.671638407506862</v>
      </c>
      <c r="K95" s="19">
        <f t="shared" si="11"/>
        <v>27.977227512874087</v>
      </c>
      <c r="L95" s="21"/>
    </row>
    <row r="96" spans="1:12" x14ac:dyDescent="0.3">
      <c r="A96" s="2">
        <v>42339</v>
      </c>
      <c r="B96" s="1">
        <v>14</v>
      </c>
      <c r="C96" s="1">
        <v>13.633634000000001</v>
      </c>
      <c r="F96" s="4">
        <f t="shared" si="6"/>
        <v>196</v>
      </c>
      <c r="G96" s="9">
        <f t="shared" si="7"/>
        <v>185.87597604595601</v>
      </c>
      <c r="H96" s="4">
        <f t="shared" si="8"/>
        <v>190.87087600000001</v>
      </c>
      <c r="I96" s="4">
        <f t="shared" si="9"/>
        <v>91.47479791517118</v>
      </c>
      <c r="J96" s="4">
        <f t="shared" si="10"/>
        <v>8.2220422546528447</v>
      </c>
      <c r="K96" s="19">
        <f t="shared" si="11"/>
        <v>27.42461765812547</v>
      </c>
      <c r="L96" s="21"/>
    </row>
    <row r="97" spans="1:12" x14ac:dyDescent="0.3">
      <c r="A97" s="2">
        <v>42370</v>
      </c>
      <c r="B97" s="1">
        <v>14</v>
      </c>
      <c r="C97" s="1">
        <v>13.477641</v>
      </c>
      <c r="F97" s="4">
        <f t="shared" si="6"/>
        <v>196</v>
      </c>
      <c r="G97" s="9">
        <f t="shared" si="7"/>
        <v>181.64680692488102</v>
      </c>
      <c r="H97" s="4">
        <f t="shared" si="8"/>
        <v>188.68697399999999</v>
      </c>
      <c r="I97" s="4">
        <f t="shared" si="9"/>
        <v>91.47479791517118</v>
      </c>
      <c r="J97" s="4">
        <f t="shared" si="10"/>
        <v>9.1409679637387278</v>
      </c>
      <c r="K97" s="19">
        <f t="shared" si="11"/>
        <v>28.916573054773519</v>
      </c>
      <c r="L97" s="21"/>
    </row>
    <row r="98" spans="1:12" x14ac:dyDescent="0.3">
      <c r="A98" s="2">
        <v>42401</v>
      </c>
      <c r="B98" s="1">
        <v>16</v>
      </c>
      <c r="C98" s="1">
        <v>14.032971</v>
      </c>
      <c r="F98" s="4">
        <f t="shared" si="6"/>
        <v>256</v>
      </c>
      <c r="G98" s="9">
        <f t="shared" si="7"/>
        <v>196.92427508684099</v>
      </c>
      <c r="H98" s="4">
        <f t="shared" si="8"/>
        <v>224.527536</v>
      </c>
      <c r="I98" s="4">
        <f t="shared" si="9"/>
        <v>57.217814674947718</v>
      </c>
      <c r="J98" s="4">
        <f t="shared" si="10"/>
        <v>6.0913861809368361</v>
      </c>
      <c r="K98" s="19">
        <f t="shared" si="11"/>
        <v>18.669113680471856</v>
      </c>
      <c r="L98" s="21"/>
    </row>
    <row r="99" spans="1:12" x14ac:dyDescent="0.3">
      <c r="A99" s="2">
        <v>42430</v>
      </c>
      <c r="B99" s="1">
        <v>16</v>
      </c>
      <c r="C99" s="1">
        <v>13.995533</v>
      </c>
      <c r="F99" s="4">
        <f t="shared" si="6"/>
        <v>256</v>
      </c>
      <c r="G99" s="9">
        <f t="shared" si="7"/>
        <v>195.87494395408899</v>
      </c>
      <c r="H99" s="4">
        <f t="shared" si="8"/>
        <v>223.928528</v>
      </c>
      <c r="I99" s="4">
        <f t="shared" si="9"/>
        <v>57.217814674947718</v>
      </c>
      <c r="J99" s="4">
        <f t="shared" si="10"/>
        <v>6.2775872467550471</v>
      </c>
      <c r="K99" s="19">
        <f t="shared" si="11"/>
        <v>18.952303915108725</v>
      </c>
      <c r="L99" s="21"/>
    </row>
    <row r="100" spans="1:12" x14ac:dyDescent="0.3">
      <c r="A100" s="2">
        <v>42461</v>
      </c>
      <c r="B100" s="1">
        <v>17</v>
      </c>
      <c r="C100" s="1">
        <v>13.477641</v>
      </c>
      <c r="F100" s="4">
        <f t="shared" si="6"/>
        <v>289</v>
      </c>
      <c r="G100" s="9">
        <f t="shared" si="7"/>
        <v>181.64680692488102</v>
      </c>
      <c r="H100" s="4">
        <f t="shared" si="8"/>
        <v>229.11989700000001</v>
      </c>
      <c r="I100" s="4">
        <f t="shared" si="9"/>
        <v>43.089323054835987</v>
      </c>
      <c r="J100" s="4">
        <f t="shared" si="10"/>
        <v>9.1409679637387278</v>
      </c>
      <c r="K100" s="19">
        <f t="shared" si="11"/>
        <v>19.846362931868509</v>
      </c>
      <c r="L100" s="21"/>
    </row>
    <row r="101" spans="1:12" x14ac:dyDescent="0.3">
      <c r="A101" s="2">
        <v>42491</v>
      </c>
      <c r="B101" s="1">
        <v>20</v>
      </c>
      <c r="C101" s="1">
        <v>13.696033</v>
      </c>
      <c r="F101" s="4">
        <f t="shared" si="6"/>
        <v>400</v>
      </c>
      <c r="G101" s="9">
        <f t="shared" si="7"/>
        <v>187.58131993708901</v>
      </c>
      <c r="H101" s="4">
        <f t="shared" si="8"/>
        <v>273.92066</v>
      </c>
      <c r="I101" s="4">
        <f t="shared" si="9"/>
        <v>12.703848194500793</v>
      </c>
      <c r="J101" s="4">
        <f t="shared" si="10"/>
        <v>7.8680888099617485</v>
      </c>
      <c r="K101" s="19">
        <f t="shared" si="11"/>
        <v>9.9977500380137752</v>
      </c>
      <c r="L101" s="21"/>
    </row>
    <row r="102" spans="1:12" x14ac:dyDescent="0.3">
      <c r="A102" s="2">
        <v>42522</v>
      </c>
      <c r="B102" s="1">
        <v>20</v>
      </c>
      <c r="C102" s="1">
        <v>14.101608000000001</v>
      </c>
      <c r="F102" s="4">
        <f t="shared" si="6"/>
        <v>400</v>
      </c>
      <c r="G102" s="9">
        <f t="shared" si="7"/>
        <v>198.85534818566401</v>
      </c>
      <c r="H102" s="4">
        <f t="shared" si="8"/>
        <v>282.03216000000003</v>
      </c>
      <c r="I102" s="4">
        <f t="shared" si="9"/>
        <v>12.703848194500793</v>
      </c>
      <c r="J102" s="4">
        <f t="shared" si="10"/>
        <v>5.7572949143219452</v>
      </c>
      <c r="K102" s="19">
        <f t="shared" si="11"/>
        <v>8.5521810436003651</v>
      </c>
      <c r="L102" s="21"/>
    </row>
    <row r="103" spans="1:12" x14ac:dyDescent="0.3">
      <c r="A103" s="2">
        <v>42552</v>
      </c>
      <c r="B103" s="1">
        <v>23</v>
      </c>
      <c r="C103" s="1">
        <v>15.206026</v>
      </c>
      <c r="F103" s="4">
        <f t="shared" si="6"/>
        <v>529</v>
      </c>
      <c r="G103" s="9">
        <f t="shared" si="7"/>
        <v>231.223226712676</v>
      </c>
      <c r="H103" s="4">
        <f t="shared" si="8"/>
        <v>349.73859799999997</v>
      </c>
      <c r="I103" s="4">
        <f t="shared" si="9"/>
        <v>0.31837333416559999</v>
      </c>
      <c r="J103" s="4">
        <f t="shared" si="10"/>
        <v>1.6770725897789434</v>
      </c>
      <c r="K103" s="19">
        <f t="shared" si="11"/>
        <v>0.73070869164507668</v>
      </c>
      <c r="L103" s="21"/>
    </row>
    <row r="104" spans="1:12" x14ac:dyDescent="0.3">
      <c r="A104" s="2">
        <v>42583</v>
      </c>
      <c r="B104" s="1">
        <v>25</v>
      </c>
      <c r="C104" s="1">
        <v>15.380737</v>
      </c>
      <c r="F104" s="4">
        <f t="shared" si="6"/>
        <v>625</v>
      </c>
      <c r="G104" s="9">
        <f t="shared" si="7"/>
        <v>236.56707066316901</v>
      </c>
      <c r="H104" s="4">
        <f t="shared" si="8"/>
        <v>384.51842499999998</v>
      </c>
      <c r="I104" s="4">
        <f t="shared" si="9"/>
        <v>2.0613900939421375</v>
      </c>
      <c r="J104" s="4">
        <f t="shared" si="10"/>
        <v>1.2550886129147043</v>
      </c>
      <c r="K104" s="19">
        <f t="shared" si="11"/>
        <v>-1.6084860066789357</v>
      </c>
      <c r="L104" s="21"/>
    </row>
    <row r="105" spans="1:12" x14ac:dyDescent="0.3">
      <c r="A105" s="2">
        <v>42614</v>
      </c>
      <c r="B105" s="1">
        <v>23</v>
      </c>
      <c r="C105" s="1">
        <v>15.661519999999999</v>
      </c>
      <c r="F105" s="4">
        <f t="shared" si="6"/>
        <v>529</v>
      </c>
      <c r="G105" s="9">
        <f t="shared" si="7"/>
        <v>245.28320871039998</v>
      </c>
      <c r="H105" s="4">
        <f t="shared" si="8"/>
        <v>360.21495999999996</v>
      </c>
      <c r="I105" s="4">
        <f t="shared" si="9"/>
        <v>0.31837333416559999</v>
      </c>
      <c r="J105" s="4">
        <f t="shared" si="10"/>
        <v>0.70480117504661277</v>
      </c>
      <c r="K105" s="19">
        <f t="shared" si="11"/>
        <v>0.4736981106394903</v>
      </c>
      <c r="L105" s="21"/>
    </row>
    <row r="106" spans="1:12" x14ac:dyDescent="0.3">
      <c r="A106" s="2">
        <v>42644</v>
      </c>
      <c r="B106" s="1">
        <v>24</v>
      </c>
      <c r="C106" s="1">
        <v>14.850365999999999</v>
      </c>
      <c r="F106" s="4">
        <f t="shared" si="6"/>
        <v>576</v>
      </c>
      <c r="G106" s="9">
        <f t="shared" si="7"/>
        <v>220.53337033395599</v>
      </c>
      <c r="H106" s="4">
        <f t="shared" si="8"/>
        <v>356.40878399999997</v>
      </c>
      <c r="I106" s="4">
        <f t="shared" si="9"/>
        <v>0.18988171405386875</v>
      </c>
      <c r="J106" s="4">
        <f t="shared" si="10"/>
        <v>2.7247390953872093</v>
      </c>
      <c r="K106" s="19">
        <f t="shared" si="11"/>
        <v>-0.71929001785212554</v>
      </c>
      <c r="L106" s="21"/>
    </row>
    <row r="107" spans="1:12" x14ac:dyDescent="0.3">
      <c r="A107" s="2">
        <v>42675</v>
      </c>
      <c r="B107" s="1">
        <v>26</v>
      </c>
      <c r="C107" s="1">
        <v>15.297935000000001</v>
      </c>
      <c r="F107" s="4">
        <f t="shared" si="6"/>
        <v>676</v>
      </c>
      <c r="G107" s="9">
        <f t="shared" si="7"/>
        <v>234.02681526422504</v>
      </c>
      <c r="H107" s="4">
        <f t="shared" si="8"/>
        <v>397.74630999999999</v>
      </c>
      <c r="I107" s="4">
        <f t="shared" si="9"/>
        <v>5.9328984738304067</v>
      </c>
      <c r="J107" s="4">
        <f t="shared" si="10"/>
        <v>1.4474721665325561</v>
      </c>
      <c r="K107" s="19">
        <f t="shared" si="11"/>
        <v>-2.930478699416359</v>
      </c>
      <c r="L107" s="21"/>
    </row>
    <row r="108" spans="1:12" x14ac:dyDescent="0.3">
      <c r="A108" s="2">
        <v>42705</v>
      </c>
      <c r="B108" s="1">
        <v>28</v>
      </c>
      <c r="C108" s="1">
        <v>15.172974</v>
      </c>
      <c r="F108" s="4">
        <f t="shared" si="6"/>
        <v>784</v>
      </c>
      <c r="G108" s="9">
        <f t="shared" si="7"/>
        <v>230.21914000467601</v>
      </c>
      <c r="H108" s="4">
        <f t="shared" si="8"/>
        <v>424.84327200000001</v>
      </c>
      <c r="I108" s="4">
        <f t="shared" si="9"/>
        <v>19.675915233606943</v>
      </c>
      <c r="J108" s="4">
        <f t="shared" si="10"/>
        <v>1.7637709190977802</v>
      </c>
      <c r="K108" s="19">
        <f t="shared" si="11"/>
        <v>-5.8909937273493114</v>
      </c>
      <c r="L108" s="21"/>
    </row>
    <row r="109" spans="1:12" x14ac:dyDescent="0.3">
      <c r="A109" s="2">
        <v>42736</v>
      </c>
      <c r="B109" s="1">
        <v>29</v>
      </c>
      <c r="C109" s="1">
        <v>15.482089</v>
      </c>
      <c r="F109" s="4">
        <f t="shared" si="6"/>
        <v>841</v>
      </c>
      <c r="G109" s="9">
        <f t="shared" si="7"/>
        <v>239.695079803921</v>
      </c>
      <c r="H109" s="4">
        <f t="shared" si="8"/>
        <v>448.98058100000003</v>
      </c>
      <c r="I109" s="4">
        <f t="shared" si="9"/>
        <v>29.547423613495212</v>
      </c>
      <c r="J109" s="4">
        <f t="shared" si="10"/>
        <v>1.0382700548182577</v>
      </c>
      <c r="K109" s="19">
        <f t="shared" si="11"/>
        <v>-5.5387909452263999</v>
      </c>
      <c r="L109" s="21"/>
    </row>
    <row r="110" spans="1:12" x14ac:dyDescent="0.3">
      <c r="A110" s="2">
        <v>42767</v>
      </c>
      <c r="B110" s="1">
        <v>28</v>
      </c>
      <c r="C110" s="1">
        <v>16.100322999999999</v>
      </c>
      <c r="F110" s="4">
        <f t="shared" si="6"/>
        <v>784</v>
      </c>
      <c r="G110" s="9">
        <f t="shared" si="7"/>
        <v>259.22040070432899</v>
      </c>
      <c r="H110" s="4">
        <f t="shared" si="8"/>
        <v>450.80904399999997</v>
      </c>
      <c r="I110" s="4">
        <f t="shared" si="9"/>
        <v>19.675915233606943</v>
      </c>
      <c r="J110" s="4">
        <f t="shared" si="10"/>
        <v>0.16057761982222016</v>
      </c>
      <c r="K110" s="19">
        <f t="shared" si="11"/>
        <v>-1.7775015150588103</v>
      </c>
      <c r="L110" s="21"/>
    </row>
    <row r="111" spans="1:12" x14ac:dyDescent="0.3">
      <c r="A111" s="2">
        <v>42795</v>
      </c>
      <c r="B111" s="1">
        <v>24</v>
      </c>
      <c r="C111" s="1">
        <v>16.26474</v>
      </c>
      <c r="F111" s="4">
        <f t="shared" si="6"/>
        <v>576</v>
      </c>
      <c r="G111" s="9">
        <f t="shared" si="7"/>
        <v>264.54176726759999</v>
      </c>
      <c r="H111" s="4">
        <f t="shared" si="8"/>
        <v>390.35375999999997</v>
      </c>
      <c r="I111" s="4">
        <f t="shared" si="9"/>
        <v>0.18988171405386875</v>
      </c>
      <c r="J111" s="4">
        <f t="shared" si="10"/>
        <v>5.583975731410426E-2</v>
      </c>
      <c r="K111" s="19">
        <f t="shared" si="11"/>
        <v>-0.1029706212040802</v>
      </c>
      <c r="L111" s="21"/>
    </row>
    <row r="112" spans="1:12" x14ac:dyDescent="0.3">
      <c r="A112" s="2">
        <v>42826</v>
      </c>
      <c r="B112" s="1">
        <v>21</v>
      </c>
      <c r="C112" s="1">
        <v>16.080590999999998</v>
      </c>
      <c r="F112" s="4">
        <f t="shared" si="6"/>
        <v>441</v>
      </c>
      <c r="G112" s="9">
        <f t="shared" si="7"/>
        <v>258.58540690928095</v>
      </c>
      <c r="H112" s="4">
        <f t="shared" si="8"/>
        <v>337.69241099999999</v>
      </c>
      <c r="I112" s="4">
        <f t="shared" si="9"/>
        <v>6.5753565743890627</v>
      </c>
      <c r="J112" s="4">
        <f t="shared" si="10"/>
        <v>0.17678103996166233</v>
      </c>
      <c r="K112" s="19">
        <f t="shared" si="11"/>
        <v>1.0781458033769142</v>
      </c>
      <c r="L112" s="21"/>
    </row>
    <row r="113" spans="1:12" x14ac:dyDescent="0.3">
      <c r="A113" s="2">
        <v>42856</v>
      </c>
      <c r="B113" s="1">
        <v>20</v>
      </c>
      <c r="C113" s="1">
        <v>16.330511000000001</v>
      </c>
      <c r="F113" s="4">
        <f t="shared" si="6"/>
        <v>400</v>
      </c>
      <c r="G113" s="9">
        <f t="shared" si="7"/>
        <v>266.68558952112102</v>
      </c>
      <c r="H113" s="4">
        <f t="shared" si="8"/>
        <v>326.61022000000003</v>
      </c>
      <c r="I113" s="4">
        <f t="shared" si="9"/>
        <v>12.703848194500793</v>
      </c>
      <c r="J113" s="4">
        <f t="shared" si="10"/>
        <v>2.9081631750713304E-2</v>
      </c>
      <c r="K113" s="19">
        <f t="shared" si="11"/>
        <v>0.60782286482941406</v>
      </c>
      <c r="L113" s="21"/>
    </row>
    <row r="114" spans="1:12" x14ac:dyDescent="0.3">
      <c r="A114" s="2">
        <v>42887</v>
      </c>
      <c r="B114" s="1">
        <v>22</v>
      </c>
      <c r="C114" s="1">
        <v>16.823782000000001</v>
      </c>
      <c r="F114" s="4">
        <f t="shared" si="6"/>
        <v>484</v>
      </c>
      <c r="G114" s="9">
        <f t="shared" si="7"/>
        <v>283.03964078352402</v>
      </c>
      <c r="H114" s="4">
        <f t="shared" si="8"/>
        <v>370.12320400000004</v>
      </c>
      <c r="I114" s="4">
        <f t="shared" si="9"/>
        <v>2.4468649542773311</v>
      </c>
      <c r="J114" s="4">
        <f t="shared" si="10"/>
        <v>0.1041595750413957</v>
      </c>
      <c r="K114" s="19">
        <f t="shared" si="11"/>
        <v>-0.50484097874599176</v>
      </c>
      <c r="L114" s="21"/>
    </row>
    <row r="115" spans="1:12" x14ac:dyDescent="0.3">
      <c r="A115" s="2">
        <v>42917</v>
      </c>
      <c r="B115" s="1">
        <v>22</v>
      </c>
      <c r="C115" s="1">
        <v>17.159203000000002</v>
      </c>
      <c r="F115" s="4">
        <f t="shared" si="6"/>
        <v>484</v>
      </c>
      <c r="G115" s="9">
        <f t="shared" si="7"/>
        <v>294.43824759520908</v>
      </c>
      <c r="H115" s="4">
        <f t="shared" si="8"/>
        <v>377.50246600000003</v>
      </c>
      <c r="I115" s="4">
        <f t="shared" si="9"/>
        <v>2.4468649542773311</v>
      </c>
      <c r="J115" s="4">
        <f t="shared" si="10"/>
        <v>0.43317277658111542</v>
      </c>
      <c r="K115" s="19">
        <f t="shared" si="11"/>
        <v>-1.0295218726007407</v>
      </c>
      <c r="L115" s="21"/>
    </row>
    <row r="116" spans="1:12" x14ac:dyDescent="0.3">
      <c r="A116" s="2">
        <v>42948</v>
      </c>
      <c r="B116" s="1">
        <v>25</v>
      </c>
      <c r="C116" s="1">
        <v>17.159203000000002</v>
      </c>
      <c r="F116" s="4">
        <f t="shared" si="6"/>
        <v>625</v>
      </c>
      <c r="G116" s="9">
        <f t="shared" si="7"/>
        <v>294.43824759520908</v>
      </c>
      <c r="H116" s="4">
        <f t="shared" si="8"/>
        <v>428.98007500000006</v>
      </c>
      <c r="I116" s="4">
        <f t="shared" si="9"/>
        <v>2.0613900939421375</v>
      </c>
      <c r="J116" s="4">
        <f t="shared" si="10"/>
        <v>0.43317277658111542</v>
      </c>
      <c r="K116" s="19">
        <f t="shared" si="11"/>
        <v>0.9449540044942516</v>
      </c>
      <c r="L116" s="21"/>
    </row>
    <row r="117" spans="1:12" x14ac:dyDescent="0.3">
      <c r="A117" s="2">
        <v>42979</v>
      </c>
      <c r="B117" s="1">
        <v>28</v>
      </c>
      <c r="C117" s="1">
        <v>17.027666</v>
      </c>
      <c r="F117" s="4">
        <f t="shared" si="6"/>
        <v>784</v>
      </c>
      <c r="G117" s="9">
        <f t="shared" si="7"/>
        <v>289.94140940755602</v>
      </c>
      <c r="H117" s="4">
        <f t="shared" si="8"/>
        <v>476.77464800000001</v>
      </c>
      <c r="I117" s="4">
        <f t="shared" si="9"/>
        <v>19.675915233606943</v>
      </c>
      <c r="J117" s="4">
        <f t="shared" si="10"/>
        <v>0.2773303366531511</v>
      </c>
      <c r="K117" s="19">
        <f t="shared" si="11"/>
        <v>2.3359640827065551</v>
      </c>
      <c r="L117" s="21"/>
    </row>
    <row r="118" spans="1:12" x14ac:dyDescent="0.3">
      <c r="A118" s="2">
        <v>43009</v>
      </c>
      <c r="B118" s="1">
        <v>23</v>
      </c>
      <c r="C118" s="1">
        <v>16.823782000000001</v>
      </c>
      <c r="F118" s="4">
        <f t="shared" si="6"/>
        <v>529</v>
      </c>
      <c r="G118" s="9">
        <f t="shared" si="7"/>
        <v>283.03964078352402</v>
      </c>
      <c r="H118" s="4">
        <f t="shared" si="8"/>
        <v>386.94698600000004</v>
      </c>
      <c r="I118" s="4">
        <f t="shared" si="9"/>
        <v>0.31837333416559999</v>
      </c>
      <c r="J118" s="4">
        <f t="shared" si="10"/>
        <v>0.1041595750413957</v>
      </c>
      <c r="K118" s="19">
        <f t="shared" si="11"/>
        <v>-0.18210335304766126</v>
      </c>
      <c r="L118" s="21"/>
    </row>
    <row r="119" spans="1:12" x14ac:dyDescent="0.3">
      <c r="A119" s="2">
        <v>43040</v>
      </c>
      <c r="B119" s="1">
        <v>23</v>
      </c>
      <c r="C119" s="1">
        <v>17.049498</v>
      </c>
      <c r="F119" s="4">
        <f t="shared" si="6"/>
        <v>529</v>
      </c>
      <c r="G119" s="9">
        <f t="shared" si="7"/>
        <v>290.685382052004</v>
      </c>
      <c r="H119" s="4">
        <f t="shared" si="8"/>
        <v>392.13845400000002</v>
      </c>
      <c r="I119" s="4">
        <f t="shared" si="9"/>
        <v>0.31837333416559999</v>
      </c>
      <c r="J119" s="4">
        <f t="shared" si="10"/>
        <v>0.30080137954164277</v>
      </c>
      <c r="K119" s="19">
        <f t="shared" si="11"/>
        <v>-0.30946266031023018</v>
      </c>
      <c r="L119" s="21"/>
    </row>
    <row r="120" spans="1:12" x14ac:dyDescent="0.3">
      <c r="A120" s="2">
        <v>43070</v>
      </c>
      <c r="B120" s="1">
        <v>22</v>
      </c>
      <c r="C120" s="1">
        <v>17.056324</v>
      </c>
      <c r="F120" s="4">
        <f t="shared" si="6"/>
        <v>484</v>
      </c>
      <c r="G120" s="9">
        <f t="shared" si="7"/>
        <v>290.91818839297599</v>
      </c>
      <c r="H120" s="4">
        <f t="shared" si="8"/>
        <v>375.23912799999999</v>
      </c>
      <c r="I120" s="4">
        <f t="shared" si="9"/>
        <v>2.4468649542773311</v>
      </c>
      <c r="J120" s="4">
        <f t="shared" si="10"/>
        <v>0.30833546271567663</v>
      </c>
      <c r="K120" s="19">
        <f t="shared" si="11"/>
        <v>-0.86859382790800088</v>
      </c>
      <c r="L120" s="21"/>
    </row>
    <row r="121" spans="1:12" x14ac:dyDescent="0.3">
      <c r="A121" s="2">
        <v>43101</v>
      </c>
      <c r="B121" s="1">
        <v>20</v>
      </c>
      <c r="C121" s="1">
        <v>18.045587999999999</v>
      </c>
      <c r="F121" s="4">
        <f t="shared" si="6"/>
        <v>400</v>
      </c>
      <c r="G121" s="9">
        <f t="shared" si="7"/>
        <v>325.64324626574393</v>
      </c>
      <c r="H121" s="4">
        <f t="shared" si="8"/>
        <v>360.91175999999996</v>
      </c>
      <c r="I121" s="4">
        <f t="shared" si="9"/>
        <v>12.703848194500793</v>
      </c>
      <c r="J121" s="4">
        <f t="shared" si="10"/>
        <v>2.3856150116853363</v>
      </c>
      <c r="K121" s="19">
        <f t="shared" si="11"/>
        <v>-5.5051331463437601</v>
      </c>
      <c r="L121" s="21"/>
    </row>
    <row r="122" spans="1:12" x14ac:dyDescent="0.3">
      <c r="A122" s="2">
        <v>43132</v>
      </c>
      <c r="B122" s="1">
        <v>24</v>
      </c>
      <c r="C122" s="1">
        <v>17.704461999999999</v>
      </c>
      <c r="F122" s="4">
        <f t="shared" si="6"/>
        <v>576</v>
      </c>
      <c r="G122" s="9">
        <f t="shared" si="7"/>
        <v>313.447974709444</v>
      </c>
      <c r="H122" s="4">
        <f t="shared" si="8"/>
        <v>424.90708799999999</v>
      </c>
      <c r="I122" s="4">
        <f t="shared" si="9"/>
        <v>0.18988171405386875</v>
      </c>
      <c r="J122" s="4">
        <f t="shared" si="10"/>
        <v>1.4482139818414026</v>
      </c>
      <c r="K122" s="19">
        <f t="shared" si="11"/>
        <v>0.52439427265066874</v>
      </c>
      <c r="L122" s="21"/>
    </row>
    <row r="123" spans="1:12" x14ac:dyDescent="0.3">
      <c r="A123" s="2">
        <v>43160</v>
      </c>
      <c r="B123" s="1">
        <v>23</v>
      </c>
      <c r="C123" s="1">
        <v>17.752220000000001</v>
      </c>
      <c r="F123" s="4">
        <f t="shared" si="6"/>
        <v>529</v>
      </c>
      <c r="G123" s="9">
        <f t="shared" si="7"/>
        <v>315.14131492840005</v>
      </c>
      <c r="H123" s="4">
        <f t="shared" si="8"/>
        <v>408.30106000000001</v>
      </c>
      <c r="I123" s="4">
        <f t="shared" si="9"/>
        <v>0.31837333416559999</v>
      </c>
      <c r="J123" s="4">
        <f t="shared" si="10"/>
        <v>1.5654404463416085</v>
      </c>
      <c r="K123" s="19">
        <f t="shared" si="11"/>
        <v>-0.70597060444430892</v>
      </c>
      <c r="L123" s="21"/>
    </row>
    <row r="124" spans="1:12" x14ac:dyDescent="0.3">
      <c r="A124" s="2">
        <v>43191</v>
      </c>
      <c r="B124" s="1">
        <v>26</v>
      </c>
      <c r="C124" s="1">
        <v>17.329219999999999</v>
      </c>
      <c r="F124" s="4">
        <f t="shared" si="6"/>
        <v>676</v>
      </c>
      <c r="G124" s="9">
        <f t="shared" si="7"/>
        <v>300.30186580839995</v>
      </c>
      <c r="H124" s="4">
        <f t="shared" si="8"/>
        <v>450.55971999999997</v>
      </c>
      <c r="I124" s="4">
        <f t="shared" si="9"/>
        <v>5.9328984738304067</v>
      </c>
      <c r="J124" s="4">
        <f t="shared" si="10"/>
        <v>0.68587486700081801</v>
      </c>
      <c r="K124" s="19">
        <f t="shared" si="11"/>
        <v>2.0172322503043092</v>
      </c>
      <c r="L124" s="21"/>
    </row>
    <row r="125" spans="1:12" x14ac:dyDescent="0.3">
      <c r="A125" s="2">
        <v>43221</v>
      </c>
      <c r="B125" s="1">
        <v>29</v>
      </c>
      <c r="C125" s="1">
        <v>17.868202</v>
      </c>
      <c r="F125" s="4">
        <f t="shared" si="6"/>
        <v>841</v>
      </c>
      <c r="G125" s="9">
        <f t="shared" si="7"/>
        <v>319.27264271280399</v>
      </c>
      <c r="H125" s="4">
        <f t="shared" si="8"/>
        <v>518.17785800000001</v>
      </c>
      <c r="I125" s="4">
        <f t="shared" si="9"/>
        <v>29.547423613495212</v>
      </c>
      <c r="J125" s="4">
        <f t="shared" si="10"/>
        <v>1.8691199735050932</v>
      </c>
      <c r="K125" s="19">
        <f t="shared" si="11"/>
        <v>7.4315327922037682</v>
      </c>
      <c r="L125" s="21"/>
    </row>
    <row r="126" spans="1:12" x14ac:dyDescent="0.3">
      <c r="A126" s="2">
        <v>43252</v>
      </c>
      <c r="B126" s="1">
        <v>22</v>
      </c>
      <c r="C126" s="1">
        <v>17.506606999999999</v>
      </c>
      <c r="F126" s="4">
        <f t="shared" si="6"/>
        <v>484</v>
      </c>
      <c r="G126" s="9">
        <f t="shared" si="7"/>
        <v>306.48128865244894</v>
      </c>
      <c r="H126" s="4">
        <f t="shared" si="8"/>
        <v>385.145354</v>
      </c>
      <c r="I126" s="4">
        <f t="shared" si="9"/>
        <v>2.4468649542773311</v>
      </c>
      <c r="J126" s="4">
        <f t="shared" si="10"/>
        <v>1.0111561942013159</v>
      </c>
      <c r="K126" s="19">
        <f t="shared" si="11"/>
        <v>-1.5729471239973845</v>
      </c>
      <c r="L126" s="21"/>
    </row>
    <row r="127" spans="1:12" x14ac:dyDescent="0.3">
      <c r="A127" s="2">
        <v>43282</v>
      </c>
      <c r="B127" s="1">
        <v>26</v>
      </c>
      <c r="C127" s="1">
        <v>18.550454999999999</v>
      </c>
      <c r="F127" s="4">
        <f t="shared" si="6"/>
        <v>676</v>
      </c>
      <c r="G127" s="9">
        <f t="shared" si="7"/>
        <v>344.11938070702496</v>
      </c>
      <c r="H127" s="4">
        <f t="shared" si="8"/>
        <v>482.31182999999999</v>
      </c>
      <c r="I127" s="4">
        <f t="shared" si="9"/>
        <v>5.9328984738304067</v>
      </c>
      <c r="J127" s="4">
        <f t="shared" si="10"/>
        <v>4.2000839127252148</v>
      </c>
      <c r="K127" s="19">
        <f t="shared" si="11"/>
        <v>4.9918605184607339</v>
      </c>
      <c r="L127" s="21"/>
    </row>
    <row r="128" spans="1:12" x14ac:dyDescent="0.3">
      <c r="A128" s="2">
        <v>43313</v>
      </c>
      <c r="B128" s="1">
        <v>24</v>
      </c>
      <c r="C128" s="1">
        <v>18.952984000000001</v>
      </c>
      <c r="F128" s="4">
        <f t="shared" si="6"/>
        <v>576</v>
      </c>
      <c r="G128" s="9">
        <f t="shared" si="7"/>
        <v>359.21560250425603</v>
      </c>
      <c r="H128" s="4">
        <f t="shared" si="8"/>
        <v>454.87161600000002</v>
      </c>
      <c r="I128" s="4">
        <f t="shared" si="9"/>
        <v>0.18988171405386875</v>
      </c>
      <c r="J128" s="4">
        <f t="shared" si="10"/>
        <v>6.0120079280696661</v>
      </c>
      <c r="K128" s="19">
        <f t="shared" si="11"/>
        <v>1.0684429653880998</v>
      </c>
      <c r="L128" s="21"/>
    </row>
    <row r="129" spans="1:12" x14ac:dyDescent="0.3">
      <c r="A129" s="2">
        <v>43344</v>
      </c>
      <c r="B129" s="1">
        <v>22</v>
      </c>
      <c r="C129" s="1">
        <v>18.611858000000002</v>
      </c>
      <c r="F129" s="4">
        <f t="shared" si="6"/>
        <v>484</v>
      </c>
      <c r="G129" s="9">
        <f t="shared" si="7"/>
        <v>346.40125821216407</v>
      </c>
      <c r="H129" s="4">
        <f t="shared" si="8"/>
        <v>409.46087600000004</v>
      </c>
      <c r="I129" s="4">
        <f t="shared" si="9"/>
        <v>2.4468649542773311</v>
      </c>
      <c r="J129" s="4">
        <f t="shared" si="10"/>
        <v>4.4555341624337323</v>
      </c>
      <c r="K129" s="19">
        <f t="shared" si="11"/>
        <v>-3.3018313698074442</v>
      </c>
      <c r="L129" s="21"/>
    </row>
    <row r="130" spans="1:12" x14ac:dyDescent="0.3">
      <c r="A130" s="2">
        <v>43374</v>
      </c>
      <c r="B130" s="1">
        <v>22</v>
      </c>
      <c r="C130" s="1">
        <v>16.223972</v>
      </c>
      <c r="F130" s="4">
        <f t="shared" si="6"/>
        <v>484</v>
      </c>
      <c r="G130" s="9">
        <f t="shared" si="7"/>
        <v>263.21726745678399</v>
      </c>
      <c r="H130" s="4">
        <f t="shared" si="8"/>
        <v>356.92738400000002</v>
      </c>
      <c r="I130" s="4">
        <f t="shared" si="9"/>
        <v>2.4468649542773311</v>
      </c>
      <c r="J130" s="4">
        <f t="shared" si="10"/>
        <v>7.6769100601165263E-2</v>
      </c>
      <c r="K130" s="19">
        <f t="shared" si="11"/>
        <v>0.43340930058361932</v>
      </c>
      <c r="L130" s="21"/>
    </row>
    <row r="131" spans="1:12" x14ac:dyDescent="0.3">
      <c r="A131" s="2">
        <v>43405</v>
      </c>
      <c r="B131" s="1">
        <v>17</v>
      </c>
      <c r="C131" s="1">
        <v>17.681232000000001</v>
      </c>
      <c r="F131" s="4">
        <f t="shared" ref="F131:F180" si="12">B131^2</f>
        <v>289</v>
      </c>
      <c r="G131" s="9">
        <f t="shared" ref="G131:G180" si="13">C131^2</f>
        <v>312.62596503782407</v>
      </c>
      <c r="H131" s="4">
        <f t="shared" ref="H131:H180" si="14">B131*C131</f>
        <v>300.58094400000004</v>
      </c>
      <c r="I131" s="4">
        <f t="shared" ref="I131:I179" si="15">(B131-$M$2)^2</f>
        <v>43.089323054835987</v>
      </c>
      <c r="J131" s="4">
        <f t="shared" ref="J131:J180" si="16">(C131-$N$2)^2</f>
        <v>1.3928428318514627</v>
      </c>
      <c r="K131" s="19">
        <f t="shared" ref="K131:K180" si="17">(B131-$M$2)*(C131-$N$2)</f>
        <v>-7.7470416770700465</v>
      </c>
      <c r="L131" s="21"/>
    </row>
    <row r="132" spans="1:12" x14ac:dyDescent="0.3">
      <c r="A132" s="2">
        <v>43435</v>
      </c>
      <c r="B132" s="1">
        <v>16</v>
      </c>
      <c r="C132" s="1">
        <v>17.305344000000002</v>
      </c>
      <c r="F132" s="4">
        <f t="shared" si="12"/>
        <v>256</v>
      </c>
      <c r="G132" s="9">
        <f t="shared" si="13"/>
        <v>299.47493095833607</v>
      </c>
      <c r="H132" s="4">
        <f t="shared" si="14"/>
        <v>276.88550400000003</v>
      </c>
      <c r="I132" s="4">
        <f t="shared" si="15"/>
        <v>57.217814674947718</v>
      </c>
      <c r="J132" s="4">
        <f t="shared" si="16"/>
        <v>0.64689788789847502</v>
      </c>
      <c r="K132" s="19">
        <f t="shared" si="17"/>
        <v>-6.0839200737181001</v>
      </c>
      <c r="L132" s="21"/>
    </row>
    <row r="133" spans="1:12" x14ac:dyDescent="0.3">
      <c r="A133" s="2">
        <v>43466</v>
      </c>
      <c r="B133" s="1">
        <v>20</v>
      </c>
      <c r="C133" s="1">
        <v>18.013746000000001</v>
      </c>
      <c r="F133" s="4">
        <f t="shared" si="12"/>
        <v>400</v>
      </c>
      <c r="G133" s="9">
        <f t="shared" si="13"/>
        <v>324.49504495251603</v>
      </c>
      <c r="H133" s="4">
        <f t="shared" si="14"/>
        <v>360.27492000000001</v>
      </c>
      <c r="I133" s="4">
        <f t="shared" si="15"/>
        <v>12.703848194500793</v>
      </c>
      <c r="J133" s="4">
        <f t="shared" si="16"/>
        <v>2.2882662083903713</v>
      </c>
      <c r="K133" s="19">
        <f t="shared" si="17"/>
        <v>-5.3916404312599706</v>
      </c>
      <c r="L133" s="21"/>
    </row>
    <row r="134" spans="1:12" x14ac:dyDescent="0.3">
      <c r="A134" s="2">
        <v>43497</v>
      </c>
      <c r="B134" s="1">
        <v>17</v>
      </c>
      <c r="C134" s="1">
        <v>18.765528</v>
      </c>
      <c r="F134" s="4">
        <f t="shared" si="12"/>
        <v>289</v>
      </c>
      <c r="G134" s="9">
        <f t="shared" si="13"/>
        <v>352.14504111878398</v>
      </c>
      <c r="H134" s="4">
        <f t="shared" si="14"/>
        <v>319.01397600000001</v>
      </c>
      <c r="I134" s="4">
        <f t="shared" si="15"/>
        <v>43.089323054835987</v>
      </c>
      <c r="J134" s="4">
        <f t="shared" si="16"/>
        <v>5.1278860910558492</v>
      </c>
      <c r="K134" s="19">
        <f t="shared" si="17"/>
        <v>-14.864627151930371</v>
      </c>
      <c r="L134" s="21"/>
    </row>
    <row r="135" spans="1:12" x14ac:dyDescent="0.3">
      <c r="A135" s="2">
        <v>43525</v>
      </c>
      <c r="B135" s="1">
        <v>20</v>
      </c>
      <c r="C135" s="1">
        <v>19.083586</v>
      </c>
      <c r="F135" s="4">
        <f t="shared" si="12"/>
        <v>400</v>
      </c>
      <c r="G135" s="9">
        <f t="shared" si="13"/>
        <v>364.183254619396</v>
      </c>
      <c r="H135" s="4">
        <f t="shared" si="14"/>
        <v>381.67171999999999</v>
      </c>
      <c r="I135" s="4">
        <f t="shared" si="15"/>
        <v>12.703848194500793</v>
      </c>
      <c r="J135" s="4">
        <f t="shared" si="16"/>
        <v>6.6695212484645712</v>
      </c>
      <c r="K135" s="19">
        <f t="shared" si="17"/>
        <v>-9.2048131686901353</v>
      </c>
      <c r="L135" s="21"/>
    </row>
    <row r="136" spans="1:12" x14ac:dyDescent="0.3">
      <c r="A136" s="2">
        <v>43556</v>
      </c>
      <c r="B136" s="1">
        <v>21</v>
      </c>
      <c r="C136" s="1">
        <v>19.770306000000001</v>
      </c>
      <c r="F136" s="4">
        <f t="shared" si="12"/>
        <v>441</v>
      </c>
      <c r="G136" s="9">
        <f t="shared" si="13"/>
        <v>390.86499933363604</v>
      </c>
      <c r="H136" s="4">
        <f t="shared" si="14"/>
        <v>415.17642600000005</v>
      </c>
      <c r="I136" s="4">
        <f t="shared" si="15"/>
        <v>6.5753565743890627</v>
      </c>
      <c r="J136" s="4">
        <f t="shared" si="16"/>
        <v>10.688071577263692</v>
      </c>
      <c r="K136" s="19">
        <f t="shared" si="17"/>
        <v>-8.3831904256733729</v>
      </c>
      <c r="L136" s="21"/>
    </row>
    <row r="137" spans="1:12" x14ac:dyDescent="0.3">
      <c r="A137" s="2">
        <v>43586</v>
      </c>
      <c r="B137" s="1">
        <v>18</v>
      </c>
      <c r="C137" s="1">
        <v>18.751068</v>
      </c>
      <c r="F137" s="4">
        <f t="shared" si="12"/>
        <v>324</v>
      </c>
      <c r="G137" s="9">
        <f t="shared" si="13"/>
        <v>351.60255114062403</v>
      </c>
      <c r="H137" s="4">
        <f t="shared" si="14"/>
        <v>337.51922400000001</v>
      </c>
      <c r="I137" s="4">
        <f t="shared" si="15"/>
        <v>30.960831434724255</v>
      </c>
      <c r="J137" s="4">
        <f t="shared" si="16"/>
        <v>5.0626063162006556</v>
      </c>
      <c r="K137" s="19">
        <f t="shared" si="17"/>
        <v>-12.519684531818635</v>
      </c>
      <c r="L137" s="21"/>
    </row>
    <row r="138" spans="1:12" x14ac:dyDescent="0.3">
      <c r="A138" s="2">
        <v>43617</v>
      </c>
      <c r="B138" s="1">
        <v>21</v>
      </c>
      <c r="C138" s="1">
        <v>19.220932000000001</v>
      </c>
      <c r="F138" s="4">
        <f t="shared" si="12"/>
        <v>441</v>
      </c>
      <c r="G138" s="9">
        <f t="shared" si="13"/>
        <v>369.44422694862402</v>
      </c>
      <c r="H138" s="4">
        <f t="shared" si="14"/>
        <v>403.63957200000004</v>
      </c>
      <c r="I138" s="4">
        <f t="shared" si="15"/>
        <v>6.5753565743890627</v>
      </c>
      <c r="J138" s="4">
        <f t="shared" si="16"/>
        <v>7.3977886964269013</v>
      </c>
      <c r="K138" s="19">
        <f t="shared" si="17"/>
        <v>-6.9744604480197401</v>
      </c>
      <c r="L138" s="21"/>
    </row>
    <row r="139" spans="1:12" x14ac:dyDescent="0.3">
      <c r="A139" s="2">
        <v>43647</v>
      </c>
      <c r="B139" s="1">
        <v>22</v>
      </c>
      <c r="C139" s="1">
        <v>19.661877</v>
      </c>
      <c r="F139" s="4">
        <f t="shared" si="12"/>
        <v>484</v>
      </c>
      <c r="G139" s="9">
        <f t="shared" si="13"/>
        <v>386.58940716312901</v>
      </c>
      <c r="H139" s="4">
        <f t="shared" si="14"/>
        <v>432.56129400000003</v>
      </c>
      <c r="I139" s="4">
        <f t="shared" si="15"/>
        <v>2.4468649542773311</v>
      </c>
      <c r="J139" s="4">
        <f t="shared" si="16"/>
        <v>9.9908628876789969</v>
      </c>
      <c r="K139" s="19">
        <f t="shared" si="17"/>
        <v>-4.9443191910364925</v>
      </c>
      <c r="L139" s="21"/>
    </row>
    <row r="140" spans="1:12" x14ac:dyDescent="0.3">
      <c r="A140" s="2">
        <v>43678</v>
      </c>
      <c r="B140" s="1">
        <v>20</v>
      </c>
      <c r="C140" s="1">
        <v>19.698018999999999</v>
      </c>
      <c r="F140" s="4">
        <f t="shared" si="12"/>
        <v>400</v>
      </c>
      <c r="G140" s="9">
        <f t="shared" si="13"/>
        <v>388.01195252436094</v>
      </c>
      <c r="H140" s="4">
        <f t="shared" si="14"/>
        <v>393.96037999999999</v>
      </c>
      <c r="I140" s="4">
        <f t="shared" si="15"/>
        <v>12.703848194500793</v>
      </c>
      <c r="J140" s="4">
        <f t="shared" si="16"/>
        <v>10.220646757358963</v>
      </c>
      <c r="K140" s="19">
        <f t="shared" si="17"/>
        <v>-11.394803414500185</v>
      </c>
      <c r="L140" s="21"/>
    </row>
    <row r="141" spans="1:12" x14ac:dyDescent="0.3">
      <c r="A141" s="2">
        <v>43709</v>
      </c>
      <c r="B141" s="1">
        <v>19</v>
      </c>
      <c r="C141" s="1">
        <v>20.153421000000002</v>
      </c>
      <c r="F141" s="4">
        <f t="shared" si="12"/>
        <v>361</v>
      </c>
      <c r="G141" s="9">
        <f t="shared" si="13"/>
        <v>406.16037800324108</v>
      </c>
      <c r="H141" s="4">
        <f t="shared" si="14"/>
        <v>382.91499900000002</v>
      </c>
      <c r="I141" s="4">
        <f t="shared" si="15"/>
        <v>20.832339814612524</v>
      </c>
      <c r="J141" s="4">
        <f t="shared" si="16"/>
        <v>13.339855015947524</v>
      </c>
      <c r="K141" s="19">
        <f t="shared" si="17"/>
        <v>-16.670344710589585</v>
      </c>
      <c r="L141" s="21"/>
    </row>
    <row r="142" spans="1:12" x14ac:dyDescent="0.3">
      <c r="A142" s="2">
        <v>43739</v>
      </c>
      <c r="B142" s="1">
        <v>19</v>
      </c>
      <c r="C142" s="1">
        <v>19.936563</v>
      </c>
      <c r="F142" s="4">
        <f t="shared" si="12"/>
        <v>361</v>
      </c>
      <c r="G142" s="9">
        <f t="shared" si="13"/>
        <v>397.46654425296896</v>
      </c>
      <c r="H142" s="4">
        <f t="shared" si="14"/>
        <v>378.79469699999999</v>
      </c>
      <c r="I142" s="4">
        <f t="shared" si="15"/>
        <v>20.832339814612524</v>
      </c>
      <c r="J142" s="4">
        <f t="shared" si="16"/>
        <v>11.802788227520134</v>
      </c>
      <c r="K142" s="19">
        <f t="shared" si="17"/>
        <v>-15.680551492712484</v>
      </c>
      <c r="L142" s="21"/>
    </row>
    <row r="143" spans="1:12" x14ac:dyDescent="0.3">
      <c r="A143" s="2">
        <v>43770</v>
      </c>
      <c r="B143" s="1">
        <v>24</v>
      </c>
      <c r="C143" s="1">
        <v>21.385452000000001</v>
      </c>
      <c r="F143" s="4">
        <f t="shared" si="12"/>
        <v>576</v>
      </c>
      <c r="G143" s="9">
        <f t="shared" si="13"/>
        <v>457.33755724430404</v>
      </c>
      <c r="H143" s="4">
        <f t="shared" si="14"/>
        <v>513.25084800000002</v>
      </c>
      <c r="I143" s="4">
        <f t="shared" si="15"/>
        <v>0.18988171405386875</v>
      </c>
      <c r="J143" s="4">
        <f t="shared" si="16"/>
        <v>23.857437853979999</v>
      </c>
      <c r="K143" s="19">
        <f t="shared" si="17"/>
        <v>2.1284010882931286</v>
      </c>
      <c r="L143" s="21"/>
    </row>
    <row r="144" spans="1:12" x14ac:dyDescent="0.3">
      <c r="A144" s="2">
        <v>43800</v>
      </c>
      <c r="B144" s="1">
        <v>27</v>
      </c>
      <c r="C144" s="1">
        <v>22.32564</v>
      </c>
      <c r="F144" s="4">
        <f t="shared" si="12"/>
        <v>729</v>
      </c>
      <c r="G144" s="9">
        <f t="shared" si="13"/>
        <v>498.43420140960001</v>
      </c>
      <c r="H144" s="4">
        <f t="shared" si="14"/>
        <v>602.79228000000001</v>
      </c>
      <c r="I144" s="4">
        <f t="shared" si="15"/>
        <v>11.804406853718675</v>
      </c>
      <c r="J144" s="4">
        <f t="shared" si="16"/>
        <v>33.92591420290411</v>
      </c>
      <c r="K144" s="19">
        <f t="shared" si="17"/>
        <v>20.011878825723311</v>
      </c>
      <c r="L144" s="21"/>
    </row>
    <row r="145" spans="1:12" x14ac:dyDescent="0.3">
      <c r="A145" s="2">
        <v>43831</v>
      </c>
      <c r="B145" s="1">
        <v>25</v>
      </c>
      <c r="C145" s="1">
        <v>21.516462000000001</v>
      </c>
      <c r="F145" s="4">
        <f t="shared" si="12"/>
        <v>625</v>
      </c>
      <c r="G145" s="9">
        <f t="shared" si="13"/>
        <v>462.958136997444</v>
      </c>
      <c r="H145" s="4">
        <f t="shared" si="14"/>
        <v>537.91155000000003</v>
      </c>
      <c r="I145" s="4">
        <f t="shared" si="15"/>
        <v>2.0613900939421375</v>
      </c>
      <c r="J145" s="4">
        <f t="shared" si="16"/>
        <v>25.154413960165471</v>
      </c>
      <c r="K145" s="19">
        <f t="shared" si="17"/>
        <v>7.2009068704160395</v>
      </c>
      <c r="L145" s="21"/>
    </row>
    <row r="146" spans="1:12" x14ac:dyDescent="0.3">
      <c r="A146" s="2">
        <v>43862</v>
      </c>
      <c r="B146" s="1">
        <v>24</v>
      </c>
      <c r="C146" s="1">
        <v>21.501048999999998</v>
      </c>
      <c r="F146" s="4">
        <f t="shared" si="12"/>
        <v>576</v>
      </c>
      <c r="G146" s="9">
        <f t="shared" si="13"/>
        <v>462.29510810040091</v>
      </c>
      <c r="H146" s="4">
        <f t="shared" si="14"/>
        <v>516.02517599999999</v>
      </c>
      <c r="I146" s="4">
        <f t="shared" si="15"/>
        <v>0.18988171405386875</v>
      </c>
      <c r="J146" s="4">
        <f t="shared" si="16"/>
        <v>25.000046257004673</v>
      </c>
      <c r="K146" s="19">
        <f t="shared" si="17"/>
        <v>2.1787729653880996</v>
      </c>
      <c r="L146" s="21"/>
    </row>
    <row r="147" spans="1:12" x14ac:dyDescent="0.3">
      <c r="A147" s="2">
        <v>43891</v>
      </c>
      <c r="B147" s="1">
        <v>20</v>
      </c>
      <c r="C147" s="1">
        <v>18.873144</v>
      </c>
      <c r="F147" s="4">
        <f t="shared" si="12"/>
        <v>400</v>
      </c>
      <c r="G147" s="9">
        <f t="shared" si="13"/>
        <v>356.19556444473602</v>
      </c>
      <c r="H147" s="4">
        <f t="shared" si="14"/>
        <v>377.46287999999998</v>
      </c>
      <c r="I147" s="4">
        <f t="shared" si="15"/>
        <v>12.703848194500793</v>
      </c>
      <c r="J147" s="4">
        <f t="shared" si="16"/>
        <v>5.6268566342381527</v>
      </c>
      <c r="K147" s="19">
        <f t="shared" si="17"/>
        <v>-8.4547461519303564</v>
      </c>
      <c r="L147" s="21"/>
    </row>
    <row r="148" spans="1:12" x14ac:dyDescent="0.3">
      <c r="A148" s="2">
        <v>43922</v>
      </c>
      <c r="B148" s="1">
        <v>19</v>
      </c>
      <c r="C148" s="1">
        <v>21.161963</v>
      </c>
      <c r="F148" s="4">
        <f t="shared" si="12"/>
        <v>361</v>
      </c>
      <c r="G148" s="9">
        <f t="shared" si="13"/>
        <v>447.82867801336903</v>
      </c>
      <c r="H148" s="4">
        <f t="shared" si="14"/>
        <v>402.07729699999999</v>
      </c>
      <c r="I148" s="4">
        <f t="shared" si="15"/>
        <v>20.832339814612524</v>
      </c>
      <c r="J148" s="4">
        <f t="shared" si="16"/>
        <v>21.724162435381601</v>
      </c>
      <c r="K148" s="19">
        <f t="shared" si="17"/>
        <v>-21.273578308354942</v>
      </c>
      <c r="L148" s="21"/>
    </row>
    <row r="149" spans="1:12" x14ac:dyDescent="0.3">
      <c r="A149" s="2">
        <v>43952</v>
      </c>
      <c r="B149" s="1">
        <v>19</v>
      </c>
      <c r="C149" s="1">
        <v>21.470220999999999</v>
      </c>
      <c r="F149" s="4">
        <f t="shared" si="12"/>
        <v>361</v>
      </c>
      <c r="G149" s="9">
        <f t="shared" si="13"/>
        <v>460.97038978884092</v>
      </c>
      <c r="H149" s="4">
        <f t="shared" si="14"/>
        <v>407.93419899999998</v>
      </c>
      <c r="I149" s="4">
        <f t="shared" si="15"/>
        <v>20.832339814612524</v>
      </c>
      <c r="J149" s="4">
        <f t="shared" si="16"/>
        <v>24.692716337386621</v>
      </c>
      <c r="K149" s="19">
        <f t="shared" si="17"/>
        <v>-22.680543593271139</v>
      </c>
      <c r="L149" s="21"/>
    </row>
    <row r="150" spans="1:12" x14ac:dyDescent="0.3">
      <c r="A150" s="2">
        <v>43983</v>
      </c>
      <c r="B150" s="1">
        <v>19</v>
      </c>
      <c r="C150" s="1">
        <v>22.009675999999999</v>
      </c>
      <c r="F150" s="4">
        <f t="shared" si="12"/>
        <v>361</v>
      </c>
      <c r="G150" s="9">
        <f t="shared" si="13"/>
        <v>484.42583762497594</v>
      </c>
      <c r="H150" s="4">
        <f t="shared" si="14"/>
        <v>418.18384399999997</v>
      </c>
      <c r="I150" s="4">
        <f t="shared" si="15"/>
        <v>20.832339814612524</v>
      </c>
      <c r="J150" s="4">
        <f t="shared" si="16"/>
        <v>30.345022387643805</v>
      </c>
      <c r="K150" s="19">
        <f t="shared" si="17"/>
        <v>-25.142748816734827</v>
      </c>
      <c r="L150" s="21"/>
    </row>
    <row r="151" spans="1:12" x14ac:dyDescent="0.3">
      <c r="A151" s="2">
        <v>44013</v>
      </c>
      <c r="B151" s="1">
        <v>21</v>
      </c>
      <c r="C151" s="1">
        <v>23.304361</v>
      </c>
      <c r="F151" s="4">
        <f t="shared" si="12"/>
        <v>441</v>
      </c>
      <c r="G151" s="9">
        <f t="shared" si="13"/>
        <v>543.09324161832103</v>
      </c>
      <c r="H151" s="4">
        <f t="shared" si="14"/>
        <v>489.39158099999997</v>
      </c>
      <c r="I151" s="4">
        <f t="shared" si="15"/>
        <v>6.5753565743890627</v>
      </c>
      <c r="J151" s="4">
        <f t="shared" si="16"/>
        <v>46.285117109503304</v>
      </c>
      <c r="K151" s="19">
        <f t="shared" si="17"/>
        <v>-17.445376151930351</v>
      </c>
      <c r="L151" s="21"/>
    </row>
    <row r="152" spans="1:12" x14ac:dyDescent="0.3">
      <c r="A152" s="2">
        <v>44044</v>
      </c>
      <c r="B152" s="1">
        <v>26</v>
      </c>
      <c r="C152" s="1">
        <v>23.242712000000001</v>
      </c>
      <c r="F152" s="4">
        <f t="shared" si="12"/>
        <v>676</v>
      </c>
      <c r="G152" s="9">
        <f t="shared" si="13"/>
        <v>540.22366111494409</v>
      </c>
      <c r="H152" s="4">
        <f t="shared" si="14"/>
        <v>604.31051200000002</v>
      </c>
      <c r="I152" s="4">
        <f t="shared" si="15"/>
        <v>5.9328984738304067</v>
      </c>
      <c r="J152" s="4">
        <f t="shared" si="16"/>
        <v>45.450082375388959</v>
      </c>
      <c r="K152" s="19">
        <f t="shared" si="17"/>
        <v>16.421045166505433</v>
      </c>
      <c r="L152" s="21"/>
    </row>
    <row r="153" spans="1:12" x14ac:dyDescent="0.3">
      <c r="A153" s="2">
        <v>44075</v>
      </c>
      <c r="B153" s="1">
        <v>27</v>
      </c>
      <c r="C153" s="1">
        <v>22.718669999999999</v>
      </c>
      <c r="F153" s="4">
        <f t="shared" si="12"/>
        <v>729</v>
      </c>
      <c r="G153" s="9">
        <f t="shared" si="13"/>
        <v>516.13796656889997</v>
      </c>
      <c r="H153" s="4">
        <f t="shared" si="14"/>
        <v>613.40409</v>
      </c>
      <c r="I153" s="4">
        <f t="shared" si="15"/>
        <v>11.804406853718675</v>
      </c>
      <c r="J153" s="4">
        <f t="shared" si="16"/>
        <v>38.658868421340536</v>
      </c>
      <c r="K153" s="19">
        <f t="shared" si="17"/>
        <v>21.362233294997054</v>
      </c>
      <c r="L153" s="21"/>
    </row>
    <row r="154" spans="1:12" x14ac:dyDescent="0.3">
      <c r="A154" s="2">
        <v>44105</v>
      </c>
      <c r="B154" s="1">
        <v>28</v>
      </c>
      <c r="C154" s="1">
        <v>21.423984999999998</v>
      </c>
      <c r="F154" s="4">
        <f t="shared" si="12"/>
        <v>784</v>
      </c>
      <c r="G154" s="9">
        <f t="shared" si="13"/>
        <v>458.98713328022495</v>
      </c>
      <c r="H154" s="4">
        <f t="shared" si="14"/>
        <v>599.87157999999999</v>
      </c>
      <c r="I154" s="4">
        <f t="shared" si="15"/>
        <v>19.675915233606943</v>
      </c>
      <c r="J154" s="4">
        <f t="shared" si="16"/>
        <v>24.235344404151039</v>
      </c>
      <c r="K154" s="19">
        <f t="shared" si="17"/>
        <v>21.836954507287555</v>
      </c>
      <c r="L154" s="21"/>
    </row>
    <row r="155" spans="1:12" x14ac:dyDescent="0.3">
      <c r="A155" s="2">
        <v>44136</v>
      </c>
      <c r="B155" s="1">
        <v>30</v>
      </c>
      <c r="C155" s="1">
        <v>23.906832000000001</v>
      </c>
      <c r="F155" s="4">
        <f t="shared" si="12"/>
        <v>900</v>
      </c>
      <c r="G155" s="9">
        <f t="shared" si="13"/>
        <v>571.53661627622409</v>
      </c>
      <c r="H155" s="4">
        <f t="shared" si="14"/>
        <v>717.20496000000003</v>
      </c>
      <c r="I155" s="4">
        <f t="shared" si="15"/>
        <v>41.418931993383481</v>
      </c>
      <c r="J155" s="4">
        <f t="shared" si="16"/>
        <v>54.84569035694652</v>
      </c>
      <c r="K155" s="19">
        <f t="shared" si="17"/>
        <v>47.661828741924452</v>
      </c>
      <c r="L155" s="21"/>
    </row>
    <row r="156" spans="1:12" x14ac:dyDescent="0.3">
      <c r="A156" s="2">
        <v>44166</v>
      </c>
      <c r="B156" s="1">
        <v>34</v>
      </c>
      <c r="C156" s="1">
        <v>24.395558999999999</v>
      </c>
      <c r="F156" s="4">
        <f t="shared" si="12"/>
        <v>1156</v>
      </c>
      <c r="G156" s="9">
        <f t="shared" si="13"/>
        <v>595.14329892248088</v>
      </c>
      <c r="H156" s="4">
        <f t="shared" si="14"/>
        <v>829.44900599999994</v>
      </c>
      <c r="I156" s="4">
        <f t="shared" si="15"/>
        <v>108.90496551293656</v>
      </c>
      <c r="J156" s="4">
        <f t="shared" si="16"/>
        <v>62.323361175364809</v>
      </c>
      <c r="K156" s="19">
        <f t="shared" si="17"/>
        <v>82.385214082706568</v>
      </c>
      <c r="L156" s="21"/>
    </row>
    <row r="157" spans="1:12" x14ac:dyDescent="0.3">
      <c r="A157" s="2">
        <v>44197</v>
      </c>
      <c r="B157" s="1">
        <v>37</v>
      </c>
      <c r="C157" s="1">
        <v>24.648067000000001</v>
      </c>
      <c r="F157" s="4">
        <f t="shared" si="12"/>
        <v>1369</v>
      </c>
      <c r="G157" s="9">
        <f t="shared" si="13"/>
        <v>607.52720683648909</v>
      </c>
      <c r="H157" s="4">
        <f t="shared" si="14"/>
        <v>911.97847899999999</v>
      </c>
      <c r="I157" s="4">
        <f t="shared" si="15"/>
        <v>180.51949065260138</v>
      </c>
      <c r="J157" s="4">
        <f t="shared" si="16"/>
        <v>66.373977663640517</v>
      </c>
      <c r="K157" s="19">
        <f t="shared" si="17"/>
        <v>109.461393378796</v>
      </c>
      <c r="L157" s="21"/>
    </row>
    <row r="158" spans="1:12" x14ac:dyDescent="0.3">
      <c r="A158" s="2">
        <v>44228</v>
      </c>
      <c r="B158" s="1">
        <v>40</v>
      </c>
      <c r="C158" s="1">
        <v>25.983917000000002</v>
      </c>
      <c r="F158" s="4">
        <f t="shared" si="12"/>
        <v>1600</v>
      </c>
      <c r="G158" s="9">
        <f t="shared" si="13"/>
        <v>675.1639426628891</v>
      </c>
      <c r="H158" s="4">
        <f t="shared" si="14"/>
        <v>1039.3566800000001</v>
      </c>
      <c r="I158" s="4">
        <f t="shared" si="15"/>
        <v>270.13401579226615</v>
      </c>
      <c r="J158" s="4">
        <f t="shared" si="16"/>
        <v>89.924873235218755</v>
      </c>
      <c r="K158" s="19">
        <f t="shared" si="17"/>
        <v>155.85816349052789</v>
      </c>
      <c r="L158" s="21"/>
    </row>
    <row r="159" spans="1:12" x14ac:dyDescent="0.3">
      <c r="A159" s="2">
        <v>44256</v>
      </c>
      <c r="B159" s="1">
        <v>40</v>
      </c>
      <c r="C159" s="1">
        <v>28.207619000000001</v>
      </c>
      <c r="F159" s="4">
        <f t="shared" si="12"/>
        <v>1600</v>
      </c>
      <c r="G159" s="9">
        <f t="shared" si="13"/>
        <v>795.66976964916103</v>
      </c>
      <c r="H159" s="4">
        <f t="shared" si="14"/>
        <v>1128.30476</v>
      </c>
      <c r="I159" s="4">
        <f t="shared" si="15"/>
        <v>270.13401579226615</v>
      </c>
      <c r="J159" s="4">
        <f t="shared" si="16"/>
        <v>137.04388946704401</v>
      </c>
      <c r="K159" s="19">
        <f t="shared" si="17"/>
        <v>192.40638295421502</v>
      </c>
      <c r="L159" s="21"/>
    </row>
    <row r="160" spans="1:12" x14ac:dyDescent="0.3">
      <c r="A160" s="2">
        <v>44287</v>
      </c>
      <c r="B160" s="1">
        <v>41</v>
      </c>
      <c r="C160" s="1">
        <v>29.421285999999998</v>
      </c>
      <c r="F160" s="4">
        <f t="shared" si="12"/>
        <v>1681</v>
      </c>
      <c r="G160" s="9">
        <f t="shared" si="13"/>
        <v>865.61206989379593</v>
      </c>
      <c r="H160" s="4">
        <f t="shared" si="14"/>
        <v>1206.2727259999999</v>
      </c>
      <c r="I160" s="4">
        <f t="shared" si="15"/>
        <v>304.00552417215442</v>
      </c>
      <c r="J160" s="4">
        <f t="shared" si="16"/>
        <v>166.93264366642777</v>
      </c>
      <c r="K160" s="19">
        <f t="shared" si="17"/>
        <v>225.27415706036024</v>
      </c>
      <c r="L160" s="21"/>
    </row>
    <row r="161" spans="1:12" x14ac:dyDescent="0.3">
      <c r="A161" s="2">
        <v>44317</v>
      </c>
      <c r="B161" s="1">
        <v>41</v>
      </c>
      <c r="C161" s="1">
        <v>28.305363</v>
      </c>
      <c r="F161" s="4">
        <f t="shared" si="12"/>
        <v>1681</v>
      </c>
      <c r="G161" s="9">
        <f t="shared" si="13"/>
        <v>801.19357456176897</v>
      </c>
      <c r="H161" s="4">
        <f t="shared" si="14"/>
        <v>1160.5198829999999</v>
      </c>
      <c r="I161" s="4">
        <f t="shared" si="15"/>
        <v>304.00552417215442</v>
      </c>
      <c r="J161" s="4">
        <f t="shared" si="16"/>
        <v>139.34193821700848</v>
      </c>
      <c r="K161" s="19">
        <f t="shared" si="17"/>
        <v>205.81719793745523</v>
      </c>
      <c r="L161" s="21"/>
    </row>
    <row r="162" spans="1:12" x14ac:dyDescent="0.3">
      <c r="A162" s="2">
        <v>44348</v>
      </c>
      <c r="B162" s="1">
        <v>40</v>
      </c>
      <c r="C162" s="1">
        <v>28.508997000000001</v>
      </c>
      <c r="F162" s="4">
        <f t="shared" si="12"/>
        <v>1600</v>
      </c>
      <c r="G162" s="9">
        <f t="shared" si="13"/>
        <v>812.76290994600902</v>
      </c>
      <c r="H162" s="4">
        <f t="shared" si="14"/>
        <v>1140.35988</v>
      </c>
      <c r="I162" s="4">
        <f t="shared" si="15"/>
        <v>270.13401579226615</v>
      </c>
      <c r="J162" s="4">
        <f t="shared" si="16"/>
        <v>144.19092626101542</v>
      </c>
      <c r="K162" s="19">
        <f t="shared" si="17"/>
        <v>197.359757680472</v>
      </c>
      <c r="L162" s="21"/>
    </row>
    <row r="163" spans="1:12" x14ac:dyDescent="0.3">
      <c r="A163" s="2">
        <v>44378</v>
      </c>
      <c r="B163" s="1">
        <v>38</v>
      </c>
      <c r="C163" s="1">
        <v>27.613002999999999</v>
      </c>
      <c r="F163" s="4">
        <f t="shared" si="12"/>
        <v>1444</v>
      </c>
      <c r="G163" s="9">
        <f t="shared" si="13"/>
        <v>762.47793467800898</v>
      </c>
      <c r="H163" s="4">
        <f t="shared" si="14"/>
        <v>1049.294114</v>
      </c>
      <c r="I163" s="4">
        <f t="shared" si="15"/>
        <v>208.39099903248965</v>
      </c>
      <c r="J163" s="4">
        <f t="shared" si="16"/>
        <v>123.47562449923149</v>
      </c>
      <c r="K163" s="19">
        <f t="shared" si="17"/>
        <v>160.40950328941051</v>
      </c>
      <c r="L163" s="21"/>
    </row>
    <row r="164" spans="1:12" x14ac:dyDescent="0.3">
      <c r="A164" s="2">
        <v>44409</v>
      </c>
      <c r="B164" s="1">
        <v>39</v>
      </c>
      <c r="C164" s="1">
        <v>27.189442</v>
      </c>
      <c r="F164" s="4">
        <f t="shared" si="12"/>
        <v>1521</v>
      </c>
      <c r="G164" s="9">
        <f t="shared" si="13"/>
        <v>739.26575627136401</v>
      </c>
      <c r="H164" s="4">
        <f t="shared" si="14"/>
        <v>1060.388238</v>
      </c>
      <c r="I164" s="4">
        <f t="shared" si="15"/>
        <v>238.26250741237791</v>
      </c>
      <c r="J164" s="4">
        <f t="shared" si="16"/>
        <v>114.24184380503367</v>
      </c>
      <c r="K164" s="19">
        <f t="shared" si="17"/>
        <v>164.98347843466192</v>
      </c>
      <c r="L164" s="21"/>
    </row>
    <row r="165" spans="1:12" x14ac:dyDescent="0.3">
      <c r="A165" s="2">
        <v>44440</v>
      </c>
      <c r="B165" s="1">
        <v>38</v>
      </c>
      <c r="C165" s="1">
        <v>26.692568000000001</v>
      </c>
      <c r="F165" s="4">
        <f t="shared" si="12"/>
        <v>1444</v>
      </c>
      <c r="G165" s="9">
        <f t="shared" si="13"/>
        <v>712.49318643462402</v>
      </c>
      <c r="H165" s="4">
        <f t="shared" si="14"/>
        <v>1014.317584</v>
      </c>
      <c r="I165" s="4">
        <f t="shared" si="15"/>
        <v>208.39099903248965</v>
      </c>
      <c r="J165" s="4">
        <f t="shared" si="16"/>
        <v>103.86715381316725</v>
      </c>
      <c r="K165" s="19">
        <f t="shared" si="17"/>
        <v>147.12232988158931</v>
      </c>
      <c r="L165" s="21"/>
    </row>
    <row r="166" spans="1:12" x14ac:dyDescent="0.3">
      <c r="A166" s="2">
        <v>44470</v>
      </c>
      <c r="B166" s="1">
        <v>39</v>
      </c>
      <c r="C166" s="1">
        <v>25.617373000000001</v>
      </c>
      <c r="F166" s="4">
        <f t="shared" si="12"/>
        <v>1521</v>
      </c>
      <c r="G166" s="9">
        <f t="shared" si="13"/>
        <v>656.24979942112907</v>
      </c>
      <c r="H166" s="4">
        <f t="shared" si="14"/>
        <v>999.07754699999998</v>
      </c>
      <c r="I166" s="4">
        <f t="shared" si="15"/>
        <v>238.26250741237791</v>
      </c>
      <c r="J166" s="4">
        <f t="shared" si="16"/>
        <v>83.107447611726798</v>
      </c>
      <c r="K166" s="19">
        <f t="shared" si="17"/>
        <v>140.71740778103066</v>
      </c>
      <c r="L166" s="21"/>
    </row>
    <row r="167" spans="1:12" x14ac:dyDescent="0.3">
      <c r="A167" s="2">
        <v>44501</v>
      </c>
      <c r="B167" s="1">
        <v>37</v>
      </c>
      <c r="C167" s="1">
        <v>27.857365000000001</v>
      </c>
      <c r="F167" s="4">
        <f t="shared" si="12"/>
        <v>1369</v>
      </c>
      <c r="G167" s="9">
        <f t="shared" si="13"/>
        <v>776.03278474322508</v>
      </c>
      <c r="H167" s="4">
        <f t="shared" si="14"/>
        <v>1030.722505</v>
      </c>
      <c r="I167" s="4">
        <f t="shared" si="15"/>
        <v>180.51949065260138</v>
      </c>
      <c r="J167" s="4">
        <f t="shared" si="16"/>
        <v>128.96601815366134</v>
      </c>
      <c r="K167" s="19">
        <f t="shared" si="17"/>
        <v>152.58073242907534</v>
      </c>
      <c r="L167" s="21"/>
    </row>
    <row r="168" spans="1:12" x14ac:dyDescent="0.3">
      <c r="A168" s="2">
        <v>44531</v>
      </c>
      <c r="B168" s="1">
        <v>38</v>
      </c>
      <c r="C168" s="1">
        <v>28.961310999999998</v>
      </c>
      <c r="F168" s="4">
        <f t="shared" si="12"/>
        <v>1444</v>
      </c>
      <c r="G168" s="9">
        <f t="shared" si="13"/>
        <v>838.75753483872086</v>
      </c>
      <c r="H168" s="4">
        <f t="shared" si="14"/>
        <v>1100.529818</v>
      </c>
      <c r="I168" s="4">
        <f t="shared" si="15"/>
        <v>208.39099903248965</v>
      </c>
      <c r="J168" s="4">
        <f t="shared" si="16"/>
        <v>155.25824438349159</v>
      </c>
      <c r="K168" s="19">
        <f t="shared" si="17"/>
        <v>179.87334614974569</v>
      </c>
      <c r="L168" s="21"/>
    </row>
    <row r="169" spans="1:12" x14ac:dyDescent="0.3">
      <c r="A169" s="2">
        <v>44562</v>
      </c>
      <c r="B169" s="1">
        <v>36</v>
      </c>
      <c r="C169" s="1">
        <v>27.943611000000001</v>
      </c>
      <c r="F169" s="4">
        <f t="shared" si="12"/>
        <v>1296</v>
      </c>
      <c r="G169" s="9">
        <f t="shared" si="13"/>
        <v>780.845395719321</v>
      </c>
      <c r="H169" s="4">
        <f t="shared" si="14"/>
        <v>1005.969996</v>
      </c>
      <c r="I169" s="4">
        <f t="shared" si="15"/>
        <v>154.64798227271311</v>
      </c>
      <c r="J169" s="4">
        <f t="shared" si="16"/>
        <v>130.93233098354526</v>
      </c>
      <c r="K169" s="19">
        <f t="shared" si="17"/>
        <v>142.29694585924292</v>
      </c>
      <c r="L169" s="21"/>
    </row>
    <row r="170" spans="1:12" x14ac:dyDescent="0.3">
      <c r="A170" s="2">
        <v>44593</v>
      </c>
      <c r="B170" s="1">
        <v>34</v>
      </c>
      <c r="C170" s="1">
        <v>28.745695000000001</v>
      </c>
      <c r="F170" s="4">
        <f t="shared" si="12"/>
        <v>1156</v>
      </c>
      <c r="G170" s="9">
        <f t="shared" si="13"/>
        <v>826.31498103302511</v>
      </c>
      <c r="H170" s="4">
        <f t="shared" si="14"/>
        <v>977.35363000000007</v>
      </c>
      <c r="I170" s="4">
        <f t="shared" si="15"/>
        <v>108.90496551293656</v>
      </c>
      <c r="J170" s="4">
        <f t="shared" si="16"/>
        <v>149.93146894541451</v>
      </c>
      <c r="K170" s="19">
        <f t="shared" si="17"/>
        <v>127.78216407153342</v>
      </c>
      <c r="L170" s="21"/>
    </row>
    <row r="171" spans="1:12" x14ac:dyDescent="0.3">
      <c r="A171" s="2">
        <v>44621</v>
      </c>
      <c r="B171" s="1">
        <v>31</v>
      </c>
      <c r="C171" s="1">
        <v>29.004432999999999</v>
      </c>
      <c r="F171" s="4">
        <f t="shared" si="12"/>
        <v>961</v>
      </c>
      <c r="G171" s="9">
        <f t="shared" si="13"/>
        <v>841.25713365148897</v>
      </c>
      <c r="H171" s="4">
        <f t="shared" si="14"/>
        <v>899.13742300000001</v>
      </c>
      <c r="I171" s="4">
        <f t="shared" si="15"/>
        <v>55.29044037327175</v>
      </c>
      <c r="J171" s="4">
        <f t="shared" si="16"/>
        <v>156.33472712524232</v>
      </c>
      <c r="K171" s="19">
        <f t="shared" si="17"/>
        <v>92.972124362036169</v>
      </c>
      <c r="L171" s="21"/>
    </row>
    <row r="172" spans="1:12" x14ac:dyDescent="0.3">
      <c r="A172" s="2">
        <v>44652</v>
      </c>
      <c r="B172" s="1">
        <v>28</v>
      </c>
      <c r="C172" s="1">
        <v>27.607251999999999</v>
      </c>
      <c r="F172" s="4">
        <f t="shared" si="12"/>
        <v>784</v>
      </c>
      <c r="G172" s="9">
        <f t="shared" si="13"/>
        <v>762.16036299150392</v>
      </c>
      <c r="H172" s="4">
        <f t="shared" si="14"/>
        <v>773.00305600000002</v>
      </c>
      <c r="I172" s="4">
        <f t="shared" si="15"/>
        <v>19.675915233606943</v>
      </c>
      <c r="J172" s="4">
        <f t="shared" si="16"/>
        <v>123.3478478251197</v>
      </c>
      <c r="K172" s="19">
        <f t="shared" si="17"/>
        <v>49.264407010080859</v>
      </c>
      <c r="L172" s="21"/>
    </row>
    <row r="173" spans="1:12" x14ac:dyDescent="0.3">
      <c r="A173" s="2">
        <v>44682</v>
      </c>
      <c r="B173" s="1">
        <v>28</v>
      </c>
      <c r="C173" s="1">
        <v>27.081154000000002</v>
      </c>
      <c r="F173" s="4">
        <f t="shared" si="12"/>
        <v>784</v>
      </c>
      <c r="G173" s="9">
        <f t="shared" si="13"/>
        <v>733.38890197171611</v>
      </c>
      <c r="H173" s="4">
        <f t="shared" si="14"/>
        <v>758.27231200000006</v>
      </c>
      <c r="I173" s="4">
        <f t="shared" si="15"/>
        <v>19.675915233606943</v>
      </c>
      <c r="J173" s="4">
        <f t="shared" si="16"/>
        <v>111.93871969179447</v>
      </c>
      <c r="K173" s="19">
        <f t="shared" si="17"/>
        <v>46.93076560225964</v>
      </c>
      <c r="L173" s="21"/>
    </row>
    <row r="174" spans="1:12" x14ac:dyDescent="0.3">
      <c r="A174" s="2">
        <v>44713</v>
      </c>
      <c r="B174" s="1">
        <v>27</v>
      </c>
      <c r="C174" s="1">
        <v>23.769317999999998</v>
      </c>
      <c r="F174" s="4">
        <f t="shared" si="12"/>
        <v>729</v>
      </c>
      <c r="G174" s="9">
        <f t="shared" si="13"/>
        <v>564.98047818512396</v>
      </c>
      <c r="H174" s="4">
        <f t="shared" si="14"/>
        <v>641.77158599999996</v>
      </c>
      <c r="I174" s="4">
        <f t="shared" si="15"/>
        <v>11.804406853718675</v>
      </c>
      <c r="J174" s="4">
        <f t="shared" si="16"/>
        <v>52.827801498021913</v>
      </c>
      <c r="K174" s="19">
        <f t="shared" si="17"/>
        <v>24.972001563153473</v>
      </c>
      <c r="L174" s="21"/>
    </row>
    <row r="175" spans="1:12" x14ac:dyDescent="0.3">
      <c r="A175" s="2">
        <v>44743</v>
      </c>
      <c r="B175" s="1">
        <v>24</v>
      </c>
      <c r="C175" s="1">
        <v>24.623149999999999</v>
      </c>
      <c r="F175" s="4">
        <f t="shared" si="12"/>
        <v>576</v>
      </c>
      <c r="G175" s="9">
        <f t="shared" si="13"/>
        <v>606.29951592249995</v>
      </c>
      <c r="H175" s="4">
        <f t="shared" si="14"/>
        <v>590.9556</v>
      </c>
      <c r="I175" s="4">
        <f t="shared" si="15"/>
        <v>0.18988171405386875</v>
      </c>
      <c r="J175" s="4">
        <f t="shared" si="16"/>
        <v>65.968599795000429</v>
      </c>
      <c r="K175" s="19">
        <f t="shared" si="17"/>
        <v>3.5392415575668719</v>
      </c>
      <c r="L175" s="21"/>
    </row>
    <row r="176" spans="1:12" x14ac:dyDescent="0.3">
      <c r="A176" s="2">
        <v>44774</v>
      </c>
      <c r="B176" s="1">
        <v>23</v>
      </c>
      <c r="C176" s="1">
        <v>24.830141000000001</v>
      </c>
      <c r="F176" s="4">
        <f t="shared" si="12"/>
        <v>529</v>
      </c>
      <c r="G176" s="9">
        <f t="shared" si="13"/>
        <v>616.53590207988111</v>
      </c>
      <c r="H176" s="4">
        <f t="shared" si="14"/>
        <v>571.09324300000003</v>
      </c>
      <c r="I176" s="4">
        <f t="shared" si="15"/>
        <v>0.31837333416559999</v>
      </c>
      <c r="J176" s="4">
        <f t="shared" si="16"/>
        <v>69.373850600219313</v>
      </c>
      <c r="K176" s="19">
        <f t="shared" si="17"/>
        <v>-4.6996578726007314</v>
      </c>
      <c r="L176" s="21"/>
    </row>
    <row r="177" spans="1:12" x14ac:dyDescent="0.3">
      <c r="A177" s="2">
        <v>44805</v>
      </c>
      <c r="B177" s="1">
        <v>17</v>
      </c>
      <c r="C177" s="1">
        <v>22.234145999999999</v>
      </c>
      <c r="F177" s="4">
        <f t="shared" si="12"/>
        <v>289</v>
      </c>
      <c r="G177" s="9">
        <f t="shared" si="13"/>
        <v>494.35724834931597</v>
      </c>
      <c r="H177" s="4">
        <f t="shared" si="14"/>
        <v>377.98048199999999</v>
      </c>
      <c r="I177" s="4">
        <f t="shared" si="15"/>
        <v>43.089323054835987</v>
      </c>
      <c r="J177" s="4">
        <f t="shared" si="16"/>
        <v>32.868454250584811</v>
      </c>
      <c r="K177" s="19">
        <f t="shared" si="17"/>
        <v>-37.633488325114726</v>
      </c>
      <c r="L177" s="21"/>
    </row>
    <row r="178" spans="1:12" x14ac:dyDescent="0.3">
      <c r="A178" s="2">
        <v>44835</v>
      </c>
      <c r="B178" s="1">
        <v>18</v>
      </c>
      <c r="C178" s="1">
        <v>20.250494</v>
      </c>
      <c r="F178" s="4">
        <f t="shared" si="12"/>
        <v>324</v>
      </c>
      <c r="G178" s="9">
        <f t="shared" si="13"/>
        <v>410.08250724403598</v>
      </c>
      <c r="H178" s="4">
        <f t="shared" si="14"/>
        <v>364.508892</v>
      </c>
      <c r="I178" s="4">
        <f t="shared" si="15"/>
        <v>30.960831434724255</v>
      </c>
      <c r="J178" s="4">
        <f t="shared" si="16"/>
        <v>14.058372495649339</v>
      </c>
      <c r="K178" s="19">
        <f t="shared" si="17"/>
        <v>-20.86285936980746</v>
      </c>
      <c r="L178" s="21"/>
    </row>
    <row r="179" spans="1:12" x14ac:dyDescent="0.3">
      <c r="A179" s="2">
        <v>44866</v>
      </c>
      <c r="B179" s="1">
        <v>12</v>
      </c>
      <c r="C179" s="1">
        <v>24.078900999999998</v>
      </c>
      <c r="F179" s="4">
        <f t="shared" si="12"/>
        <v>144</v>
      </c>
      <c r="G179" s="9">
        <f t="shared" si="13"/>
        <v>579.79347336780097</v>
      </c>
      <c r="H179" s="4">
        <f t="shared" si="14"/>
        <v>288.94681199999997</v>
      </c>
      <c r="I179" s="4">
        <f t="shared" si="15"/>
        <v>133.73178115539466</v>
      </c>
      <c r="J179" s="4">
        <f t="shared" si="16"/>
        <v>57.423911039640039</v>
      </c>
      <c r="K179" s="19">
        <f t="shared" si="17"/>
        <v>-87.632196732935967</v>
      </c>
      <c r="L179" s="21"/>
    </row>
    <row r="180" spans="1:12" x14ac:dyDescent="0.3">
      <c r="A180" s="2">
        <v>44896</v>
      </c>
      <c r="B180" s="1">
        <v>12</v>
      </c>
      <c r="C180" s="1">
        <v>23.844213</v>
      </c>
      <c r="F180" s="13">
        <f t="shared" si="12"/>
        <v>144</v>
      </c>
      <c r="G180" s="14">
        <f t="shared" si="13"/>
        <v>568.54649358936899</v>
      </c>
      <c r="H180" s="13">
        <f t="shared" si="14"/>
        <v>286.13055600000001</v>
      </c>
      <c r="I180" s="4">
        <f>(B180-$M$2)^2</f>
        <v>133.73178115539466</v>
      </c>
      <c r="J180" s="4">
        <f t="shared" si="16"/>
        <v>53.922125465440288</v>
      </c>
      <c r="K180" s="19">
        <f t="shared" si="17"/>
        <v>-84.918207012265597</v>
      </c>
      <c r="L180" s="21"/>
    </row>
    <row r="181" spans="1:12" ht="19.8" x14ac:dyDescent="0.3">
      <c r="A181" s="15" t="s">
        <v>21</v>
      </c>
      <c r="B181" s="18">
        <f>SUM(B2:B180)</f>
        <v>4218</v>
      </c>
      <c r="C181" s="18">
        <f>SUM(C2:C180)</f>
        <v>2953.6869429999988</v>
      </c>
      <c r="E181" s="15" t="s">
        <v>21</v>
      </c>
      <c r="F181" s="16">
        <f>SUM(F2:F180)</f>
        <v>110406</v>
      </c>
      <c r="G181" s="16">
        <f t="shared" ref="G181:H181" si="18">SUM(G2:G180)</f>
        <v>53324.662231594819</v>
      </c>
      <c r="H181" s="16">
        <f t="shared" si="18"/>
        <v>73062.744389999993</v>
      </c>
      <c r="I181" s="23">
        <f>SUM(I2:I180)</f>
        <v>11012.011173184361</v>
      </c>
      <c r="J181" s="23">
        <f>SUM(J2:J180)</f>
        <v>4585.7429173563605</v>
      </c>
      <c r="K181" s="23">
        <f>SUM(K2:K180)</f>
        <v>3461.3392191955309</v>
      </c>
      <c r="L181" s="20"/>
    </row>
  </sheetData>
  <mergeCells count="1">
    <mergeCell ref="M10:N10"/>
  </mergeCells>
  <phoneticPr fontId="16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回歸分析</vt:lpstr>
      <vt:lpstr>回歸分析表格</vt:lpstr>
      <vt:lpstr>資料彙總</vt:lpstr>
      <vt:lpstr>土法煉鋼計算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 Linda</dc:creator>
  <cp:lastModifiedBy>周育琳</cp:lastModifiedBy>
  <dcterms:created xsi:type="dcterms:W3CDTF">2023-12-12T12:10:20Z</dcterms:created>
  <dcterms:modified xsi:type="dcterms:W3CDTF">2023-12-31T12:43:35Z</dcterms:modified>
</cp:coreProperties>
</file>