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ydia\交大\112上-統計學\專題作業\"/>
    </mc:Choice>
  </mc:AlternateContent>
  <xr:revisionPtr revIDLastSave="0" documentId="13_ncr:1_{4E357699-80BC-421F-B7E6-1A2AD178EF30}" xr6:coauthVersionLast="47" xr6:coauthVersionMax="47" xr10:uidLastSave="{00000000-0000-0000-0000-000000000000}"/>
  <bookViews>
    <workbookView xWindow="-108" yWindow="-108" windowWidth="23256" windowHeight="12576" activeTab="2" xr2:uid="{7493A4F8-96C4-FD47-9A32-9983DB7303A0}"/>
  </bookViews>
  <sheets>
    <sheet name="Motivation" sheetId="2" r:id="rId1"/>
    <sheet name="迴歸分析" sheetId="1" r:id="rId2"/>
    <sheet name="anova+t分佈" sheetId="4" r:id="rId3"/>
    <sheet name="參考範例" sheetId="3" state="hidden" r:id="rId4"/>
  </sheets>
  <definedNames>
    <definedName name="_xlchart.v2.0" hidden="1">迴歸分析!$A$9:$A$14</definedName>
    <definedName name="_xlchart.v2.1" hidden="1">迴歸分析!$B$8</definedName>
    <definedName name="_xlchart.v2.2" hidden="1">迴歸分析!$B$9:$B$14</definedName>
    <definedName name="_xlchart.v2.3" hidden="1">迴歸分析!$C$8</definedName>
    <definedName name="_xlchart.v2.4" hidden="1">迴歸分析!$C$9:$C$14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4" l="1"/>
  <c r="C10" i="4"/>
  <c r="C11" i="4" s="1"/>
  <c r="B10" i="4"/>
  <c r="B11" i="4" s="1"/>
  <c r="F5" i="4"/>
  <c r="F6" i="4"/>
  <c r="F7" i="4"/>
  <c r="F8" i="4"/>
  <c r="F9" i="4"/>
  <c r="F4" i="4"/>
  <c r="E4" i="4"/>
  <c r="E5" i="4"/>
  <c r="E6" i="4"/>
  <c r="E7" i="4"/>
  <c r="E8" i="4"/>
  <c r="E9" i="4"/>
  <c r="D5" i="4"/>
  <c r="D6" i="4"/>
  <c r="D7" i="4"/>
  <c r="D8" i="4"/>
  <c r="D9" i="4"/>
  <c r="D4" i="4"/>
  <c r="D57" i="1"/>
  <c r="D58" i="1"/>
  <c r="D59" i="1"/>
  <c r="D60" i="1"/>
  <c r="D61" i="1"/>
  <c r="D62" i="1"/>
  <c r="C63" i="1"/>
  <c r="C64" i="1" s="1"/>
  <c r="G55" i="1" s="1"/>
  <c r="B63" i="1"/>
  <c r="B64" i="1" s="1"/>
  <c r="G54" i="1" s="1"/>
  <c r="A45" i="1"/>
  <c r="A35" i="1"/>
  <c r="C24" i="1"/>
  <c r="C23" i="1"/>
  <c r="B24" i="1"/>
  <c r="B23" i="1"/>
  <c r="C21" i="1"/>
  <c r="B21" i="1"/>
  <c r="C26" i="1"/>
  <c r="B26" i="1"/>
  <c r="C20" i="1"/>
  <c r="B44" i="1" s="1"/>
  <c r="C44" i="1" s="1"/>
  <c r="B20" i="1"/>
  <c r="B29" i="1" s="1"/>
  <c r="H12" i="2"/>
  <c r="H11" i="2"/>
  <c r="D10" i="4" l="1"/>
  <c r="E13" i="4" s="1"/>
  <c r="F10" i="4"/>
  <c r="E15" i="4" s="1"/>
  <c r="E10" i="4"/>
  <c r="E14" i="4" s="1"/>
  <c r="J14" i="4" s="1"/>
  <c r="D68" i="1"/>
  <c r="D63" i="1"/>
  <c r="D67" i="1" s="1"/>
  <c r="D69" i="1" s="1"/>
  <c r="C29" i="1"/>
  <c r="B39" i="1"/>
  <c r="C39" i="1" s="1"/>
  <c r="B43" i="1"/>
  <c r="C43" i="1" s="1"/>
  <c r="B34" i="1"/>
  <c r="C34" i="1" s="1"/>
  <c r="B42" i="1"/>
  <c r="C42" i="1" s="1"/>
  <c r="B33" i="1"/>
  <c r="C33" i="1" s="1"/>
  <c r="B30" i="1"/>
  <c r="C30" i="1" s="1"/>
  <c r="B41" i="1"/>
  <c r="C41" i="1" s="1"/>
  <c r="B32" i="1"/>
  <c r="C32" i="1" s="1"/>
  <c r="B40" i="1"/>
  <c r="C40" i="1" s="1"/>
  <c r="B31" i="1"/>
  <c r="C31" i="1" s="1"/>
  <c r="J15" i="4" l="1"/>
  <c r="O10" i="4" s="1"/>
  <c r="E16" i="4"/>
  <c r="E17" i="4" s="1"/>
  <c r="G58" i="1"/>
  <c r="C45" i="1"/>
  <c r="B53" i="1"/>
  <c r="B45" i="1"/>
  <c r="B35" i="1"/>
  <c r="C35" i="1"/>
  <c r="D35" i="1" s="1"/>
  <c r="E35" i="1" s="1"/>
  <c r="B22" i="1" s="1"/>
  <c r="G56" i="1" s="1"/>
  <c r="D45" i="1" l="1"/>
  <c r="E45" i="1" s="1"/>
  <c r="C22" i="1" s="1"/>
  <c r="G57" i="1" s="1"/>
  <c r="C79" i="1"/>
  <c r="C80" i="1" s="1"/>
  <c r="K19" i="4"/>
  <c r="L19" i="4" s="1"/>
  <c r="J16" i="4"/>
  <c r="O11" i="4" s="1"/>
  <c r="M19" i="4" s="1"/>
  <c r="G59" i="1"/>
  <c r="D70" i="1" l="1"/>
  <c r="G60" i="1" s="1"/>
  <c r="K20" i="4"/>
  <c r="L20" i="4" s="1"/>
  <c r="K21" i="4"/>
  <c r="F50" i="1" l="1"/>
  <c r="F51" i="1" s="1"/>
  <c r="D71" i="1"/>
  <c r="D72" i="1"/>
  <c r="G62" i="1" s="1"/>
  <c r="G61" i="1"/>
</calcChain>
</file>

<file path=xl/sharedStrings.xml><?xml version="1.0" encoding="utf-8"?>
<sst xmlns="http://schemas.openxmlformats.org/spreadsheetml/2006/main" count="156" uniqueCount="114">
  <si>
    <r>
      <t>單位：人/隻</t>
    </r>
    <r>
      <rPr>
        <sz val="14"/>
        <color rgb="FF000000"/>
        <rFont val="Arial"/>
        <family val="2"/>
      </rPr>
      <t> </t>
    </r>
  </si>
  <si>
    <t>106年</t>
  </si>
  <si>
    <t>107年</t>
  </si>
  <si>
    <t>108年</t>
  </si>
  <si>
    <t>109年</t>
  </si>
  <si>
    <t>110年</t>
  </si>
  <si>
    <t>111年</t>
  </si>
  <si>
    <t>出生人數</t>
  </si>
  <si>
    <t>寵物領養數</t>
  </si>
  <si>
    <t>單位：人/隻 </t>
  </si>
  <si>
    <t>1.Motivation</t>
    <phoneticPr fontId="6" type="noConversion"/>
  </si>
  <si>
    <t>歷年台灣出生人數與貓狗寵物領養數的關聯性</t>
    <phoneticPr fontId="6" type="noConversion"/>
  </si>
  <si>
    <t>台灣少子化日趨嚴重，國內新生兒出生率履創新低，除了受外在經濟環璄影響，這三年受疫情影響，</t>
    <phoneticPr fontId="6" type="noConversion"/>
  </si>
  <si>
    <t>更加速推動了少子化，但除了出生率降低外，似乎飼養毛小孩的人却愈來愈多，</t>
    <phoneticPr fontId="6" type="noConversion"/>
  </si>
  <si>
    <t>中華民國內政部戶政司-全國人口資料庫統計地圖 (ris.gov.tw)</t>
  </si>
  <si>
    <t>我們可以看到毛經濟如寵物用品、美容、寵物友善餐廳、旅館、動物醫院、不斷增加，</t>
    <phoneticPr fontId="6" type="noConversion"/>
  </si>
  <si>
    <t>甚至還有寵物幼稚園、專屬醫療保險…等，</t>
    <phoneticPr fontId="6" type="noConversion"/>
  </si>
  <si>
    <t>因此希望藉由本次分析，來探討歷年出生人數與貓狗寵物登記數量兩者是否有關連性？</t>
    <phoneticPr fontId="6" type="noConversion"/>
  </si>
  <si>
    <t>2.Data</t>
    <phoneticPr fontId="6" type="noConversion"/>
  </si>
  <si>
    <r>
      <t>106</t>
    </r>
    <r>
      <rPr>
        <sz val="12"/>
        <color theme="1"/>
        <rFont val="標楷體"/>
        <family val="4"/>
        <charset val="136"/>
      </rPr>
      <t>年</t>
    </r>
  </si>
  <si>
    <r>
      <t>107</t>
    </r>
    <r>
      <rPr>
        <sz val="12"/>
        <color theme="1"/>
        <rFont val="標楷體"/>
        <family val="4"/>
        <charset val="136"/>
      </rPr>
      <t>年</t>
    </r>
  </si>
  <si>
    <r>
      <t>108</t>
    </r>
    <r>
      <rPr>
        <sz val="12"/>
        <color theme="1"/>
        <rFont val="標楷體"/>
        <family val="4"/>
        <charset val="136"/>
      </rPr>
      <t>年</t>
    </r>
  </si>
  <si>
    <r>
      <t>109</t>
    </r>
    <r>
      <rPr>
        <sz val="12"/>
        <color theme="1"/>
        <rFont val="標楷體"/>
        <family val="4"/>
        <charset val="136"/>
      </rPr>
      <t>年</t>
    </r>
  </si>
  <si>
    <r>
      <t>110</t>
    </r>
    <r>
      <rPr>
        <sz val="12"/>
        <color theme="1"/>
        <rFont val="標楷體"/>
        <family val="4"/>
        <charset val="136"/>
      </rPr>
      <t>年</t>
    </r>
  </si>
  <si>
    <r>
      <t>111</t>
    </r>
    <r>
      <rPr>
        <sz val="12"/>
        <color theme="1"/>
        <rFont val="標楷體"/>
        <family val="4"/>
        <charset val="136"/>
      </rPr>
      <t>年</t>
    </r>
    <phoneticPr fontId="6" type="noConversion"/>
  </si>
  <si>
    <t>Mean</t>
    <phoneticPr fontId="6" type="noConversion"/>
  </si>
  <si>
    <t>出生人數</t>
    <phoneticPr fontId="6" type="noConversion"/>
  </si>
  <si>
    <t>寵物領養數</t>
    <phoneticPr fontId="6" type="noConversion"/>
  </si>
  <si>
    <t>登記狀況 - 寵物登記管理資訊網 (pet.gov.tw)</t>
  </si>
  <si>
    <t>平均數</t>
  </si>
  <si>
    <t>平均數</t>
    <phoneticPr fontId="6" type="noConversion"/>
  </si>
  <si>
    <t>中位數</t>
  </si>
  <si>
    <t>中位數</t>
    <phoneticPr fontId="6" type="noConversion"/>
  </si>
  <si>
    <t>標準差</t>
  </si>
  <si>
    <t>標準差</t>
    <phoneticPr fontId="6" type="noConversion"/>
  </si>
  <si>
    <t>最大值</t>
  </si>
  <si>
    <t>最大值</t>
    <phoneticPr fontId="6" type="noConversion"/>
  </si>
  <si>
    <t>最小值</t>
  </si>
  <si>
    <t>最小值</t>
    <phoneticPr fontId="6" type="noConversion"/>
  </si>
  <si>
    <t>(x1-mean)2</t>
    <phoneticPr fontId="6" type="noConversion"/>
  </si>
  <si>
    <t>x1</t>
    <phoneticPr fontId="6" type="noConversion"/>
  </si>
  <si>
    <t>x1-mean</t>
    <phoneticPr fontId="6" type="noConversion"/>
  </si>
  <si>
    <t>x2</t>
    <phoneticPr fontId="6" type="noConversion"/>
  </si>
  <si>
    <t>x2-mean</t>
    <phoneticPr fontId="6" type="noConversion"/>
  </si>
  <si>
    <t>(x-mean)2</t>
    <phoneticPr fontId="6" type="noConversion"/>
  </si>
  <si>
    <t>s</t>
    <phoneticPr fontId="6" type="noConversion"/>
  </si>
  <si>
    <t>s2</t>
    <phoneticPr fontId="6" type="noConversion"/>
  </si>
  <si>
    <t>mean x</t>
    <phoneticPr fontId="6" type="noConversion"/>
  </si>
  <si>
    <t>Sxy=</t>
    <phoneticPr fontId="6" type="noConversion"/>
  </si>
  <si>
    <t>sum</t>
    <phoneticPr fontId="6" type="noConversion"/>
  </si>
  <si>
    <t>x</t>
    <phoneticPr fontId="6" type="noConversion"/>
  </si>
  <si>
    <t>y</t>
    <phoneticPr fontId="6" type="noConversion"/>
  </si>
  <si>
    <t>b=</t>
    <phoneticPr fontId="6" type="noConversion"/>
  </si>
  <si>
    <t>a=</t>
    <phoneticPr fontId="6" type="noConversion"/>
  </si>
  <si>
    <t>Sxy</t>
    <phoneticPr fontId="6" type="noConversion"/>
  </si>
  <si>
    <r>
      <rPr>
        <sz val="12"/>
        <color theme="1"/>
        <rFont val="新細明體"/>
        <family val="2"/>
        <charset val="136"/>
      </rPr>
      <t>(</t>
    </r>
    <r>
      <rPr>
        <sz val="12"/>
        <color theme="1"/>
        <rFont val="新細明體"/>
        <family val="3"/>
        <charset val="128"/>
      </rPr>
      <t>∑</t>
    </r>
    <r>
      <rPr>
        <sz val="12"/>
        <color theme="1"/>
        <rFont val="新細明體"/>
        <family val="2"/>
        <charset val="136"/>
        <scheme val="minor"/>
      </rPr>
      <t>x*∑y)/n</t>
    </r>
    <phoneticPr fontId="6" type="noConversion"/>
  </si>
  <si>
    <t>x*y</t>
    <phoneticPr fontId="6" type="noConversion"/>
  </si>
  <si>
    <t>r=Sxy/(Sx * Sy)</t>
    <phoneticPr fontId="6" type="noConversion"/>
  </si>
  <si>
    <t>b=r*(Sy/Sx)</t>
    <phoneticPr fontId="6" type="noConversion"/>
  </si>
  <si>
    <t>a=mean y -b *mean x</t>
    <phoneticPr fontId="6" type="noConversion"/>
  </si>
  <si>
    <t>y=a+bx</t>
    <phoneticPr fontId="6" type="noConversion"/>
  </si>
  <si>
    <t>regression line is</t>
    <phoneticPr fontId="6" type="noConversion"/>
  </si>
  <si>
    <t>y=420,273+(-1.25*x)</t>
    <phoneticPr fontId="6" type="noConversion"/>
  </si>
  <si>
    <r>
      <t>假設</t>
    </r>
    <r>
      <rPr>
        <sz val="12"/>
        <color theme="1"/>
        <rFont val="Times New Roman"/>
        <family val="1"/>
      </rPr>
      <t>x</t>
    </r>
    <r>
      <rPr>
        <sz val="12"/>
        <color theme="1"/>
        <rFont val="新細明體"/>
        <family val="2"/>
        <charset val="136"/>
        <scheme val="minor"/>
      </rPr>
      <t>=出生人數，</t>
    </r>
    <r>
      <rPr>
        <sz val="12"/>
        <color theme="1"/>
        <rFont val="Times New Roman"/>
        <family val="1"/>
      </rPr>
      <t>y</t>
    </r>
    <r>
      <rPr>
        <sz val="12"/>
        <color theme="1"/>
        <rFont val="新細明體"/>
        <family val="2"/>
        <charset val="136"/>
        <scheme val="minor"/>
      </rPr>
      <t>=寵物領養數</t>
    </r>
    <phoneticPr fontId="6" type="noConversion"/>
  </si>
  <si>
    <r>
      <t xml:space="preserve">x </t>
    </r>
    <r>
      <rPr>
        <sz val="12"/>
        <color theme="1"/>
        <rFont val="標楷體"/>
        <family val="4"/>
        <charset val="136"/>
      </rPr>
      <t>平均數</t>
    </r>
    <phoneticPr fontId="6" type="noConversion"/>
  </si>
  <si>
    <r>
      <t xml:space="preserve">y </t>
    </r>
    <r>
      <rPr>
        <sz val="12"/>
        <color theme="1"/>
        <rFont val="標楷體"/>
        <family val="4"/>
        <charset val="136"/>
      </rPr>
      <t>平均數</t>
    </r>
    <phoneticPr fontId="6" type="noConversion"/>
  </si>
  <si>
    <r>
      <t>s</t>
    </r>
    <r>
      <rPr>
        <vertAlign val="subscript"/>
        <sz val="14"/>
        <rFont val="Calibri"/>
        <family val="2"/>
      </rPr>
      <t>x</t>
    </r>
    <phoneticPr fontId="6" type="noConversion"/>
  </si>
  <si>
    <r>
      <t>s</t>
    </r>
    <r>
      <rPr>
        <vertAlign val="subscript"/>
        <sz val="14"/>
        <rFont val="Calibri"/>
        <family val="2"/>
      </rPr>
      <t>y</t>
    </r>
    <phoneticPr fontId="6" type="noConversion"/>
  </si>
  <si>
    <t>r</t>
    <phoneticPr fontId="6" type="noConversion"/>
  </si>
  <si>
    <t>b</t>
    <phoneticPr fontId="6" type="noConversion"/>
  </si>
  <si>
    <t>a</t>
    <phoneticPr fontId="6" type="noConversion"/>
  </si>
  <si>
    <r>
      <t>s</t>
    </r>
    <r>
      <rPr>
        <vertAlign val="subscript"/>
        <sz val="14"/>
        <rFont val="Segoe MDL2 Assets"/>
        <family val="1"/>
      </rPr>
      <t>x</t>
    </r>
    <phoneticPr fontId="6" type="noConversion"/>
  </si>
  <si>
    <r>
      <t>s</t>
    </r>
    <r>
      <rPr>
        <vertAlign val="subscript"/>
        <sz val="14"/>
        <rFont val="Segoe MDL2 Assets"/>
        <family val="1"/>
      </rPr>
      <t>y</t>
    </r>
    <phoneticPr fontId="6" type="noConversion"/>
  </si>
  <si>
    <r>
      <t>S</t>
    </r>
    <r>
      <rPr>
        <vertAlign val="subscript"/>
        <sz val="14"/>
        <color theme="1"/>
        <rFont val="Segoe MDL2 Assets"/>
        <family val="1"/>
      </rPr>
      <t>xy</t>
    </r>
    <phoneticPr fontId="6" type="noConversion"/>
  </si>
  <si>
    <r>
      <rPr>
        <sz val="12"/>
        <color theme="1"/>
        <rFont val="標楷體"/>
        <family val="4"/>
        <charset val="136"/>
      </rPr>
      <t>∑</t>
    </r>
    <r>
      <rPr>
        <sz val="12"/>
        <color theme="1"/>
        <rFont val="Segoe MDL2 Assets"/>
        <family val="1"/>
      </rPr>
      <t>x</t>
    </r>
    <r>
      <rPr>
        <vertAlign val="subscript"/>
        <sz val="12"/>
        <color theme="1"/>
        <rFont val="Segoe MDL2 Assets"/>
        <family val="1"/>
      </rPr>
      <t>i</t>
    </r>
    <r>
      <rPr>
        <sz val="12"/>
        <color theme="1"/>
        <rFont val="Segoe MDL2 Assets"/>
        <family val="1"/>
      </rPr>
      <t>y</t>
    </r>
    <r>
      <rPr>
        <vertAlign val="subscript"/>
        <sz val="12"/>
        <color theme="1"/>
        <rFont val="Segoe MDL2 Assets"/>
        <family val="1"/>
      </rPr>
      <t>i</t>
    </r>
    <phoneticPr fontId="6" type="noConversion"/>
  </si>
  <si>
    <r>
      <rPr>
        <sz val="12"/>
        <color theme="1"/>
        <rFont val="標楷體"/>
        <family val="4"/>
        <charset val="136"/>
      </rPr>
      <t>令</t>
    </r>
    <r>
      <rPr>
        <sz val="12"/>
        <color theme="1"/>
        <rFont val="Segoe MDL2 Assets"/>
        <family val="1"/>
      </rPr>
      <t xml:space="preserve"> y=a+bx</t>
    </r>
    <phoneticPr fontId="6" type="noConversion"/>
  </si>
  <si>
    <r>
      <rPr>
        <sz val="12"/>
        <color theme="1"/>
        <rFont val="標楷體"/>
        <family val="4"/>
        <charset val="136"/>
      </rPr>
      <t>由上述得知</t>
    </r>
    <r>
      <rPr>
        <sz val="12"/>
        <color theme="1"/>
        <rFont val="Segoe MDL2 Assets"/>
        <family val="1"/>
      </rPr>
      <t xml:space="preserve"> y=-1.2524*x+420,273</t>
    </r>
    <phoneticPr fontId="6" type="noConversion"/>
  </si>
  <si>
    <r>
      <rPr>
        <sz val="12"/>
        <color theme="1"/>
        <rFont val="新細明體"/>
        <family val="2"/>
        <charset val="136"/>
      </rPr>
      <t>(</t>
    </r>
    <r>
      <rPr>
        <sz val="12"/>
        <color theme="1"/>
        <rFont val="新細明體"/>
        <family val="3"/>
        <charset val="128"/>
      </rPr>
      <t>∑</t>
    </r>
    <r>
      <rPr>
        <sz val="12"/>
        <color theme="1"/>
        <rFont val="新細明體"/>
        <family val="2"/>
        <charset val="136"/>
        <scheme val="minor"/>
      </rPr>
      <t>xy)</t>
    </r>
    <phoneticPr fontId="6" type="noConversion"/>
  </si>
  <si>
    <r>
      <rPr>
        <sz val="14"/>
        <color theme="1"/>
        <rFont val="標楷體"/>
        <family val="4"/>
        <charset val="136"/>
      </rPr>
      <t>∑</t>
    </r>
    <r>
      <rPr>
        <sz val="14"/>
        <color theme="1"/>
        <rFont val="Calibri"/>
        <family val="2"/>
      </rPr>
      <t>x</t>
    </r>
    <r>
      <rPr>
        <vertAlign val="subscript"/>
        <sz val="14"/>
        <color theme="1"/>
        <rFont val="Calibri"/>
        <family val="2"/>
      </rPr>
      <t>i</t>
    </r>
    <r>
      <rPr>
        <sz val="14"/>
        <color theme="1"/>
        <rFont val="Calibri"/>
        <family val="2"/>
      </rPr>
      <t>y</t>
    </r>
    <r>
      <rPr>
        <vertAlign val="subscript"/>
        <sz val="14"/>
        <color theme="1"/>
        <rFont val="Calibri"/>
        <family val="2"/>
      </rPr>
      <t>i</t>
    </r>
    <phoneticPr fontId="6" type="noConversion"/>
  </si>
  <si>
    <r>
      <t>S</t>
    </r>
    <r>
      <rPr>
        <vertAlign val="subscript"/>
        <sz val="14"/>
        <color theme="1"/>
        <rFont val="Calibri"/>
        <family val="2"/>
      </rPr>
      <t>xy</t>
    </r>
    <phoneticPr fontId="6" type="noConversion"/>
  </si>
  <si>
    <r>
      <rPr>
        <sz val="14"/>
        <color theme="1"/>
        <rFont val="NSimSun"/>
        <family val="3"/>
        <charset val="134"/>
      </rPr>
      <t>y</t>
    </r>
    <r>
      <rPr>
        <sz val="10"/>
        <color theme="1"/>
        <rFont val="標楷體"/>
        <family val="4"/>
        <charset val="136"/>
      </rPr>
      <t>平均數</t>
    </r>
  </si>
  <si>
    <r>
      <rPr>
        <sz val="14"/>
        <color theme="1"/>
        <rFont val="Segoe MDL2 Assets"/>
        <family val="1"/>
      </rPr>
      <t>x</t>
    </r>
    <r>
      <rPr>
        <sz val="10"/>
        <color theme="1"/>
        <rFont val="標楷體"/>
        <family val="4"/>
        <charset val="136"/>
      </rPr>
      <t>平均數</t>
    </r>
    <phoneticPr fontId="6" type="noConversion"/>
  </si>
  <si>
    <r>
      <rPr>
        <sz val="12"/>
        <color theme="1"/>
        <rFont val="標楷體"/>
        <family val="4"/>
        <charset val="136"/>
      </rPr>
      <t>假設</t>
    </r>
    <r>
      <rPr>
        <sz val="12"/>
        <color theme="1"/>
        <rFont val="Segoe MDL2 Assets"/>
        <family val="1"/>
      </rPr>
      <t>x =</t>
    </r>
    <r>
      <rPr>
        <sz val="12"/>
        <color theme="1"/>
        <rFont val="標楷體"/>
        <family val="4"/>
        <charset val="136"/>
      </rPr>
      <t>出生人數，</t>
    </r>
    <r>
      <rPr>
        <sz val="12"/>
        <color theme="1"/>
        <rFont val="Segoe MDL2 Assets"/>
        <family val="1"/>
      </rPr>
      <t>y=</t>
    </r>
    <r>
      <rPr>
        <sz val="12"/>
        <color theme="1"/>
        <rFont val="標楷體"/>
        <family val="4"/>
        <charset val="136"/>
      </rPr>
      <t>寵物領養數</t>
    </r>
    <phoneticPr fontId="6" type="noConversion"/>
  </si>
  <si>
    <t>Assume that both data follow normal distribution.</t>
    <phoneticPr fontId="6" type="noConversion"/>
  </si>
  <si>
    <r>
      <t xml:space="preserve">Let the random variable </t>
    </r>
    <r>
      <rPr>
        <b/>
        <sz val="10"/>
        <rFont val="Times New Roman"/>
        <family val="1"/>
      </rPr>
      <t xml:space="preserve">Xi </t>
    </r>
    <r>
      <rPr>
        <b/>
        <sz val="10"/>
        <rFont val="標楷體"/>
        <family val="4"/>
        <charset val="136"/>
      </rPr>
      <t>為出生人數</t>
    </r>
    <r>
      <rPr>
        <sz val="10"/>
        <color theme="1"/>
        <rFont val="新細明體"/>
        <family val="1"/>
        <charset val="136"/>
      </rPr>
      <t>，</t>
    </r>
    <phoneticPr fontId="6" type="noConversion"/>
  </si>
  <si>
    <r>
      <t xml:space="preserve"> and</t>
    </r>
    <r>
      <rPr>
        <b/>
        <sz val="11"/>
        <color theme="1"/>
        <rFont val="Times New Roman"/>
        <family val="1"/>
      </rPr>
      <t xml:space="preserve">  </t>
    </r>
    <r>
      <rPr>
        <b/>
        <sz val="11"/>
        <rFont val="Times New Roman"/>
        <family val="1"/>
      </rPr>
      <t>Yi</t>
    </r>
    <r>
      <rPr>
        <b/>
        <sz val="11"/>
        <rFont val="標楷體"/>
        <family val="4"/>
        <charset val="136"/>
      </rPr>
      <t>為寵物領養數</t>
    </r>
  </si>
  <si>
    <r>
      <t>we will use the following models: y=α+βx+</t>
    </r>
    <r>
      <rPr>
        <sz val="11"/>
        <color theme="1"/>
        <rFont val="新細明體"/>
        <family val="1"/>
        <charset val="136"/>
      </rPr>
      <t>ɛ</t>
    </r>
    <phoneticPr fontId="6" type="noConversion"/>
  </si>
  <si>
    <t>Hypothesis test for a regression model:</t>
    <phoneticPr fontId="6" type="noConversion"/>
  </si>
  <si>
    <r>
      <t xml:space="preserve"> y=α+βx+</t>
    </r>
    <r>
      <rPr>
        <sz val="11"/>
        <color theme="1"/>
        <rFont val="新細明體"/>
        <family val="2"/>
        <charset val="136"/>
      </rPr>
      <t>ɛ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  <charset val="136"/>
      </rPr>
      <t>ɛ</t>
    </r>
    <r>
      <rPr>
        <sz val="11"/>
        <color theme="1"/>
        <rFont val="Times New Roman"/>
        <family val="1"/>
      </rPr>
      <t>~N(0,</t>
    </r>
    <r>
      <rPr>
        <sz val="11"/>
        <color theme="1"/>
        <rFont val="新細明體"/>
        <family val="1"/>
        <charset val="136"/>
      </rPr>
      <t>σ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phoneticPr fontId="6" type="noConversion"/>
  </si>
  <si>
    <t>we would like to know if x has an effect to predict</t>
    <phoneticPr fontId="6" type="noConversion"/>
  </si>
  <si>
    <r>
      <t>H0:β=0 vs H1:β</t>
    </r>
    <r>
      <rPr>
        <sz val="11"/>
        <color theme="1"/>
        <rFont val="新細明體"/>
        <family val="1"/>
        <charset val="136"/>
      </rPr>
      <t>≠</t>
    </r>
    <r>
      <rPr>
        <sz val="11"/>
        <color theme="1"/>
        <rFont val="Times New Roman"/>
        <family val="1"/>
      </rPr>
      <t>0</t>
    </r>
    <phoneticPr fontId="6" type="noConversion"/>
  </si>
  <si>
    <t>α=0.05</t>
    <phoneticPr fontId="6" type="noConversion"/>
  </si>
  <si>
    <t>Complete the ANOVA table:</t>
    <phoneticPr fontId="6" type="noConversion"/>
  </si>
  <si>
    <t xml:space="preserve">     SSE= total SS -SSR</t>
    <phoneticPr fontId="6" type="noConversion"/>
  </si>
  <si>
    <r>
      <t xml:space="preserve">     SSR= S</t>
    </r>
    <r>
      <rPr>
        <vertAlign val="subscript"/>
        <sz val="12"/>
        <color theme="1"/>
        <rFont val="Times New Roman"/>
        <family val="1"/>
      </rPr>
      <t>xy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/S</t>
    </r>
    <r>
      <rPr>
        <vertAlign val="subscript"/>
        <sz val="12"/>
        <color theme="1"/>
        <rFont val="Times New Roman"/>
        <family val="1"/>
      </rPr>
      <t>xx</t>
    </r>
    <phoneticPr fontId="6" type="noConversion"/>
  </si>
  <si>
    <r>
      <t xml:space="preserve">     total SS=S</t>
    </r>
    <r>
      <rPr>
        <vertAlign val="subscript"/>
        <sz val="12"/>
        <color theme="1"/>
        <rFont val="Times New Roman"/>
        <family val="1"/>
      </rPr>
      <t>yy</t>
    </r>
    <r>
      <rPr>
        <sz val="12"/>
        <color theme="1"/>
        <rFont val="Times New Roman"/>
        <family val="1"/>
      </rPr>
      <t xml:space="preserve">      </t>
    </r>
    <r>
      <rPr>
        <sz val="12"/>
        <color theme="1"/>
        <rFont val="新細明體"/>
        <family val="1"/>
        <charset val="136"/>
      </rPr>
      <t>→</t>
    </r>
    <phoneticPr fontId="6" type="noConversion"/>
  </si>
  <si>
    <t>x^2</t>
    <phoneticPr fontId="6" type="noConversion"/>
  </si>
  <si>
    <t>y^2</t>
    <phoneticPr fontId="6" type="noConversion"/>
  </si>
  <si>
    <t>平均</t>
    <phoneticPr fontId="6" type="noConversion"/>
  </si>
  <si>
    <t>Sxx =</t>
    <phoneticPr fontId="6" type="noConversion"/>
  </si>
  <si>
    <t>Syy =</t>
    <phoneticPr fontId="6" type="noConversion"/>
  </si>
  <si>
    <t>Sxy =</t>
    <phoneticPr fontId="6" type="noConversion"/>
  </si>
  <si>
    <t>ANOVA</t>
    <phoneticPr fontId="6" type="noConversion"/>
  </si>
  <si>
    <t>total SS=</t>
    <phoneticPr fontId="6" type="noConversion"/>
  </si>
  <si>
    <t>SSR=</t>
    <phoneticPr fontId="6" type="noConversion"/>
  </si>
  <si>
    <t>SSE=</t>
    <phoneticPr fontId="6" type="noConversion"/>
  </si>
  <si>
    <t>Regression</t>
    <phoneticPr fontId="6" type="noConversion"/>
  </si>
  <si>
    <t>Error</t>
    <phoneticPr fontId="6" type="noConversion"/>
  </si>
  <si>
    <t>Total</t>
    <phoneticPr fontId="6" type="noConversion"/>
  </si>
  <si>
    <t>df</t>
    <phoneticPr fontId="6" type="noConversion"/>
  </si>
  <si>
    <t>SS</t>
    <phoneticPr fontId="6" type="noConversion"/>
  </si>
  <si>
    <t>MSE</t>
    <phoneticPr fontId="6" type="noConversion"/>
  </si>
  <si>
    <t>F</t>
    <phoneticPr fontId="6" type="noConversion"/>
  </si>
  <si>
    <t>MSR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</si>
</sst>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76" formatCode="_(* #,##0.00_);_(* \(#,##0.00\);_(* &quot;-&quot;??_);_(@_)"/>
    <numFmt numFmtId="177" formatCode="_(* #,##0_);_(* \(#,##0\);_(* &quot;-&quot;??_);_(@_)"/>
    <numFmt numFmtId="178" formatCode="_-* #,##0_-;\-* #,##0_-;_-* &quot;-&quot;??_-;_-@_-"/>
    <numFmt numFmtId="179" formatCode="_(* #,##0.0000_);_(* \(#,##0.0000\);_(* &quot;-&quot;??_);_(@_)"/>
    <numFmt numFmtId="180" formatCode="0.0000"/>
  </numFmts>
  <fonts count="5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sz val="14"/>
      <color rgb="FF434343"/>
      <name val="Arial"/>
      <family val="2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rgb="FF333333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theme="1"/>
      <name val="Calibri"/>
      <family val="2"/>
    </font>
    <font>
      <sz val="12"/>
      <color theme="1"/>
      <name val="微軟正黑體"/>
      <family val="2"/>
      <charset val="136"/>
    </font>
    <font>
      <sz val="11"/>
      <color theme="1"/>
      <name val="Calibri"/>
      <family val="2"/>
    </font>
    <font>
      <sz val="9"/>
      <color theme="1"/>
      <name val="新細明體"/>
      <family val="2"/>
      <charset val="136"/>
      <scheme val="minor"/>
    </font>
    <font>
      <sz val="9"/>
      <color theme="1"/>
      <name val="Calibri"/>
      <family val="2"/>
    </font>
    <font>
      <b/>
      <sz val="9"/>
      <color theme="1"/>
      <name val="新細明體"/>
      <family val="2"/>
      <charset val="136"/>
      <scheme val="minor"/>
    </font>
    <font>
      <b/>
      <sz val="9"/>
      <color theme="1"/>
      <name val="微軟正黑體 Light"/>
      <family val="2"/>
      <charset val="136"/>
    </font>
    <font>
      <b/>
      <sz val="9"/>
      <color theme="1"/>
      <name val="微軟正黑體"/>
      <family val="2"/>
      <charset val="136"/>
    </font>
    <font>
      <sz val="12"/>
      <color theme="1"/>
      <name val="Times New Roman"/>
      <family val="1"/>
    </font>
    <font>
      <sz val="12"/>
      <color theme="1"/>
      <name val="新細明體"/>
      <family val="3"/>
      <charset val="128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12"/>
      <color theme="1"/>
      <name val="Segoe MDL2 Assets"/>
      <family val="1"/>
    </font>
    <font>
      <sz val="14"/>
      <name val="Calibri"/>
      <family val="2"/>
    </font>
    <font>
      <vertAlign val="subscript"/>
      <sz val="14"/>
      <name val="Calibri"/>
      <family val="2"/>
    </font>
    <font>
      <sz val="14"/>
      <color theme="1"/>
      <name val="標楷體"/>
      <family val="4"/>
      <charset val="136"/>
    </font>
    <font>
      <sz val="14"/>
      <name val="Segoe MDL2 Assets"/>
      <family val="1"/>
    </font>
    <font>
      <vertAlign val="subscript"/>
      <sz val="14"/>
      <name val="Segoe MDL2 Assets"/>
      <family val="1"/>
    </font>
    <font>
      <vertAlign val="subscript"/>
      <sz val="12"/>
      <color theme="1"/>
      <name val="Segoe MDL2 Assets"/>
      <family val="1"/>
    </font>
    <font>
      <sz val="14"/>
      <color theme="1"/>
      <name val="Segoe MDL2 Assets"/>
      <family val="1"/>
    </font>
    <font>
      <vertAlign val="subscript"/>
      <sz val="14"/>
      <color theme="1"/>
      <name val="Segoe MDL2 Assets"/>
      <family val="1"/>
    </font>
    <font>
      <sz val="10"/>
      <color theme="1"/>
      <name val="標楷體"/>
      <family val="4"/>
      <charset val="136"/>
    </font>
    <font>
      <sz val="14"/>
      <color theme="1"/>
      <name val="Calibri"/>
      <family val="2"/>
    </font>
    <font>
      <vertAlign val="subscript"/>
      <sz val="14"/>
      <color theme="1"/>
      <name val="Calibri"/>
      <family val="2"/>
    </font>
    <font>
      <sz val="10"/>
      <color theme="1"/>
      <name val="新細明體"/>
      <family val="1"/>
      <charset val="136"/>
    </font>
    <font>
      <sz val="14"/>
      <color theme="1"/>
      <name val="NSimSun"/>
      <family val="3"/>
      <charset val="134"/>
    </font>
    <font>
      <sz val="12"/>
      <color theme="1"/>
      <name val="NSimSun"/>
      <family val="3"/>
      <charset val="134"/>
    </font>
    <font>
      <sz val="12"/>
      <color theme="1"/>
      <name val="Segoe MDL2 Assets"/>
      <family val="4"/>
      <charset val="136"/>
    </font>
    <font>
      <sz val="10"/>
      <color rgb="FF31708F"/>
      <name val="Segoe UI"/>
      <family val="2"/>
    </font>
    <font>
      <b/>
      <sz val="10"/>
      <name val="標楷體"/>
      <family val="4"/>
      <charset val="136"/>
    </font>
    <font>
      <sz val="11"/>
      <color theme="1"/>
      <name val="新細明體"/>
      <family val="1"/>
      <charset val="136"/>
    </font>
    <font>
      <b/>
      <sz val="11"/>
      <name val="標楷體"/>
      <family val="4"/>
      <charset val="136"/>
    </font>
    <font>
      <sz val="11"/>
      <color theme="1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/>
      <name val="新細明體"/>
      <family val="2"/>
      <charset val="136"/>
    </font>
    <font>
      <vertAlign val="superscript"/>
      <sz val="11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3" fontId="4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177" fontId="0" fillId="0" borderId="0" xfId="1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2">
      <alignment vertical="center"/>
    </xf>
    <xf numFmtId="0" fontId="9" fillId="2" borderId="1" xfId="0" applyFont="1" applyFill="1" applyBorder="1">
      <alignment vertical="center"/>
    </xf>
    <xf numFmtId="0" fontId="10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8" fontId="10" fillId="0" borderId="1" xfId="1" applyNumberFormat="1" applyFont="1" applyBorder="1">
      <alignment vertical="center"/>
    </xf>
    <xf numFmtId="178" fontId="10" fillId="0" borderId="0" xfId="1" applyNumberFormat="1" applyFont="1">
      <alignment vertical="center"/>
    </xf>
    <xf numFmtId="0" fontId="11" fillId="0" borderId="0" xfId="0" applyFont="1">
      <alignment vertical="center"/>
    </xf>
    <xf numFmtId="176" fontId="0" fillId="0" borderId="0" xfId="1" applyFont="1">
      <alignment vertical="center"/>
    </xf>
    <xf numFmtId="177" fontId="13" fillId="0" borderId="0" xfId="1" applyNumberFormat="1" applyFont="1">
      <alignment vertical="center"/>
    </xf>
    <xf numFmtId="177" fontId="13" fillId="0" borderId="3" xfId="1" applyNumberFormat="1" applyFont="1" applyBorder="1">
      <alignment vertical="center"/>
    </xf>
    <xf numFmtId="177" fontId="0" fillId="0" borderId="0" xfId="0" applyNumberFormat="1">
      <alignment vertical="center"/>
    </xf>
    <xf numFmtId="44" fontId="0" fillId="0" borderId="0" xfId="0" applyNumberFormat="1">
      <alignment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177" fontId="14" fillId="4" borderId="2" xfId="1" applyNumberFormat="1" applyFont="1" applyFill="1" applyBorder="1" applyAlignment="1">
      <alignment horizontal="center" vertical="center"/>
    </xf>
    <xf numFmtId="177" fontId="14" fillId="4" borderId="2" xfId="1" applyNumberFormat="1" applyFont="1" applyFill="1" applyBorder="1" applyAlignment="1">
      <alignment vertical="center"/>
    </xf>
    <xf numFmtId="177" fontId="14" fillId="0" borderId="2" xfId="0" applyNumberFormat="1" applyFont="1" applyBorder="1">
      <alignment vertical="center"/>
    </xf>
    <xf numFmtId="177" fontId="14" fillId="4" borderId="2" xfId="0" applyNumberFormat="1" applyFont="1" applyFill="1" applyBorder="1">
      <alignment vertical="center"/>
    </xf>
    <xf numFmtId="177" fontId="17" fillId="4" borderId="2" xfId="1" applyNumberFormat="1" applyFont="1" applyFill="1" applyBorder="1" applyAlignment="1">
      <alignment horizontal="center" vertical="center"/>
    </xf>
    <xf numFmtId="177" fontId="14" fillId="0" borderId="2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177" fontId="0" fillId="0" borderId="3" xfId="0" applyNumberFormat="1" applyBorder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0" xfId="0" quotePrefix="1">
      <alignment vertical="center"/>
    </xf>
    <xf numFmtId="179" fontId="0" fillId="0" borderId="0" xfId="1" applyNumberFormat="1" applyFont="1">
      <alignment vertical="center"/>
    </xf>
    <xf numFmtId="0" fontId="22" fillId="0" borderId="0" xfId="0" applyFont="1">
      <alignment vertical="center"/>
    </xf>
    <xf numFmtId="0" fontId="22" fillId="0" borderId="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177" fontId="22" fillId="0" borderId="4" xfId="1" applyNumberFormat="1" applyFont="1" applyBorder="1" applyAlignment="1">
      <alignment vertical="center"/>
    </xf>
    <xf numFmtId="177" fontId="22" fillId="0" borderId="4" xfId="1" applyNumberFormat="1" applyFont="1" applyBorder="1" applyAlignment="1">
      <alignment horizontal="left" vertical="center"/>
    </xf>
    <xf numFmtId="176" fontId="22" fillId="0" borderId="4" xfId="1" applyFont="1" applyBorder="1" applyAlignment="1">
      <alignment horizontal="left" vertical="center"/>
    </xf>
    <xf numFmtId="179" fontId="22" fillId="0" borderId="4" xfId="1" applyNumberFormat="1" applyFont="1" applyBorder="1" applyAlignment="1">
      <alignment horizontal="left" vertical="center"/>
    </xf>
    <xf numFmtId="0" fontId="22" fillId="4" borderId="5" xfId="0" applyFont="1" applyFill="1" applyBorder="1" applyAlignment="1">
      <alignment horizontal="center" vertical="center"/>
    </xf>
    <xf numFmtId="177" fontId="12" fillId="4" borderId="6" xfId="1" applyNumberFormat="1" applyFont="1" applyFill="1" applyBorder="1">
      <alignment vertical="center"/>
    </xf>
    <xf numFmtId="0" fontId="36" fillId="0" borderId="7" xfId="0" applyFont="1" applyBorder="1" applyAlignment="1">
      <alignment horizontal="center" vertical="center"/>
    </xf>
    <xf numFmtId="177" fontId="12" fillId="0" borderId="8" xfId="1" applyNumberFormat="1" applyFont="1" applyFill="1" applyBorder="1">
      <alignment vertical="center"/>
    </xf>
    <xf numFmtId="0" fontId="23" fillId="4" borderId="7" xfId="0" applyFont="1" applyFill="1" applyBorder="1" applyAlignment="1">
      <alignment horizontal="center" vertical="center"/>
    </xf>
    <xf numFmtId="177" fontId="12" fillId="4" borderId="8" xfId="1" applyNumberFormat="1" applyFont="1" applyFill="1" applyBorder="1">
      <alignment vertical="center"/>
    </xf>
    <xf numFmtId="0" fontId="23" fillId="0" borderId="7" xfId="0" applyFont="1" applyBorder="1" applyAlignment="1">
      <alignment horizontal="center" vertical="center"/>
    </xf>
    <xf numFmtId="0" fontId="32" fillId="4" borderId="7" xfId="0" applyFont="1" applyFill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176" fontId="12" fillId="4" borderId="8" xfId="1" applyFont="1" applyFill="1" applyBorder="1">
      <alignment vertical="center"/>
    </xf>
    <xf numFmtId="176" fontId="12" fillId="0" borderId="8" xfId="1" applyFont="1" applyFill="1" applyBorder="1">
      <alignment vertical="center"/>
    </xf>
    <xf numFmtId="0" fontId="32" fillId="4" borderId="9" xfId="0" applyFont="1" applyFill="1" applyBorder="1" applyAlignment="1">
      <alignment horizontal="center" vertical="center"/>
    </xf>
    <xf numFmtId="177" fontId="12" fillId="4" borderId="10" xfId="1" applyNumberFormat="1" applyFont="1" applyFill="1" applyBorder="1">
      <alignment vertical="center"/>
    </xf>
    <xf numFmtId="0" fontId="37" fillId="0" borderId="0" xfId="0" applyFont="1">
      <alignment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8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42" fillId="0" borderId="0" xfId="0" applyFont="1" applyAlignment="1">
      <alignment horizontal="left" vertical="center"/>
    </xf>
    <xf numFmtId="0" fontId="42" fillId="0" borderId="0" xfId="0" applyFont="1">
      <alignment vertical="center"/>
    </xf>
    <xf numFmtId="0" fontId="18" fillId="0" borderId="0" xfId="0" applyFont="1">
      <alignment vertical="center"/>
    </xf>
    <xf numFmtId="2" fontId="18" fillId="0" borderId="0" xfId="0" applyNumberFormat="1" applyFont="1">
      <alignment vertical="center"/>
    </xf>
    <xf numFmtId="177" fontId="50" fillId="0" borderId="0" xfId="1" applyNumberFormat="1" applyFont="1">
      <alignment vertical="center"/>
    </xf>
    <xf numFmtId="177" fontId="0" fillId="0" borderId="0" xfId="1" applyNumberFormat="1" applyFont="1" applyAlignment="1">
      <alignment horizontal="center" vertical="center"/>
    </xf>
    <xf numFmtId="177" fontId="0" fillId="0" borderId="11" xfId="0" applyNumberFormat="1" applyBorder="1">
      <alignment vertical="center"/>
    </xf>
    <xf numFmtId="176" fontId="0" fillId="0" borderId="0" xfId="1" applyFont="1" applyAlignment="1">
      <alignment horizontal="center" vertical="center"/>
    </xf>
    <xf numFmtId="177" fontId="0" fillId="0" borderId="11" xfId="1" applyNumberFormat="1" applyFont="1" applyBorder="1">
      <alignment vertical="center"/>
    </xf>
    <xf numFmtId="0" fontId="18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177" fontId="18" fillId="0" borderId="1" xfId="0" applyNumberFormat="1" applyFont="1" applyBorder="1" applyAlignment="1">
      <alignment horizontal="center" vertical="center"/>
    </xf>
    <xf numFmtId="2" fontId="18" fillId="0" borderId="1" xfId="0" applyNumberFormat="1" applyFont="1" applyBorder="1" applyAlignment="1">
      <alignment horizontal="center" vertical="center"/>
    </xf>
    <xf numFmtId="177" fontId="18" fillId="0" borderId="1" xfId="1" applyNumberFormat="1" applyFont="1" applyBorder="1" applyAlignment="1">
      <alignment horizontal="center" vertical="center"/>
    </xf>
    <xf numFmtId="177" fontId="18" fillId="0" borderId="1" xfId="0" applyNumberFormat="1" applyFont="1" applyBorder="1">
      <alignment vertical="center"/>
    </xf>
    <xf numFmtId="177" fontId="18" fillId="0" borderId="1" xfId="1" applyNumberFormat="1" applyFont="1" applyBorder="1">
      <alignment vertical="center"/>
    </xf>
    <xf numFmtId="0" fontId="18" fillId="6" borderId="0" xfId="0" applyFont="1" applyFill="1" applyAlignment="1">
      <alignment horizontal="right" vertical="center"/>
    </xf>
    <xf numFmtId="177" fontId="18" fillId="6" borderId="0" xfId="1" applyNumberFormat="1" applyFont="1" applyFill="1">
      <alignment vertical="center"/>
    </xf>
    <xf numFmtId="177" fontId="18" fillId="6" borderId="0" xfId="0" applyNumberFormat="1" applyFont="1" applyFill="1">
      <alignment vertical="center"/>
    </xf>
    <xf numFmtId="180" fontId="18" fillId="6" borderId="0" xfId="0" applyNumberFormat="1" applyFont="1" applyFill="1">
      <alignment vertical="center"/>
    </xf>
    <xf numFmtId="0" fontId="18" fillId="5" borderId="1" xfId="0" applyFont="1" applyFill="1" applyBorder="1" applyAlignment="1">
      <alignment horizontal="center" vertical="center"/>
    </xf>
    <xf numFmtId="0" fontId="51" fillId="0" borderId="0" xfId="0" applyFont="1" applyAlignment="1">
      <alignment horizontal="right" vertical="center"/>
    </xf>
  </cellXfs>
  <cellStyles count="3">
    <cellStyle name="一般" xfId="0" builtinId="0"/>
    <cellStyle name="千分位" xfId="1" builtinId="3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5541864518845"/>
          <c:y val="0.16637583486502228"/>
          <c:w val="0.78862124581755522"/>
          <c:h val="0.74020891480783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迴歸分析!$B$8</c:f>
              <c:strCache>
                <c:ptCount val="1"/>
                <c:pt idx="0">
                  <c:v>出生人數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7708521167678525E-2"/>
                  <c:y val="1.49734885444794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832-4CC1-A6C6-511A424DC9FA}"/>
                </c:ext>
              </c:extLst>
            </c:dLbl>
            <c:dLbl>
              <c:idx val="2"/>
              <c:layout>
                <c:manualLayout>
                  <c:x val="-2.0889182745286609E-2"/>
                  <c:y val="5.6426664246219944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32-4CC1-A6C6-511A424DC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迴歸分析!$A$9:$A$14</c:f>
              <c:strCache>
                <c:ptCount val="6"/>
                <c:pt idx="0">
                  <c:v>106年</c:v>
                </c:pt>
                <c:pt idx="1">
                  <c:v>107年</c:v>
                </c:pt>
                <c:pt idx="2">
                  <c:v>108年</c:v>
                </c:pt>
                <c:pt idx="3">
                  <c:v>109年</c:v>
                </c:pt>
                <c:pt idx="4">
                  <c:v>110年</c:v>
                </c:pt>
                <c:pt idx="5">
                  <c:v>111年</c:v>
                </c:pt>
              </c:strCache>
            </c:strRef>
          </c:cat>
          <c:val>
            <c:numRef>
              <c:f>迴歸分析!$B$9:$B$14</c:f>
              <c:numCache>
                <c:formatCode>_(* #,##0_);_(* \(#,##0\);_(* "-"??_);_(@_)</c:formatCode>
                <c:ptCount val="6"/>
                <c:pt idx="0">
                  <c:v>193844</c:v>
                </c:pt>
                <c:pt idx="1">
                  <c:v>181601</c:v>
                </c:pt>
                <c:pt idx="2">
                  <c:v>177767</c:v>
                </c:pt>
                <c:pt idx="3">
                  <c:v>165249</c:v>
                </c:pt>
                <c:pt idx="4">
                  <c:v>153820</c:v>
                </c:pt>
                <c:pt idx="5">
                  <c:v>138986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F-DC42-B5A9-B693EC817478}"/>
            </c:ext>
          </c:extLst>
        </c:ser>
        <c:ser>
          <c:idx val="1"/>
          <c:order val="1"/>
          <c:tx>
            <c:strRef>
              <c:f>迴歸分析!$C$8</c:f>
              <c:strCache>
                <c:ptCount val="1"/>
                <c:pt idx="0">
                  <c:v>寵物領養數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5445292620865111E-2"/>
                  <c:y val="1.44092219020172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32-4CC1-A6C6-511A424DC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迴歸分析!$A$9:$A$14</c:f>
              <c:strCache>
                <c:ptCount val="6"/>
                <c:pt idx="0">
                  <c:v>106年</c:v>
                </c:pt>
                <c:pt idx="1">
                  <c:v>107年</c:v>
                </c:pt>
                <c:pt idx="2">
                  <c:v>108年</c:v>
                </c:pt>
                <c:pt idx="3">
                  <c:v>109年</c:v>
                </c:pt>
                <c:pt idx="4">
                  <c:v>110年</c:v>
                </c:pt>
                <c:pt idx="5">
                  <c:v>111年</c:v>
                </c:pt>
              </c:strCache>
            </c:strRef>
          </c:cat>
          <c:val>
            <c:numRef>
              <c:f>迴歸分析!$C$9:$C$14</c:f>
              <c:numCache>
                <c:formatCode>_(* #,##0_);_(* \(#,##0\);_(* "-"??_);_(@_)</c:formatCode>
                <c:ptCount val="6"/>
                <c:pt idx="0">
                  <c:v>167617</c:v>
                </c:pt>
                <c:pt idx="1">
                  <c:v>193822</c:v>
                </c:pt>
                <c:pt idx="2">
                  <c:v>211047</c:v>
                </c:pt>
                <c:pt idx="3">
                  <c:v>211932</c:v>
                </c:pt>
                <c:pt idx="4">
                  <c:v>228819</c:v>
                </c:pt>
                <c:pt idx="5">
                  <c:v>241925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F-DC42-B5A9-B693EC817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7546384"/>
        <c:axId val="937548384"/>
      </c:barChart>
      <c:catAx>
        <c:axId val="93754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7548384"/>
        <c:crosses val="autoZero"/>
        <c:auto val="1"/>
        <c:lblAlgn val="ctr"/>
        <c:lblOffset val="100"/>
        <c:noMultiLvlLbl val="0"/>
      </c:catAx>
      <c:valAx>
        <c:axId val="937548384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7546384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407079601691013"/>
          <c:y val="7.8375335395053328E-2"/>
          <c:w val="0.34790877762417105"/>
          <c:h val="7.67577625220245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panose="020B0604030504040204" pitchFamily="34" charset="-120"/>
              <a:ea typeface="Microsoft JhengHei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30622758737207"/>
          <c:y val="0.1093657695773103"/>
          <c:w val="0.7273958162301335"/>
          <c:h val="0.7618141575586633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迴歸分析!$B$9:$B$14</c:f>
              <c:numCache>
                <c:formatCode>_(* #,##0_);_(* \(#,##0\);_(* "-"??_);_(@_)</c:formatCode>
                <c:ptCount val="6"/>
                <c:pt idx="0">
                  <c:v>193844</c:v>
                </c:pt>
                <c:pt idx="1">
                  <c:v>181601</c:v>
                </c:pt>
                <c:pt idx="2">
                  <c:v>177767</c:v>
                </c:pt>
                <c:pt idx="3">
                  <c:v>165249</c:v>
                </c:pt>
                <c:pt idx="4">
                  <c:v>153820</c:v>
                </c:pt>
                <c:pt idx="5">
                  <c:v>138986</c:v>
                </c:pt>
              </c:numCache>
            </c:numRef>
          </c:xVal>
          <c:yVal>
            <c:numRef>
              <c:f>迴歸分析!$C$9:$C$14</c:f>
              <c:numCache>
                <c:formatCode>_(* #,##0_);_(* \(#,##0\);_(* "-"??_);_(@_)</c:formatCode>
                <c:ptCount val="6"/>
                <c:pt idx="0">
                  <c:v>167617</c:v>
                </c:pt>
                <c:pt idx="1">
                  <c:v>193822</c:v>
                </c:pt>
                <c:pt idx="2">
                  <c:v>211047</c:v>
                </c:pt>
                <c:pt idx="3">
                  <c:v>211932</c:v>
                </c:pt>
                <c:pt idx="4">
                  <c:v>228819</c:v>
                </c:pt>
                <c:pt idx="5">
                  <c:v>241925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D-4602-B761-2D4968490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384287"/>
        <c:axId val="931113327"/>
      </c:scatterChart>
      <c:valAx>
        <c:axId val="830384287"/>
        <c:scaling>
          <c:orientation val="minMax"/>
          <c:min val="1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931113327"/>
        <c:crosses val="autoZero"/>
        <c:crossBetween val="midCat"/>
      </c:valAx>
      <c:valAx>
        <c:axId val="931113327"/>
        <c:scaling>
          <c:orientation val="minMax"/>
          <c:max val="3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30384287"/>
        <c:crosses val="autoZero"/>
        <c:crossBetween val="midCat"/>
        <c:majorUnit val="50000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07282918174214"/>
          <c:y val="0.1093657695773103"/>
          <c:w val="0.75262914240186285"/>
          <c:h val="0.7618141575586633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595190551975857E-2"/>
                  <c:y val="-0.261116464919497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rgbClr val="C00000"/>
                        </a:solidFill>
                        <a:latin typeface="微軟正黑體" panose="020B0604030504040204" pitchFamily="34" charset="-120"/>
                        <a:ea typeface="微軟正黑體" panose="020B0604030504040204" pitchFamily="34" charset="-120"/>
                        <a:cs typeface="+mn-cs"/>
                      </a:defRPr>
                    </a:pPr>
                    <a:r>
                      <a:rPr lang="en-US" altLang="zh-TW" baseline="0">
                        <a:solidFill>
                          <a:srgbClr val="C00000"/>
                        </a:solidFill>
                      </a:rPr>
                      <a:t>y = -1.2524x + 420,273</a:t>
                    </a:r>
                    <a:endParaRPr lang="en-US" altLang="zh-TW">
                      <a:solidFill>
                        <a:srgbClr val="C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微軟正黑體" panose="020B0604030504040204" pitchFamily="34" charset="-120"/>
                      <a:ea typeface="微軟正黑體" panose="020B0604030504040204" pitchFamily="34" charset="-120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迴歸分析!$B$9:$B$14</c:f>
              <c:numCache>
                <c:formatCode>_(* #,##0_);_(* \(#,##0\);_(* "-"??_);_(@_)</c:formatCode>
                <c:ptCount val="6"/>
                <c:pt idx="0">
                  <c:v>193844</c:v>
                </c:pt>
                <c:pt idx="1">
                  <c:v>181601</c:v>
                </c:pt>
                <c:pt idx="2">
                  <c:v>177767</c:v>
                </c:pt>
                <c:pt idx="3">
                  <c:v>165249</c:v>
                </c:pt>
                <c:pt idx="4">
                  <c:v>153820</c:v>
                </c:pt>
                <c:pt idx="5">
                  <c:v>138986</c:v>
                </c:pt>
              </c:numCache>
            </c:numRef>
          </c:xVal>
          <c:yVal>
            <c:numRef>
              <c:f>迴歸分析!$C$9:$C$14</c:f>
              <c:numCache>
                <c:formatCode>_(* #,##0_);_(* \(#,##0\);_(* "-"??_);_(@_)</c:formatCode>
                <c:ptCount val="6"/>
                <c:pt idx="0">
                  <c:v>167617</c:v>
                </c:pt>
                <c:pt idx="1">
                  <c:v>193822</c:v>
                </c:pt>
                <c:pt idx="2">
                  <c:v>211047</c:v>
                </c:pt>
                <c:pt idx="3">
                  <c:v>211932</c:v>
                </c:pt>
                <c:pt idx="4">
                  <c:v>228819</c:v>
                </c:pt>
                <c:pt idx="5">
                  <c:v>241925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FA-4823-AD83-8D37EEE24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384287"/>
        <c:axId val="931113327"/>
      </c:scatterChart>
      <c:valAx>
        <c:axId val="830384287"/>
        <c:scaling>
          <c:orientation val="minMax"/>
          <c:min val="1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931113327"/>
        <c:crosses val="autoZero"/>
        <c:crossBetween val="midCat"/>
      </c:valAx>
      <c:valAx>
        <c:axId val="931113327"/>
        <c:scaling>
          <c:orientation val="minMax"/>
          <c:max val="3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30384287"/>
        <c:crosses val="autoZero"/>
        <c:crossBetween val="midCat"/>
        <c:majorUnit val="50000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5541864518845"/>
          <c:y val="0.16637583486502228"/>
          <c:w val="0.78862124581755522"/>
          <c:h val="0.74020891480783924"/>
        </c:manualLayout>
      </c:layout>
      <c:lineChart>
        <c:grouping val="standard"/>
        <c:varyColors val="0"/>
        <c:ser>
          <c:idx val="0"/>
          <c:order val="0"/>
          <c:tx>
            <c:strRef>
              <c:f>迴歸分析!$B$8</c:f>
              <c:strCache>
                <c:ptCount val="1"/>
                <c:pt idx="0">
                  <c:v>出生人數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6.859910640940875E-2"/>
                  <c:y val="-4.58798499769701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68-4BC8-915B-FFDBCCAFF4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迴歸分析!$A$9:$A$14</c:f>
              <c:strCache>
                <c:ptCount val="6"/>
                <c:pt idx="0">
                  <c:v>106年</c:v>
                </c:pt>
                <c:pt idx="1">
                  <c:v>107年</c:v>
                </c:pt>
                <c:pt idx="2">
                  <c:v>108年</c:v>
                </c:pt>
                <c:pt idx="3">
                  <c:v>109年</c:v>
                </c:pt>
                <c:pt idx="4">
                  <c:v>110年</c:v>
                </c:pt>
                <c:pt idx="5">
                  <c:v>111年</c:v>
                </c:pt>
              </c:strCache>
            </c:strRef>
          </c:cat>
          <c:val>
            <c:numRef>
              <c:f>迴歸分析!$B$9:$B$14</c:f>
              <c:numCache>
                <c:formatCode>_(* #,##0_);_(* \(#,##0\);_(* "-"??_);_(@_)</c:formatCode>
                <c:ptCount val="6"/>
                <c:pt idx="0">
                  <c:v>193844</c:v>
                </c:pt>
                <c:pt idx="1">
                  <c:v>181601</c:v>
                </c:pt>
                <c:pt idx="2">
                  <c:v>177767</c:v>
                </c:pt>
                <c:pt idx="3">
                  <c:v>165249</c:v>
                </c:pt>
                <c:pt idx="4">
                  <c:v>153820</c:v>
                </c:pt>
                <c:pt idx="5">
                  <c:v>138986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8-4BC8-915B-FFDBCCAFF4B2}"/>
            </c:ext>
          </c:extLst>
        </c:ser>
        <c:ser>
          <c:idx val="1"/>
          <c:order val="1"/>
          <c:tx>
            <c:strRef>
              <c:f>迴歸分析!$C$8</c:f>
              <c:strCache>
                <c:ptCount val="1"/>
                <c:pt idx="0">
                  <c:v>寵物領養數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迴歸分析!$A$9:$A$14</c:f>
              <c:strCache>
                <c:ptCount val="6"/>
                <c:pt idx="0">
                  <c:v>106年</c:v>
                </c:pt>
                <c:pt idx="1">
                  <c:v>107年</c:v>
                </c:pt>
                <c:pt idx="2">
                  <c:v>108年</c:v>
                </c:pt>
                <c:pt idx="3">
                  <c:v>109年</c:v>
                </c:pt>
                <c:pt idx="4">
                  <c:v>110年</c:v>
                </c:pt>
                <c:pt idx="5">
                  <c:v>111年</c:v>
                </c:pt>
              </c:strCache>
            </c:strRef>
          </c:cat>
          <c:val>
            <c:numRef>
              <c:f>迴歸分析!$C$9:$C$14</c:f>
              <c:numCache>
                <c:formatCode>_(* #,##0_);_(* \(#,##0\);_(* "-"??_);_(@_)</c:formatCode>
                <c:ptCount val="6"/>
                <c:pt idx="0">
                  <c:v>167617</c:v>
                </c:pt>
                <c:pt idx="1">
                  <c:v>193822</c:v>
                </c:pt>
                <c:pt idx="2">
                  <c:v>211047</c:v>
                </c:pt>
                <c:pt idx="3">
                  <c:v>211932</c:v>
                </c:pt>
                <c:pt idx="4">
                  <c:v>228819</c:v>
                </c:pt>
                <c:pt idx="5">
                  <c:v>241925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68-4BC8-915B-FFDBCCAFF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546384"/>
        <c:axId val="937548384"/>
      </c:lineChart>
      <c:catAx>
        <c:axId val="93754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7548384"/>
        <c:crosses val="autoZero"/>
        <c:auto val="1"/>
        <c:lblAlgn val="ctr"/>
        <c:lblOffset val="100"/>
        <c:noMultiLvlLbl val="0"/>
      </c:catAx>
      <c:valAx>
        <c:axId val="937548384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7546384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407079601691013"/>
          <c:y val="7.8375335395053328E-2"/>
          <c:w val="0.4580152671755725"/>
          <c:h val="7.67577625220245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panose="020B0604030504040204" pitchFamily="34" charset="-120"/>
              <a:ea typeface="Microsoft JhengHei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22</xdr:row>
      <xdr:rowOff>120318</xdr:rowOff>
    </xdr:from>
    <xdr:to>
      <xdr:col>20</xdr:col>
      <xdr:colOff>427809</xdr:colOff>
      <xdr:row>32</xdr:row>
      <xdr:rowOff>68949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5FDF19A7-205B-4B92-BDD1-691E70E40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6703998"/>
          <a:ext cx="5914209" cy="2006031"/>
        </a:xfrm>
        <a:prstGeom prst="rect">
          <a:avLst/>
        </a:prstGeom>
      </xdr:spPr>
    </xdr:pic>
    <xdr:clientData/>
  </xdr:twoCellAnchor>
  <xdr:twoCellAnchor editAs="oneCell">
    <xdr:from>
      <xdr:col>10</xdr:col>
      <xdr:colOff>594360</xdr:colOff>
      <xdr:row>4</xdr:row>
      <xdr:rowOff>91440</xdr:rowOff>
    </xdr:from>
    <xdr:to>
      <xdr:col>20</xdr:col>
      <xdr:colOff>526878</xdr:colOff>
      <xdr:row>17</xdr:row>
      <xdr:rowOff>87082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125B7980-F96B-74F9-ED82-82FF77418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7660" y="2971800"/>
          <a:ext cx="6028518" cy="2670262"/>
        </a:xfrm>
        <a:prstGeom prst="rect">
          <a:avLst/>
        </a:prstGeom>
      </xdr:spPr>
    </xdr:pic>
    <xdr:clientData/>
  </xdr:twoCellAnchor>
  <xdr:twoCellAnchor editAs="oneCell">
    <xdr:from>
      <xdr:col>10</xdr:col>
      <xdr:colOff>556260</xdr:colOff>
      <xdr:row>33</xdr:row>
      <xdr:rowOff>99060</xdr:rowOff>
    </xdr:from>
    <xdr:to>
      <xdr:col>20</xdr:col>
      <xdr:colOff>541439</xdr:colOff>
      <xdr:row>43</xdr:row>
      <xdr:rowOff>175568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A1A9389F-4061-4180-0C69-E5034F705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09560" y="8945880"/>
          <a:ext cx="6081179" cy="21339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259080</xdr:colOff>
      <xdr:row>4</xdr:row>
      <xdr:rowOff>152400</xdr:rowOff>
    </xdr:from>
    <xdr:to>
      <xdr:col>16</xdr:col>
      <xdr:colOff>289560</xdr:colOff>
      <xdr:row>18</xdr:row>
      <xdr:rowOff>7620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F4537C2-12D7-2109-AB6F-F5ECB74BF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605790</xdr:colOff>
      <xdr:row>5</xdr:row>
      <xdr:rowOff>38100</xdr:rowOff>
    </xdr:from>
    <xdr:to>
      <xdr:col>10</xdr:col>
      <xdr:colOff>53340</xdr:colOff>
      <xdr:row>17</xdr:row>
      <xdr:rowOff>121920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459FBB-9684-67F4-098E-BA47B63B8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129540</xdr:colOff>
      <xdr:row>20</xdr:row>
      <xdr:rowOff>0</xdr:rowOff>
    </xdr:from>
    <xdr:ext cx="184731" cy="264560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46C53A6F-1ABF-9DE1-C71C-94E4BB7E9B63}"/>
            </a:ext>
          </a:extLst>
        </xdr:cNvPr>
        <xdr:cNvSpPr txBox="1"/>
      </xdr:nvSpPr>
      <xdr:spPr>
        <a:xfrm>
          <a:off x="6812280" y="46253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 editAs="oneCell">
    <xdr:from>
      <xdr:col>10</xdr:col>
      <xdr:colOff>784860</xdr:colOff>
      <xdr:row>50</xdr:row>
      <xdr:rowOff>198120</xdr:rowOff>
    </xdr:from>
    <xdr:to>
      <xdr:col>13</xdr:col>
      <xdr:colOff>670756</xdr:colOff>
      <xdr:row>63</xdr:row>
      <xdr:rowOff>91691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708DB854-BEE1-A614-60AE-CE14609EA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38460" y="11178540"/>
          <a:ext cx="2263336" cy="2895851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65</xdr:row>
      <xdr:rowOff>152400</xdr:rowOff>
    </xdr:from>
    <xdr:to>
      <xdr:col>9</xdr:col>
      <xdr:colOff>1082040</xdr:colOff>
      <xdr:row>79</xdr:row>
      <xdr:rowOff>137160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7AB78FA-3596-4D0A-B84F-B6E1B14A2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38100</xdr:colOff>
      <xdr:row>73</xdr:row>
      <xdr:rowOff>190500</xdr:rowOff>
    </xdr:from>
    <xdr:to>
      <xdr:col>14</xdr:col>
      <xdr:colOff>122202</xdr:colOff>
      <xdr:row>78</xdr:row>
      <xdr:rowOff>91521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B768605F-943A-1BB5-243E-D32492595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85020" y="16238220"/>
          <a:ext cx="3254022" cy="92972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94</xdr:row>
      <xdr:rowOff>0</xdr:rowOff>
    </xdr:from>
    <xdr:to>
      <xdr:col>8</xdr:col>
      <xdr:colOff>23046</xdr:colOff>
      <xdr:row>98</xdr:row>
      <xdr:rowOff>175347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6CC19573-B386-D935-D2D8-6D5EB232B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68340" y="20375880"/>
          <a:ext cx="2149026" cy="998307"/>
        </a:xfrm>
        <a:prstGeom prst="rect">
          <a:avLst/>
        </a:prstGeom>
      </xdr:spPr>
    </xdr:pic>
    <xdr:clientData/>
  </xdr:twoCellAnchor>
  <xdr:twoCellAnchor>
    <xdr:from>
      <xdr:col>17</xdr:col>
      <xdr:colOff>152400</xdr:colOff>
      <xdr:row>4</xdr:row>
      <xdr:rowOff>167640</xdr:rowOff>
    </xdr:from>
    <xdr:to>
      <xdr:col>22</xdr:col>
      <xdr:colOff>182880</xdr:colOff>
      <xdr:row>18</xdr:row>
      <xdr:rowOff>22860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73E266C-6908-4AC7-A271-B266B5B71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891541</xdr:colOff>
      <xdr:row>0</xdr:row>
      <xdr:rowOff>0</xdr:rowOff>
    </xdr:from>
    <xdr:to>
      <xdr:col>10</xdr:col>
      <xdr:colOff>480060</xdr:colOff>
      <xdr:row>11</xdr:row>
      <xdr:rowOff>46097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E8611D2F-E3E4-432C-B397-234A1C332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7701" y="0"/>
          <a:ext cx="2971799" cy="2324477"/>
        </a:xfrm>
        <a:prstGeom prst="rect">
          <a:avLst/>
        </a:prstGeom>
      </xdr:spPr>
    </xdr:pic>
    <xdr:clientData/>
  </xdr:twoCellAnchor>
  <xdr:twoCellAnchor>
    <xdr:from>
      <xdr:col>10</xdr:col>
      <xdr:colOff>518160</xdr:colOff>
      <xdr:row>22</xdr:row>
      <xdr:rowOff>45720</xdr:rowOff>
    </xdr:from>
    <xdr:to>
      <xdr:col>10</xdr:col>
      <xdr:colOff>784860</xdr:colOff>
      <xdr:row>23</xdr:row>
      <xdr:rowOff>45720</xdr:rowOff>
    </xdr:to>
    <xdr:sp macro="" textlink="">
      <xdr:nvSpPr>
        <xdr:cNvPr id="3" name="箭號: 向右 2">
          <a:extLst>
            <a:ext uri="{FF2B5EF4-FFF2-40B4-BE49-F238E27FC236}">
              <a16:creationId xmlns:a16="http://schemas.microsoft.com/office/drawing/2014/main" id="{7FBFC43F-1EB9-4B51-0BA0-2BDB83010BA8}"/>
            </a:ext>
          </a:extLst>
        </xdr:cNvPr>
        <xdr:cNvSpPr/>
      </xdr:nvSpPr>
      <xdr:spPr>
        <a:xfrm>
          <a:off x="10652760" y="4587240"/>
          <a:ext cx="266700" cy="20574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8</xdr:col>
      <xdr:colOff>259080</xdr:colOff>
      <xdr:row>21</xdr:row>
      <xdr:rowOff>129540</xdr:rowOff>
    </xdr:from>
    <xdr:to>
      <xdr:col>10</xdr:col>
      <xdr:colOff>175448</xdr:colOff>
      <xdr:row>23</xdr:row>
      <xdr:rowOff>121955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54854F6F-2178-3B33-9D45-0ED61759E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38160" y="4465320"/>
          <a:ext cx="2171888" cy="4038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427127</xdr:colOff>
      <xdr:row>31</xdr:row>
      <xdr:rowOff>114863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F7F80FE-11D5-2E82-0936-C34506132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94327" cy="64928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7</xdr:col>
      <xdr:colOff>419506</xdr:colOff>
      <xdr:row>60</xdr:row>
      <xdr:rowOff>38603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9A5344B1-F151-87AD-7A35-CFED2E3E8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583680"/>
          <a:ext cx="4686706" cy="57993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7</xdr:col>
      <xdr:colOff>358541</xdr:colOff>
      <xdr:row>84</xdr:row>
      <xdr:rowOff>129979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39885B4A-A406-EDD3-B30B-12C4955E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344400"/>
          <a:ext cx="4625741" cy="50677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7</xdr:col>
      <xdr:colOff>312817</xdr:colOff>
      <xdr:row>112</xdr:row>
      <xdr:rowOff>53826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6C7DF0BF-AF6C-267D-9BA5-F438020A0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487900"/>
          <a:ext cx="4580017" cy="56088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7</xdr:col>
      <xdr:colOff>419506</xdr:colOff>
      <xdr:row>145</xdr:row>
      <xdr:rowOff>46295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F04EBB10-ED8B-8C97-CCF1-F0DF393E0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3248620"/>
          <a:ext cx="4686706" cy="6629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7</xdr:col>
      <xdr:colOff>434747</xdr:colOff>
      <xdr:row>165</xdr:row>
      <xdr:rowOff>107028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A60725EB-C065-5FCD-17C4-322269F4B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0038040"/>
          <a:ext cx="4701947" cy="4016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pet.gov.tw/Web/O302.aspx" TargetMode="External"/><Relationship Id="rId1" Type="http://schemas.openxmlformats.org/officeDocument/2006/relationships/hyperlink" Target="https://gis.ris.gov.tw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2455-8F3A-43E0-A888-CDB34D74628B}">
  <dimension ref="A1:L22"/>
  <sheetViews>
    <sheetView workbookViewId="0">
      <selection activeCell="C18" sqref="C18"/>
    </sheetView>
  </sheetViews>
  <sheetFormatPr defaultRowHeight="16.2" x14ac:dyDescent="0.3"/>
  <cols>
    <col min="1" max="1" width="14.21875" customWidth="1"/>
    <col min="2" max="6" width="10.109375" bestFit="1" customWidth="1"/>
    <col min="7" max="8" width="12.33203125" bestFit="1" customWidth="1"/>
  </cols>
  <sheetData>
    <row r="1" spans="1:12" s="10" customFormat="1" x14ac:dyDescent="0.3">
      <c r="A1" s="9" t="s">
        <v>10</v>
      </c>
      <c r="B1" s="9" t="s">
        <v>11</v>
      </c>
    </row>
    <row r="2" spans="1:12" s="10" customFormat="1" x14ac:dyDescent="0.3"/>
    <row r="3" spans="1:12" s="10" customFormat="1" x14ac:dyDescent="0.3">
      <c r="A3" s="10" t="s">
        <v>12</v>
      </c>
    </row>
    <row r="4" spans="1:12" s="10" customFormat="1" x14ac:dyDescent="0.3">
      <c r="A4" s="10" t="s">
        <v>13</v>
      </c>
      <c r="L4" s="11" t="s">
        <v>14</v>
      </c>
    </row>
    <row r="5" spans="1:12" s="10" customFormat="1" x14ac:dyDescent="0.3">
      <c r="A5" s="10" t="s">
        <v>15</v>
      </c>
    </row>
    <row r="6" spans="1:12" s="10" customFormat="1" x14ac:dyDescent="0.3">
      <c r="A6" s="10" t="s">
        <v>16</v>
      </c>
    </row>
    <row r="7" spans="1:12" s="10" customFormat="1" x14ac:dyDescent="0.3">
      <c r="A7" s="10" t="s">
        <v>17</v>
      </c>
    </row>
    <row r="8" spans="1:12" s="10" customFormat="1" x14ac:dyDescent="0.3"/>
    <row r="9" spans="1:12" s="10" customFormat="1" x14ac:dyDescent="0.3">
      <c r="A9" s="9" t="s">
        <v>18</v>
      </c>
    </row>
    <row r="10" spans="1:12" x14ac:dyDescent="0.3">
      <c r="A10" s="12"/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  <c r="H10" s="14" t="s">
        <v>25</v>
      </c>
    </row>
    <row r="11" spans="1:12" x14ac:dyDescent="0.3">
      <c r="A11" s="12" t="s">
        <v>26</v>
      </c>
      <c r="B11" s="15">
        <v>193844</v>
      </c>
      <c r="C11" s="15">
        <v>181601</v>
      </c>
      <c r="D11" s="15">
        <v>177767</v>
      </c>
      <c r="E11" s="15">
        <v>165249</v>
      </c>
      <c r="F11" s="15">
        <v>153820</v>
      </c>
      <c r="G11" s="15">
        <v>138986</v>
      </c>
      <c r="H11" s="16">
        <f>SUM(B11:G11)/6</f>
        <v>168544.5</v>
      </c>
    </row>
    <row r="12" spans="1:12" x14ac:dyDescent="0.3">
      <c r="A12" s="12" t="s">
        <v>27</v>
      </c>
      <c r="B12" s="15">
        <v>167617</v>
      </c>
      <c r="C12" s="15">
        <v>193822</v>
      </c>
      <c r="D12" s="15">
        <v>211047</v>
      </c>
      <c r="E12" s="15">
        <v>211932</v>
      </c>
      <c r="F12" s="15">
        <v>228819</v>
      </c>
      <c r="G12" s="15">
        <v>241925</v>
      </c>
      <c r="H12" s="16">
        <f>SUM(B12:G12)/6</f>
        <v>209193.66666666666</v>
      </c>
    </row>
    <row r="22" spans="12:12" x14ac:dyDescent="0.3">
      <c r="L22" s="11" t="s">
        <v>28</v>
      </c>
    </row>
  </sheetData>
  <phoneticPr fontId="6" type="noConversion"/>
  <hyperlinks>
    <hyperlink ref="L4" r:id="rId1" display="https://gis.ris.gov.tw/" xr:uid="{31CCA78F-FE32-4A83-8F1C-92F345366D74}"/>
    <hyperlink ref="L22" r:id="rId2" display="https://www.pet.gov.tw/Web/O302.aspx" xr:uid="{8CB3DA34-9BD5-4EAB-B512-582E5613FAB2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F5D28-70F6-DC41-BB62-2F621A3C10FE}">
  <dimension ref="A1:K98"/>
  <sheetViews>
    <sheetView showGridLines="0" topLeftCell="A28" workbookViewId="0">
      <selection activeCell="L31" sqref="L31"/>
    </sheetView>
  </sheetViews>
  <sheetFormatPr defaultColWidth="11.5546875" defaultRowHeight="16.2" x14ac:dyDescent="0.3"/>
  <cols>
    <col min="1" max="1" width="34.88671875" bestFit="1" customWidth="1"/>
    <col min="2" max="2" width="13.44140625" customWidth="1"/>
    <col min="3" max="3" width="14.33203125" customWidth="1"/>
    <col min="4" max="4" width="25" bestFit="1" customWidth="1"/>
    <col min="5" max="5" width="11.5546875" customWidth="1"/>
    <col min="6" max="6" width="13.33203125" bestFit="1" customWidth="1"/>
    <col min="7" max="7" width="20.6640625" customWidth="1"/>
    <col min="8" max="8" width="10.33203125" customWidth="1"/>
    <col min="9" max="9" width="8.6640625" customWidth="1"/>
    <col min="10" max="10" width="16.88671875" customWidth="1"/>
  </cols>
  <sheetData>
    <row r="1" spans="1:7" x14ac:dyDescent="0.3">
      <c r="A1" s="1"/>
    </row>
    <row r="2" spans="1:7" ht="17.399999999999999" x14ac:dyDescent="0.3">
      <c r="A2" s="2" t="s">
        <v>0</v>
      </c>
      <c r="B2" s="7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</row>
    <row r="3" spans="1:7" ht="17.399999999999999" x14ac:dyDescent="0.3">
      <c r="A3" s="3" t="s">
        <v>7</v>
      </c>
      <c r="B3" s="4">
        <v>193844</v>
      </c>
      <c r="C3" s="4">
        <v>181601</v>
      </c>
      <c r="D3" s="5">
        <v>177767</v>
      </c>
      <c r="E3" s="5">
        <v>165249</v>
      </c>
      <c r="F3" s="5">
        <v>153820</v>
      </c>
      <c r="G3" s="5">
        <v>138986</v>
      </c>
    </row>
    <row r="4" spans="1:7" ht="17.399999999999999" x14ac:dyDescent="0.3">
      <c r="A4" s="3" t="s">
        <v>8</v>
      </c>
      <c r="B4" s="4">
        <v>167617</v>
      </c>
      <c r="C4" s="5">
        <v>193822</v>
      </c>
      <c r="D4" s="5">
        <v>211047</v>
      </c>
      <c r="E4" s="5">
        <v>211932</v>
      </c>
      <c r="F4" s="5">
        <v>228819</v>
      </c>
      <c r="G4" s="5">
        <v>241925</v>
      </c>
    </row>
    <row r="8" spans="1:7" x14ac:dyDescent="0.3">
      <c r="A8" t="s">
        <v>9</v>
      </c>
      <c r="B8" t="s">
        <v>7</v>
      </c>
      <c r="C8" t="s">
        <v>8</v>
      </c>
    </row>
    <row r="9" spans="1:7" x14ac:dyDescent="0.3">
      <c r="A9" t="s">
        <v>1</v>
      </c>
      <c r="B9" s="6">
        <v>193844</v>
      </c>
      <c r="C9" s="6">
        <v>167617</v>
      </c>
    </row>
    <row r="10" spans="1:7" x14ac:dyDescent="0.3">
      <c r="A10" t="s">
        <v>2</v>
      </c>
      <c r="B10" s="6">
        <v>181601</v>
      </c>
      <c r="C10" s="6">
        <v>193822</v>
      </c>
    </row>
    <row r="11" spans="1:7" x14ac:dyDescent="0.3">
      <c r="A11" t="s">
        <v>3</v>
      </c>
      <c r="B11" s="6">
        <v>177767</v>
      </c>
      <c r="C11" s="6">
        <v>211047</v>
      </c>
    </row>
    <row r="12" spans="1:7" x14ac:dyDescent="0.3">
      <c r="A12" t="s">
        <v>4</v>
      </c>
      <c r="B12" s="6">
        <v>165249</v>
      </c>
      <c r="C12" s="6">
        <v>211932</v>
      </c>
    </row>
    <row r="13" spans="1:7" x14ac:dyDescent="0.3">
      <c r="A13" t="s">
        <v>5</v>
      </c>
      <c r="B13" s="6">
        <v>153820</v>
      </c>
      <c r="C13" s="6">
        <v>228819</v>
      </c>
    </row>
    <row r="14" spans="1:7" x14ac:dyDescent="0.3">
      <c r="A14" t="s">
        <v>6</v>
      </c>
      <c r="B14" s="6">
        <v>138986</v>
      </c>
      <c r="C14" s="6">
        <v>241925</v>
      </c>
    </row>
    <row r="19" spans="1:11" x14ac:dyDescent="0.3">
      <c r="A19" s="26"/>
      <c r="B19" s="23" t="s">
        <v>7</v>
      </c>
      <c r="C19" s="23" t="s">
        <v>8</v>
      </c>
      <c r="D19" s="23"/>
    </row>
    <row r="20" spans="1:11" x14ac:dyDescent="0.3">
      <c r="A20" s="25" t="s">
        <v>30</v>
      </c>
      <c r="B20" s="28">
        <f>ROUND(SUM(B9:B14)/6,0)</f>
        <v>168545</v>
      </c>
      <c r="C20" s="28">
        <f>ROUND(SUM(C9:C14)/6,0)</f>
        <v>209194</v>
      </c>
      <c r="D20" s="28"/>
    </row>
    <row r="21" spans="1:11" x14ac:dyDescent="0.3">
      <c r="A21" s="24" t="s">
        <v>32</v>
      </c>
      <c r="B21" s="29">
        <f>SUM(B11:B12)/2</f>
        <v>171508</v>
      </c>
      <c r="C21" s="29">
        <f>SUM(C11:C12)/2</f>
        <v>211489.5</v>
      </c>
      <c r="D21" s="29"/>
      <c r="F21" s="24"/>
      <c r="G21" s="24" t="s">
        <v>29</v>
      </c>
      <c r="H21" s="24" t="s">
        <v>31</v>
      </c>
      <c r="I21" s="24" t="s">
        <v>33</v>
      </c>
      <c r="J21" s="24" t="s">
        <v>35</v>
      </c>
      <c r="K21" s="24" t="s">
        <v>37</v>
      </c>
    </row>
    <row r="22" spans="1:11" x14ac:dyDescent="0.3">
      <c r="A22" s="25" t="s">
        <v>34</v>
      </c>
      <c r="B22" s="28">
        <f>E35</f>
        <v>19985</v>
      </c>
      <c r="C22" s="28">
        <f>E45</f>
        <v>26201</v>
      </c>
      <c r="D22" s="28"/>
      <c r="F22" s="31" t="s">
        <v>7</v>
      </c>
      <c r="G22" s="27">
        <v>168545</v>
      </c>
      <c r="H22" s="27">
        <v>171508</v>
      </c>
      <c r="I22" s="27">
        <v>16890</v>
      </c>
      <c r="J22" s="27">
        <v>193844</v>
      </c>
      <c r="K22" s="27">
        <v>138986</v>
      </c>
    </row>
    <row r="23" spans="1:11" x14ac:dyDescent="0.3">
      <c r="A23" s="24" t="s">
        <v>36</v>
      </c>
      <c r="B23" s="29">
        <f>B9</f>
        <v>193844</v>
      </c>
      <c r="C23" s="29">
        <f>C14</f>
        <v>241925</v>
      </c>
      <c r="D23" s="29"/>
      <c r="F23" s="24" t="s">
        <v>8</v>
      </c>
      <c r="G23" s="32">
        <v>209194</v>
      </c>
      <c r="H23" s="32">
        <v>211489.5</v>
      </c>
      <c r="I23" s="32">
        <v>22143</v>
      </c>
      <c r="J23" s="32">
        <v>241925</v>
      </c>
      <c r="K23" s="32">
        <v>167617</v>
      </c>
    </row>
    <row r="24" spans="1:11" x14ac:dyDescent="0.3">
      <c r="A24" s="25" t="s">
        <v>38</v>
      </c>
      <c r="B24" s="30">
        <f>B14</f>
        <v>138986</v>
      </c>
      <c r="C24" s="30">
        <f>C9</f>
        <v>167617</v>
      </c>
      <c r="D24" s="30"/>
    </row>
    <row r="25" spans="1:11" x14ac:dyDescent="0.3">
      <c r="A25" s="17"/>
    </row>
    <row r="26" spans="1:11" x14ac:dyDescent="0.3">
      <c r="B26">
        <f>0.5*(6+1)</f>
        <v>3.5</v>
      </c>
      <c r="C26">
        <f>0.5*(6+1)</f>
        <v>3.5</v>
      </c>
    </row>
    <row r="28" spans="1:11" x14ac:dyDescent="0.3">
      <c r="A28" t="s">
        <v>40</v>
      </c>
      <c r="B28" t="s">
        <v>41</v>
      </c>
      <c r="C28" t="s">
        <v>39</v>
      </c>
      <c r="D28" s="33" t="s">
        <v>46</v>
      </c>
      <c r="E28" s="33" t="s">
        <v>45</v>
      </c>
    </row>
    <row r="29" spans="1:11" x14ac:dyDescent="0.3">
      <c r="A29" s="19">
        <v>138986</v>
      </c>
      <c r="B29" s="19">
        <f>A29-$B$20</f>
        <v>-29559</v>
      </c>
      <c r="C29" s="19">
        <f t="shared" ref="C29:C34" si="0">B29*B29</f>
        <v>873734481</v>
      </c>
    </row>
    <row r="30" spans="1:11" x14ac:dyDescent="0.3">
      <c r="A30" s="19">
        <v>153820</v>
      </c>
      <c r="B30" s="19">
        <f>A30-$B$20</f>
        <v>-14725</v>
      </c>
      <c r="C30" s="19">
        <f t="shared" si="0"/>
        <v>216825625</v>
      </c>
    </row>
    <row r="31" spans="1:11" x14ac:dyDescent="0.3">
      <c r="A31" s="19">
        <v>165249</v>
      </c>
      <c r="B31" s="19">
        <f t="shared" ref="B31:B34" si="1">A31-$B$20</f>
        <v>-3296</v>
      </c>
      <c r="C31" s="19">
        <f t="shared" si="0"/>
        <v>10863616</v>
      </c>
    </row>
    <row r="32" spans="1:11" x14ac:dyDescent="0.3">
      <c r="A32" s="19">
        <v>177767</v>
      </c>
      <c r="B32" s="19">
        <f t="shared" si="1"/>
        <v>9222</v>
      </c>
      <c r="C32" s="19">
        <f t="shared" si="0"/>
        <v>85045284</v>
      </c>
    </row>
    <row r="33" spans="1:5" x14ac:dyDescent="0.3">
      <c r="A33" s="19">
        <v>181601</v>
      </c>
      <c r="B33" s="19">
        <f t="shared" si="1"/>
        <v>13056</v>
      </c>
      <c r="C33" s="19">
        <f t="shared" si="0"/>
        <v>170459136</v>
      </c>
    </row>
    <row r="34" spans="1:5" x14ac:dyDescent="0.3">
      <c r="A34" s="19">
        <v>193844</v>
      </c>
      <c r="B34" s="19">
        <f t="shared" si="1"/>
        <v>25299</v>
      </c>
      <c r="C34" s="19">
        <f t="shared" si="0"/>
        <v>640039401</v>
      </c>
    </row>
    <row r="35" spans="1:5" ht="16.8" thickBot="1" x14ac:dyDescent="0.35">
      <c r="A35" s="20">
        <f>SUM(A29:A34)</f>
        <v>1011267</v>
      </c>
      <c r="B35" s="20">
        <f>SUM(B29:B34)</f>
        <v>-3</v>
      </c>
      <c r="C35" s="20">
        <f t="shared" ref="C35" si="2">SUM(C29:C34)</f>
        <v>1996967543</v>
      </c>
      <c r="D35" s="22">
        <f>C35/(5)</f>
        <v>399393508.60000002</v>
      </c>
      <c r="E35" s="6">
        <f>ROUND(D35^0.5,0)</f>
        <v>19985</v>
      </c>
    </row>
    <row r="36" spans="1:5" ht="16.8" thickTop="1" x14ac:dyDescent="0.3"/>
    <row r="38" spans="1:5" x14ac:dyDescent="0.3">
      <c r="A38" t="s">
        <v>42</v>
      </c>
      <c r="B38" t="s">
        <v>43</v>
      </c>
      <c r="C38" t="s">
        <v>44</v>
      </c>
      <c r="D38" s="33" t="s">
        <v>46</v>
      </c>
      <c r="E38" s="33" t="s">
        <v>45</v>
      </c>
    </row>
    <row r="39" spans="1:5" x14ac:dyDescent="0.3">
      <c r="A39" s="19">
        <v>167617</v>
      </c>
      <c r="B39" s="19">
        <f>A39-$C$20</f>
        <v>-41577</v>
      </c>
      <c r="C39" s="19">
        <f>B39*B39</f>
        <v>1728646929</v>
      </c>
    </row>
    <row r="40" spans="1:5" x14ac:dyDescent="0.3">
      <c r="A40" s="19">
        <v>193822</v>
      </c>
      <c r="B40" s="19">
        <f t="shared" ref="B40:B44" si="3">A40-$C$20</f>
        <v>-15372</v>
      </c>
      <c r="C40" s="19">
        <f t="shared" ref="C40:C44" si="4">B40*B40</f>
        <v>236298384</v>
      </c>
    </row>
    <row r="41" spans="1:5" x14ac:dyDescent="0.3">
      <c r="A41" s="19">
        <v>211047</v>
      </c>
      <c r="B41" s="19">
        <f t="shared" si="3"/>
        <v>1853</v>
      </c>
      <c r="C41" s="19">
        <f t="shared" si="4"/>
        <v>3433609</v>
      </c>
    </row>
    <row r="42" spans="1:5" x14ac:dyDescent="0.3">
      <c r="A42" s="19">
        <v>211932</v>
      </c>
      <c r="B42" s="19">
        <f t="shared" si="3"/>
        <v>2738</v>
      </c>
      <c r="C42" s="19">
        <f t="shared" si="4"/>
        <v>7496644</v>
      </c>
    </row>
    <row r="43" spans="1:5" x14ac:dyDescent="0.3">
      <c r="A43" s="19">
        <v>228819</v>
      </c>
      <c r="B43" s="19">
        <f t="shared" si="3"/>
        <v>19625</v>
      </c>
      <c r="C43" s="19">
        <f t="shared" si="4"/>
        <v>385140625</v>
      </c>
    </row>
    <row r="44" spans="1:5" x14ac:dyDescent="0.3">
      <c r="A44" s="19">
        <v>241925</v>
      </c>
      <c r="B44" s="19">
        <f t="shared" si="3"/>
        <v>32731</v>
      </c>
      <c r="C44" s="19">
        <f t="shared" si="4"/>
        <v>1071318361</v>
      </c>
    </row>
    <row r="45" spans="1:5" ht="16.8" thickBot="1" x14ac:dyDescent="0.35">
      <c r="A45" s="20">
        <f>SUM(A39:A44)</f>
        <v>1255162</v>
      </c>
      <c r="B45" s="20">
        <f t="shared" ref="B45" si="5">SUM(B39:B44)</f>
        <v>-2</v>
      </c>
      <c r="C45" s="20">
        <f t="shared" ref="C45" si="6">SUM(C39:C44)</f>
        <v>3432334552</v>
      </c>
      <c r="D45" s="22">
        <f>C45/(5)</f>
        <v>686466910.39999998</v>
      </c>
      <c r="E45" s="6">
        <f>ROUND(D45^0.5,0)</f>
        <v>26201</v>
      </c>
    </row>
    <row r="46" spans="1:5" ht="16.8" thickTop="1" x14ac:dyDescent="0.3"/>
    <row r="49" spans="1:10" x14ac:dyDescent="0.3">
      <c r="A49" t="s">
        <v>63</v>
      </c>
    </row>
    <row r="50" spans="1:10" x14ac:dyDescent="0.3">
      <c r="A50" t="s">
        <v>47</v>
      </c>
      <c r="F50" s="18">
        <f>D70*(C22/B22)</f>
        <v>-1.252359430693861</v>
      </c>
    </row>
    <row r="51" spans="1:10" x14ac:dyDescent="0.3">
      <c r="F51" s="6">
        <f>C20-(F50*B20)</f>
        <v>420272.9202462968</v>
      </c>
    </row>
    <row r="52" spans="1:10" x14ac:dyDescent="0.3">
      <c r="F52" s="61" t="s">
        <v>82</v>
      </c>
      <c r="G52" s="40"/>
      <c r="H52" s="40"/>
    </row>
    <row r="53" spans="1:10" ht="16.8" thickBot="1" x14ac:dyDescent="0.35">
      <c r="A53" t="s">
        <v>48</v>
      </c>
      <c r="B53" s="6">
        <f>(D63-((B63*C63)/6))/5</f>
        <v>-500192638.39999998</v>
      </c>
      <c r="E53" s="36" t="s">
        <v>52</v>
      </c>
      <c r="F53" s="40"/>
      <c r="G53" s="40"/>
      <c r="H53" s="40"/>
    </row>
    <row r="54" spans="1:10" ht="16.8" x14ac:dyDescent="0.3">
      <c r="E54" s="36" t="s">
        <v>53</v>
      </c>
      <c r="F54" s="41" t="s">
        <v>64</v>
      </c>
      <c r="G54" s="45">
        <f>B64</f>
        <v>168544.5</v>
      </c>
      <c r="H54" s="40"/>
      <c r="I54" s="48" t="s">
        <v>81</v>
      </c>
      <c r="J54" s="49">
        <v>168544.5</v>
      </c>
    </row>
    <row r="55" spans="1:10" ht="17.399999999999999" x14ac:dyDescent="0.3">
      <c r="B55" t="s">
        <v>50</v>
      </c>
      <c r="C55" t="s">
        <v>51</v>
      </c>
      <c r="F55" s="41" t="s">
        <v>65</v>
      </c>
      <c r="G55" s="45">
        <f>C64</f>
        <v>209193.66666666666</v>
      </c>
      <c r="H55" s="40"/>
      <c r="I55" s="50" t="s">
        <v>80</v>
      </c>
      <c r="J55" s="51">
        <v>209193.66666666666</v>
      </c>
    </row>
    <row r="56" spans="1:10" ht="20.399999999999999" x14ac:dyDescent="0.3">
      <c r="A56" t="s">
        <v>9</v>
      </c>
      <c r="B56" t="s">
        <v>7</v>
      </c>
      <c r="C56" t="s">
        <v>8</v>
      </c>
      <c r="D56" s="33" t="s">
        <v>56</v>
      </c>
      <c r="F56" s="42" t="s">
        <v>71</v>
      </c>
      <c r="G56" s="45">
        <f>B22</f>
        <v>19985</v>
      </c>
      <c r="H56" s="40"/>
      <c r="I56" s="52" t="s">
        <v>66</v>
      </c>
      <c r="J56" s="53">
        <v>19985</v>
      </c>
    </row>
    <row r="57" spans="1:10" ht="20.399999999999999" x14ac:dyDescent="0.3">
      <c r="A57" t="s">
        <v>1</v>
      </c>
      <c r="B57" s="6">
        <v>193844</v>
      </c>
      <c r="C57" s="6">
        <v>167617</v>
      </c>
      <c r="D57" s="6">
        <f t="shared" ref="D57:D62" si="7">B57*C57</f>
        <v>32491549748</v>
      </c>
      <c r="F57" s="42" t="s">
        <v>72</v>
      </c>
      <c r="G57" s="45">
        <f>C22</f>
        <v>26201</v>
      </c>
      <c r="H57" s="40"/>
      <c r="I57" s="54" t="s">
        <v>67</v>
      </c>
      <c r="J57" s="51">
        <v>26201</v>
      </c>
    </row>
    <row r="58" spans="1:10" ht="20.399999999999999" x14ac:dyDescent="0.3">
      <c r="A58" t="s">
        <v>2</v>
      </c>
      <c r="B58" s="6">
        <v>181601</v>
      </c>
      <c r="C58" s="6">
        <v>193822</v>
      </c>
      <c r="D58" s="6">
        <f t="shared" si="7"/>
        <v>35198269022</v>
      </c>
      <c r="F58" s="41" t="s">
        <v>74</v>
      </c>
      <c r="G58" s="44">
        <f>D67</f>
        <v>209049688517</v>
      </c>
      <c r="H58" s="40"/>
      <c r="I58" s="55" t="s">
        <v>78</v>
      </c>
      <c r="J58" s="53">
        <v>209049688517</v>
      </c>
    </row>
    <row r="59" spans="1:10" ht="20.399999999999999" x14ac:dyDescent="0.3">
      <c r="A59" t="s">
        <v>3</v>
      </c>
      <c r="B59" s="6">
        <v>177767</v>
      </c>
      <c r="C59" s="6">
        <v>211047</v>
      </c>
      <c r="D59" s="6">
        <f t="shared" si="7"/>
        <v>37517192049</v>
      </c>
      <c r="F59" s="43" t="s">
        <v>73</v>
      </c>
      <c r="G59" s="44">
        <f>D69</f>
        <v>-500192638.39999998</v>
      </c>
      <c r="H59" s="40"/>
      <c r="I59" s="56" t="s">
        <v>79</v>
      </c>
      <c r="J59" s="51">
        <v>-500192638.39999998</v>
      </c>
    </row>
    <row r="60" spans="1:10" ht="18" x14ac:dyDescent="0.3">
      <c r="A60" t="s">
        <v>4</v>
      </c>
      <c r="B60" s="6">
        <v>165249</v>
      </c>
      <c r="C60" s="6">
        <v>211932</v>
      </c>
      <c r="D60" s="6">
        <f t="shared" si="7"/>
        <v>35021551068</v>
      </c>
      <c r="F60" s="41" t="s">
        <v>68</v>
      </c>
      <c r="G60" s="46">
        <f>D70</f>
        <v>-0.95524610596606285</v>
      </c>
      <c r="H60" s="40"/>
      <c r="I60" s="55" t="s">
        <v>68</v>
      </c>
      <c r="J60" s="57">
        <v>-0.95524610596606285</v>
      </c>
    </row>
    <row r="61" spans="1:10" ht="18" x14ac:dyDescent="0.3">
      <c r="A61" t="s">
        <v>5</v>
      </c>
      <c r="B61" s="6">
        <v>153820</v>
      </c>
      <c r="C61" s="6">
        <v>228819</v>
      </c>
      <c r="D61" s="6">
        <f t="shared" si="7"/>
        <v>35196938580</v>
      </c>
      <c r="F61" s="41" t="s">
        <v>69</v>
      </c>
      <c r="G61" s="47">
        <f>D71</f>
        <v>-1.252359430693861</v>
      </c>
      <c r="H61" s="40"/>
      <c r="I61" s="56" t="s">
        <v>69</v>
      </c>
      <c r="J61" s="58">
        <v>-1.252359430693861</v>
      </c>
    </row>
    <row r="62" spans="1:10" ht="18.600000000000001" thickBot="1" x14ac:dyDescent="0.35">
      <c r="A62" t="s">
        <v>6</v>
      </c>
      <c r="B62" s="6">
        <v>138986</v>
      </c>
      <c r="C62" s="6">
        <v>241925</v>
      </c>
      <c r="D62" s="6">
        <f t="shared" si="7"/>
        <v>33624188050</v>
      </c>
      <c r="F62" s="41" t="s">
        <v>70</v>
      </c>
      <c r="G62" s="45">
        <f>D72</f>
        <v>420272.9202462968</v>
      </c>
      <c r="H62" s="40"/>
      <c r="I62" s="59" t="s">
        <v>70</v>
      </c>
      <c r="J62" s="60">
        <v>420272.9202462968</v>
      </c>
    </row>
    <row r="63" spans="1:10" ht="16.8" thickBot="1" x14ac:dyDescent="0.35">
      <c r="A63" s="34" t="s">
        <v>49</v>
      </c>
      <c r="B63" s="35">
        <f>SUM(B57:B62)</f>
        <v>1011267</v>
      </c>
      <c r="C63" s="35">
        <f>SUM(C57:C62)</f>
        <v>1255162</v>
      </c>
      <c r="D63" s="35">
        <f>SUM(D57:D62)</f>
        <v>209049688517</v>
      </c>
      <c r="F63" s="40"/>
      <c r="G63" s="40"/>
      <c r="H63" s="40"/>
    </row>
    <row r="64" spans="1:10" ht="16.8" thickTop="1" x14ac:dyDescent="0.3">
      <c r="A64" t="s">
        <v>30</v>
      </c>
      <c r="B64" s="6">
        <f>B63/6</f>
        <v>168544.5</v>
      </c>
      <c r="C64" s="6">
        <f>C63/6</f>
        <v>209193.66666666666</v>
      </c>
      <c r="F64" s="62" t="s">
        <v>75</v>
      </c>
      <c r="G64" s="40"/>
      <c r="H64" s="40"/>
    </row>
    <row r="65" spans="1:7" x14ac:dyDescent="0.3">
      <c r="F65" s="63" t="s">
        <v>76</v>
      </c>
      <c r="G65" s="40"/>
    </row>
    <row r="67" spans="1:7" x14ac:dyDescent="0.3">
      <c r="C67" s="36" t="s">
        <v>77</v>
      </c>
      <c r="D67" s="21">
        <f>D63</f>
        <v>209049688517</v>
      </c>
    </row>
    <row r="68" spans="1:7" x14ac:dyDescent="0.3">
      <c r="C68" s="36" t="s">
        <v>55</v>
      </c>
      <c r="D68" s="6">
        <f>(B63*C63)/6</f>
        <v>211550651709</v>
      </c>
    </row>
    <row r="69" spans="1:7" x14ac:dyDescent="0.3">
      <c r="C69" s="36" t="s">
        <v>54</v>
      </c>
      <c r="D69" s="21">
        <f>(D67-D68)/5</f>
        <v>-500192638.39999998</v>
      </c>
    </row>
    <row r="70" spans="1:7" x14ac:dyDescent="0.3">
      <c r="C70" s="36" t="s">
        <v>57</v>
      </c>
      <c r="D70" s="37">
        <f>D69/(B22*C22)</f>
        <v>-0.95524610596606285</v>
      </c>
    </row>
    <row r="71" spans="1:7" x14ac:dyDescent="0.3">
      <c r="C71" s="36" t="s">
        <v>58</v>
      </c>
      <c r="D71" s="39">
        <f>D70*(C22/B22)</f>
        <v>-1.252359430693861</v>
      </c>
    </row>
    <row r="72" spans="1:7" x14ac:dyDescent="0.3">
      <c r="C72" s="36" t="s">
        <v>59</v>
      </c>
      <c r="D72" s="6">
        <f>C20-(B20*D71)</f>
        <v>420272.9202462968</v>
      </c>
    </row>
    <row r="74" spans="1:7" x14ac:dyDescent="0.3">
      <c r="B74" s="36" t="s">
        <v>61</v>
      </c>
      <c r="C74" s="36" t="s">
        <v>60</v>
      </c>
      <c r="D74" s="38" t="s">
        <v>62</v>
      </c>
    </row>
    <row r="77" spans="1:7" x14ac:dyDescent="0.3">
      <c r="D77" s="6"/>
    </row>
    <row r="78" spans="1:7" x14ac:dyDescent="0.3">
      <c r="A78" s="68" t="s">
        <v>92</v>
      </c>
    </row>
    <row r="79" spans="1:7" ht="18" x14ac:dyDescent="0.3">
      <c r="A79" s="68" t="s">
        <v>95</v>
      </c>
      <c r="C79" s="70">
        <f>C45</f>
        <v>3432334552</v>
      </c>
    </row>
    <row r="80" spans="1:7" ht="18.600000000000001" x14ac:dyDescent="0.3">
      <c r="A80" s="68" t="s">
        <v>94</v>
      </c>
      <c r="C80" s="69">
        <f>C79/C35</f>
        <v>1.7187733291066314</v>
      </c>
    </row>
    <row r="81" spans="1:10" x14ac:dyDescent="0.3">
      <c r="A81" s="68" t="s">
        <v>93</v>
      </c>
      <c r="C81" s="68"/>
    </row>
    <row r="82" spans="1:10" x14ac:dyDescent="0.3">
      <c r="A82" s="68"/>
      <c r="C82" s="68"/>
    </row>
    <row r="83" spans="1:10" x14ac:dyDescent="0.3">
      <c r="G83" s="66" t="s">
        <v>84</v>
      </c>
      <c r="H83" s="65"/>
      <c r="I83" s="65"/>
      <c r="J83" s="65"/>
    </row>
    <row r="84" spans="1:10" x14ac:dyDescent="0.3">
      <c r="G84" s="67" t="s">
        <v>85</v>
      </c>
      <c r="H84" s="68"/>
      <c r="I84" s="68"/>
      <c r="J84" s="68"/>
    </row>
    <row r="85" spans="1:10" x14ac:dyDescent="0.3">
      <c r="G85" s="67" t="s">
        <v>83</v>
      </c>
      <c r="H85" s="68"/>
      <c r="I85" s="68"/>
      <c r="J85" s="68"/>
    </row>
    <row r="86" spans="1:10" x14ac:dyDescent="0.3">
      <c r="G86" s="67" t="s">
        <v>86</v>
      </c>
      <c r="H86" s="68"/>
      <c r="I86" s="68"/>
      <c r="J86" s="68"/>
    </row>
    <row r="87" spans="1:10" x14ac:dyDescent="0.3">
      <c r="G87" s="68"/>
      <c r="H87" s="68"/>
      <c r="I87" s="68"/>
      <c r="J87" s="68"/>
    </row>
    <row r="88" spans="1:10" x14ac:dyDescent="0.3">
      <c r="B88" s="64"/>
      <c r="G88" s="67" t="s">
        <v>87</v>
      </c>
    </row>
    <row r="89" spans="1:10" ht="16.8" x14ac:dyDescent="0.3">
      <c r="G89" s="67" t="s">
        <v>88</v>
      </c>
    </row>
    <row r="90" spans="1:10" x14ac:dyDescent="0.3">
      <c r="G90" s="67" t="s">
        <v>89</v>
      </c>
    </row>
    <row r="92" spans="1:10" x14ac:dyDescent="0.3">
      <c r="G92" s="67" t="s">
        <v>90</v>
      </c>
    </row>
    <row r="93" spans="1:10" x14ac:dyDescent="0.3">
      <c r="G93" s="67" t="s">
        <v>91</v>
      </c>
    </row>
    <row r="98" spans="1:1" x14ac:dyDescent="0.3">
      <c r="A98" s="68"/>
    </row>
  </sheetData>
  <sortState xmlns:xlrd2="http://schemas.microsoft.com/office/spreadsheetml/2017/richdata2" ref="A29:B34">
    <sortCondition ref="B29:B34"/>
  </sortState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E4C2-70DC-4506-BD3C-E963F39E1987}">
  <dimension ref="A2:O23"/>
  <sheetViews>
    <sheetView showGridLines="0" tabSelected="1" topLeftCell="C1" workbookViewId="0">
      <selection activeCell="F16" sqref="F16"/>
    </sheetView>
  </sheetViews>
  <sheetFormatPr defaultRowHeight="16.2" x14ac:dyDescent="0.3"/>
  <cols>
    <col min="1" max="1" width="13.5546875" bestFit="1" customWidth="1"/>
    <col min="2" max="2" width="13.33203125" bestFit="1" customWidth="1"/>
    <col min="3" max="3" width="12.88671875" bestFit="1" customWidth="1"/>
    <col min="4" max="4" width="16.77734375" customWidth="1"/>
    <col min="5" max="5" width="17.109375" customWidth="1"/>
    <col min="6" max="6" width="20" bestFit="1" customWidth="1"/>
    <col min="7" max="7" width="13.88671875" customWidth="1"/>
    <col min="8" max="12" width="16.44140625" bestFit="1" customWidth="1"/>
    <col min="14" max="14" width="17" customWidth="1"/>
    <col min="15" max="15" width="15" bestFit="1" customWidth="1"/>
  </cols>
  <sheetData>
    <row r="2" spans="1:15" x14ac:dyDescent="0.3">
      <c r="B2" s="73" t="s">
        <v>50</v>
      </c>
      <c r="C2" s="73" t="s">
        <v>51</v>
      </c>
    </row>
    <row r="3" spans="1:15" x14ac:dyDescent="0.3">
      <c r="A3" t="s">
        <v>9</v>
      </c>
      <c r="B3" t="s">
        <v>7</v>
      </c>
      <c r="C3" t="s">
        <v>8</v>
      </c>
      <c r="D3" s="33" t="s">
        <v>96</v>
      </c>
      <c r="E3" s="33" t="s">
        <v>97</v>
      </c>
      <c r="F3" s="33" t="s">
        <v>56</v>
      </c>
    </row>
    <row r="4" spans="1:15" x14ac:dyDescent="0.3">
      <c r="A4" t="s">
        <v>1</v>
      </c>
      <c r="B4" s="6">
        <v>193844</v>
      </c>
      <c r="C4" s="6">
        <v>167617</v>
      </c>
      <c r="D4" s="71">
        <f>B4*B4</f>
        <v>37575496336</v>
      </c>
      <c r="E4" s="71">
        <f>C4*C4</f>
        <v>28095458689</v>
      </c>
      <c r="F4" s="71">
        <f>B4*C4</f>
        <v>32491549748</v>
      </c>
    </row>
    <row r="5" spans="1:15" x14ac:dyDescent="0.3">
      <c r="A5" t="s">
        <v>2</v>
      </c>
      <c r="B5" s="6">
        <v>181601</v>
      </c>
      <c r="C5" s="6">
        <v>193822</v>
      </c>
      <c r="D5" s="6">
        <f t="shared" ref="D5:E9" si="0">B5*B5</f>
        <v>32978923201</v>
      </c>
      <c r="E5" s="6">
        <f t="shared" si="0"/>
        <v>37566967684</v>
      </c>
      <c r="F5" s="71">
        <f t="shared" ref="F5:F9" si="1">B5*C5</f>
        <v>35198269022</v>
      </c>
      <c r="L5" s="65"/>
    </row>
    <row r="6" spans="1:15" x14ac:dyDescent="0.3">
      <c r="A6" t="s">
        <v>3</v>
      </c>
      <c r="B6" s="6">
        <v>177767</v>
      </c>
      <c r="C6" s="6">
        <v>211047</v>
      </c>
      <c r="D6" s="6">
        <f t="shared" si="0"/>
        <v>31601106289</v>
      </c>
      <c r="E6" s="6">
        <f t="shared" si="0"/>
        <v>44540836209</v>
      </c>
      <c r="F6" s="71">
        <f t="shared" si="1"/>
        <v>37517192049</v>
      </c>
    </row>
    <row r="7" spans="1:15" x14ac:dyDescent="0.3">
      <c r="A7" t="s">
        <v>4</v>
      </c>
      <c r="B7" s="6">
        <v>165249</v>
      </c>
      <c r="C7" s="6">
        <v>211932</v>
      </c>
      <c r="D7" s="6">
        <f t="shared" si="0"/>
        <v>27307232001</v>
      </c>
      <c r="E7" s="6">
        <f t="shared" si="0"/>
        <v>44915172624</v>
      </c>
      <c r="F7" s="71">
        <f t="shared" si="1"/>
        <v>35021551068</v>
      </c>
    </row>
    <row r="8" spans="1:15" x14ac:dyDescent="0.3">
      <c r="A8" t="s">
        <v>5</v>
      </c>
      <c r="B8" s="6">
        <v>153820</v>
      </c>
      <c r="C8" s="6">
        <v>228819</v>
      </c>
      <c r="D8" s="6">
        <f t="shared" si="0"/>
        <v>23660592400</v>
      </c>
      <c r="E8" s="6">
        <f t="shared" si="0"/>
        <v>52358134761</v>
      </c>
      <c r="F8" s="71">
        <f t="shared" si="1"/>
        <v>35196938580</v>
      </c>
    </row>
    <row r="9" spans="1:15" x14ac:dyDescent="0.3">
      <c r="A9" t="s">
        <v>6</v>
      </c>
      <c r="B9" s="6">
        <v>138986</v>
      </c>
      <c r="C9" s="6">
        <v>241925</v>
      </c>
      <c r="D9" s="6">
        <f t="shared" si="0"/>
        <v>19317108196</v>
      </c>
      <c r="E9" s="6">
        <f t="shared" si="0"/>
        <v>58527705625</v>
      </c>
      <c r="F9" s="71">
        <f t="shared" si="1"/>
        <v>33624188050</v>
      </c>
    </row>
    <row r="10" spans="1:15" ht="16.8" thickBot="1" x14ac:dyDescent="0.35">
      <c r="B10" s="72">
        <f>SUM(B4:B9)</f>
        <v>1011267</v>
      </c>
      <c r="C10" s="72">
        <f>SUM(C4:C9)</f>
        <v>1255162</v>
      </c>
      <c r="D10" s="74">
        <f>SUM(D4:D9)</f>
        <v>172440458423</v>
      </c>
      <c r="E10" s="74">
        <f t="shared" ref="E10:F10" si="2">SUM(E4:E9)</f>
        <v>266004275592</v>
      </c>
      <c r="F10" s="74">
        <f t="shared" si="2"/>
        <v>209049688517</v>
      </c>
      <c r="N10" s="87" t="s">
        <v>113</v>
      </c>
      <c r="O10" s="6">
        <f>J15/1</f>
        <v>3132157511.9215579</v>
      </c>
    </row>
    <row r="11" spans="1:15" ht="16.8" thickTop="1" x14ac:dyDescent="0.3">
      <c r="A11" t="s">
        <v>98</v>
      </c>
      <c r="B11" s="6">
        <f>ROUND(B10/6,0)</f>
        <v>168545</v>
      </c>
      <c r="C11" s="6">
        <f>ROUND(C10/6,0)</f>
        <v>209194</v>
      </c>
      <c r="N11" s="87" t="s">
        <v>111</v>
      </c>
      <c r="O11" s="6">
        <f>J16/(6-2)</f>
        <v>75044259.769610524</v>
      </c>
    </row>
    <row r="12" spans="1:15" x14ac:dyDescent="0.3">
      <c r="B12" s="6"/>
      <c r="C12" s="6"/>
    </row>
    <row r="13" spans="1:15" x14ac:dyDescent="0.3">
      <c r="D13" s="82" t="s">
        <v>99</v>
      </c>
      <c r="E13" s="83">
        <f>ROUND(D10-(B10*B10)/6,0)</f>
        <v>1996967542</v>
      </c>
      <c r="I13" s="86" t="s">
        <v>102</v>
      </c>
      <c r="J13" s="86"/>
    </row>
    <row r="14" spans="1:15" x14ac:dyDescent="0.3">
      <c r="D14" s="82" t="s">
        <v>100</v>
      </c>
      <c r="E14" s="83">
        <f>ROUND(E10-(C10*C10)/6,0)</f>
        <v>3432334551</v>
      </c>
      <c r="I14" s="76" t="s">
        <v>103</v>
      </c>
      <c r="J14" s="80">
        <f>E14</f>
        <v>3432334551</v>
      </c>
    </row>
    <row r="15" spans="1:15" x14ac:dyDescent="0.3">
      <c r="D15" s="82" t="s">
        <v>101</v>
      </c>
      <c r="E15" s="84">
        <f>F10-(B10*C10)/6</f>
        <v>-2500963192</v>
      </c>
      <c r="I15" s="76" t="s">
        <v>104</v>
      </c>
      <c r="J15" s="81">
        <f>(E15*E15)/E13</f>
        <v>3132157511.9215579</v>
      </c>
    </row>
    <row r="16" spans="1:15" x14ac:dyDescent="0.3">
      <c r="D16" s="82" t="s">
        <v>52</v>
      </c>
      <c r="E16" s="85">
        <f>E15/E13</f>
        <v>-1.2523804916204291</v>
      </c>
      <c r="I16" s="76" t="s">
        <v>105</v>
      </c>
      <c r="J16" s="80">
        <f>J14-J15</f>
        <v>300177039.0784421</v>
      </c>
      <c r="N16" s="6"/>
    </row>
    <row r="17" spans="4:14" x14ac:dyDescent="0.3">
      <c r="D17" s="82" t="s">
        <v>53</v>
      </c>
      <c r="E17" s="83">
        <f>C11-(E16*B11)</f>
        <v>420276.46996016521</v>
      </c>
      <c r="N17" s="6"/>
    </row>
    <row r="18" spans="4:14" x14ac:dyDescent="0.3">
      <c r="I18" s="75"/>
      <c r="J18" s="76" t="s">
        <v>109</v>
      </c>
      <c r="K18" s="76" t="s">
        <v>110</v>
      </c>
      <c r="L18" s="76" t="s">
        <v>111</v>
      </c>
      <c r="M18" s="76" t="s">
        <v>112</v>
      </c>
      <c r="N18" s="6"/>
    </row>
    <row r="19" spans="4:14" x14ac:dyDescent="0.3">
      <c r="I19" s="76" t="s">
        <v>106</v>
      </c>
      <c r="J19" s="76">
        <v>1</v>
      </c>
      <c r="K19" s="77">
        <f>J15</f>
        <v>3132157511.9215579</v>
      </c>
      <c r="L19" s="77">
        <f>K19</f>
        <v>3132157511.9215579</v>
      </c>
      <c r="M19" s="78">
        <f>O10/O11</f>
        <v>41.737469615096899</v>
      </c>
      <c r="N19" s="6"/>
    </row>
    <row r="20" spans="4:14" x14ac:dyDescent="0.3">
      <c r="I20" s="76" t="s">
        <v>107</v>
      </c>
      <c r="J20" s="76">
        <v>4</v>
      </c>
      <c r="K20" s="77">
        <f>J16</f>
        <v>300177039.0784421</v>
      </c>
      <c r="L20" s="79">
        <f>K20/4</f>
        <v>75044259.769610524</v>
      </c>
      <c r="M20" s="76"/>
    </row>
    <row r="21" spans="4:14" x14ac:dyDescent="0.3">
      <c r="I21" s="76" t="s">
        <v>108</v>
      </c>
      <c r="J21" s="76">
        <v>5</v>
      </c>
      <c r="K21" s="77">
        <f>SUM(K19:K20)</f>
        <v>3432334551</v>
      </c>
      <c r="L21" s="76"/>
      <c r="M21" s="76"/>
    </row>
    <row r="22" spans="4:14" x14ac:dyDescent="0.3">
      <c r="D22" s="68"/>
      <c r="E22" s="68"/>
    </row>
    <row r="23" spans="4:14" x14ac:dyDescent="0.3">
      <c r="L23" s="69">
        <f>E16/(O11/E13)^0.5</f>
        <v>-6.4604542886005234</v>
      </c>
    </row>
  </sheetData>
  <mergeCells count="1">
    <mergeCell ref="I13:J13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EC005-CDB2-4DA2-A7D7-F33CC20B3D0D}">
  <dimension ref="A1"/>
  <sheetViews>
    <sheetView topLeftCell="A85" workbookViewId="0">
      <selection activeCell="K129" sqref="K129"/>
    </sheetView>
  </sheetViews>
  <sheetFormatPr defaultRowHeight="16.2" x14ac:dyDescent="0.3"/>
  <sheetData/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Motivation</vt:lpstr>
      <vt:lpstr>迴歸分析</vt:lpstr>
      <vt:lpstr>anova+t分佈</vt:lpstr>
      <vt:lpstr>參考範例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Fan</dc:creator>
  <cp:lastModifiedBy>Lydia Fan</cp:lastModifiedBy>
  <dcterms:created xsi:type="dcterms:W3CDTF">2023-12-24T05:53:48Z</dcterms:created>
  <dcterms:modified xsi:type="dcterms:W3CDTF">2024-01-01T15:14:51Z</dcterms:modified>
</cp:coreProperties>
</file>