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9361\Desktop\"/>
    </mc:Choice>
  </mc:AlternateContent>
  <xr:revisionPtr revIDLastSave="0" documentId="13_ncr:1_{7B8C124E-5749-4FDE-92A6-231C97F552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Sheet1!$AN$3:$AN$15</definedName>
    <definedName name="_xlchart.v1.0" hidden="1">[1]工作表1!$G$3</definedName>
    <definedName name="_xlchart.v1.1" hidden="1">[1]工作表1!$G$4:$G$31</definedName>
    <definedName name="_xlchart.v1.2" hidden="1">[1]工作表1!$O$3</definedName>
    <definedName name="_xlchart.v1.3" hidden="1">[1]工作表1!$O$4:$O$15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" i="1" l="1"/>
  <c r="AN19" i="1"/>
  <c r="AJ7" i="1"/>
  <c r="AI7" i="1"/>
  <c r="AL4" i="1" s="1"/>
  <c r="AL6" i="1" s="1"/>
  <c r="AJ6" i="1"/>
  <c r="AI6" i="1"/>
  <c r="AJ5" i="1"/>
  <c r="AI5" i="1"/>
  <c r="AL5" i="1" s="1"/>
  <c r="AC3" i="1"/>
  <c r="AC4" i="1" s="1"/>
  <c r="AC5" i="1" s="1"/>
  <c r="AC6" i="1" s="1"/>
  <c r="AC7" i="1" l="1"/>
  <c r="U7" i="1"/>
  <c r="V6" i="1" s="1"/>
  <c r="W6" i="1" s="1"/>
  <c r="O7" i="1"/>
  <c r="P6" i="1"/>
  <c r="P5" i="1"/>
  <c r="F6" i="1"/>
  <c r="F7" i="1"/>
  <c r="F8" i="1"/>
  <c r="F9" i="1"/>
  <c r="F10" i="1"/>
  <c r="F5" i="1"/>
  <c r="V13" i="1" l="1"/>
  <c r="W13" i="1" s="1"/>
  <c r="V5" i="1"/>
  <c r="W5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4" i="1"/>
  <c r="W4" i="1" s="1"/>
  <c r="W15" i="1" l="1"/>
  <c r="W16" i="1" s="1"/>
  <c r="U8" i="1" l="1"/>
  <c r="U18" i="1"/>
</calcChain>
</file>

<file path=xl/sharedStrings.xml><?xml version="1.0" encoding="utf-8"?>
<sst xmlns="http://schemas.openxmlformats.org/spreadsheetml/2006/main" count="73" uniqueCount="59">
  <si>
    <t>Data</t>
    <phoneticPr fontId="2" type="noConversion"/>
  </si>
  <si>
    <t xml:space="preserve">Age </t>
    <phoneticPr fontId="2" type="noConversion"/>
  </si>
  <si>
    <t>Frequenc</t>
    <phoneticPr fontId="2" type="noConversion"/>
  </si>
  <si>
    <t>Relative Frequency</t>
    <phoneticPr fontId="2" type="noConversion"/>
  </si>
  <si>
    <t>30-&lt;35</t>
    <phoneticPr fontId="2" type="noConversion"/>
  </si>
  <si>
    <t>35-&lt;40</t>
    <phoneticPr fontId="2" type="noConversion"/>
  </si>
  <si>
    <t>40-&lt;45</t>
    <phoneticPr fontId="2" type="noConversion"/>
  </si>
  <si>
    <t>45-&lt;50</t>
    <phoneticPr fontId="2" type="noConversion"/>
  </si>
  <si>
    <t>50-&lt;55</t>
    <phoneticPr fontId="2" type="noConversion"/>
  </si>
  <si>
    <t>55-&lt;60</t>
    <phoneticPr fontId="2" type="noConversion"/>
  </si>
  <si>
    <t>0-&lt;30</t>
    <phoneticPr fontId="2" type="noConversion"/>
  </si>
  <si>
    <t>a.</t>
    <phoneticPr fontId="2" type="noConversion"/>
  </si>
  <si>
    <t>30%+24%=54%</t>
    <phoneticPr fontId="2" type="noConversion"/>
  </si>
  <si>
    <t>c.</t>
    <phoneticPr fontId="2" type="noConversion"/>
  </si>
  <si>
    <t>24%+30%0+24%0+16%=94%</t>
    <phoneticPr fontId="2" type="noConversion"/>
  </si>
  <si>
    <t>CH02.01_Q02</t>
  </si>
  <si>
    <t>n=8</t>
    <phoneticPr fontId="2" type="noConversion"/>
  </si>
  <si>
    <t>Data</t>
    <phoneticPr fontId="2" type="noConversion"/>
  </si>
  <si>
    <t>Frequency</t>
    <phoneticPr fontId="2" type="noConversion"/>
  </si>
  <si>
    <t>3,4,5</t>
    <phoneticPr fontId="2" type="noConversion"/>
  </si>
  <si>
    <t>CH02.02_Q14</t>
  </si>
  <si>
    <t>a.</t>
    <phoneticPr fontId="2" type="noConversion"/>
  </si>
  <si>
    <t>range = 71-40=31</t>
    <phoneticPr fontId="2" type="noConversion"/>
  </si>
  <si>
    <t>b.</t>
    <phoneticPr fontId="2" type="noConversion"/>
  </si>
  <si>
    <t xml:space="preserve">mean = </t>
    <phoneticPr fontId="2" type="noConversion"/>
  </si>
  <si>
    <t>mean=</t>
    <phoneticPr fontId="2" type="noConversion"/>
  </si>
  <si>
    <t>median=</t>
    <phoneticPr fontId="2" type="noConversion"/>
  </si>
  <si>
    <t>mode=</t>
    <phoneticPr fontId="2" type="noConversion"/>
  </si>
  <si>
    <t>s=</t>
    <phoneticPr fontId="2" type="noConversion"/>
  </si>
  <si>
    <t>x-mean</t>
    <phoneticPr fontId="2" type="noConversion"/>
  </si>
  <si>
    <t>(x-mean)^2</t>
    <phoneticPr fontId="2" type="noConversion"/>
  </si>
  <si>
    <t>s^2=</t>
    <phoneticPr fontId="2" type="noConversion"/>
  </si>
  <si>
    <t>c.</t>
    <phoneticPr fontId="2" type="noConversion"/>
  </si>
  <si>
    <t>CH02.04_Q24</t>
  </si>
  <si>
    <t>CH01.04_Q26</t>
    <phoneticPr fontId="2" type="noConversion"/>
  </si>
  <si>
    <t>b.</t>
    <phoneticPr fontId="2" type="noConversion"/>
  </si>
  <si>
    <t>CH02.04_Q02</t>
  </si>
  <si>
    <t>CH02.04_Q20</t>
  </si>
  <si>
    <t>位置</t>
    <phoneticPr fontId="2" type="noConversion"/>
  </si>
  <si>
    <t>min=</t>
    <phoneticPr fontId="2" type="noConversion"/>
  </si>
  <si>
    <t>IQR=</t>
    <phoneticPr fontId="2" type="noConversion"/>
  </si>
  <si>
    <t>Q1=</t>
    <phoneticPr fontId="2" type="noConversion"/>
  </si>
  <si>
    <t xml:space="preserve">lower fence = </t>
    <phoneticPr fontId="2" type="noConversion"/>
  </si>
  <si>
    <t>z-lower=</t>
    <phoneticPr fontId="2" type="noConversion"/>
  </si>
  <si>
    <t>Median</t>
    <phoneticPr fontId="2" type="noConversion"/>
  </si>
  <si>
    <t xml:space="preserve">upper fence = </t>
    <phoneticPr fontId="2" type="noConversion"/>
  </si>
  <si>
    <t>z-upper=</t>
    <phoneticPr fontId="2" type="noConversion"/>
  </si>
  <si>
    <t>Q3=</t>
    <phoneticPr fontId="2" type="noConversion"/>
  </si>
  <si>
    <t>max=</t>
    <phoneticPr fontId="2" type="noConversion"/>
  </si>
  <si>
    <t>No</t>
    <phoneticPr fontId="2" type="noConversion"/>
  </si>
  <si>
    <t>d.</t>
    <phoneticPr fontId="2" type="noConversion"/>
  </si>
  <si>
    <t>Q1=</t>
    <phoneticPr fontId="2" type="noConversion"/>
  </si>
  <si>
    <t>Q3=</t>
    <phoneticPr fontId="2" type="noConversion"/>
  </si>
  <si>
    <t>Yes, 年紀越大吃越多有毒物質累積</t>
    <phoneticPr fontId="2" type="noConversion"/>
  </si>
  <si>
    <t>a.</t>
    <phoneticPr fontId="2" type="noConversion"/>
  </si>
  <si>
    <t>b.</t>
    <phoneticPr fontId="2" type="noConversion"/>
  </si>
  <si>
    <t>最多出現的是低於平均值,表示資料只有某幾個月較高,其餘都接近280~314的範圍</t>
    <phoneticPr fontId="2" type="noConversion"/>
  </si>
  <si>
    <t>整體資料約在3倍標準差範圍內</t>
    <phoneticPr fontId="2" type="noConversion"/>
  </si>
  <si>
    <t>There are no outliers (-3&lt;Z&lt;3)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</si>
</sst>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1D212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68744531933518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Sheet1!$F$3</c:f>
              <c:strCache>
                <c:ptCount val="1"/>
                <c:pt idx="0">
                  <c:v>Relative Frequency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</c:numCache>
            </c:numRef>
          </c:cat>
          <c:val>
            <c:numRef>
              <c:f>Sheet1!$F$4:$F$10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0.3</c:v>
                </c:pt>
                <c:pt idx="3">
                  <c:v>0.24</c:v>
                </c:pt>
                <c:pt idx="4">
                  <c:v>0.16</c:v>
                </c:pt>
                <c:pt idx="5">
                  <c:v>0.04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D-4E9A-99D1-D76CB651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254528"/>
        <c:axId val="43274240"/>
      </c:barChart>
      <c:catAx>
        <c:axId val="4325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Ages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4110586176727942"/>
              <c:y val="0.9027314814814816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noFill/>
        </c:spPr>
        <c:crossAx val="43274240"/>
        <c:crosses val="autoZero"/>
        <c:auto val="1"/>
        <c:lblAlgn val="l"/>
        <c:lblOffset val="100"/>
        <c:tickMarkSkip val="10"/>
        <c:noMultiLvlLbl val="0"/>
      </c:catAx>
      <c:valAx>
        <c:axId val="43274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2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364649161344136E-2"/>
          <c:y val="2.20022002200220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01655908891216"/>
          <c:y val="0.18600278925530359"/>
          <c:w val="0.79820778840413187"/>
          <c:h val="0.6012078688183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>
              <a:noFill/>
            </a:ln>
          </c:spPr>
          <c:dPt>
            <c:idx val="2"/>
            <c:marker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81-41BB-92E5-AE32BF4E4236}"/>
              </c:ext>
            </c:extLst>
          </c:dPt>
          <c:xVal>
            <c:numRef>
              <c:f>Sheet1!$L$5:$L$9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1-41BB-92E5-AE32BF4E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0016"/>
        <c:axId val="130600960"/>
      </c:scatterChart>
      <c:valAx>
        <c:axId val="1305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00960"/>
        <c:crosses val="autoZero"/>
        <c:crossBetween val="midCat"/>
      </c:valAx>
      <c:valAx>
        <c:axId val="1306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3525B4A-C802-4793-B718-99067F3582FA}">
          <cx:tx>
            <cx:txData>
              <cx:f>_xlchart.v1.0</cx:f>
              <cx:v>Data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9904FD2-4FCC-4999-ACB5-DD7F5DEC58E7}">
          <cx:tx>
            <cx:txData>
              <cx:f>_xlchart.v1.2</cx:f>
              <cx:v>Data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FF0000"/>
                    </a:solidFill>
                  </a:defRPr>
                </a:pPr>
                <a:endParaRPr lang="zh-TW" altLang="en-US" sz="900" b="1" i="0" u="none" strike="noStrike" baseline="0">
                  <a:solidFill>
                    <a:srgbClr val="FF0000"/>
                  </a:solidFill>
                  <a:latin typeface="Aptos Narrow" panose="02110004020202020204"/>
                  <a:ea typeface="新細明體" panose="02020500000000000000" pitchFamily="18" charset="-120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12</xdr:row>
      <xdr:rowOff>95250</xdr:rowOff>
    </xdr:from>
    <xdr:to>
      <xdr:col>7</xdr:col>
      <xdr:colOff>466725</xdr:colOff>
      <xdr:row>25</xdr:row>
      <xdr:rowOff>114300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466724</xdr:colOff>
      <xdr:row>13</xdr:row>
      <xdr:rowOff>38099</xdr:rowOff>
    </xdr:from>
    <xdr:to>
      <xdr:col>17</xdr:col>
      <xdr:colOff>501649</xdr:colOff>
      <xdr:row>26</xdr:row>
      <xdr:rowOff>206374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495301</xdr:colOff>
      <xdr:row>8</xdr:row>
      <xdr:rowOff>47627</xdr:rowOff>
    </xdr:from>
    <xdr:to>
      <xdr:col>14</xdr:col>
      <xdr:colOff>228606</xdr:colOff>
      <xdr:row>13</xdr:row>
      <xdr:rowOff>200028</xdr:rowOff>
    </xdr:to>
    <xdr:cxnSp macro="">
      <xdr:nvCxnSpPr>
        <xdr:cNvPr id="28" name="弧形接點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rot="5400000">
          <a:off x="9686928" y="2114550"/>
          <a:ext cx="1200151" cy="419105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307975</xdr:colOff>
      <xdr:row>14</xdr:row>
      <xdr:rowOff>196849</xdr:rowOff>
    </xdr:from>
    <xdr:to>
      <xdr:col>15</xdr:col>
      <xdr:colOff>250825</xdr:colOff>
      <xdr:row>16</xdr:row>
      <xdr:rowOff>192085</xdr:rowOff>
    </xdr:to>
    <xdr:sp macro="" textlink="">
      <xdr:nvSpPr>
        <xdr:cNvPr id="30" name="右大括弧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rot="16200000">
          <a:off x="9254332" y="2851942"/>
          <a:ext cx="427036" cy="1162050"/>
        </a:xfrm>
        <a:prstGeom prst="rightBrace">
          <a:avLst>
            <a:gd name="adj1" fmla="val 8333"/>
            <a:gd name="adj2" fmla="val 492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657225</xdr:colOff>
      <xdr:row>17</xdr:row>
      <xdr:rowOff>152400</xdr:rowOff>
    </xdr:from>
    <xdr:ext cx="1168461" cy="264560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553575" y="3714750"/>
          <a:ext cx="11684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mean/median =4</a:t>
          </a:r>
          <a:endParaRPr lang="zh-TW" altLang="en-US" sz="1100"/>
        </a:p>
      </xdr:txBody>
    </xdr:sp>
    <xdr:clientData/>
  </xdr:oneCellAnchor>
  <xdr:twoCellAnchor>
    <xdr:from>
      <xdr:col>33</xdr:col>
      <xdr:colOff>57149</xdr:colOff>
      <xdr:row>9</xdr:row>
      <xdr:rowOff>209550</xdr:rowOff>
    </xdr:from>
    <xdr:to>
      <xdr:col>37</xdr:col>
      <xdr:colOff>488950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9F59A777-A8DF-4A3C-9DBD-A1B7E6287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75649" y="2152650"/>
              <a:ext cx="3200401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40</xdr:col>
      <xdr:colOff>330199</xdr:colOff>
      <xdr:row>3</xdr:row>
      <xdr:rowOff>22224</xdr:rowOff>
    </xdr:from>
    <xdr:to>
      <xdr:col>45</xdr:col>
      <xdr:colOff>336550</xdr:colOff>
      <xdr:row>21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1771975F-2C51-4C00-8F26-9AE3A3809B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6099" y="669924"/>
              <a:ext cx="3054351" cy="4022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0</xdr:colOff>
      <xdr:row>25</xdr:row>
      <xdr:rowOff>0</xdr:rowOff>
    </xdr:from>
    <xdr:to>
      <xdr:col>45</xdr:col>
      <xdr:colOff>343427</xdr:colOff>
      <xdr:row>42</xdr:row>
      <xdr:rowOff>38603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689300" y="5238750"/>
          <a:ext cx="3772427" cy="3600953"/>
        </a:xfrm>
        <a:prstGeom prst="rect">
          <a:avLst/>
        </a:prstGeom>
      </xdr:spPr>
    </xdr:pic>
    <xdr:clientData/>
  </xdr:twoCellAnchor>
  <xdr:twoCellAnchor>
    <xdr:from>
      <xdr:col>12</xdr:col>
      <xdr:colOff>355600</xdr:colOff>
      <xdr:row>20</xdr:row>
      <xdr:rowOff>88900</xdr:rowOff>
    </xdr:from>
    <xdr:to>
      <xdr:col>12</xdr:col>
      <xdr:colOff>438150</xdr:colOff>
      <xdr:row>20</xdr:row>
      <xdr:rowOff>196850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D4C8C425-C4E1-720A-DA4C-91C0061FA9D0}"/>
            </a:ext>
          </a:extLst>
        </xdr:cNvPr>
        <xdr:cNvSpPr/>
      </xdr:nvSpPr>
      <xdr:spPr>
        <a:xfrm>
          <a:off x="8324850" y="440690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323850</xdr:colOff>
      <xdr:row>17</xdr:row>
      <xdr:rowOff>19050</xdr:rowOff>
    </xdr:from>
    <xdr:to>
      <xdr:col>13</xdr:col>
      <xdr:colOff>406400</xdr:colOff>
      <xdr:row>17</xdr:row>
      <xdr:rowOff>127000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6308356A-9F31-46BD-B82F-CE8F9DE827D8}"/>
            </a:ext>
          </a:extLst>
        </xdr:cNvPr>
        <xdr:cNvSpPr/>
      </xdr:nvSpPr>
      <xdr:spPr>
        <a:xfrm>
          <a:off x="8902700" y="368935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14</xdr:col>
      <xdr:colOff>260350</xdr:colOff>
      <xdr:row>17</xdr:row>
      <xdr:rowOff>25400</xdr:rowOff>
    </xdr:from>
    <xdr:to>
      <xdr:col>14</xdr:col>
      <xdr:colOff>342900</xdr:colOff>
      <xdr:row>17</xdr:row>
      <xdr:rowOff>133350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2A41AAF2-E048-4CC8-971E-6A3A1F340B44}"/>
            </a:ext>
          </a:extLst>
        </xdr:cNvPr>
        <xdr:cNvSpPr/>
      </xdr:nvSpPr>
      <xdr:spPr>
        <a:xfrm>
          <a:off x="9448800" y="369570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228600</xdr:colOff>
      <xdr:row>17</xdr:row>
      <xdr:rowOff>38100</xdr:rowOff>
    </xdr:from>
    <xdr:to>
      <xdr:col>15</xdr:col>
      <xdr:colOff>311150</xdr:colOff>
      <xdr:row>17</xdr:row>
      <xdr:rowOff>146050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CB6BBCD1-A881-4DDD-89C8-4DFF43265008}"/>
            </a:ext>
          </a:extLst>
        </xdr:cNvPr>
        <xdr:cNvSpPr/>
      </xdr:nvSpPr>
      <xdr:spPr>
        <a:xfrm>
          <a:off x="10026650" y="370840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165100</xdr:colOff>
      <xdr:row>20</xdr:row>
      <xdr:rowOff>95250</xdr:rowOff>
    </xdr:from>
    <xdr:to>
      <xdr:col>16</xdr:col>
      <xdr:colOff>247650</xdr:colOff>
      <xdr:row>20</xdr:row>
      <xdr:rowOff>203200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E408268A-DB57-4A2E-BC16-9C0865D9CF85}"/>
            </a:ext>
          </a:extLst>
        </xdr:cNvPr>
        <xdr:cNvSpPr/>
      </xdr:nvSpPr>
      <xdr:spPr>
        <a:xfrm>
          <a:off x="10572750" y="441325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317500</xdr:colOff>
      <xdr:row>20</xdr:row>
      <xdr:rowOff>76200</xdr:rowOff>
    </xdr:from>
    <xdr:to>
      <xdr:col>13</xdr:col>
      <xdr:colOff>400050</xdr:colOff>
      <xdr:row>20</xdr:row>
      <xdr:rowOff>184150</xdr:rowOff>
    </xdr:to>
    <xdr:sp macro="" textlink="">
      <xdr:nvSpPr>
        <xdr:cNvPr id="12" name="橢圓 11">
          <a:extLst>
            <a:ext uri="{FF2B5EF4-FFF2-40B4-BE49-F238E27FC236}">
              <a16:creationId xmlns:a16="http://schemas.microsoft.com/office/drawing/2014/main" id="{CEDD144A-D06D-4525-BFE6-53FCC1DB0ABF}"/>
            </a:ext>
          </a:extLst>
        </xdr:cNvPr>
        <xdr:cNvSpPr/>
      </xdr:nvSpPr>
      <xdr:spPr>
        <a:xfrm>
          <a:off x="8896350" y="439420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14</xdr:col>
      <xdr:colOff>298450</xdr:colOff>
      <xdr:row>20</xdr:row>
      <xdr:rowOff>101600</xdr:rowOff>
    </xdr:from>
    <xdr:to>
      <xdr:col>14</xdr:col>
      <xdr:colOff>381000</xdr:colOff>
      <xdr:row>20</xdr:row>
      <xdr:rowOff>209550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6308B13C-9AE6-467E-BCC9-BEA13407BA12}"/>
            </a:ext>
          </a:extLst>
        </xdr:cNvPr>
        <xdr:cNvSpPr/>
      </xdr:nvSpPr>
      <xdr:spPr>
        <a:xfrm>
          <a:off x="9486900" y="441960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234950</xdr:colOff>
      <xdr:row>20</xdr:row>
      <xdr:rowOff>88900</xdr:rowOff>
    </xdr:from>
    <xdr:to>
      <xdr:col>15</xdr:col>
      <xdr:colOff>317500</xdr:colOff>
      <xdr:row>20</xdr:row>
      <xdr:rowOff>196850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BE2D964C-F1F2-4EEA-8D58-B84B7815B28D}"/>
            </a:ext>
          </a:extLst>
        </xdr:cNvPr>
        <xdr:cNvSpPr/>
      </xdr:nvSpPr>
      <xdr:spPr>
        <a:xfrm>
          <a:off x="10033000" y="4406900"/>
          <a:ext cx="82550" cy="1079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0.65236</cdr:x>
      <cdr:y>0.0462</cdr:y>
    </cdr:from>
    <cdr:to>
      <cdr:x>0.85582</cdr:x>
      <cdr:y>0.13787</cdr:y>
    </cdr:to>
    <cdr:sp macro="" textlink="">
      <cdr:nvSpPr>
        <cdr:cNvPr id="3" name="文字方塊 37"/>
        <cdr:cNvSpPr txBox="1"/>
      </cdr:nvSpPr>
      <cdr:spPr>
        <a:xfrm xmlns:a="http://schemas.openxmlformats.org/drawingml/2006/main">
          <a:off x="2895600" y="133350"/>
          <a:ext cx="903068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zh-TW" sz="1100"/>
            <a:t>mode =3,4,5</a:t>
          </a:r>
          <a:endParaRPr lang="zh-TW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316;&#269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工作表1"/>
    </sheetNames>
    <sheetDataSet>
      <sheetData sheetId="0">
        <row r="3">
          <cell r="G3" t="str">
            <v>Data</v>
          </cell>
          <cell r="O3" t="str">
            <v>Data</v>
          </cell>
        </row>
        <row r="4">
          <cell r="G4">
            <v>1.7</v>
          </cell>
          <cell r="O4">
            <v>243.92</v>
          </cell>
        </row>
        <row r="5">
          <cell r="G5">
            <v>1.72</v>
          </cell>
          <cell r="O5">
            <v>233.97</v>
          </cell>
        </row>
        <row r="6">
          <cell r="G6">
            <v>5.9</v>
          </cell>
          <cell r="O6">
            <v>255.4</v>
          </cell>
        </row>
        <row r="7">
          <cell r="G7">
            <v>8.8000000000000007</v>
          </cell>
          <cell r="O7">
            <v>247.34</v>
          </cell>
        </row>
        <row r="8">
          <cell r="G8">
            <v>85.4</v>
          </cell>
          <cell r="O8">
            <v>273.8</v>
          </cell>
        </row>
        <row r="9">
          <cell r="G9">
            <v>101</v>
          </cell>
          <cell r="O9">
            <v>383.68</v>
          </cell>
        </row>
        <row r="10">
          <cell r="G10">
            <v>118</v>
          </cell>
          <cell r="O10">
            <v>459.21</v>
          </cell>
        </row>
        <row r="11">
          <cell r="G11">
            <v>168</v>
          </cell>
          <cell r="O11">
            <v>408.48</v>
          </cell>
        </row>
        <row r="12">
          <cell r="G12">
            <v>180</v>
          </cell>
          <cell r="O12">
            <v>446.3</v>
          </cell>
        </row>
        <row r="13">
          <cell r="G13">
            <v>183</v>
          </cell>
          <cell r="O13">
            <v>286.35000000000002</v>
          </cell>
        </row>
        <row r="14">
          <cell r="G14">
            <v>209</v>
          </cell>
          <cell r="O14">
            <v>252.44</v>
          </cell>
        </row>
        <row r="15">
          <cell r="G15">
            <v>218</v>
          </cell>
          <cell r="O15">
            <v>286.41000000000003</v>
          </cell>
        </row>
        <row r="16">
          <cell r="G16">
            <v>221</v>
          </cell>
        </row>
        <row r="17">
          <cell r="G17">
            <v>241</v>
          </cell>
        </row>
        <row r="18">
          <cell r="G18">
            <v>252</v>
          </cell>
        </row>
        <row r="19">
          <cell r="G19">
            <v>264</v>
          </cell>
        </row>
        <row r="20">
          <cell r="G20">
            <v>278</v>
          </cell>
        </row>
        <row r="21">
          <cell r="G21">
            <v>286</v>
          </cell>
        </row>
        <row r="22">
          <cell r="G22">
            <v>314</v>
          </cell>
        </row>
        <row r="23">
          <cell r="G23">
            <v>315</v>
          </cell>
        </row>
        <row r="24">
          <cell r="G24">
            <v>316</v>
          </cell>
        </row>
        <row r="25">
          <cell r="G25">
            <v>318</v>
          </cell>
        </row>
        <row r="26">
          <cell r="G26">
            <v>329</v>
          </cell>
        </row>
        <row r="27">
          <cell r="G27">
            <v>397</v>
          </cell>
        </row>
        <row r="28">
          <cell r="G28">
            <v>406</v>
          </cell>
        </row>
        <row r="29">
          <cell r="G29">
            <v>445</v>
          </cell>
        </row>
        <row r="30">
          <cell r="G30">
            <v>481</v>
          </cell>
        </row>
        <row r="31">
          <cell r="G31">
            <v>485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3"/>
  <sheetViews>
    <sheetView tabSelected="1" topLeftCell="AE1" workbookViewId="0">
      <selection activeCell="AV10" sqref="AV10"/>
    </sheetView>
  </sheetViews>
  <sheetFormatPr defaultRowHeight="17" x14ac:dyDescent="0.4"/>
  <cols>
    <col min="5" max="5" width="11.90625" customWidth="1"/>
    <col min="6" max="6" width="14.90625" customWidth="1"/>
    <col min="29" max="29" width="12.26953125" customWidth="1"/>
    <col min="37" max="37" width="13.453125" bestFit="1" customWidth="1"/>
  </cols>
  <sheetData>
    <row r="1" spans="1:48" x14ac:dyDescent="0.4">
      <c r="A1" s="2" t="s">
        <v>34</v>
      </c>
      <c r="J1" s="2" t="s">
        <v>15</v>
      </c>
      <c r="R1" s="2" t="s">
        <v>20</v>
      </c>
      <c r="Z1" s="2" t="s">
        <v>36</v>
      </c>
      <c r="AF1" s="2" t="s">
        <v>37</v>
      </c>
      <c r="AN1" s="2" t="s">
        <v>33</v>
      </c>
    </row>
    <row r="2" spans="1:48" x14ac:dyDescent="0.4">
      <c r="Z2" t="s">
        <v>0</v>
      </c>
    </row>
    <row r="3" spans="1:48" x14ac:dyDescent="0.4">
      <c r="A3" t="s">
        <v>0</v>
      </c>
      <c r="C3" t="s">
        <v>1</v>
      </c>
      <c r="D3" t="s">
        <v>1</v>
      </c>
      <c r="E3" t="s">
        <v>2</v>
      </c>
      <c r="F3" t="s">
        <v>3</v>
      </c>
      <c r="J3" t="s">
        <v>16</v>
      </c>
      <c r="R3" t="s">
        <v>0</v>
      </c>
      <c r="T3" t="s">
        <v>21</v>
      </c>
      <c r="V3" t="s">
        <v>29</v>
      </c>
      <c r="W3" t="s">
        <v>30</v>
      </c>
      <c r="Z3">
        <v>1</v>
      </c>
      <c r="AB3" t="s">
        <v>25</v>
      </c>
      <c r="AC3">
        <f>AVERAGE(Z3:Z13)</f>
        <v>3.5090909090909093</v>
      </c>
      <c r="AF3" t="s">
        <v>0</v>
      </c>
      <c r="AH3" t="s">
        <v>11</v>
      </c>
      <c r="AJ3" t="s">
        <v>38</v>
      </c>
      <c r="AN3" t="s">
        <v>0</v>
      </c>
      <c r="AP3" t="s">
        <v>54</v>
      </c>
    </row>
    <row r="4" spans="1:48" x14ac:dyDescent="0.4">
      <c r="A4">
        <v>30</v>
      </c>
      <c r="C4" t="s">
        <v>10</v>
      </c>
      <c r="D4">
        <v>0</v>
      </c>
      <c r="E4">
        <v>0</v>
      </c>
      <c r="F4" s="1">
        <v>0</v>
      </c>
      <c r="J4" t="s">
        <v>17</v>
      </c>
      <c r="L4" t="s">
        <v>17</v>
      </c>
      <c r="M4" t="s">
        <v>18</v>
      </c>
      <c r="R4">
        <v>40</v>
      </c>
      <c r="T4" t="s">
        <v>22</v>
      </c>
      <c r="V4">
        <f>R4-$U$7</f>
        <v>-19.200000000000003</v>
      </c>
      <c r="W4">
        <f>V4^2</f>
        <v>368.6400000000001</v>
      </c>
      <c r="Z4">
        <v>1.7</v>
      </c>
      <c r="AB4" t="s">
        <v>31</v>
      </c>
      <c r="AC4">
        <f>((Z3-AC3)^2+(Z4-AC3)^2+(Z5-AC3)^2+(Z6-AC3)^2+(Z7-AC3)^2+(Z8-AC3)^2+(Z9-AC3)^2+(Z10-AC3)^2+(Z11-AC3)^2+(Z12-AC3)^2+(Z13-AC3)^2)/10</f>
        <v>4.684909090909092</v>
      </c>
      <c r="AF4">
        <v>1.7</v>
      </c>
      <c r="AH4" t="s">
        <v>39</v>
      </c>
      <c r="AI4">
        <v>1.7</v>
      </c>
      <c r="AK4" t="s">
        <v>40</v>
      </c>
      <c r="AL4">
        <f>AI7-AI5</f>
        <v>187</v>
      </c>
      <c r="AN4">
        <v>233.97</v>
      </c>
    </row>
    <row r="5" spans="1:48" x14ac:dyDescent="0.4">
      <c r="A5">
        <v>30</v>
      </c>
      <c r="C5" t="s">
        <v>4</v>
      </c>
      <c r="D5">
        <v>30</v>
      </c>
      <c r="E5">
        <v>12</v>
      </c>
      <c r="F5" s="1">
        <f>E5/50</f>
        <v>0.24</v>
      </c>
      <c r="J5">
        <v>2</v>
      </c>
      <c r="L5">
        <v>2</v>
      </c>
      <c r="M5">
        <v>1</v>
      </c>
      <c r="O5" t="s">
        <v>25</v>
      </c>
      <c r="P5">
        <f>AVERAGE(J5:J12)</f>
        <v>4</v>
      </c>
      <c r="R5">
        <v>49</v>
      </c>
      <c r="V5">
        <f t="shared" ref="V5:V13" si="0">R5-$U$7</f>
        <v>-10.200000000000003</v>
      </c>
      <c r="W5">
        <f t="shared" ref="W5:W13" si="1">V5^2</f>
        <v>104.04000000000006</v>
      </c>
      <c r="Z5">
        <v>2</v>
      </c>
      <c r="AB5" t="s">
        <v>28</v>
      </c>
      <c r="AC5">
        <f>SQRT(AC4)</f>
        <v>2.1644650819334306</v>
      </c>
      <c r="AF5">
        <v>1.72</v>
      </c>
      <c r="AH5" t="s">
        <v>41</v>
      </c>
      <c r="AI5">
        <f>AF10+(AF11-AF10)*0.25</f>
        <v>130.5</v>
      </c>
      <c r="AJ5">
        <f>0.25*(28+1)</f>
        <v>7.25</v>
      </c>
      <c r="AK5" t="s">
        <v>42</v>
      </c>
      <c r="AL5">
        <f>AI5-1.5*AL4</f>
        <v>-150</v>
      </c>
      <c r="AN5">
        <v>243.92</v>
      </c>
    </row>
    <row r="6" spans="1:48" x14ac:dyDescent="0.4">
      <c r="A6">
        <v>30</v>
      </c>
      <c r="C6" t="s">
        <v>5</v>
      </c>
      <c r="D6">
        <v>35</v>
      </c>
      <c r="E6">
        <v>15</v>
      </c>
      <c r="F6" s="1">
        <f t="shared" ref="F6:F10" si="2">E6/50</f>
        <v>0.3</v>
      </c>
      <c r="J6">
        <v>3</v>
      </c>
      <c r="L6">
        <v>3</v>
      </c>
      <c r="M6">
        <v>2</v>
      </c>
      <c r="O6" t="s">
        <v>26</v>
      </c>
      <c r="P6">
        <f>(4+4)/2</f>
        <v>4</v>
      </c>
      <c r="R6">
        <v>52</v>
      </c>
      <c r="T6" t="s">
        <v>23</v>
      </c>
      <c r="V6">
        <f t="shared" si="0"/>
        <v>-7.2000000000000028</v>
      </c>
      <c r="W6">
        <f t="shared" si="1"/>
        <v>51.840000000000039</v>
      </c>
      <c r="Z6">
        <v>2.1</v>
      </c>
      <c r="AB6" t="s">
        <v>43</v>
      </c>
      <c r="AC6">
        <f>(Z3-AC3)/AC5</f>
        <v>-1.1592198599247616</v>
      </c>
      <c r="AF6">
        <v>5.9</v>
      </c>
      <c r="AH6" t="s">
        <v>44</v>
      </c>
      <c r="AI6">
        <f>(AF17+AF18)/2</f>
        <v>246.5</v>
      </c>
      <c r="AJ6">
        <f>0.5*(28+1)</f>
        <v>14.5</v>
      </c>
      <c r="AK6" t="s">
        <v>45</v>
      </c>
      <c r="AL6">
        <f>AI7+1.5*AL4</f>
        <v>598</v>
      </c>
      <c r="AN6">
        <v>247.34</v>
      </c>
    </row>
    <row r="7" spans="1:48" x14ac:dyDescent="0.4">
      <c r="A7">
        <v>31</v>
      </c>
      <c r="C7" t="s">
        <v>6</v>
      </c>
      <c r="D7">
        <v>40</v>
      </c>
      <c r="E7">
        <v>12</v>
      </c>
      <c r="F7" s="1">
        <f t="shared" si="2"/>
        <v>0.24</v>
      </c>
      <c r="J7">
        <v>3</v>
      </c>
      <c r="L7">
        <v>4</v>
      </c>
      <c r="M7">
        <v>2</v>
      </c>
      <c r="O7">
        <f>0.5*9</f>
        <v>4.5</v>
      </c>
      <c r="R7">
        <v>54</v>
      </c>
      <c r="T7" t="s">
        <v>24</v>
      </c>
      <c r="U7">
        <f>AVERAGE(R4:R13)</f>
        <v>59.2</v>
      </c>
      <c r="V7">
        <f t="shared" si="0"/>
        <v>-5.2000000000000028</v>
      </c>
      <c r="W7">
        <f t="shared" si="1"/>
        <v>27.040000000000031</v>
      </c>
      <c r="Z7">
        <v>2.2999999999999998</v>
      </c>
      <c r="AB7" t="s">
        <v>46</v>
      </c>
      <c r="AC7">
        <f>(Z13-AC3)/AC5</f>
        <v>1.9824339633495924</v>
      </c>
      <c r="AF7">
        <v>8.8000000000000007</v>
      </c>
      <c r="AH7" t="s">
        <v>47</v>
      </c>
      <c r="AI7">
        <f>AF24+(AF25-AF24)*0.75</f>
        <v>317.5</v>
      </c>
      <c r="AJ7">
        <f>0.75*(28+1)</f>
        <v>21.75</v>
      </c>
      <c r="AN7">
        <v>252.44</v>
      </c>
      <c r="AU7" t="s">
        <v>51</v>
      </c>
      <c r="AV7">
        <v>248.61500000000001</v>
      </c>
    </row>
    <row r="8" spans="1:48" x14ac:dyDescent="0.4">
      <c r="A8">
        <v>31</v>
      </c>
      <c r="C8" t="s">
        <v>7</v>
      </c>
      <c r="D8">
        <v>45</v>
      </c>
      <c r="E8">
        <v>8</v>
      </c>
      <c r="F8" s="1">
        <f t="shared" si="2"/>
        <v>0.16</v>
      </c>
      <c r="J8">
        <v>4</v>
      </c>
      <c r="L8">
        <v>5</v>
      </c>
      <c r="M8">
        <v>2</v>
      </c>
      <c r="O8" t="s">
        <v>27</v>
      </c>
      <c r="P8" s="3" t="s">
        <v>19</v>
      </c>
      <c r="R8">
        <v>59</v>
      </c>
      <c r="T8" t="s">
        <v>28</v>
      </c>
      <c r="U8">
        <f>W16</f>
        <v>10.368756488176928</v>
      </c>
      <c r="V8">
        <f t="shared" si="0"/>
        <v>-0.20000000000000284</v>
      </c>
      <c r="W8">
        <f t="shared" si="1"/>
        <v>4.0000000000001139E-2</v>
      </c>
      <c r="Z8">
        <v>2.8</v>
      </c>
      <c r="AC8" t="s">
        <v>58</v>
      </c>
      <c r="AF8">
        <v>85.4</v>
      </c>
      <c r="AH8" t="s">
        <v>48</v>
      </c>
      <c r="AI8">
        <v>485</v>
      </c>
      <c r="AN8">
        <v>255.4</v>
      </c>
      <c r="AU8" t="s">
        <v>52</v>
      </c>
      <c r="AV8">
        <v>402.28</v>
      </c>
    </row>
    <row r="9" spans="1:48" x14ac:dyDescent="0.4">
      <c r="A9">
        <v>32</v>
      </c>
      <c r="C9" t="s">
        <v>8</v>
      </c>
      <c r="D9">
        <v>50</v>
      </c>
      <c r="E9">
        <v>2</v>
      </c>
      <c r="F9" s="1">
        <f t="shared" si="2"/>
        <v>0.04</v>
      </c>
      <c r="J9">
        <v>4</v>
      </c>
      <c r="L9">
        <v>6</v>
      </c>
      <c r="M9">
        <v>1</v>
      </c>
      <c r="R9">
        <v>61</v>
      </c>
      <c r="V9">
        <f t="shared" si="0"/>
        <v>1.7999999999999972</v>
      </c>
      <c r="W9">
        <f t="shared" si="1"/>
        <v>3.2399999999999896</v>
      </c>
      <c r="Z9">
        <v>2.9</v>
      </c>
      <c r="AF9">
        <v>101</v>
      </c>
      <c r="AN9">
        <v>273.8</v>
      </c>
      <c r="AU9" t="s">
        <v>40</v>
      </c>
      <c r="AV9">
        <f>AV8-AV7</f>
        <v>153.66499999999996</v>
      </c>
    </row>
    <row r="10" spans="1:48" x14ac:dyDescent="0.4">
      <c r="A10">
        <v>32</v>
      </c>
      <c r="C10" t="s">
        <v>9</v>
      </c>
      <c r="D10">
        <v>55</v>
      </c>
      <c r="E10">
        <v>1</v>
      </c>
      <c r="F10" s="1">
        <f t="shared" si="2"/>
        <v>0.02</v>
      </c>
      <c r="J10">
        <v>5</v>
      </c>
      <c r="R10">
        <v>67</v>
      </c>
      <c r="V10">
        <f t="shared" si="0"/>
        <v>7.7999999999999972</v>
      </c>
      <c r="W10">
        <f t="shared" si="1"/>
        <v>60.839999999999954</v>
      </c>
      <c r="Z10">
        <v>4.4000000000000004</v>
      </c>
      <c r="AF10">
        <v>118</v>
      </c>
      <c r="AH10" t="s">
        <v>23</v>
      </c>
      <c r="AN10">
        <v>286.35000000000002</v>
      </c>
    </row>
    <row r="11" spans="1:48" x14ac:dyDescent="0.4">
      <c r="A11">
        <v>32</v>
      </c>
      <c r="J11">
        <v>5</v>
      </c>
      <c r="R11">
        <v>69</v>
      </c>
      <c r="V11">
        <f t="shared" si="0"/>
        <v>9.7999999999999972</v>
      </c>
      <c r="W11">
        <f t="shared" si="1"/>
        <v>96.039999999999949</v>
      </c>
      <c r="Z11">
        <v>5.0999999999999996</v>
      </c>
      <c r="AF11">
        <v>168</v>
      </c>
      <c r="AN11">
        <v>286.41000000000003</v>
      </c>
      <c r="AU11" t="s">
        <v>55</v>
      </c>
    </row>
    <row r="12" spans="1:48" x14ac:dyDescent="0.4">
      <c r="A12">
        <v>33</v>
      </c>
      <c r="C12" t="s">
        <v>11</v>
      </c>
      <c r="J12">
        <v>6</v>
      </c>
      <c r="R12">
        <v>70</v>
      </c>
      <c r="V12">
        <f t="shared" si="0"/>
        <v>10.799999999999997</v>
      </c>
      <c r="W12">
        <f t="shared" si="1"/>
        <v>116.63999999999994</v>
      </c>
      <c r="Z12">
        <v>6.5</v>
      </c>
      <c r="AF12">
        <v>180</v>
      </c>
      <c r="AN12">
        <v>383.68</v>
      </c>
      <c r="AU12" t="s">
        <v>56</v>
      </c>
    </row>
    <row r="13" spans="1:48" x14ac:dyDescent="0.4">
      <c r="A13">
        <v>33</v>
      </c>
      <c r="R13">
        <v>71</v>
      </c>
      <c r="V13">
        <f t="shared" si="0"/>
        <v>11.799999999999997</v>
      </c>
      <c r="W13">
        <f t="shared" si="1"/>
        <v>139.23999999999992</v>
      </c>
      <c r="Z13">
        <v>7.8</v>
      </c>
      <c r="AF13">
        <v>183</v>
      </c>
      <c r="AN13">
        <v>408.48</v>
      </c>
    </row>
    <row r="14" spans="1:48" x14ac:dyDescent="0.4">
      <c r="A14">
        <v>34</v>
      </c>
      <c r="AF14">
        <v>209</v>
      </c>
      <c r="AN14">
        <v>446.3</v>
      </c>
    </row>
    <row r="15" spans="1:48" x14ac:dyDescent="0.4">
      <c r="A15">
        <v>34</v>
      </c>
      <c r="V15" t="s">
        <v>31</v>
      </c>
      <c r="W15">
        <f>SUM(W4:W14)/9</f>
        <v>107.51111111111112</v>
      </c>
      <c r="AF15">
        <v>218</v>
      </c>
      <c r="AN15">
        <v>459.21</v>
      </c>
    </row>
    <row r="16" spans="1:48" x14ac:dyDescent="0.4">
      <c r="A16">
        <v>35</v>
      </c>
      <c r="V16" t="s">
        <v>28</v>
      </c>
      <c r="W16">
        <f>SQRT(W15)</f>
        <v>10.368756488176928</v>
      </c>
      <c r="AF16">
        <v>221</v>
      </c>
    </row>
    <row r="17" spans="1:40" x14ac:dyDescent="0.4">
      <c r="A17">
        <v>35</v>
      </c>
      <c r="AF17" s="4">
        <v>241</v>
      </c>
    </row>
    <row r="18" spans="1:40" x14ac:dyDescent="0.4">
      <c r="A18">
        <v>35</v>
      </c>
      <c r="T18" t="s">
        <v>32</v>
      </c>
      <c r="U18">
        <f>31/W16</f>
        <v>2.9897509923536196</v>
      </c>
      <c r="AF18" s="4">
        <v>252</v>
      </c>
    </row>
    <row r="19" spans="1:40" x14ac:dyDescent="0.4">
      <c r="A19">
        <v>36</v>
      </c>
      <c r="AF19">
        <v>264</v>
      </c>
      <c r="AN19">
        <f>AVERAGE(AN4:AN15)</f>
        <v>314.77500000000003</v>
      </c>
    </row>
    <row r="20" spans="1:40" x14ac:dyDescent="0.4">
      <c r="A20">
        <v>36</v>
      </c>
      <c r="U20" t="s">
        <v>57</v>
      </c>
      <c r="AF20">
        <v>278</v>
      </c>
    </row>
    <row r="21" spans="1:40" x14ac:dyDescent="0.4">
      <c r="A21">
        <v>36</v>
      </c>
      <c r="AF21">
        <v>286</v>
      </c>
    </row>
    <row r="22" spans="1:40" x14ac:dyDescent="0.4">
      <c r="A22">
        <v>36</v>
      </c>
      <c r="AF22">
        <v>314</v>
      </c>
    </row>
    <row r="23" spans="1:40" x14ac:dyDescent="0.4">
      <c r="A23">
        <v>36</v>
      </c>
      <c r="AF23">
        <v>315</v>
      </c>
    </row>
    <row r="24" spans="1:40" x14ac:dyDescent="0.4">
      <c r="A24">
        <v>37</v>
      </c>
      <c r="AF24">
        <v>316</v>
      </c>
    </row>
    <row r="25" spans="1:40" x14ac:dyDescent="0.4">
      <c r="A25">
        <v>37</v>
      </c>
      <c r="AF25">
        <v>318</v>
      </c>
    </row>
    <row r="26" spans="1:40" x14ac:dyDescent="0.4">
      <c r="A26">
        <v>38</v>
      </c>
      <c r="AF26">
        <v>329</v>
      </c>
      <c r="AH26" t="s">
        <v>13</v>
      </c>
      <c r="AI26" t="s">
        <v>49</v>
      </c>
    </row>
    <row r="27" spans="1:40" x14ac:dyDescent="0.4">
      <c r="A27">
        <v>38</v>
      </c>
      <c r="AF27">
        <v>397</v>
      </c>
      <c r="AH27" t="s">
        <v>50</v>
      </c>
      <c r="AI27" t="s">
        <v>53</v>
      </c>
    </row>
    <row r="28" spans="1:40" x14ac:dyDescent="0.4">
      <c r="A28">
        <v>39</v>
      </c>
      <c r="C28" t="s">
        <v>35</v>
      </c>
      <c r="AF28">
        <v>406</v>
      </c>
    </row>
    <row r="29" spans="1:40" x14ac:dyDescent="0.4">
      <c r="A29">
        <v>39</v>
      </c>
      <c r="C29" t="s">
        <v>12</v>
      </c>
      <c r="AF29">
        <v>445</v>
      </c>
    </row>
    <row r="30" spans="1:40" x14ac:dyDescent="0.4">
      <c r="A30">
        <v>39</v>
      </c>
      <c r="C30" t="s">
        <v>13</v>
      </c>
      <c r="AF30">
        <v>481</v>
      </c>
    </row>
    <row r="31" spans="1:40" x14ac:dyDescent="0.4">
      <c r="A31">
        <v>40</v>
      </c>
      <c r="C31" t="s">
        <v>14</v>
      </c>
      <c r="AF31">
        <v>485</v>
      </c>
    </row>
    <row r="32" spans="1:40" x14ac:dyDescent="0.4">
      <c r="A32">
        <v>40</v>
      </c>
    </row>
    <row r="33" spans="1:1" x14ac:dyDescent="0.4">
      <c r="A33">
        <v>40</v>
      </c>
    </row>
    <row r="34" spans="1:1" x14ac:dyDescent="0.4">
      <c r="A34">
        <v>40</v>
      </c>
    </row>
    <row r="35" spans="1:1" x14ac:dyDescent="0.4">
      <c r="A35">
        <v>41</v>
      </c>
    </row>
    <row r="36" spans="1:1" x14ac:dyDescent="0.4">
      <c r="A36">
        <v>41</v>
      </c>
    </row>
    <row r="37" spans="1:1" x14ac:dyDescent="0.4">
      <c r="A37">
        <v>41</v>
      </c>
    </row>
    <row r="38" spans="1:1" x14ac:dyDescent="0.4">
      <c r="A38">
        <v>41</v>
      </c>
    </row>
    <row r="39" spans="1:1" x14ac:dyDescent="0.4">
      <c r="A39">
        <v>42</v>
      </c>
    </row>
    <row r="40" spans="1:1" x14ac:dyDescent="0.4">
      <c r="A40">
        <v>42</v>
      </c>
    </row>
    <row r="41" spans="1:1" x14ac:dyDescent="0.4">
      <c r="A41">
        <v>43</v>
      </c>
    </row>
    <row r="42" spans="1:1" x14ac:dyDescent="0.4">
      <c r="A42">
        <v>43</v>
      </c>
    </row>
    <row r="43" spans="1:1" x14ac:dyDescent="0.4">
      <c r="A43">
        <v>45</v>
      </c>
    </row>
    <row r="44" spans="1:1" x14ac:dyDescent="0.4">
      <c r="A44">
        <v>45</v>
      </c>
    </row>
    <row r="45" spans="1:1" x14ac:dyDescent="0.4">
      <c r="A45">
        <v>46</v>
      </c>
    </row>
    <row r="46" spans="1:1" x14ac:dyDescent="0.4">
      <c r="A46">
        <v>46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48</v>
      </c>
    </row>
    <row r="51" spans="1:1" x14ac:dyDescent="0.4">
      <c r="A51">
        <v>50</v>
      </c>
    </row>
    <row r="52" spans="1:1" x14ac:dyDescent="0.4">
      <c r="A52">
        <v>50</v>
      </c>
    </row>
    <row r="53" spans="1:1" x14ac:dyDescent="0.4">
      <c r="A53">
        <v>55</v>
      </c>
    </row>
  </sheetData>
  <autoFilter ref="AN3:AN15" xr:uid="{00000000-0009-0000-0000-000000000000}">
    <sortState xmlns:xlrd2="http://schemas.microsoft.com/office/spreadsheetml/2017/richdata2" ref="AN4:AN15">
      <sortCondition ref="AN3:AN15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劉怡伶</cp:lastModifiedBy>
  <dcterms:created xsi:type="dcterms:W3CDTF">2025-09-17T07:19:15Z</dcterms:created>
  <dcterms:modified xsi:type="dcterms:W3CDTF">2025-09-27T05:20:40Z</dcterms:modified>
</cp:coreProperties>
</file>