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9361\Desktop\在職\統計學\"/>
    </mc:Choice>
  </mc:AlternateContent>
  <xr:revisionPtr revIDLastSave="0" documentId="13_ncr:1_{1A628C2C-E340-4923-BCC9-AA74A366AA33}" xr6:coauthVersionLast="47" xr6:coauthVersionMax="47" xr10:uidLastSave="{00000000-0000-0000-0000-000000000000}"/>
  <bookViews>
    <workbookView xWindow="-110" yWindow="-110" windowWidth="19420" windowHeight="10300" xr2:uid="{FAF24491-FACC-47A3-91A1-021646E0C0B6}"/>
  </bookViews>
  <sheets>
    <sheet name="工作表1" sheetId="4" r:id="rId1"/>
    <sheet name="工作表2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7" i="4" l="1"/>
  <c r="O120" i="4"/>
  <c r="O119" i="4"/>
  <c r="I120" i="4"/>
  <c r="N96" i="4"/>
  <c r="N90" i="4"/>
  <c r="J88" i="4"/>
  <c r="Q73" i="4"/>
  <c r="K81" i="4"/>
  <c r="P56" i="4"/>
  <c r="O50" i="4"/>
  <c r="L43" i="4"/>
  <c r="N39" i="4"/>
  <c r="M30" i="4"/>
  <c r="Q20" i="4"/>
  <c r="M21" i="4"/>
  <c r="L15" i="4"/>
  <c r="N13" i="4" s="1"/>
</calcChain>
</file>

<file path=xl/sharedStrings.xml><?xml version="1.0" encoding="utf-8"?>
<sst xmlns="http://schemas.openxmlformats.org/spreadsheetml/2006/main" count="104" uniqueCount="80">
  <si>
    <t>_</t>
    <phoneticPr fontId="1" type="noConversion"/>
  </si>
  <si>
    <t>x=</t>
    <phoneticPr fontId="1" type="noConversion"/>
  </si>
  <si>
    <t>=</t>
    <phoneticPr fontId="1" type="noConversion"/>
  </si>
  <si>
    <t>u=155</t>
    <phoneticPr fontId="1" type="noConversion"/>
  </si>
  <si>
    <t>n=50</t>
    <phoneticPr fontId="1" type="noConversion"/>
  </si>
  <si>
    <t>x=149</t>
    <phoneticPr fontId="1" type="noConversion"/>
  </si>
  <si>
    <t>s=29.7</t>
    <phoneticPr fontId="1" type="noConversion"/>
  </si>
  <si>
    <t>13.</t>
    <phoneticPr fontId="1" type="noConversion"/>
  </si>
  <si>
    <t>Ho : u is 155</t>
    <phoneticPr fontId="1" type="noConversion"/>
  </si>
  <si>
    <t>Ha : u  is not 155</t>
    <phoneticPr fontId="1" type="noConversion"/>
  </si>
  <si>
    <t>14.</t>
    <phoneticPr fontId="1" type="noConversion"/>
  </si>
  <si>
    <t>Z=</t>
    <phoneticPr fontId="1" type="noConversion"/>
  </si>
  <si>
    <t>n^1/2=</t>
    <phoneticPr fontId="1" type="noConversion"/>
  </si>
  <si>
    <t>(149-255)/25.7/7.07=</t>
    <phoneticPr fontId="1" type="noConversion"/>
  </si>
  <si>
    <t>not unusual</t>
    <phoneticPr fontId="1" type="noConversion"/>
  </si>
  <si>
    <t>-0.583&gt;-1.96</t>
    <phoneticPr fontId="1" type="noConversion"/>
  </si>
  <si>
    <r>
      <t xml:space="preserve">Assume 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新細明體"/>
        <family val="2"/>
        <charset val="136"/>
        <scheme val="minor"/>
      </rPr>
      <t xml:space="preserve"> =0.05, P(-1.96&lt;Z&lt;-1.96) = 0.95</t>
    </r>
    <phoneticPr fontId="1" type="noConversion"/>
  </si>
  <si>
    <t>15.</t>
    <phoneticPr fontId="1" type="noConversion"/>
  </si>
  <si>
    <t>P(-1.43&lt;z&lt;1.43)=</t>
    <phoneticPr fontId="1" type="noConversion"/>
  </si>
  <si>
    <t>0.0764*2</t>
    <phoneticPr fontId="1" type="noConversion"/>
  </si>
  <si>
    <t>x-155/s/n^1/2=</t>
    <phoneticPr fontId="1" type="noConversion"/>
  </si>
  <si>
    <t>x-155=0.9236*29.7/7.07</t>
    <phoneticPr fontId="1" type="noConversion"/>
  </si>
  <si>
    <t>u=5.86</t>
    <phoneticPr fontId="1" type="noConversion"/>
  </si>
  <si>
    <t>u=</t>
    <phoneticPr fontId="1" type="noConversion"/>
  </si>
  <si>
    <t>n=</t>
    <phoneticPr fontId="1" type="noConversion"/>
  </si>
  <si>
    <t>s=</t>
    <phoneticPr fontId="1" type="noConversion"/>
  </si>
  <si>
    <t>a.</t>
    <phoneticPr fontId="1" type="noConversion"/>
  </si>
  <si>
    <t>Ho: u is 5.86</t>
    <phoneticPr fontId="1" type="noConversion"/>
  </si>
  <si>
    <t>Ha: u is not 5.86</t>
    <phoneticPr fontId="1" type="noConversion"/>
  </si>
  <si>
    <t>(5.56-5.86)/0.7/sqar(40)=</t>
    <phoneticPr fontId="1" type="noConversion"/>
  </si>
  <si>
    <t>Z&gt;-1.96</t>
    <phoneticPr fontId="1" type="noConversion"/>
  </si>
  <si>
    <t>--&gt; No</t>
    <phoneticPr fontId="1" type="noConversion"/>
  </si>
  <si>
    <t>Z=-0.07</t>
    <phoneticPr fontId="1" type="noConversion"/>
  </si>
  <si>
    <t>P=</t>
    <phoneticPr fontId="1" type="noConversion"/>
  </si>
  <si>
    <t>&gt;0.05</t>
    <phoneticPr fontId="1" type="noConversion"/>
  </si>
  <si>
    <t>p=</t>
    <phoneticPr fontId="1" type="noConversion"/>
  </si>
  <si>
    <t>Ho: p is 0.8</t>
  </si>
  <si>
    <t>Ho: p is 0.8</t>
    <phoneticPr fontId="1" type="noConversion"/>
  </si>
  <si>
    <t>Ha: p is not 0.8</t>
    <phoneticPr fontId="1" type="noConversion"/>
  </si>
  <si>
    <t>(0.797-0.8)/0.04</t>
    <phoneticPr fontId="1" type="noConversion"/>
  </si>
  <si>
    <r>
      <t xml:space="preserve">The rejection region = {z : -0.075 &gt; </t>
    </r>
    <r>
      <rPr>
        <sz val="12"/>
        <color theme="1"/>
        <rFont val="Cambria Math"/>
        <family val="2"/>
      </rPr>
      <t>−</t>
    </r>
    <r>
      <rPr>
        <sz val="12"/>
        <color theme="1"/>
        <rFont val="新細明體"/>
        <family val="2"/>
        <charset val="136"/>
        <scheme val="minor"/>
      </rPr>
      <t>1.96}</t>
    </r>
    <phoneticPr fontId="1" type="noConversion"/>
  </si>
  <si>
    <t>Ho: p is 0.6</t>
    <phoneticPr fontId="1" type="noConversion"/>
  </si>
  <si>
    <t>Ha: p is not 0.6</t>
    <phoneticPr fontId="1" type="noConversion"/>
  </si>
  <si>
    <t>b.</t>
    <phoneticPr fontId="1" type="noConversion"/>
  </si>
  <si>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新細明體"/>
        <family val="2"/>
        <charset val="136"/>
        <scheme val="minor"/>
      </rPr>
      <t xml:space="preserve"> =0.05</t>
    </r>
    <phoneticPr fontId="1" type="noConversion"/>
  </si>
  <si>
    <t>=SQRT(I78*0.32/500)=</t>
    <phoneticPr fontId="1" type="noConversion"/>
  </si>
  <si>
    <t>z=(0.6-0.68)/0.021=</t>
    <phoneticPr fontId="1" type="noConversion"/>
  </si>
  <si>
    <r>
      <rPr>
        <sz val="12"/>
        <color theme="1"/>
        <rFont val="新細明體"/>
        <family val="2"/>
        <charset val="136"/>
      </rPr>
      <t>α</t>
    </r>
    <r>
      <rPr>
        <sz val="12"/>
        <color theme="1"/>
        <rFont val="新細明體"/>
        <family val="2"/>
        <charset val="136"/>
        <scheme val="minor"/>
      </rPr>
      <t xml:space="preserve"> =0.01</t>
    </r>
    <phoneticPr fontId="1" type="noConversion"/>
  </si>
  <si>
    <t>The rejection region ={z:z&lt;-2.58,z&gt;2.58}</t>
    <phoneticPr fontId="1" type="noConversion"/>
  </si>
  <si>
    <r>
      <t xml:space="preserve">z:-3.83&lt;-2.58 </t>
    </r>
    <r>
      <rPr>
        <sz val="12"/>
        <color theme="1"/>
        <rFont val="新細明體"/>
        <family val="1"/>
        <charset val="136"/>
        <scheme val="minor"/>
      </rPr>
      <t>falls into the rejection region, we reject Ho</t>
    </r>
    <phoneticPr fontId="1" type="noConversion"/>
  </si>
  <si>
    <t>c</t>
    <phoneticPr fontId="1" type="noConversion"/>
  </si>
  <si>
    <t>z=-3.83</t>
    <phoneticPr fontId="1" type="noConversion"/>
  </si>
  <si>
    <t>p=0&lt;0.01</t>
    <phoneticPr fontId="1" type="noConversion"/>
  </si>
  <si>
    <t>po=</t>
    <phoneticPr fontId="1" type="noConversion"/>
  </si>
  <si>
    <t>Ho: p&lt;po</t>
    <phoneticPr fontId="1" type="noConversion"/>
  </si>
  <si>
    <t>Ha: p &gt;po</t>
    <phoneticPr fontId="1" type="noConversion"/>
  </si>
  <si>
    <t>p=sqrt(0.2*0.8/200)=</t>
    <phoneticPr fontId="1" type="noConversion"/>
  </si>
  <si>
    <t>z=(0.15-0.2)/0.028=</t>
    <phoneticPr fontId="1" type="noConversion"/>
  </si>
  <si>
    <t>&lt;0.05</t>
    <phoneticPr fontId="1" type="noConversion"/>
  </si>
  <si>
    <t>p=0.0384 falls on reject region</t>
    <phoneticPr fontId="1" type="noConversion"/>
  </si>
  <si>
    <t>No</t>
    <phoneticPr fontId="1" type="noConversion"/>
  </si>
  <si>
    <t>c.</t>
    <phoneticPr fontId="1" type="noConversion"/>
  </si>
  <si>
    <t>The rejection region ={z:z&lt;-1.645}</t>
    <phoneticPr fontId="1" type="noConversion"/>
  </si>
  <si>
    <t>&lt;-1.645</t>
    <phoneticPr fontId="1" type="noConversion"/>
  </si>
  <si>
    <t>falls into the rejection region, we reject Ho</t>
  </si>
  <si>
    <t>d.</t>
    <phoneticPr fontId="1" type="noConversion"/>
  </si>
  <si>
    <t>n=13</t>
    <phoneticPr fontId="1" type="noConversion"/>
  </si>
  <si>
    <t>Data</t>
    <phoneticPr fontId="1" type="noConversion"/>
  </si>
  <si>
    <t>u=24.8</t>
    <phoneticPr fontId="1" type="noConversion"/>
  </si>
  <si>
    <r>
      <rPr>
        <sz val="12"/>
        <color theme="1"/>
        <rFont val="新細明體"/>
        <family val="3"/>
        <charset val="136"/>
      </rPr>
      <t>s</t>
    </r>
    <r>
      <rPr>
        <sz val="12"/>
        <color theme="1"/>
        <rFont val="新細明體"/>
        <family val="2"/>
        <charset val="136"/>
        <scheme val="minor"/>
      </rPr>
      <t>=3.34</t>
    </r>
    <phoneticPr fontId="1" type="noConversion"/>
  </si>
  <si>
    <t xml:space="preserve">estimate : </t>
    <phoneticPr fontId="1" type="noConversion"/>
  </si>
  <si>
    <t>t12=1.782</t>
    <phoneticPr fontId="1" type="noConversion"/>
  </si>
  <si>
    <t>24.8+1.782*3.34/sqre(13)=</t>
    <phoneticPr fontId="1" type="noConversion"/>
  </si>
  <si>
    <t>24.8-1.782*3.34/sqre(13)=</t>
    <phoneticPr fontId="1" type="noConversion"/>
  </si>
  <si>
    <t>a</t>
    <phoneticPr fontId="1" type="noConversion"/>
  </si>
  <si>
    <t>Ho: u&lt;25</t>
    <phoneticPr fontId="1" type="noConversion"/>
  </si>
  <si>
    <t>Ha:ｕ&gt;25</t>
    <phoneticPr fontId="1" type="noConversion"/>
  </si>
  <si>
    <t>=(21-25)/5/sqrt(21)=</t>
    <phoneticPr fontId="1" type="noConversion"/>
  </si>
  <si>
    <t>&gt;-1.645</t>
    <phoneticPr fontId="1" type="noConversion"/>
  </si>
  <si>
    <t>accept Ho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</si>
</sst>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Calibri"/>
      <family val="3"/>
      <charset val="161"/>
    </font>
    <font>
      <sz val="12"/>
      <color theme="1"/>
      <name val="Calibri"/>
      <family val="2"/>
      <charset val="161"/>
    </font>
    <font>
      <sz val="12"/>
      <color theme="0"/>
      <name val="新細明體"/>
      <family val="2"/>
      <charset val="136"/>
      <scheme val="minor"/>
    </font>
    <font>
      <sz val="12"/>
      <color theme="1"/>
      <name val="新細明體"/>
      <family val="2"/>
      <charset val="136"/>
    </font>
    <font>
      <sz val="12"/>
      <color theme="1"/>
      <name val="Cambria Math"/>
      <family val="2"/>
    </font>
    <font>
      <sz val="12"/>
      <color theme="1"/>
      <name val="新細明體"/>
      <family val="2"/>
      <charset val="161"/>
      <scheme val="minor"/>
    </font>
    <font>
      <sz val="12"/>
      <color theme="1"/>
      <name val="新細明體"/>
      <family val="1"/>
      <charset val="136"/>
      <scheme val="minor"/>
    </font>
    <font>
      <b/>
      <sz val="13.5"/>
      <color theme="1"/>
      <name val="新細明體"/>
      <family val="1"/>
      <charset val="136"/>
      <scheme val="minor"/>
    </font>
    <font>
      <sz val="12"/>
      <color theme="1"/>
      <name val="新細明體"/>
      <family val="3"/>
      <charset val="136"/>
    </font>
    <font>
      <sz val="12"/>
      <color theme="1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quotePrefix="1">
      <alignment vertical="center"/>
    </xf>
    <xf numFmtId="2" fontId="0" fillId="0" borderId="0" xfId="0" applyNumberFormat="1">
      <alignment vertical="center"/>
    </xf>
    <xf numFmtId="0" fontId="2" fillId="0" borderId="0" xfId="0" applyFont="1">
      <alignment vertical="center"/>
    </xf>
    <xf numFmtId="2" fontId="0" fillId="0" borderId="0" xfId="0" quotePrefix="1" applyNumberFormat="1" applyAlignment="1">
      <alignment horizontal="left" vertical="center"/>
    </xf>
    <xf numFmtId="0" fontId="4" fillId="0" borderId="0" xfId="0" applyFont="1">
      <alignment vertical="center"/>
    </xf>
    <xf numFmtId="0" fontId="7" fillId="0" borderId="0" xfId="0" applyFont="1">
      <alignment vertical="center"/>
    </xf>
    <xf numFmtId="0" fontId="9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11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419100</xdr:colOff>
      <xdr:row>5</xdr:row>
      <xdr:rowOff>153134</xdr:rowOff>
    </xdr:from>
    <xdr:to>
      <xdr:col>7</xdr:col>
      <xdr:colOff>413532</xdr:colOff>
      <xdr:row>22</xdr:row>
      <xdr:rowOff>19699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8B2FFB53-D858-8E4E-5EDC-1F6B6B9C9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100" y="369034"/>
          <a:ext cx="4261632" cy="3536865"/>
        </a:xfrm>
        <a:prstGeom prst="rect">
          <a:avLst/>
        </a:prstGeom>
      </xdr:spPr>
    </xdr:pic>
    <xdr:clientData/>
  </xdr:twoCellAnchor>
  <xdr:twoCellAnchor editAs="oneCell">
    <xdr:from>
      <xdr:col>10</xdr:col>
      <xdr:colOff>38100</xdr:colOff>
      <xdr:row>7</xdr:row>
      <xdr:rowOff>59980</xdr:rowOff>
    </xdr:from>
    <xdr:to>
      <xdr:col>13</xdr:col>
      <xdr:colOff>302642</xdr:colOff>
      <xdr:row>10</xdr:row>
      <xdr:rowOff>146339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10203231-8410-F685-9C9D-A4CDAB837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34100" y="707680"/>
          <a:ext cx="2575942" cy="734059"/>
        </a:xfrm>
        <a:prstGeom prst="rect">
          <a:avLst/>
        </a:prstGeom>
      </xdr:spPr>
    </xdr:pic>
    <xdr:clientData/>
  </xdr:twoCellAnchor>
  <xdr:twoCellAnchor editAs="oneCell">
    <xdr:from>
      <xdr:col>12</xdr:col>
      <xdr:colOff>704850</xdr:colOff>
      <xdr:row>17</xdr:row>
      <xdr:rowOff>31750</xdr:rowOff>
    </xdr:from>
    <xdr:to>
      <xdr:col>14</xdr:col>
      <xdr:colOff>162075</xdr:colOff>
      <xdr:row>20</xdr:row>
      <xdr:rowOff>136630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9EF9F32A-840D-C4FD-6149-AA843C391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74050" y="2838450"/>
          <a:ext cx="1076475" cy="752580"/>
        </a:xfrm>
        <a:prstGeom prst="rect">
          <a:avLst/>
        </a:prstGeom>
      </xdr:spPr>
    </xdr:pic>
    <xdr:clientData/>
  </xdr:twoCellAnchor>
  <xdr:twoCellAnchor editAs="oneCell">
    <xdr:from>
      <xdr:col>0</xdr:col>
      <xdr:colOff>546100</xdr:colOff>
      <xdr:row>0</xdr:row>
      <xdr:rowOff>209550</xdr:rowOff>
    </xdr:from>
    <xdr:to>
      <xdr:col>3</xdr:col>
      <xdr:colOff>273050</xdr:colOff>
      <xdr:row>5</xdr:row>
      <xdr:rowOff>51533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98A93B4F-0D02-FD77-DC8A-E724F8060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6100" y="209550"/>
          <a:ext cx="1555750" cy="921483"/>
        </a:xfrm>
        <a:prstGeom prst="rect">
          <a:avLst/>
        </a:prstGeom>
      </xdr:spPr>
    </xdr:pic>
    <xdr:clientData/>
  </xdr:twoCellAnchor>
  <xdr:twoCellAnchor editAs="oneCell">
    <xdr:from>
      <xdr:col>0</xdr:col>
      <xdr:colOff>565151</xdr:colOff>
      <xdr:row>22</xdr:row>
      <xdr:rowOff>203201</xdr:rowOff>
    </xdr:from>
    <xdr:to>
      <xdr:col>4</xdr:col>
      <xdr:colOff>31750</xdr:colOff>
      <xdr:row>26</xdr:row>
      <xdr:rowOff>77973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D56CC788-4F7D-FF4F-718B-59D92D93F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65151" y="4953001"/>
          <a:ext cx="1904999" cy="738372"/>
        </a:xfrm>
        <a:prstGeom prst="rect">
          <a:avLst/>
        </a:prstGeom>
      </xdr:spPr>
    </xdr:pic>
    <xdr:clientData/>
  </xdr:twoCellAnchor>
  <xdr:twoCellAnchor editAs="oneCell">
    <xdr:from>
      <xdr:col>0</xdr:col>
      <xdr:colOff>203200</xdr:colOff>
      <xdr:row>27</xdr:row>
      <xdr:rowOff>127000</xdr:rowOff>
    </xdr:from>
    <xdr:to>
      <xdr:col>8</xdr:col>
      <xdr:colOff>400237</xdr:colOff>
      <xdr:row>34</xdr:row>
      <xdr:rowOff>152400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0DB3EF55-DE6E-C430-9E8F-680327175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3200" y="5956300"/>
          <a:ext cx="5073837" cy="1536700"/>
        </a:xfrm>
        <a:prstGeom prst="rect">
          <a:avLst/>
        </a:prstGeom>
      </xdr:spPr>
    </xdr:pic>
    <xdr:clientData/>
  </xdr:twoCellAnchor>
  <xdr:twoCellAnchor editAs="oneCell">
    <xdr:from>
      <xdr:col>0</xdr:col>
      <xdr:colOff>177800</xdr:colOff>
      <xdr:row>34</xdr:row>
      <xdr:rowOff>107950</xdr:rowOff>
    </xdr:from>
    <xdr:to>
      <xdr:col>8</xdr:col>
      <xdr:colOff>473797</xdr:colOff>
      <xdr:row>45</xdr:row>
      <xdr:rowOff>67001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9FB781C0-26BB-7384-DD32-F5661D91F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7800" y="7448550"/>
          <a:ext cx="5172797" cy="2333951"/>
        </a:xfrm>
        <a:prstGeom prst="rect">
          <a:avLst/>
        </a:prstGeom>
      </xdr:spPr>
    </xdr:pic>
    <xdr:clientData/>
  </xdr:twoCellAnchor>
  <xdr:twoCellAnchor editAs="oneCell">
    <xdr:from>
      <xdr:col>0</xdr:col>
      <xdr:colOff>209550</xdr:colOff>
      <xdr:row>47</xdr:row>
      <xdr:rowOff>69850</xdr:rowOff>
    </xdr:from>
    <xdr:to>
      <xdr:col>9</xdr:col>
      <xdr:colOff>38842</xdr:colOff>
      <xdr:row>61</xdr:row>
      <xdr:rowOff>171891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BC3211A9-A430-0200-1A09-5F4BFBC4A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9550" y="10217150"/>
          <a:ext cx="5315692" cy="3162741"/>
        </a:xfrm>
        <a:prstGeom prst="rect">
          <a:avLst/>
        </a:prstGeom>
      </xdr:spPr>
    </xdr:pic>
    <xdr:clientData/>
  </xdr:twoCellAnchor>
  <xdr:twoCellAnchor editAs="oneCell">
    <xdr:from>
      <xdr:col>11</xdr:col>
      <xdr:colOff>368300</xdr:colOff>
      <xdr:row>34</xdr:row>
      <xdr:rowOff>139700</xdr:rowOff>
    </xdr:from>
    <xdr:to>
      <xdr:col>13</xdr:col>
      <xdr:colOff>73186</xdr:colOff>
      <xdr:row>37</xdr:row>
      <xdr:rowOff>54053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CC6388F5-BAFE-45A6-B88F-D2836F22D9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27900" y="7480300"/>
          <a:ext cx="1152686" cy="562053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57</xdr:row>
      <xdr:rowOff>57742</xdr:rowOff>
    </xdr:from>
    <xdr:to>
      <xdr:col>12</xdr:col>
      <xdr:colOff>746496</xdr:colOff>
      <xdr:row>63</xdr:row>
      <xdr:rowOff>9245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D706476F-500E-214A-8462-62546B4E0D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023100" y="12364042"/>
          <a:ext cx="1292596" cy="108874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48</xdr:row>
      <xdr:rowOff>1</xdr:rowOff>
    </xdr:from>
    <xdr:to>
      <xdr:col>14</xdr:col>
      <xdr:colOff>25400</xdr:colOff>
      <xdr:row>51</xdr:row>
      <xdr:rowOff>20331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2087A9A1-E1A3-5200-8429-EBC3FF92D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407400" y="10363201"/>
          <a:ext cx="806450" cy="668030"/>
        </a:xfrm>
        <a:prstGeom prst="rect">
          <a:avLst/>
        </a:prstGeom>
      </xdr:spPr>
    </xdr:pic>
    <xdr:clientData/>
  </xdr:twoCellAnchor>
  <xdr:twoCellAnchor editAs="oneCell">
    <xdr:from>
      <xdr:col>0</xdr:col>
      <xdr:colOff>222442</xdr:colOff>
      <xdr:row>62</xdr:row>
      <xdr:rowOff>57150</xdr:rowOff>
    </xdr:from>
    <xdr:to>
      <xdr:col>4</xdr:col>
      <xdr:colOff>25740</xdr:colOff>
      <xdr:row>66</xdr:row>
      <xdr:rowOff>60457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60C9FADA-BB4A-1EB8-8DCE-09EB64927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22442" y="13481050"/>
          <a:ext cx="2241698" cy="866907"/>
        </a:xfrm>
        <a:prstGeom prst="rect">
          <a:avLst/>
        </a:prstGeom>
      </xdr:spPr>
    </xdr:pic>
    <xdr:clientData/>
  </xdr:twoCellAnchor>
  <xdr:twoCellAnchor editAs="oneCell">
    <xdr:from>
      <xdr:col>0</xdr:col>
      <xdr:colOff>44451</xdr:colOff>
      <xdr:row>66</xdr:row>
      <xdr:rowOff>203201</xdr:rowOff>
    </xdr:from>
    <xdr:to>
      <xdr:col>6</xdr:col>
      <xdr:colOff>25401</xdr:colOff>
      <xdr:row>83</xdr:row>
      <xdr:rowOff>126291</xdr:rowOff>
    </xdr:to>
    <xdr:pic>
      <xdr:nvPicPr>
        <xdr:cNvPr id="16" name="圖片 15">
          <a:extLst>
            <a:ext uri="{FF2B5EF4-FFF2-40B4-BE49-F238E27FC236}">
              <a16:creationId xmlns:a16="http://schemas.microsoft.com/office/drawing/2014/main" id="{16F64CEA-D0E7-AD74-8EAD-4D69A5559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4451" y="14490701"/>
          <a:ext cx="3638550" cy="3593390"/>
        </a:xfrm>
        <a:prstGeom prst="rect">
          <a:avLst/>
        </a:prstGeom>
      </xdr:spPr>
    </xdr:pic>
    <xdr:clientData/>
  </xdr:twoCellAnchor>
  <xdr:twoCellAnchor editAs="oneCell">
    <xdr:from>
      <xdr:col>6</xdr:col>
      <xdr:colOff>158750</xdr:colOff>
      <xdr:row>67</xdr:row>
      <xdr:rowOff>31751</xdr:rowOff>
    </xdr:from>
    <xdr:to>
      <xdr:col>12</xdr:col>
      <xdr:colOff>155021</xdr:colOff>
      <xdr:row>75</xdr:row>
      <xdr:rowOff>101601</xdr:rowOff>
    </xdr:to>
    <xdr:pic>
      <xdr:nvPicPr>
        <xdr:cNvPr id="17" name="圖片 16">
          <a:extLst>
            <a:ext uri="{FF2B5EF4-FFF2-40B4-BE49-F238E27FC236}">
              <a16:creationId xmlns:a16="http://schemas.microsoft.com/office/drawing/2014/main" id="{F02FC5D0-EF26-17A8-0B7C-F04C6AE90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816350" y="14535151"/>
          <a:ext cx="3907871" cy="1797050"/>
        </a:xfrm>
        <a:prstGeom prst="rect">
          <a:avLst/>
        </a:prstGeom>
      </xdr:spPr>
    </xdr:pic>
    <xdr:clientData/>
  </xdr:twoCellAnchor>
  <xdr:twoCellAnchor editAs="oneCell">
    <xdr:from>
      <xdr:col>0</xdr:col>
      <xdr:colOff>88900</xdr:colOff>
      <xdr:row>84</xdr:row>
      <xdr:rowOff>63500</xdr:rowOff>
    </xdr:from>
    <xdr:to>
      <xdr:col>7</xdr:col>
      <xdr:colOff>19050</xdr:colOff>
      <xdr:row>99</xdr:row>
      <xdr:rowOff>107357</xdr:rowOff>
    </xdr:to>
    <xdr:pic>
      <xdr:nvPicPr>
        <xdr:cNvPr id="18" name="圖片 17">
          <a:extLst>
            <a:ext uri="{FF2B5EF4-FFF2-40B4-BE49-F238E27FC236}">
              <a16:creationId xmlns:a16="http://schemas.microsoft.com/office/drawing/2014/main" id="{C23253EA-9539-83B3-0842-225B08DECC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8900" y="18237200"/>
          <a:ext cx="4197350" cy="3282357"/>
        </a:xfrm>
        <a:prstGeom prst="rect">
          <a:avLst/>
        </a:prstGeom>
      </xdr:spPr>
    </xdr:pic>
    <xdr:clientData/>
  </xdr:twoCellAnchor>
  <xdr:twoCellAnchor editAs="oneCell">
    <xdr:from>
      <xdr:col>13</xdr:col>
      <xdr:colOff>31750</xdr:colOff>
      <xdr:row>74</xdr:row>
      <xdr:rowOff>50800</xdr:rowOff>
    </xdr:from>
    <xdr:to>
      <xdr:col>14</xdr:col>
      <xdr:colOff>543296</xdr:colOff>
      <xdr:row>79</xdr:row>
      <xdr:rowOff>60045</xdr:rowOff>
    </xdr:to>
    <xdr:pic>
      <xdr:nvPicPr>
        <xdr:cNvPr id="19" name="圖片 18">
          <a:extLst>
            <a:ext uri="{FF2B5EF4-FFF2-40B4-BE49-F238E27FC236}">
              <a16:creationId xmlns:a16="http://schemas.microsoft.com/office/drawing/2014/main" id="{F475B369-E46F-4EEC-B4DE-167C51655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439150" y="16065500"/>
          <a:ext cx="1292596" cy="1088745"/>
        </a:xfrm>
        <a:prstGeom prst="rect">
          <a:avLst/>
        </a:prstGeom>
      </xdr:spPr>
    </xdr:pic>
    <xdr:clientData/>
  </xdr:twoCellAnchor>
  <xdr:twoCellAnchor editAs="oneCell">
    <xdr:from>
      <xdr:col>9</xdr:col>
      <xdr:colOff>605565</xdr:colOff>
      <xdr:row>76</xdr:row>
      <xdr:rowOff>63501</xdr:rowOff>
    </xdr:from>
    <xdr:to>
      <xdr:col>10</xdr:col>
      <xdr:colOff>714227</xdr:colOff>
      <xdr:row>78</xdr:row>
      <xdr:rowOff>209551</xdr:rowOff>
    </xdr:to>
    <xdr:pic>
      <xdr:nvPicPr>
        <xdr:cNvPr id="20" name="圖片 19">
          <a:extLst>
            <a:ext uri="{FF2B5EF4-FFF2-40B4-BE49-F238E27FC236}">
              <a16:creationId xmlns:a16="http://schemas.microsoft.com/office/drawing/2014/main" id="{2465883A-0923-115A-73E6-BF2E620BA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091965" y="16510001"/>
          <a:ext cx="718262" cy="577850"/>
        </a:xfrm>
        <a:prstGeom prst="rect">
          <a:avLst/>
        </a:prstGeom>
      </xdr:spPr>
    </xdr:pic>
    <xdr:clientData/>
  </xdr:twoCellAnchor>
  <xdr:twoCellAnchor editAs="oneCell">
    <xdr:from>
      <xdr:col>11</xdr:col>
      <xdr:colOff>69850</xdr:colOff>
      <xdr:row>90</xdr:row>
      <xdr:rowOff>107950</xdr:rowOff>
    </xdr:from>
    <xdr:to>
      <xdr:col>12</xdr:col>
      <xdr:colOff>178512</xdr:colOff>
      <xdr:row>93</xdr:row>
      <xdr:rowOff>38100</xdr:rowOff>
    </xdr:to>
    <xdr:pic>
      <xdr:nvPicPr>
        <xdr:cNvPr id="21" name="圖片 20">
          <a:extLst>
            <a:ext uri="{FF2B5EF4-FFF2-40B4-BE49-F238E27FC236}">
              <a16:creationId xmlns:a16="http://schemas.microsoft.com/office/drawing/2014/main" id="{CFB7140F-EEDC-48F9-9FB0-FE2A3C52E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029450" y="19577050"/>
          <a:ext cx="718262" cy="57785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104</xdr:row>
      <xdr:rowOff>184150</xdr:rowOff>
    </xdr:from>
    <xdr:to>
      <xdr:col>9</xdr:col>
      <xdr:colOff>96008</xdr:colOff>
      <xdr:row>110</xdr:row>
      <xdr:rowOff>41441</xdr:rowOff>
    </xdr:to>
    <xdr:pic>
      <xdr:nvPicPr>
        <xdr:cNvPr id="22" name="圖片 21">
          <a:extLst>
            <a:ext uri="{FF2B5EF4-FFF2-40B4-BE49-F238E27FC236}">
              <a16:creationId xmlns:a16="http://schemas.microsoft.com/office/drawing/2014/main" id="{CB0A3302-6695-83F2-900D-F6D05D478F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52400" y="22675850"/>
          <a:ext cx="5430008" cy="1190791"/>
        </a:xfrm>
        <a:prstGeom prst="rect">
          <a:avLst/>
        </a:prstGeom>
      </xdr:spPr>
    </xdr:pic>
    <xdr:clientData/>
  </xdr:twoCellAnchor>
  <xdr:twoCellAnchor editAs="oneCell">
    <xdr:from>
      <xdr:col>0</xdr:col>
      <xdr:colOff>165100</xdr:colOff>
      <xdr:row>101</xdr:row>
      <xdr:rowOff>95250</xdr:rowOff>
    </xdr:from>
    <xdr:to>
      <xdr:col>3</xdr:col>
      <xdr:colOff>425450</xdr:colOff>
      <xdr:row>103</xdr:row>
      <xdr:rowOff>57787</xdr:rowOff>
    </xdr:to>
    <xdr:pic>
      <xdr:nvPicPr>
        <xdr:cNvPr id="23" name="圖片 22">
          <a:extLst>
            <a:ext uri="{FF2B5EF4-FFF2-40B4-BE49-F238E27FC236}">
              <a16:creationId xmlns:a16="http://schemas.microsoft.com/office/drawing/2014/main" id="{CD1EB081-4564-C4EF-24B5-F3CB345DF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5100" y="21939250"/>
          <a:ext cx="2089150" cy="394337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106</xdr:row>
      <xdr:rowOff>0</xdr:rowOff>
    </xdr:from>
    <xdr:to>
      <xdr:col>21</xdr:col>
      <xdr:colOff>48663</xdr:colOff>
      <xdr:row>109</xdr:row>
      <xdr:rowOff>28669</xdr:rowOff>
    </xdr:to>
    <xdr:pic>
      <xdr:nvPicPr>
        <xdr:cNvPr id="24" name="圖片 23">
          <a:extLst>
            <a:ext uri="{FF2B5EF4-FFF2-40B4-BE49-F238E27FC236}">
              <a16:creationId xmlns:a16="http://schemas.microsoft.com/office/drawing/2014/main" id="{FF629E0C-A3A3-9119-6ACB-D7ECC36043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096000" y="22942550"/>
          <a:ext cx="7440063" cy="676369"/>
        </a:xfrm>
        <a:prstGeom prst="rect">
          <a:avLst/>
        </a:prstGeom>
      </xdr:spPr>
    </xdr:pic>
    <xdr:clientData/>
  </xdr:twoCellAnchor>
  <xdr:twoCellAnchor editAs="oneCell">
    <xdr:from>
      <xdr:col>0</xdr:col>
      <xdr:colOff>158750</xdr:colOff>
      <xdr:row>110</xdr:row>
      <xdr:rowOff>171451</xdr:rowOff>
    </xdr:from>
    <xdr:to>
      <xdr:col>3</xdr:col>
      <xdr:colOff>292100</xdr:colOff>
      <xdr:row>114</xdr:row>
      <xdr:rowOff>69627</xdr:rowOff>
    </xdr:to>
    <xdr:pic>
      <xdr:nvPicPr>
        <xdr:cNvPr id="25" name="圖片 24">
          <a:extLst>
            <a:ext uri="{FF2B5EF4-FFF2-40B4-BE49-F238E27FC236}">
              <a16:creationId xmlns:a16="http://schemas.microsoft.com/office/drawing/2014/main" id="{49F2D99D-540C-0257-1F4D-B9E378B5B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58750" y="23996651"/>
          <a:ext cx="1962150" cy="761776"/>
        </a:xfrm>
        <a:prstGeom prst="rect">
          <a:avLst/>
        </a:prstGeom>
      </xdr:spPr>
    </xdr:pic>
    <xdr:clientData/>
  </xdr:twoCellAnchor>
  <xdr:twoCellAnchor editAs="oneCell">
    <xdr:from>
      <xdr:col>0</xdr:col>
      <xdr:colOff>158750</xdr:colOff>
      <xdr:row>115</xdr:row>
      <xdr:rowOff>165101</xdr:rowOff>
    </xdr:from>
    <xdr:to>
      <xdr:col>7</xdr:col>
      <xdr:colOff>136246</xdr:colOff>
      <xdr:row>126</xdr:row>
      <xdr:rowOff>25401</xdr:rowOff>
    </xdr:to>
    <xdr:pic>
      <xdr:nvPicPr>
        <xdr:cNvPr id="26" name="圖片 25">
          <a:extLst>
            <a:ext uri="{FF2B5EF4-FFF2-40B4-BE49-F238E27FC236}">
              <a16:creationId xmlns:a16="http://schemas.microsoft.com/office/drawing/2014/main" id="{67E876C5-372D-1CC7-960B-3CE7AFA80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58750" y="25069801"/>
          <a:ext cx="4244696" cy="2235200"/>
        </a:xfrm>
        <a:prstGeom prst="rect">
          <a:avLst/>
        </a:prstGeom>
      </xdr:spPr>
    </xdr:pic>
    <xdr:clientData/>
  </xdr:twoCellAnchor>
  <xdr:twoCellAnchor editAs="oneCell">
    <xdr:from>
      <xdr:col>0</xdr:col>
      <xdr:colOff>107951</xdr:colOff>
      <xdr:row>126</xdr:row>
      <xdr:rowOff>165100</xdr:rowOff>
    </xdr:from>
    <xdr:to>
      <xdr:col>6</xdr:col>
      <xdr:colOff>596901</xdr:colOff>
      <xdr:row>133</xdr:row>
      <xdr:rowOff>75687</xdr:rowOff>
    </xdr:to>
    <xdr:pic>
      <xdr:nvPicPr>
        <xdr:cNvPr id="27" name="圖片 26">
          <a:extLst>
            <a:ext uri="{FF2B5EF4-FFF2-40B4-BE49-F238E27FC236}">
              <a16:creationId xmlns:a16="http://schemas.microsoft.com/office/drawing/2014/main" id="{E77B78D3-30C0-4148-F467-FA0E8141D6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7951" y="27444700"/>
          <a:ext cx="4146550" cy="1421887"/>
        </a:xfrm>
        <a:prstGeom prst="rect">
          <a:avLst/>
        </a:prstGeom>
      </xdr:spPr>
    </xdr:pic>
    <xdr:clientData/>
  </xdr:twoCellAnchor>
  <xdr:twoCellAnchor editAs="oneCell">
    <xdr:from>
      <xdr:col>0</xdr:col>
      <xdr:colOff>88901</xdr:colOff>
      <xdr:row>133</xdr:row>
      <xdr:rowOff>19051</xdr:rowOff>
    </xdr:from>
    <xdr:to>
      <xdr:col>6</xdr:col>
      <xdr:colOff>292100</xdr:colOff>
      <xdr:row>148</xdr:row>
      <xdr:rowOff>38317</xdr:rowOff>
    </xdr:to>
    <xdr:pic>
      <xdr:nvPicPr>
        <xdr:cNvPr id="28" name="圖片 27">
          <a:extLst>
            <a:ext uri="{FF2B5EF4-FFF2-40B4-BE49-F238E27FC236}">
              <a16:creationId xmlns:a16="http://schemas.microsoft.com/office/drawing/2014/main" id="{EEE01FF4-865E-DE54-374B-677C00910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88901" y="28809951"/>
          <a:ext cx="3860799" cy="3257766"/>
        </a:xfrm>
        <a:prstGeom prst="rect">
          <a:avLst/>
        </a:prstGeom>
      </xdr:spPr>
    </xdr:pic>
    <xdr:clientData/>
  </xdr:twoCellAnchor>
  <xdr:twoCellAnchor editAs="oneCell">
    <xdr:from>
      <xdr:col>10</xdr:col>
      <xdr:colOff>850900</xdr:colOff>
      <xdr:row>121</xdr:row>
      <xdr:rowOff>50800</xdr:rowOff>
    </xdr:from>
    <xdr:to>
      <xdr:col>15</xdr:col>
      <xdr:colOff>432263</xdr:colOff>
      <xdr:row>126</xdr:row>
      <xdr:rowOff>66828</xdr:rowOff>
    </xdr:to>
    <xdr:pic>
      <xdr:nvPicPr>
        <xdr:cNvPr id="29" name="圖片 28">
          <a:extLst>
            <a:ext uri="{FF2B5EF4-FFF2-40B4-BE49-F238E27FC236}">
              <a16:creationId xmlns:a16="http://schemas.microsoft.com/office/drawing/2014/main" id="{EBE5908F-3EC9-5892-A74B-91E762AE1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946900" y="26250900"/>
          <a:ext cx="3315163" cy="1095528"/>
        </a:xfrm>
        <a:prstGeom prst="rect">
          <a:avLst/>
        </a:prstGeom>
      </xdr:spPr>
    </xdr:pic>
    <xdr:clientData/>
  </xdr:twoCellAnchor>
  <xdr:twoCellAnchor editAs="oneCell">
    <xdr:from>
      <xdr:col>7</xdr:col>
      <xdr:colOff>596900</xdr:colOff>
      <xdr:row>144</xdr:row>
      <xdr:rowOff>38100</xdr:rowOff>
    </xdr:from>
    <xdr:to>
      <xdr:col>9</xdr:col>
      <xdr:colOff>530386</xdr:colOff>
      <xdr:row>146</xdr:row>
      <xdr:rowOff>168353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B543BE42-9EFD-421F-BCD8-7F99A3D7A1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864100" y="31203900"/>
          <a:ext cx="1152686" cy="5620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A59E7-9E4E-459B-81D0-A1DA2133E301}">
  <dimension ref="H6:R147"/>
  <sheetViews>
    <sheetView tabSelected="1" topLeftCell="A126" zoomScaleNormal="100" workbookViewId="0">
      <selection activeCell="M148" sqref="M148"/>
    </sheetView>
  </sheetViews>
  <sheetFormatPr defaultRowHeight="17" x14ac:dyDescent="0.4"/>
  <cols>
    <col min="11" max="11" width="12.36328125" customWidth="1"/>
    <col min="13" max="13" width="12" customWidth="1"/>
    <col min="14" max="14" width="11.1796875" customWidth="1"/>
    <col min="15" max="15" width="9.1796875" bestFit="1" customWidth="1"/>
  </cols>
  <sheetData>
    <row r="6" spans="9:14" x14ac:dyDescent="0.4">
      <c r="M6" s="3"/>
    </row>
    <row r="7" spans="9:14" x14ac:dyDescent="0.4">
      <c r="I7" t="s">
        <v>3</v>
      </c>
      <c r="K7" s="1" t="s">
        <v>10</v>
      </c>
      <c r="L7" t="s">
        <v>16</v>
      </c>
    </row>
    <row r="8" spans="9:14" x14ac:dyDescent="0.4">
      <c r="I8" t="s">
        <v>4</v>
      </c>
    </row>
    <row r="9" spans="9:14" x14ac:dyDescent="0.4">
      <c r="I9" t="s">
        <v>0</v>
      </c>
    </row>
    <row r="10" spans="9:14" x14ac:dyDescent="0.4">
      <c r="I10" t="s">
        <v>5</v>
      </c>
    </row>
    <row r="11" spans="9:14" x14ac:dyDescent="0.4">
      <c r="I11" t="s">
        <v>6</v>
      </c>
    </row>
    <row r="13" spans="9:14" x14ac:dyDescent="0.4">
      <c r="I13" s="1" t="s">
        <v>7</v>
      </c>
      <c r="K13" t="s">
        <v>11</v>
      </c>
      <c r="L13" s="1" t="s">
        <v>13</v>
      </c>
      <c r="N13" s="1">
        <f>(149-255)/25.7/L15</f>
        <v>-0.58329430977256069</v>
      </c>
    </row>
    <row r="14" spans="9:14" x14ac:dyDescent="0.4">
      <c r="I14" t="s">
        <v>8</v>
      </c>
    </row>
    <row r="15" spans="9:14" x14ac:dyDescent="0.4">
      <c r="I15" t="s">
        <v>9</v>
      </c>
      <c r="K15" s="1" t="s">
        <v>12</v>
      </c>
      <c r="L15" s="2">
        <f>SQRT(50)</f>
        <v>7.0710678118654755</v>
      </c>
    </row>
    <row r="17" spans="11:18" x14ac:dyDescent="0.4">
      <c r="K17" s="1" t="s">
        <v>15</v>
      </c>
      <c r="L17" t="s">
        <v>14</v>
      </c>
    </row>
    <row r="18" spans="11:18" x14ac:dyDescent="0.4">
      <c r="P18" s="1" t="s">
        <v>20</v>
      </c>
      <c r="R18">
        <v>0.92359999999999998</v>
      </c>
    </row>
    <row r="19" spans="11:18" x14ac:dyDescent="0.4">
      <c r="K19" s="1" t="s">
        <v>17</v>
      </c>
      <c r="L19" s="1"/>
      <c r="P19" s="1" t="s">
        <v>21</v>
      </c>
    </row>
    <row r="20" spans="11:18" x14ac:dyDescent="0.4">
      <c r="K20" t="s">
        <v>18</v>
      </c>
      <c r="M20" s="1" t="s">
        <v>19</v>
      </c>
      <c r="P20" t="s">
        <v>1</v>
      </c>
      <c r="Q20">
        <f>0.9236*29.7/7.07+155</f>
        <v>158.87990381895332</v>
      </c>
    </row>
    <row r="21" spans="11:18" x14ac:dyDescent="0.4">
      <c r="L21" t="s">
        <v>2</v>
      </c>
      <c r="M21" s="4">
        <f>0.0764*2</f>
        <v>0.15279999999999999</v>
      </c>
    </row>
    <row r="29" spans="11:18" x14ac:dyDescent="0.4">
      <c r="K29" t="s">
        <v>23</v>
      </c>
      <c r="L29">
        <v>5.86</v>
      </c>
    </row>
    <row r="30" spans="11:18" x14ac:dyDescent="0.4">
      <c r="K30" t="s">
        <v>24</v>
      </c>
      <c r="L30">
        <v>40</v>
      </c>
      <c r="M30" s="5">
        <f>SQRT(40)</f>
        <v>6.324555320336759</v>
      </c>
    </row>
    <row r="31" spans="11:18" x14ac:dyDescent="0.4">
      <c r="K31" t="s">
        <v>0</v>
      </c>
    </row>
    <row r="32" spans="11:18" x14ac:dyDescent="0.4">
      <c r="K32" t="s">
        <v>1</v>
      </c>
      <c r="L32">
        <v>5.56</v>
      </c>
    </row>
    <row r="33" spans="11:14" x14ac:dyDescent="0.4">
      <c r="K33" t="s">
        <v>25</v>
      </c>
      <c r="L33">
        <v>0.7</v>
      </c>
    </row>
    <row r="35" spans="11:14" x14ac:dyDescent="0.4">
      <c r="K35" t="s">
        <v>26</v>
      </c>
    </row>
    <row r="36" spans="11:14" x14ac:dyDescent="0.4">
      <c r="K36" t="s">
        <v>27</v>
      </c>
    </row>
    <row r="37" spans="11:14" x14ac:dyDescent="0.4">
      <c r="K37" t="s">
        <v>28</v>
      </c>
    </row>
    <row r="39" spans="11:14" x14ac:dyDescent="0.4">
      <c r="K39" t="s">
        <v>11</v>
      </c>
      <c r="L39" s="1" t="s">
        <v>29</v>
      </c>
      <c r="N39" s="1">
        <f>(5.56-5.86)/0.7/M30</f>
        <v>-6.7763092717894005E-2</v>
      </c>
    </row>
    <row r="40" spans="11:14" x14ac:dyDescent="0.4">
      <c r="K40" t="s">
        <v>30</v>
      </c>
      <c r="L40" t="s">
        <v>22</v>
      </c>
      <c r="M40" s="1" t="s">
        <v>31</v>
      </c>
    </row>
    <row r="42" spans="11:14" x14ac:dyDescent="0.4">
      <c r="K42" t="s">
        <v>32</v>
      </c>
    </row>
    <row r="43" spans="11:14" x14ac:dyDescent="0.4">
      <c r="K43" t="s">
        <v>33</v>
      </c>
      <c r="L43">
        <f>0.4721*2</f>
        <v>0.94420000000000004</v>
      </c>
      <c r="M43" t="s">
        <v>34</v>
      </c>
    </row>
    <row r="48" spans="11:14" x14ac:dyDescent="0.4">
      <c r="K48" t="s">
        <v>35</v>
      </c>
      <c r="L48">
        <v>0.8</v>
      </c>
    </row>
    <row r="49" spans="11:16" x14ac:dyDescent="0.4">
      <c r="K49" t="s">
        <v>24</v>
      </c>
      <c r="L49">
        <v>100</v>
      </c>
    </row>
    <row r="50" spans="11:16" x14ac:dyDescent="0.4">
      <c r="K50" t="s">
        <v>0</v>
      </c>
      <c r="O50">
        <f>SQRT(L48*0.2/100)</f>
        <v>0.04</v>
      </c>
    </row>
    <row r="51" spans="11:16" x14ac:dyDescent="0.4">
      <c r="K51" t="s">
        <v>1</v>
      </c>
      <c r="L51">
        <v>0.79700000000000004</v>
      </c>
    </row>
    <row r="55" spans="11:16" x14ac:dyDescent="0.4">
      <c r="K55">
        <v>1</v>
      </c>
      <c r="L55" t="s">
        <v>37</v>
      </c>
      <c r="N55">
        <v>4</v>
      </c>
      <c r="O55" t="s">
        <v>11</v>
      </c>
      <c r="P55" s="1" t="s">
        <v>39</v>
      </c>
    </row>
    <row r="56" spans="11:16" x14ac:dyDescent="0.4">
      <c r="L56" t="s">
        <v>38</v>
      </c>
      <c r="O56" t="s">
        <v>2</v>
      </c>
      <c r="P56">
        <f>(0.797-0.8)/0.04</f>
        <v>-7.5000000000000067E-2</v>
      </c>
    </row>
    <row r="57" spans="11:16" ht="37" customHeight="1" x14ac:dyDescent="0.4">
      <c r="K57">
        <v>2</v>
      </c>
      <c r="L57" s="6" t="s">
        <v>44</v>
      </c>
      <c r="N57">
        <v>5</v>
      </c>
      <c r="O57" t="s">
        <v>40</v>
      </c>
    </row>
    <row r="58" spans="11:16" hidden="1" x14ac:dyDescent="0.4">
      <c r="K58">
        <v>3</v>
      </c>
    </row>
    <row r="59" spans="11:16" x14ac:dyDescent="0.4">
      <c r="N59">
        <v>6</v>
      </c>
      <c r="O59" t="s">
        <v>36</v>
      </c>
    </row>
    <row r="68" spans="8:18" x14ac:dyDescent="0.4">
      <c r="N68" t="s">
        <v>26</v>
      </c>
      <c r="R68" t="s">
        <v>50</v>
      </c>
    </row>
    <row r="69" spans="8:18" x14ac:dyDescent="0.4">
      <c r="N69" t="s">
        <v>41</v>
      </c>
    </row>
    <row r="70" spans="8:18" x14ac:dyDescent="0.4">
      <c r="N70" t="s">
        <v>42</v>
      </c>
      <c r="R70" t="s">
        <v>51</v>
      </c>
    </row>
    <row r="71" spans="8:18" x14ac:dyDescent="0.4">
      <c r="R71" t="s">
        <v>52</v>
      </c>
    </row>
    <row r="72" spans="8:18" x14ac:dyDescent="0.4">
      <c r="N72" t="s">
        <v>43</v>
      </c>
    </row>
    <row r="73" spans="8:18" x14ac:dyDescent="0.4">
      <c r="N73" t="s">
        <v>47</v>
      </c>
      <c r="O73" s="1" t="s">
        <v>46</v>
      </c>
      <c r="Q73">
        <f>(0.6-0.68)/K81</f>
        <v>-3.8348249442368556</v>
      </c>
    </row>
    <row r="78" spans="8:18" x14ac:dyDescent="0.4">
      <c r="H78" t="s">
        <v>35</v>
      </c>
      <c r="I78">
        <v>0.68</v>
      </c>
    </row>
    <row r="79" spans="8:18" x14ac:dyDescent="0.4">
      <c r="H79" t="s">
        <v>24</v>
      </c>
      <c r="I79">
        <v>500</v>
      </c>
    </row>
    <row r="80" spans="8:18" x14ac:dyDescent="0.4">
      <c r="H80" t="s">
        <v>0</v>
      </c>
      <c r="K80" s="1" t="s">
        <v>45</v>
      </c>
    </row>
    <row r="81" spans="8:15" x14ac:dyDescent="0.4">
      <c r="H81" t="s">
        <v>35</v>
      </c>
      <c r="I81">
        <v>0.6</v>
      </c>
      <c r="K81">
        <f>SQRT(I78*0.32/500)</f>
        <v>2.0861447696648477E-2</v>
      </c>
      <c r="N81" t="s">
        <v>48</v>
      </c>
    </row>
    <row r="82" spans="8:15" x14ac:dyDescent="0.4">
      <c r="N82" t="s">
        <v>49</v>
      </c>
    </row>
    <row r="85" spans="8:15" x14ac:dyDescent="0.4">
      <c r="I85" t="s">
        <v>53</v>
      </c>
      <c r="J85">
        <v>0.2</v>
      </c>
      <c r="L85" t="s">
        <v>26</v>
      </c>
    </row>
    <row r="86" spans="8:15" x14ac:dyDescent="0.4">
      <c r="I86" t="s">
        <v>24</v>
      </c>
      <c r="J86">
        <v>200</v>
      </c>
      <c r="L86" t="s">
        <v>54</v>
      </c>
    </row>
    <row r="87" spans="8:15" x14ac:dyDescent="0.4">
      <c r="I87" t="s">
        <v>0</v>
      </c>
      <c r="L87" t="s">
        <v>55</v>
      </c>
    </row>
    <row r="88" spans="8:15" x14ac:dyDescent="0.4">
      <c r="I88" t="s">
        <v>35</v>
      </c>
      <c r="J88">
        <f>30/200</f>
        <v>0.15</v>
      </c>
    </row>
    <row r="89" spans="8:15" x14ac:dyDescent="0.4">
      <c r="L89" t="s">
        <v>43</v>
      </c>
    </row>
    <row r="90" spans="8:15" x14ac:dyDescent="0.4">
      <c r="L90" s="1" t="s">
        <v>56</v>
      </c>
      <c r="N90">
        <f>SQRT(0.2*0.8/200)</f>
        <v>2.8284271247461905E-2</v>
      </c>
    </row>
    <row r="94" spans="8:15" x14ac:dyDescent="0.4">
      <c r="L94" t="s">
        <v>61</v>
      </c>
    </row>
    <row r="95" spans="8:15" x14ac:dyDescent="0.4">
      <c r="L95" t="s">
        <v>62</v>
      </c>
    </row>
    <row r="96" spans="8:15" x14ac:dyDescent="0.4">
      <c r="L96" s="1" t="s">
        <v>57</v>
      </c>
      <c r="N96" s="1">
        <f>(0.15-0.2)/N90</f>
        <v>-1.7677669529663691</v>
      </c>
      <c r="O96" t="s">
        <v>63</v>
      </c>
    </row>
    <row r="97" spans="11:13" x14ac:dyDescent="0.4">
      <c r="L97" t="s">
        <v>64</v>
      </c>
    </row>
    <row r="98" spans="11:13" x14ac:dyDescent="0.4">
      <c r="L98" t="s">
        <v>60</v>
      </c>
    </row>
    <row r="99" spans="11:13" x14ac:dyDescent="0.4">
      <c r="L99" t="s">
        <v>65</v>
      </c>
    </row>
    <row r="100" spans="11:13" x14ac:dyDescent="0.4">
      <c r="L100" t="s">
        <v>59</v>
      </c>
      <c r="M100" t="s">
        <v>58</v>
      </c>
    </row>
    <row r="106" spans="11:13" ht="18.5" x14ac:dyDescent="0.4">
      <c r="K106" s="7"/>
    </row>
    <row r="107" spans="11:13" x14ac:dyDescent="0.4">
      <c r="K107" s="8"/>
    </row>
    <row r="108" spans="11:13" x14ac:dyDescent="0.4">
      <c r="K108" s="8"/>
    </row>
    <row r="110" spans="11:13" ht="18.5" x14ac:dyDescent="0.4">
      <c r="K110" s="7"/>
    </row>
    <row r="111" spans="11:13" x14ac:dyDescent="0.4">
      <c r="K111" s="8"/>
    </row>
    <row r="112" spans="11:13" x14ac:dyDescent="0.4">
      <c r="K112" s="8"/>
    </row>
    <row r="113" spans="9:15" x14ac:dyDescent="0.4">
      <c r="K113" s="8"/>
    </row>
    <row r="114" spans="9:15" x14ac:dyDescent="0.4">
      <c r="K114" s="8"/>
    </row>
    <row r="117" spans="9:15" x14ac:dyDescent="0.4">
      <c r="I117" t="s">
        <v>66</v>
      </c>
      <c r="J117" t="s">
        <v>67</v>
      </c>
    </row>
    <row r="118" spans="9:15" x14ac:dyDescent="0.4">
      <c r="I118" t="s">
        <v>68</v>
      </c>
      <c r="J118">
        <v>29</v>
      </c>
      <c r="L118" s="6" t="s">
        <v>44</v>
      </c>
      <c r="M118" t="s">
        <v>71</v>
      </c>
    </row>
    <row r="119" spans="9:15" x14ac:dyDescent="0.4">
      <c r="I119" s="9" t="s">
        <v>69</v>
      </c>
      <c r="J119">
        <v>24.1</v>
      </c>
      <c r="L119" t="s">
        <v>70</v>
      </c>
      <c r="M119" s="1" t="s">
        <v>72</v>
      </c>
      <c r="O119" s="1">
        <f>1.782*3.34/I120+24.8</f>
        <v>26.45075450195451</v>
      </c>
    </row>
    <row r="120" spans="9:15" x14ac:dyDescent="0.4">
      <c r="I120">
        <f>SQRT(13)</f>
        <v>3.6055512754639891</v>
      </c>
      <c r="J120">
        <v>23.7</v>
      </c>
      <c r="M120" s="1" t="s">
        <v>73</v>
      </c>
      <c r="O120" s="1">
        <f>-1.782*3.34/I120+24.8</f>
        <v>23.149245498045492</v>
      </c>
    </row>
    <row r="121" spans="9:15" x14ac:dyDescent="0.4">
      <c r="J121">
        <v>19.600000000000001</v>
      </c>
    </row>
    <row r="122" spans="9:15" x14ac:dyDescent="0.4">
      <c r="J122">
        <v>27.5</v>
      </c>
    </row>
    <row r="123" spans="9:15" x14ac:dyDescent="0.4">
      <c r="J123">
        <v>28.7</v>
      </c>
    </row>
    <row r="124" spans="9:15" x14ac:dyDescent="0.4">
      <c r="J124">
        <v>28</v>
      </c>
    </row>
    <row r="125" spans="9:15" x14ac:dyDescent="0.4">
      <c r="J125">
        <v>23.8</v>
      </c>
    </row>
    <row r="126" spans="9:15" x14ac:dyDescent="0.4">
      <c r="J126">
        <v>18.899999999999999</v>
      </c>
    </row>
    <row r="127" spans="9:15" x14ac:dyDescent="0.4">
      <c r="J127">
        <v>23.9</v>
      </c>
    </row>
    <row r="128" spans="9:15" x14ac:dyDescent="0.4">
      <c r="J128">
        <v>21.6</v>
      </c>
    </row>
    <row r="129" spans="9:10" x14ac:dyDescent="0.4">
      <c r="J129">
        <v>25.9</v>
      </c>
    </row>
    <row r="130" spans="9:10" x14ac:dyDescent="0.4">
      <c r="J130">
        <v>27.4</v>
      </c>
    </row>
    <row r="135" spans="9:10" x14ac:dyDescent="0.4">
      <c r="I135" t="s">
        <v>74</v>
      </c>
    </row>
    <row r="136" spans="9:10" x14ac:dyDescent="0.4">
      <c r="I136" t="s">
        <v>75</v>
      </c>
    </row>
    <row r="137" spans="9:10" x14ac:dyDescent="0.4">
      <c r="I137" t="s">
        <v>76</v>
      </c>
    </row>
    <row r="139" spans="9:10" x14ac:dyDescent="0.4">
      <c r="I139" t="s">
        <v>43</v>
      </c>
    </row>
    <row r="140" spans="9:10" x14ac:dyDescent="0.4">
      <c r="I140" t="s">
        <v>24</v>
      </c>
      <c r="J140">
        <v>21</v>
      </c>
    </row>
    <row r="141" spans="9:10" x14ac:dyDescent="0.4">
      <c r="I141" t="s">
        <v>0</v>
      </c>
    </row>
    <row r="142" spans="9:10" x14ac:dyDescent="0.4">
      <c r="I142" t="s">
        <v>1</v>
      </c>
      <c r="J142">
        <v>20.3</v>
      </c>
    </row>
    <row r="143" spans="9:10" x14ac:dyDescent="0.4">
      <c r="I143" t="s">
        <v>25</v>
      </c>
      <c r="J143">
        <v>5</v>
      </c>
    </row>
    <row r="146" spans="11:13" x14ac:dyDescent="0.4">
      <c r="K146" s="1" t="s">
        <v>77</v>
      </c>
    </row>
    <row r="147" spans="11:13" x14ac:dyDescent="0.4">
      <c r="K147" s="1">
        <f>(21-25)/5/SQRT(21)</f>
        <v>-0.17457431218879393</v>
      </c>
      <c r="L147" t="s">
        <v>78</v>
      </c>
      <c r="M147" t="s">
        <v>79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621A4-0AC2-402C-ADFD-F8A5277F57BA}">
  <dimension ref="A1"/>
  <sheetViews>
    <sheetView topLeftCell="A34345" workbookViewId="0">
      <selection activeCell="G10" sqref="G10:J34355"/>
    </sheetView>
  </sheetViews>
  <sheetFormatPr defaultRowHeight="17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劉怡伶</dc:creator>
  <cp:lastModifiedBy>劉怡伶</cp:lastModifiedBy>
  <dcterms:created xsi:type="dcterms:W3CDTF">2025-10-05T06:49:16Z</dcterms:created>
  <dcterms:modified xsi:type="dcterms:W3CDTF">2025-12-05T10:30:01Z</dcterms:modified>
</cp:coreProperties>
</file>