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二学习文档\大二下\高频实验\单调谐谐振放大电路\"/>
    </mc:Choice>
  </mc:AlternateContent>
  <xr:revisionPtr revIDLastSave="0" documentId="13_ncr:1_{11783FFD-3A42-402E-BAB1-60D6182CACA8}" xr6:coauthVersionLast="47" xr6:coauthVersionMax="47" xr10:uidLastSave="{00000000-0000-0000-0000-000000000000}"/>
  <bookViews>
    <workbookView xWindow="-108" yWindow="-108" windowWidth="23256" windowHeight="12456" activeTab="3" xr2:uid="{D3CF6F4E-1CAE-4226-9A0D-8CA9B13F37D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J4" i="4"/>
  <c r="D4" i="4"/>
  <c r="B4" i="4"/>
  <c r="J3" i="4"/>
  <c r="D3" i="4"/>
  <c r="B3" i="4"/>
  <c r="J2" i="4"/>
  <c r="J73" i="3"/>
  <c r="C85" i="3"/>
  <c r="D72" i="3"/>
  <c r="D73" i="3"/>
  <c r="D74" i="3"/>
  <c r="D75" i="3"/>
  <c r="D76" i="3"/>
  <c r="D77" i="3"/>
  <c r="D78" i="3"/>
  <c r="D79" i="3"/>
  <c r="D80" i="3"/>
  <c r="D82" i="3"/>
  <c r="D83" i="3"/>
  <c r="D84" i="3"/>
  <c r="D85" i="3"/>
  <c r="D86" i="3"/>
  <c r="D87" i="3"/>
  <c r="D88" i="3"/>
  <c r="D89" i="3"/>
  <c r="D90" i="3"/>
  <c r="D81" i="3"/>
  <c r="C78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J72" i="3"/>
  <c r="B72" i="3"/>
  <c r="J71" i="3"/>
  <c r="D62" i="3"/>
  <c r="B62" i="3"/>
  <c r="D49" i="3"/>
  <c r="D50" i="3"/>
  <c r="D51" i="3"/>
  <c r="D52" i="3"/>
  <c r="D53" i="3"/>
  <c r="D54" i="3"/>
  <c r="D55" i="3"/>
  <c r="D56" i="3"/>
  <c r="D57" i="3"/>
  <c r="D58" i="3"/>
  <c r="D60" i="3"/>
  <c r="D61" i="3"/>
  <c r="D63" i="3"/>
  <c r="D64" i="3"/>
  <c r="D65" i="3"/>
  <c r="D66" i="3"/>
  <c r="D67" i="3"/>
  <c r="D68" i="3"/>
  <c r="D59" i="3"/>
  <c r="B68" i="3"/>
  <c r="B67" i="3"/>
  <c r="B66" i="3"/>
  <c r="B65" i="3"/>
  <c r="B64" i="3"/>
  <c r="B63" i="3"/>
  <c r="B61" i="3"/>
  <c r="B60" i="3"/>
  <c r="B59" i="3"/>
  <c r="B58" i="3"/>
  <c r="B57" i="3"/>
  <c r="B56" i="3"/>
  <c r="B55" i="3"/>
  <c r="B54" i="3"/>
  <c r="B53" i="3"/>
  <c r="B52" i="3"/>
  <c r="B51" i="3"/>
  <c r="J50" i="3"/>
  <c r="B50" i="3"/>
  <c r="J49" i="3"/>
  <c r="B49" i="3"/>
  <c r="J48" i="3"/>
  <c r="D31" i="3"/>
  <c r="B31" i="3"/>
  <c r="D25" i="3"/>
  <c r="D26" i="3"/>
  <c r="D27" i="3"/>
  <c r="D28" i="3"/>
  <c r="D29" i="3"/>
  <c r="D30" i="3"/>
  <c r="D32" i="3"/>
  <c r="D33" i="3"/>
  <c r="D34" i="3"/>
  <c r="D36" i="3"/>
  <c r="D37" i="3"/>
  <c r="D38" i="3"/>
  <c r="D39" i="3"/>
  <c r="D40" i="3"/>
  <c r="D41" i="3"/>
  <c r="D42" i="3"/>
  <c r="D43" i="3"/>
  <c r="D35" i="3"/>
  <c r="B43" i="3"/>
  <c r="B42" i="3"/>
  <c r="B41" i="3"/>
  <c r="B40" i="3"/>
  <c r="B39" i="3"/>
  <c r="B38" i="3"/>
  <c r="B37" i="3"/>
  <c r="B36" i="3"/>
  <c r="B35" i="3"/>
  <c r="B34" i="3"/>
  <c r="B33" i="3"/>
  <c r="B32" i="3"/>
  <c r="B30" i="3"/>
  <c r="B29" i="3"/>
  <c r="B28" i="3"/>
  <c r="B27" i="3"/>
  <c r="J26" i="3"/>
  <c r="B26" i="3"/>
  <c r="J25" i="3"/>
  <c r="B25" i="3"/>
  <c r="J24" i="3"/>
  <c r="J4" i="3"/>
  <c r="J2" i="3"/>
  <c r="D3" i="3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12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J3" i="3"/>
  <c r="B3" i="3"/>
  <c r="D5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4" i="2"/>
  <c r="J34" i="2"/>
  <c r="H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34" i="2"/>
  <c r="C46" i="2"/>
</calcChain>
</file>

<file path=xl/sharedStrings.xml><?xml version="1.0" encoding="utf-8"?>
<sst xmlns="http://schemas.openxmlformats.org/spreadsheetml/2006/main" count="76" uniqueCount="28">
  <si>
    <t>Uopp/V</t>
    <phoneticPr fontId="2" type="noConversion"/>
  </si>
  <si>
    <t>lgf</t>
    <phoneticPr fontId="2" type="noConversion"/>
  </si>
  <si>
    <t>400Hz</t>
    <phoneticPr fontId="2" type="noConversion"/>
  </si>
  <si>
    <t>1k</t>
    <phoneticPr fontId="2" type="noConversion"/>
  </si>
  <si>
    <t>50k</t>
    <phoneticPr fontId="2" type="noConversion"/>
  </si>
  <si>
    <t>f/MHz（未标注）</t>
    <phoneticPr fontId="2" type="noConversion"/>
  </si>
  <si>
    <t>高频实验 (串联谐振)</t>
    <phoneticPr fontId="2" type="noConversion"/>
  </si>
  <si>
    <t>高频实验 (并联谐振) 理论有误版本</t>
    <phoneticPr fontId="2" type="noConversion"/>
  </si>
  <si>
    <t>高频实验 (并联谐振) 理论改进版本，改进Rs、Vin=6Vpp</t>
    <phoneticPr fontId="2" type="noConversion"/>
  </si>
  <si>
    <t>相位</t>
    <phoneticPr fontId="2" type="noConversion"/>
  </si>
  <si>
    <t>K = BW0.1/BW0.7</t>
    <phoneticPr fontId="2" type="noConversion"/>
  </si>
  <si>
    <t>K=</t>
    <phoneticPr fontId="2" type="noConversion"/>
  </si>
  <si>
    <t xml:space="preserve"> </t>
    <phoneticPr fontId="2" type="noConversion"/>
  </si>
  <si>
    <t>BW = 3MHz</t>
    <phoneticPr fontId="2" type="noConversion"/>
  </si>
  <si>
    <t>BW = 0.55MHz</t>
    <phoneticPr fontId="2" type="noConversion"/>
  </si>
  <si>
    <t>dB</t>
    <phoneticPr fontId="2" type="noConversion"/>
  </si>
  <si>
    <t>BW =</t>
    <phoneticPr fontId="2" type="noConversion"/>
  </si>
  <si>
    <t xml:space="preserve">Au = </t>
    <phoneticPr fontId="2" type="noConversion"/>
  </si>
  <si>
    <r>
      <t>设计一  高频实验 (单调谐)幅频特性曲线</t>
    </r>
    <r>
      <rPr>
        <b/>
        <sz val="11"/>
        <color theme="1"/>
        <rFont val="等线"/>
        <family val="3"/>
        <charset val="134"/>
        <scheme val="minor"/>
      </rPr>
      <t>（输入信号50mV、RM11=20k ohm、n1 = 4、C = 、发射极固定电阻R14 = 520 ohm）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</si>
  <si>
    <t>备注：RM11不会影响中心频率（参考书中公式）、影响谐振回路Qe、佐证了理论（通频带宽放大倍数小）</t>
    <phoneticPr fontId="2" type="noConversion"/>
  </si>
  <si>
    <t>到13M没有非线性失真</t>
    <phoneticPr fontId="2" type="noConversion"/>
  </si>
  <si>
    <t>到8M没有非线性失真</t>
    <phoneticPr fontId="2" type="noConversion"/>
  </si>
  <si>
    <r>
      <t>设计三 高频实验 (单调谐)幅频特性曲线</t>
    </r>
    <r>
      <rPr>
        <b/>
        <sz val="11"/>
        <color theme="1"/>
        <rFont val="等线"/>
        <family val="3"/>
        <charset val="134"/>
        <scheme val="minor"/>
      </rPr>
      <t>（改变CM11 = 100p）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</si>
  <si>
    <r>
      <t>设计四 高频实验 (单调谐)幅频特性曲线</t>
    </r>
    <r>
      <rPr>
        <b/>
        <sz val="11"/>
        <color theme="1"/>
        <rFont val="等线"/>
        <family val="3"/>
        <charset val="134"/>
        <scheme val="minor"/>
      </rPr>
      <t>（改变CM11 = 100p、发射极电阻Re = 960 ohm）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</si>
  <si>
    <r>
      <t>设计二 高频实验 (单调谐)幅频特性曲线</t>
    </r>
    <r>
      <rPr>
        <b/>
        <sz val="11"/>
        <color theme="1"/>
        <rFont val="等线"/>
        <family val="3"/>
        <charset val="134"/>
        <scheme val="minor"/>
      </rPr>
      <t>（改变RM11   减小）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</si>
  <si>
    <t>改变Re不会改变谐振网络的中心频率，但会影响电路的放大倍数、稍微影响Qe</t>
    <phoneticPr fontId="2" type="noConversion"/>
  </si>
  <si>
    <t>Au=</t>
    <phoneticPr fontId="2" type="noConversion"/>
  </si>
  <si>
    <r>
      <t>设计  高频实验 (双调谐)幅频特性曲线</t>
    </r>
    <r>
      <rPr>
        <b/>
        <sz val="11"/>
        <color theme="1"/>
        <rFont val="等线"/>
        <family val="3"/>
        <charset val="134"/>
        <scheme val="minor"/>
      </rPr>
      <t>（输入信号50mV、RM11=20k ohm、n1 = 4、C = 、发射极固定电阻R14 = 520 ohm）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</si>
</sst>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C00000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7" fillId="0" borderId="4" xfId="0" applyNumberFormat="1" applyFont="1" applyBorder="1" applyAlignment="1">
      <alignment horizontal="center" vertical="center"/>
    </xf>
    <xf numFmtId="11" fontId="4" fillId="2" borderId="4" xfId="0" applyNumberFormat="1" applyFont="1" applyFill="1" applyBorder="1" applyAlignment="1">
      <alignment horizontal="center" vertical="center"/>
    </xf>
    <xf numFmtId="11" fontId="1" fillId="2" borderId="4" xfId="0" applyNumberFormat="1" applyFont="1" applyFill="1" applyBorder="1" applyAlignment="1">
      <alignment horizontal="center" vertical="center"/>
    </xf>
    <xf numFmtId="11" fontId="3" fillId="0" borderId="4" xfId="0" applyNumberFormat="1" applyFont="1" applyBorder="1" applyAlignment="1">
      <alignment horizontal="center" vertical="center"/>
    </xf>
    <xf numFmtId="11" fontId="1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2" fontId="4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 applyAlignment="1">
      <alignment horizontal="center" vertical="center"/>
    </xf>
    <xf numFmtId="11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1" fontId="0" fillId="2" borderId="2" xfId="0" applyNumberFormat="1" applyFill="1" applyBorder="1">
      <alignment vertical="center"/>
    </xf>
    <xf numFmtId="176" fontId="1" fillId="2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176" fontId="8" fillId="0" borderId="1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1" fontId="9" fillId="3" borderId="9" xfId="0" applyNumberFormat="1" applyFont="1" applyFill="1" applyBorder="1" applyAlignment="1">
      <alignment horizontal="center" vertical="center"/>
    </xf>
    <xf numFmtId="11" fontId="10" fillId="3" borderId="10" xfId="0" applyNumberFormat="1" applyFont="1" applyFill="1" applyBorder="1" applyAlignment="1">
      <alignment horizontal="center" vertical="center"/>
    </xf>
    <xf numFmtId="11" fontId="10" fillId="3" borderId="1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2.6020599913279625</c:v>
                </c:pt>
                <c:pt idx="1">
                  <c:v>3</c:v>
                </c:pt>
                <c:pt idx="2">
                  <c:v>4.6989700043360187</c:v>
                </c:pt>
                <c:pt idx="3">
                  <c:v>6</c:v>
                </c:pt>
                <c:pt idx="4">
                  <c:v>6.6989700043360187</c:v>
                </c:pt>
                <c:pt idx="5">
                  <c:v>6.8388490907372557</c:v>
                </c:pt>
                <c:pt idx="6">
                  <c:v>6.8920946026904808</c:v>
                </c:pt>
                <c:pt idx="7">
                  <c:v>6.9395192526186182</c:v>
                </c:pt>
                <c:pt idx="8">
                  <c:v>6.9684829485539348</c:v>
                </c:pt>
                <c:pt idx="9">
                  <c:v>6.9912260756924951</c:v>
                </c:pt>
                <c:pt idx="10">
                  <c:v>7</c:v>
                </c:pt>
                <c:pt idx="11">
                  <c:v>7.0170333392987807</c:v>
                </c:pt>
                <c:pt idx="12">
                  <c:v>7.0334237554869494</c:v>
                </c:pt>
                <c:pt idx="13">
                  <c:v>7.0492180226701819</c:v>
                </c:pt>
                <c:pt idx="14">
                  <c:v>7.0644579892269181</c:v>
                </c:pt>
                <c:pt idx="15">
                  <c:v>7.0791812460476251</c:v>
                </c:pt>
                <c:pt idx="16">
                  <c:v>7.0899051114393981</c:v>
                </c:pt>
                <c:pt idx="17">
                  <c:v>7.1003705451175625</c:v>
                </c:pt>
                <c:pt idx="18">
                  <c:v>7.1105897102992488</c:v>
                </c:pt>
                <c:pt idx="19">
                  <c:v>7.1271047983648073</c:v>
                </c:pt>
                <c:pt idx="20">
                  <c:v>7.1461280356782382</c:v>
                </c:pt>
                <c:pt idx="21">
                  <c:v>7.1760912590556813</c:v>
                </c:pt>
                <c:pt idx="22">
                  <c:v>7.204119982655925</c:v>
                </c:pt>
                <c:pt idx="23">
                  <c:v>7.2552725051033065</c:v>
                </c:pt>
                <c:pt idx="24">
                  <c:v>7.3010299956639813</c:v>
                </c:pt>
                <c:pt idx="25">
                  <c:v>7.3541084391474012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-20</c:v>
                </c:pt>
                <c:pt idx="1">
                  <c:v>-15.273906679453477</c:v>
                </c:pt>
                <c:pt idx="2">
                  <c:v>-12.971210017168371</c:v>
                </c:pt>
                <c:pt idx="3">
                  <c:v>-12.853032824957964</c:v>
                </c:pt>
                <c:pt idx="4">
                  <c:v>-11.152817030790988</c:v>
                </c:pt>
                <c:pt idx="5">
                  <c:v>-9.4891372607650144</c:v>
                </c:pt>
                <c:pt idx="6">
                  <c:v>-8.3342801909423851</c:v>
                </c:pt>
                <c:pt idx="7">
                  <c:v>-6.891320524613965</c:v>
                </c:pt>
                <c:pt idx="8">
                  <c:v>-5.5270982814265102</c:v>
                </c:pt>
                <c:pt idx="9">
                  <c:v>-4.4369749923271282</c:v>
                </c:pt>
                <c:pt idx="10">
                  <c:v>-4.0450638710595124</c:v>
                </c:pt>
                <c:pt idx="11">
                  <c:v>-3.0125568184145108</c:v>
                </c:pt>
                <c:pt idx="12">
                  <c:v>-2.0728679133404966</c:v>
                </c:pt>
                <c:pt idx="13">
                  <c:v>-0.95980743985934125</c:v>
                </c:pt>
                <c:pt idx="14">
                  <c:v>-0.27145614378547739</c:v>
                </c:pt>
                <c:pt idx="15">
                  <c:v>0</c:v>
                </c:pt>
                <c:pt idx="16">
                  <c:v>-0.29907425811318905</c:v>
                </c:pt>
                <c:pt idx="17">
                  <c:v>-0.78253823323324034</c:v>
                </c:pt>
                <c:pt idx="18">
                  <c:v>-1.5144142787623671</c:v>
                </c:pt>
                <c:pt idx="19">
                  <c:v>-3.0125568184145108</c:v>
                </c:pt>
                <c:pt idx="20">
                  <c:v>-4.9886454249688974</c:v>
                </c:pt>
                <c:pt idx="21">
                  <c:v>-7.9922718512320756</c:v>
                </c:pt>
                <c:pt idx="22">
                  <c:v>-10.324963327626488</c:v>
                </c:pt>
                <c:pt idx="23">
                  <c:v>-14.250856230505855</c:v>
                </c:pt>
                <c:pt idx="24">
                  <c:v>-16.944827708454977</c:v>
                </c:pt>
                <c:pt idx="25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8-4FD1-987F-2D4097D94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114096"/>
        <c:axId val="2016062400"/>
      </c:scatterChart>
      <c:valAx>
        <c:axId val="16391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062400"/>
        <c:crosses val="autoZero"/>
        <c:crossBetween val="midCat"/>
      </c:valAx>
      <c:valAx>
        <c:axId val="20160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1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Sheet2!$B$34:$B$53</c:f>
              <c:numCache>
                <c:formatCode>General</c:formatCode>
                <c:ptCount val="20"/>
                <c:pt idx="0">
                  <c:v>7.12515582958053</c:v>
                </c:pt>
                <c:pt idx="1">
                  <c:v>7.1335389083702179</c:v>
                </c:pt>
                <c:pt idx="2">
                  <c:v>7.1398790864012369</c:v>
                </c:pt>
                <c:pt idx="3">
                  <c:v>7.1461280356782382</c:v>
                </c:pt>
                <c:pt idx="4">
                  <c:v>7.1522883443830567</c:v>
                </c:pt>
                <c:pt idx="5">
                  <c:v>7.1553360374650614</c:v>
                </c:pt>
                <c:pt idx="6">
                  <c:v>7.1568519010700111</c:v>
                </c:pt>
                <c:pt idx="7">
                  <c:v>7.1583624920952493</c:v>
                </c:pt>
                <c:pt idx="8">
                  <c:v>7.1613680022349753</c:v>
                </c:pt>
                <c:pt idx="9">
                  <c:v>7.1643528557844371</c:v>
                </c:pt>
                <c:pt idx="10">
                  <c:v>7.1673173347481764</c:v>
                </c:pt>
                <c:pt idx="11">
                  <c:v>7.1702617153949575</c:v>
                </c:pt>
                <c:pt idx="12">
                  <c:v>7.173186268412274</c:v>
                </c:pt>
                <c:pt idx="13">
                  <c:v>7.1760912590556813</c:v>
                </c:pt>
                <c:pt idx="14">
                  <c:v>7.1875207208364627</c:v>
                </c:pt>
                <c:pt idx="15">
                  <c:v>7.2174839442139067</c:v>
                </c:pt>
                <c:pt idx="16">
                  <c:v>7.2552725051033065</c:v>
                </c:pt>
                <c:pt idx="17">
                  <c:v>7.3010299956639813</c:v>
                </c:pt>
                <c:pt idx="18">
                  <c:v>7.3424226808222066</c:v>
                </c:pt>
                <c:pt idx="19">
                  <c:v>7.3979400086720375</c:v>
                </c:pt>
              </c:numCache>
            </c:numRef>
          </c:xVal>
          <c:yVal>
            <c:numRef>
              <c:f>Sheet2!$D$34:$D$53</c:f>
              <c:numCache>
                <c:formatCode>General</c:formatCode>
                <c:ptCount val="20"/>
                <c:pt idx="0">
                  <c:v>-20</c:v>
                </c:pt>
                <c:pt idx="1">
                  <c:v>-16.703795027080155</c:v>
                </c:pt>
                <c:pt idx="2">
                  <c:v>-13.748641818845231</c:v>
                </c:pt>
                <c:pt idx="3">
                  <c:v>-10.281205604662977</c:v>
                </c:pt>
                <c:pt idx="4">
                  <c:v>-6.4590975443604197</c:v>
                </c:pt>
                <c:pt idx="5">
                  <c:v>-4.1737460711677095</c:v>
                </c:pt>
                <c:pt idx="6">
                  <c:v>-3.0116117240620124</c:v>
                </c:pt>
                <c:pt idx="7">
                  <c:v>-1.9382002601611279</c:v>
                </c:pt>
                <c:pt idx="8">
                  <c:v>-1.0649102390645031</c:v>
                </c:pt>
                <c:pt idx="9">
                  <c:v>0</c:v>
                </c:pt>
                <c:pt idx="10">
                  <c:v>-0.13466765317936857</c:v>
                </c:pt>
                <c:pt idx="11">
                  <c:v>-1.0649102390645031</c:v>
                </c:pt>
                <c:pt idx="12">
                  <c:v>-3.0116117240620124</c:v>
                </c:pt>
                <c:pt idx="13">
                  <c:v>-4.3043634143468648</c:v>
                </c:pt>
                <c:pt idx="14">
                  <c:v>-8.4395649907895294</c:v>
                </c:pt>
                <c:pt idx="15">
                  <c:v>-13.212500245195983</c:v>
                </c:pt>
                <c:pt idx="16">
                  <c:v>-16.043789825021651</c:v>
                </c:pt>
                <c:pt idx="17">
                  <c:v>-17.772681411619477</c:v>
                </c:pt>
                <c:pt idx="18">
                  <c:v>-18.991809930447992</c:v>
                </c:pt>
                <c:pt idx="19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1-4808-BBC5-AF06B24A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90896"/>
        <c:axId val="2016840784"/>
      </c:scatterChart>
      <c:valAx>
        <c:axId val="16417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840784"/>
        <c:crosses val="autoZero"/>
        <c:crossBetween val="midCat"/>
      </c:valAx>
      <c:valAx>
        <c:axId val="20168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7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Sheet3!$B$3:$B$20</c:f>
              <c:numCache>
                <c:formatCode>General</c:formatCode>
                <c:ptCount val="18"/>
                <c:pt idx="0">
                  <c:v>6.8633228601204559</c:v>
                </c:pt>
                <c:pt idx="1">
                  <c:v>6.9030899869919438</c:v>
                </c:pt>
                <c:pt idx="2">
                  <c:v>7</c:v>
                </c:pt>
                <c:pt idx="3">
                  <c:v>7.1303337684950066</c:v>
                </c:pt>
                <c:pt idx="4">
                  <c:v>7.1760912590556813</c:v>
                </c:pt>
                <c:pt idx="5">
                  <c:v>7.2227164711475833</c:v>
                </c:pt>
                <c:pt idx="6">
                  <c:v>7.2405492482825995</c:v>
                </c:pt>
                <c:pt idx="7">
                  <c:v>7.2479732663618064</c:v>
                </c:pt>
                <c:pt idx="8">
                  <c:v>7.2552725051033065</c:v>
                </c:pt>
                <c:pt idx="9">
                  <c:v>7.265053788504015</c:v>
                </c:pt>
                <c:pt idx="10">
                  <c:v>7.2787536009528289</c:v>
                </c:pt>
                <c:pt idx="11">
                  <c:v>7.2855573090077739</c:v>
                </c:pt>
                <c:pt idx="12">
                  <c:v>7.2957869402516096</c:v>
                </c:pt>
                <c:pt idx="13">
                  <c:v>7.3222192947339195</c:v>
                </c:pt>
                <c:pt idx="14">
                  <c:v>7.3617278360175931</c:v>
                </c:pt>
                <c:pt idx="15">
                  <c:v>7.3979400086720375</c:v>
                </c:pt>
                <c:pt idx="16">
                  <c:v>7.4313637641589869</c:v>
                </c:pt>
                <c:pt idx="17">
                  <c:v>7.4623979978989565</c:v>
                </c:pt>
              </c:numCache>
            </c:numRef>
          </c:xVal>
          <c:yVal>
            <c:numRef>
              <c:f>Sheet3!$D$3:$D$20</c:f>
              <c:numCache>
                <c:formatCode>General</c:formatCode>
                <c:ptCount val="18"/>
                <c:pt idx="0">
                  <c:v>-20</c:v>
                </c:pt>
                <c:pt idx="1">
                  <c:v>-18.941431442417041</c:v>
                </c:pt>
                <c:pt idx="2">
                  <c:v>-16.404884448305879</c:v>
                </c:pt>
                <c:pt idx="3">
                  <c:v>-12.412896358663639</c:v>
                </c:pt>
                <c:pt idx="4">
                  <c:v>-9.5051864965697455</c:v>
                </c:pt>
                <c:pt idx="5">
                  <c:v>-5.3764619889076322</c:v>
                </c:pt>
                <c:pt idx="6">
                  <c:v>-3.0122759525688414</c:v>
                </c:pt>
                <c:pt idx="7">
                  <c:v>-1.9125815833188773</c:v>
                </c:pt>
                <c:pt idx="8">
                  <c:v>-0.98000771483192661</c:v>
                </c:pt>
                <c:pt idx="9">
                  <c:v>0</c:v>
                </c:pt>
                <c:pt idx="10">
                  <c:v>-0.42052122299232492</c:v>
                </c:pt>
                <c:pt idx="11">
                  <c:v>-1.3081507872084424</c:v>
                </c:pt>
                <c:pt idx="12">
                  <c:v>-3.0122759525688414</c:v>
                </c:pt>
                <c:pt idx="13">
                  <c:v>-7.4911426121183187</c:v>
                </c:pt>
                <c:pt idx="14">
                  <c:v>-12.04431026155688</c:v>
                </c:pt>
                <c:pt idx="15">
                  <c:v>-15.723094712623096</c:v>
                </c:pt>
                <c:pt idx="16">
                  <c:v>-18.10232253549745</c:v>
                </c:pt>
                <c:pt idx="1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0-48B6-AD28-E5B08303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526591"/>
        <c:axId val="1427032703"/>
      </c:scatterChart>
      <c:valAx>
        <c:axId val="15695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032703"/>
        <c:crosses val="autoZero"/>
        <c:crossBetween val="midCat"/>
      </c:valAx>
      <c:valAx>
        <c:axId val="1427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5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Sheet3!$B$25:$B$43</c:f>
              <c:numCache>
                <c:formatCode>General</c:formatCode>
                <c:ptCount val="19"/>
                <c:pt idx="0">
                  <c:v>6.6720978579357171</c:v>
                </c:pt>
                <c:pt idx="1">
                  <c:v>6.7993405494535821</c:v>
                </c:pt>
                <c:pt idx="2">
                  <c:v>6.8976270912904418</c:v>
                </c:pt>
                <c:pt idx="3">
                  <c:v>7</c:v>
                </c:pt>
                <c:pt idx="4">
                  <c:v>7.1139433523068369</c:v>
                </c:pt>
                <c:pt idx="5">
                  <c:v>7.1461280356782382</c:v>
                </c:pt>
                <c:pt idx="6">
                  <c:v>7.204119982655925</c:v>
                </c:pt>
                <c:pt idx="7">
                  <c:v>7.2237554536572413</c:v>
                </c:pt>
                <c:pt idx="8">
                  <c:v>7.238046103128795</c:v>
                </c:pt>
                <c:pt idx="9">
                  <c:v>7.2552725051033065</c:v>
                </c:pt>
                <c:pt idx="10">
                  <c:v>7.265053788504015</c:v>
                </c:pt>
                <c:pt idx="11">
                  <c:v>7.2787536009528289</c:v>
                </c:pt>
                <c:pt idx="12">
                  <c:v>7.2922560713564764</c:v>
                </c:pt>
                <c:pt idx="13">
                  <c:v>7.3053513694466234</c:v>
                </c:pt>
                <c:pt idx="14">
                  <c:v>7.3222192947339195</c:v>
                </c:pt>
                <c:pt idx="15">
                  <c:v>7.3617278360175931</c:v>
                </c:pt>
                <c:pt idx="16">
                  <c:v>7.4313637641589869</c:v>
                </c:pt>
                <c:pt idx="17">
                  <c:v>7.4771212547196626</c:v>
                </c:pt>
                <c:pt idx="18">
                  <c:v>7.5263392773898437</c:v>
                </c:pt>
              </c:numCache>
            </c:numRef>
          </c:xVal>
          <c:yVal>
            <c:numRef>
              <c:f>Sheet3!$D$25:$D$43</c:f>
              <c:numCache>
                <c:formatCode>General</c:formatCode>
                <c:ptCount val="19"/>
                <c:pt idx="0">
                  <c:v>-20</c:v>
                </c:pt>
                <c:pt idx="1">
                  <c:v>-17.620410063673649</c:v>
                </c:pt>
                <c:pt idx="2">
                  <c:v>-16.234166743160007</c:v>
                </c:pt>
                <c:pt idx="3">
                  <c:v>-13.345726926458926</c:v>
                </c:pt>
                <c:pt idx="4">
                  <c:v>-10.432328544585594</c:v>
                </c:pt>
                <c:pt idx="5">
                  <c:v>-8.8639956868049623</c:v>
                </c:pt>
                <c:pt idx="6">
                  <c:v>-5.0044475901516607</c:v>
                </c:pt>
                <c:pt idx="7">
                  <c:v>-3.0140600779128341</c:v>
                </c:pt>
                <c:pt idx="8">
                  <c:v>-1.8700887538868181</c:v>
                </c:pt>
                <c:pt idx="9">
                  <c:v>-0.40220726094220732</c:v>
                </c:pt>
                <c:pt idx="10">
                  <c:v>0</c:v>
                </c:pt>
                <c:pt idx="11">
                  <c:v>-0.41184219219978224</c:v>
                </c:pt>
                <c:pt idx="12">
                  <c:v>-1.5840846256094123</c:v>
                </c:pt>
                <c:pt idx="13">
                  <c:v>-3.0140600779128341</c:v>
                </c:pt>
                <c:pt idx="14">
                  <c:v>-5.123857292294006</c:v>
                </c:pt>
                <c:pt idx="15">
                  <c:v>-9.4441492783536578</c:v>
                </c:pt>
                <c:pt idx="16">
                  <c:v>-14.608431337943813</c:v>
                </c:pt>
                <c:pt idx="17">
                  <c:v>-17.922713090828545</c:v>
                </c:pt>
                <c:pt idx="18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B-4882-AC92-E8D9ADE6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1503"/>
        <c:axId val="1572825663"/>
      </c:scatterChart>
      <c:valAx>
        <c:axId val="16231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825663"/>
        <c:crosses val="autoZero"/>
        <c:crossBetween val="midCat"/>
        <c:majorUnit val="0.1"/>
      </c:valAx>
      <c:valAx>
        <c:axId val="15728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12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Sheet3!$B$49:$B$68</c:f>
              <c:numCache>
                <c:formatCode>General</c:formatCode>
                <c:ptCount val="20"/>
                <c:pt idx="0">
                  <c:v>6.8750612633917001</c:v>
                </c:pt>
                <c:pt idx="1">
                  <c:v>6.9542425094393252</c:v>
                </c:pt>
                <c:pt idx="2">
                  <c:v>7</c:v>
                </c:pt>
                <c:pt idx="3">
                  <c:v>7.0413926851582254</c:v>
                </c:pt>
                <c:pt idx="4">
                  <c:v>7.0530784434834199</c:v>
                </c:pt>
                <c:pt idx="5">
                  <c:v>7.0644579892269181</c:v>
                </c:pt>
                <c:pt idx="6">
                  <c:v>7.0737183503461223</c:v>
                </c:pt>
                <c:pt idx="7">
                  <c:v>7.0791812460476251</c:v>
                </c:pt>
                <c:pt idx="8">
                  <c:v>7.0863598306747484</c:v>
                </c:pt>
                <c:pt idx="9">
                  <c:v>7.0916669575956846</c:v>
                </c:pt>
                <c:pt idx="10">
                  <c:v>7.0969100130080562</c:v>
                </c:pt>
                <c:pt idx="11">
                  <c:v>7.1038037209559572</c:v>
                </c:pt>
                <c:pt idx="12">
                  <c:v>7.1089031276673129</c:v>
                </c:pt>
                <c:pt idx="13">
                  <c:v>7.1122697684172707</c:v>
                </c:pt>
                <c:pt idx="14">
                  <c:v>7.1125379756093077</c:v>
                </c:pt>
                <c:pt idx="15">
                  <c:v>7.1205739312058496</c:v>
                </c:pt>
                <c:pt idx="16">
                  <c:v>7.1303337684950066</c:v>
                </c:pt>
                <c:pt idx="17">
                  <c:v>7.1553360374650614</c:v>
                </c:pt>
                <c:pt idx="18">
                  <c:v>7.1760912590556813</c:v>
                </c:pt>
                <c:pt idx="19">
                  <c:v>7.2227164711475833</c:v>
                </c:pt>
              </c:numCache>
            </c:numRef>
          </c:xVal>
          <c:yVal>
            <c:numRef>
              <c:f>Sheet3!$C$49:$C$68</c:f>
              <c:numCache>
                <c:formatCode>General</c:formatCode>
                <c:ptCount val="20"/>
                <c:pt idx="0">
                  <c:v>0.754</c:v>
                </c:pt>
                <c:pt idx="1">
                  <c:v>1.0820000000000001</c:v>
                </c:pt>
                <c:pt idx="2">
                  <c:v>1.486</c:v>
                </c:pt>
                <c:pt idx="3">
                  <c:v>2.3780000000000001</c:v>
                </c:pt>
                <c:pt idx="4">
                  <c:v>2.91</c:v>
                </c:pt>
                <c:pt idx="5">
                  <c:v>3.6429999999999998</c:v>
                </c:pt>
                <c:pt idx="6">
                  <c:v>4.57</c:v>
                </c:pt>
                <c:pt idx="7">
                  <c:v>5.3310000000000004</c:v>
                </c:pt>
                <c:pt idx="8">
                  <c:v>6.4649999999999999</c:v>
                </c:pt>
                <c:pt idx="9">
                  <c:v>7.2359999999999998</c:v>
                </c:pt>
                <c:pt idx="10">
                  <c:v>7.54</c:v>
                </c:pt>
                <c:pt idx="11">
                  <c:v>6.9630000000000001</c:v>
                </c:pt>
                <c:pt idx="12">
                  <c:v>6.1040000000000001</c:v>
                </c:pt>
                <c:pt idx="13">
                  <c:v>5.5270000000000001</c:v>
                </c:pt>
                <c:pt idx="14">
                  <c:v>5.3310000000000004</c:v>
                </c:pt>
                <c:pt idx="15">
                  <c:v>4.2770000000000001</c:v>
                </c:pt>
                <c:pt idx="16">
                  <c:v>3.262</c:v>
                </c:pt>
                <c:pt idx="17">
                  <c:v>1.87</c:v>
                </c:pt>
                <c:pt idx="18">
                  <c:v>1.206</c:v>
                </c:pt>
                <c:pt idx="19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A-4F9C-A4B4-CE2680CD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41823"/>
        <c:axId val="1572821823"/>
      </c:scatterChart>
      <c:valAx>
        <c:axId val="16255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821823"/>
        <c:crosses val="autoZero"/>
        <c:crossBetween val="midCat"/>
      </c:valAx>
      <c:valAx>
        <c:axId val="15728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54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Sheet3!$B$72:$B$90</c:f>
              <c:numCache>
                <c:formatCode>General</c:formatCode>
                <c:ptCount val="19"/>
                <c:pt idx="0">
                  <c:v>6.9590413923210939</c:v>
                </c:pt>
                <c:pt idx="1">
                  <c:v>7</c:v>
                </c:pt>
                <c:pt idx="2">
                  <c:v>7.0413926851582254</c:v>
                </c:pt>
                <c:pt idx="3">
                  <c:v>7.0530784434834199</c:v>
                </c:pt>
                <c:pt idx="4">
                  <c:v>7.0644579892269181</c:v>
                </c:pt>
                <c:pt idx="5">
                  <c:v>7.0737183503461223</c:v>
                </c:pt>
                <c:pt idx="6">
                  <c:v>7.0842186867392387</c:v>
                </c:pt>
                <c:pt idx="7">
                  <c:v>7.0863598306747484</c:v>
                </c:pt>
                <c:pt idx="8">
                  <c:v>7.0916669575956846</c:v>
                </c:pt>
                <c:pt idx="9">
                  <c:v>7.0969100130080562</c:v>
                </c:pt>
                <c:pt idx="10">
                  <c:v>7.1038037209559572</c:v>
                </c:pt>
                <c:pt idx="11">
                  <c:v>7.1089031276673129</c:v>
                </c:pt>
                <c:pt idx="12">
                  <c:v>7.1122697684172707</c:v>
                </c:pt>
                <c:pt idx="13">
                  <c:v>7.1095785469043866</c:v>
                </c:pt>
                <c:pt idx="14">
                  <c:v>7.1205739312058496</c:v>
                </c:pt>
                <c:pt idx="15">
                  <c:v>7.1303337684950066</c:v>
                </c:pt>
                <c:pt idx="16">
                  <c:v>7.1553360374650614</c:v>
                </c:pt>
                <c:pt idx="17">
                  <c:v>7.1760912590556813</c:v>
                </c:pt>
                <c:pt idx="18">
                  <c:v>7.2121876044039581</c:v>
                </c:pt>
              </c:numCache>
            </c:numRef>
          </c:xVal>
          <c:yVal>
            <c:numRef>
              <c:f>Sheet3!$D$72:$D$90</c:f>
              <c:numCache>
                <c:formatCode>General</c:formatCode>
                <c:ptCount val="19"/>
                <c:pt idx="0">
                  <c:v>-20</c:v>
                </c:pt>
                <c:pt idx="1">
                  <c:v>-17.340583364154202</c:v>
                </c:pt>
                <c:pt idx="2">
                  <c:v>-12.730267514207444</c:v>
                </c:pt>
                <c:pt idx="3">
                  <c:v>-10.990912000571038</c:v>
                </c:pt>
                <c:pt idx="4">
                  <c:v>-8.5580646409896168</c:v>
                </c:pt>
                <c:pt idx="5">
                  <c:v>-6.3270538571706867</c:v>
                </c:pt>
                <c:pt idx="6">
                  <c:v>-3.0116117240620124</c:v>
                </c:pt>
                <c:pt idx="7">
                  <c:v>-2.2226873487943615</c:v>
                </c:pt>
                <c:pt idx="8">
                  <c:v>-0.5926491666669732</c:v>
                </c:pt>
                <c:pt idx="9">
                  <c:v>0</c:v>
                </c:pt>
                <c:pt idx="10">
                  <c:v>-1.1085920090383208</c:v>
                </c:pt>
                <c:pt idx="11">
                  <c:v>-2.836209681721459</c:v>
                </c:pt>
                <c:pt idx="12">
                  <c:v>-4.0223852951522456</c:v>
                </c:pt>
                <c:pt idx="13">
                  <c:v>-3.0116117240620124</c:v>
                </c:pt>
                <c:pt idx="14">
                  <c:v>-6.6132490799465966</c:v>
                </c:pt>
                <c:pt idx="15">
                  <c:v>-9.1440445436678779</c:v>
                </c:pt>
                <c:pt idx="16">
                  <c:v>-13.963972214745869</c:v>
                </c:pt>
                <c:pt idx="17">
                  <c:v>-16.683906301725685</c:v>
                </c:pt>
                <c:pt idx="18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C-4022-A0DD-63530285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27599"/>
        <c:axId val="1427026943"/>
      </c:scatterChart>
      <c:valAx>
        <c:axId val="53442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026943"/>
        <c:crosses val="autoZero"/>
        <c:crossBetween val="midCat"/>
      </c:valAx>
      <c:valAx>
        <c:axId val="14270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2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Sheet3!$B$3:$B$20</c:f>
              <c:numCache>
                <c:formatCode>General</c:formatCode>
                <c:ptCount val="18"/>
                <c:pt idx="0">
                  <c:v>6.8633228601204559</c:v>
                </c:pt>
                <c:pt idx="1">
                  <c:v>6.9030899869919438</c:v>
                </c:pt>
                <c:pt idx="2">
                  <c:v>7</c:v>
                </c:pt>
                <c:pt idx="3">
                  <c:v>7.1303337684950066</c:v>
                </c:pt>
                <c:pt idx="4">
                  <c:v>7.1760912590556813</c:v>
                </c:pt>
                <c:pt idx="5">
                  <c:v>7.2227164711475833</c:v>
                </c:pt>
                <c:pt idx="6">
                  <c:v>7.2405492482825995</c:v>
                </c:pt>
                <c:pt idx="7">
                  <c:v>7.2479732663618064</c:v>
                </c:pt>
                <c:pt idx="8">
                  <c:v>7.2552725051033065</c:v>
                </c:pt>
                <c:pt idx="9">
                  <c:v>7.265053788504015</c:v>
                </c:pt>
                <c:pt idx="10">
                  <c:v>7.2787536009528289</c:v>
                </c:pt>
                <c:pt idx="11">
                  <c:v>7.2855573090077739</c:v>
                </c:pt>
                <c:pt idx="12">
                  <c:v>7.2957869402516096</c:v>
                </c:pt>
                <c:pt idx="13">
                  <c:v>7.3222192947339195</c:v>
                </c:pt>
                <c:pt idx="14">
                  <c:v>7.3617278360175931</c:v>
                </c:pt>
                <c:pt idx="15">
                  <c:v>7.3979400086720375</c:v>
                </c:pt>
                <c:pt idx="16">
                  <c:v>7.4313637641589869</c:v>
                </c:pt>
                <c:pt idx="17">
                  <c:v>7.4623979978989565</c:v>
                </c:pt>
              </c:numCache>
            </c:numRef>
          </c:xVal>
          <c:yVal>
            <c:numRef>
              <c:f>Sheet3!$D$3:$D$20</c:f>
              <c:numCache>
                <c:formatCode>General</c:formatCode>
                <c:ptCount val="18"/>
                <c:pt idx="0">
                  <c:v>-20</c:v>
                </c:pt>
                <c:pt idx="1">
                  <c:v>-18.941431442417041</c:v>
                </c:pt>
                <c:pt idx="2">
                  <c:v>-16.404884448305879</c:v>
                </c:pt>
                <c:pt idx="3">
                  <c:v>-12.412896358663639</c:v>
                </c:pt>
                <c:pt idx="4">
                  <c:v>-9.5051864965697455</c:v>
                </c:pt>
                <c:pt idx="5">
                  <c:v>-5.3764619889076322</c:v>
                </c:pt>
                <c:pt idx="6">
                  <c:v>-3.0122759525688414</c:v>
                </c:pt>
                <c:pt idx="7">
                  <c:v>-1.9125815833188773</c:v>
                </c:pt>
                <c:pt idx="8">
                  <c:v>-0.98000771483192661</c:v>
                </c:pt>
                <c:pt idx="9">
                  <c:v>0</c:v>
                </c:pt>
                <c:pt idx="10">
                  <c:v>-0.42052122299232492</c:v>
                </c:pt>
                <c:pt idx="11">
                  <c:v>-1.3081507872084424</c:v>
                </c:pt>
                <c:pt idx="12">
                  <c:v>-3.0122759525688414</c:v>
                </c:pt>
                <c:pt idx="13">
                  <c:v>-7.4911426121183187</c:v>
                </c:pt>
                <c:pt idx="14">
                  <c:v>-12.04431026155688</c:v>
                </c:pt>
                <c:pt idx="15">
                  <c:v>-15.723094712623096</c:v>
                </c:pt>
                <c:pt idx="16">
                  <c:v>-18.10232253549745</c:v>
                </c:pt>
                <c:pt idx="1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2-488C-A42E-2F1C7A7D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526591"/>
        <c:axId val="1427032703"/>
      </c:scatterChart>
      <c:valAx>
        <c:axId val="15695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032703"/>
        <c:crosses val="autoZero"/>
        <c:crossBetween val="midCat"/>
      </c:valAx>
      <c:valAx>
        <c:axId val="1427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5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549728</xdr:colOff>
      <xdr:row>6</xdr:row>
      <xdr:rowOff>97971</xdr:rowOff>
    </xdr:from>
    <xdr:to>
      <xdr:col>13</xdr:col>
      <xdr:colOff>315684</xdr:colOff>
      <xdr:row>25</xdr:row>
      <xdr:rowOff>136071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C05AE7-8FE3-BAAD-8197-F2361D5BE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412376</xdr:colOff>
      <xdr:row>35</xdr:row>
      <xdr:rowOff>62753</xdr:rowOff>
    </xdr:from>
    <xdr:to>
      <xdr:col>15</xdr:col>
      <xdr:colOff>161365</xdr:colOff>
      <xdr:row>50</xdr:row>
      <xdr:rowOff>246530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203551-6E45-B6FE-2C27-1B1231D8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</xdr:row>
      <xdr:rowOff>19050</xdr:rowOff>
    </xdr:from>
    <xdr:to>
      <xdr:col>13</xdr:col>
      <xdr:colOff>495300</xdr:colOff>
      <xdr:row>19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7191D6-1619-C017-B80B-D3191108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230605</xdr:colOff>
      <xdr:row>26</xdr:row>
      <xdr:rowOff>80010</xdr:rowOff>
    </xdr:from>
    <xdr:to>
      <xdr:col>15</xdr:col>
      <xdr:colOff>421106</xdr:colOff>
      <xdr:row>42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FB5655-A3DC-C71B-44E0-79DFB8AC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472108</xdr:colOff>
      <xdr:row>51</xdr:row>
      <xdr:rowOff>11595</xdr:rowOff>
    </xdr:from>
    <xdr:to>
      <xdr:col>12</xdr:col>
      <xdr:colOff>546652</xdr:colOff>
      <xdr:row>66</xdr:row>
      <xdr:rowOff>145774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8A54D8-57CF-F79D-60B5-4AA33768C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273328</xdr:colOff>
      <xdr:row>73</xdr:row>
      <xdr:rowOff>86139</xdr:rowOff>
    </xdr:from>
    <xdr:to>
      <xdr:col>12</xdr:col>
      <xdr:colOff>438981</xdr:colOff>
      <xdr:row>89</xdr:row>
      <xdr:rowOff>46383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F990E53-7263-4508-B994-7E81FA61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</xdr:row>
      <xdr:rowOff>19050</xdr:rowOff>
    </xdr:from>
    <xdr:to>
      <xdr:col>13</xdr:col>
      <xdr:colOff>495300</xdr:colOff>
      <xdr:row>19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6F3185-C846-4811-AB70-8F903A9D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2DC9-8FEC-44E4-8DD9-B58252FE7596}">
  <dimension ref="A1:O28"/>
  <sheetViews>
    <sheetView zoomScale="70" zoomScaleNormal="70" workbookViewId="0">
      <selection activeCell="R24" sqref="R24"/>
    </sheetView>
  </sheetViews>
  <sheetFormatPr defaultRowHeight="13.8" x14ac:dyDescent="0.25"/>
  <cols>
    <col min="1" max="1" width="18.88671875" customWidth="1"/>
    <col min="2" max="2" width="18.109375" customWidth="1"/>
    <col min="3" max="3" width="8.88671875" style="1"/>
    <col min="7" max="7" width="23.77734375" customWidth="1"/>
    <col min="8" max="8" width="23.6640625" customWidth="1"/>
  </cols>
  <sheetData>
    <row r="1" spans="1:15" ht="20.399999999999999" x14ac:dyDescent="0.25">
      <c r="A1" s="44" t="s">
        <v>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ht="19.95" customHeight="1" x14ac:dyDescent="0.25">
      <c r="A2" s="2" t="s">
        <v>5</v>
      </c>
      <c r="B2" s="25" t="s">
        <v>1</v>
      </c>
      <c r="C2" s="26" t="s">
        <v>0</v>
      </c>
      <c r="D2" s="26" t="s">
        <v>15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1:15" ht="19.95" customHeight="1" x14ac:dyDescent="0.25">
      <c r="A3" s="7">
        <v>400</v>
      </c>
      <c r="B3" s="2">
        <f>LOG10(A3)</f>
        <v>2.6020599913279625</v>
      </c>
      <c r="C3" s="8">
        <v>0.65</v>
      </c>
      <c r="D3">
        <f>20*LOG10(C3/6.5)</f>
        <v>-20</v>
      </c>
      <c r="G3" s="24" t="s">
        <v>13</v>
      </c>
      <c r="O3" s="3"/>
    </row>
    <row r="4" spans="1:15" ht="19.95" customHeight="1" x14ac:dyDescent="0.25">
      <c r="A4" s="2">
        <v>1000</v>
      </c>
      <c r="B4" s="2">
        <f t="shared" ref="B4:B28" si="0">LOG10(A4)</f>
        <v>3</v>
      </c>
      <c r="C4" s="1">
        <v>1.1200000000000001</v>
      </c>
      <c r="D4">
        <f t="shared" ref="D4:D28" si="1">20*LOG10(C4/6.5)</f>
        <v>-15.273906679453477</v>
      </c>
      <c r="G4" s="24" t="s">
        <v>10</v>
      </c>
      <c r="H4" s="22">
        <f xml:space="preserve"> (A28-A3)/(A22-A14)</f>
        <v>7.5331999999999999</v>
      </c>
      <c r="O4" s="3"/>
    </row>
    <row r="5" spans="1:15" ht="19.95" customHeight="1" x14ac:dyDescent="0.25">
      <c r="A5" s="2">
        <v>50000</v>
      </c>
      <c r="B5" s="2">
        <f t="shared" si="0"/>
        <v>4.6989700043360187</v>
      </c>
      <c r="C5" s="1">
        <v>1.46</v>
      </c>
      <c r="D5">
        <f>20*LOG10(C5/6.5)</f>
        <v>-12.971210017168371</v>
      </c>
      <c r="O5" s="3"/>
    </row>
    <row r="6" spans="1:15" ht="19.95" customHeight="1" x14ac:dyDescent="0.25">
      <c r="A6" s="16">
        <v>1000000</v>
      </c>
      <c r="B6" s="2">
        <f t="shared" si="0"/>
        <v>6</v>
      </c>
      <c r="C6" s="1">
        <v>1.48</v>
      </c>
      <c r="D6">
        <f t="shared" si="1"/>
        <v>-12.853032824957964</v>
      </c>
      <c r="O6" s="3"/>
    </row>
    <row r="7" spans="1:15" s="6" customFormat="1" ht="19.95" customHeight="1" x14ac:dyDescent="0.25">
      <c r="A7" s="17">
        <v>5000000</v>
      </c>
      <c r="B7" s="2">
        <f t="shared" si="0"/>
        <v>6.6989700043360187</v>
      </c>
      <c r="C7" s="15">
        <v>1.8</v>
      </c>
      <c r="D7">
        <f t="shared" si="1"/>
        <v>-11.152817030790988</v>
      </c>
      <c r="O7" s="10"/>
    </row>
    <row r="8" spans="1:15" ht="19.95" customHeight="1" x14ac:dyDescent="0.25">
      <c r="A8" s="16">
        <v>6900000</v>
      </c>
      <c r="B8" s="2">
        <f t="shared" si="0"/>
        <v>6.8388490907372557</v>
      </c>
      <c r="C8" s="1">
        <v>2.1800000000000002</v>
      </c>
      <c r="D8">
        <f t="shared" si="1"/>
        <v>-9.4891372607650144</v>
      </c>
      <c r="O8" s="3"/>
    </row>
    <row r="9" spans="1:15" ht="19.95" customHeight="1" x14ac:dyDescent="0.25">
      <c r="A9" s="16">
        <v>7800000</v>
      </c>
      <c r="B9" s="2">
        <f t="shared" si="0"/>
        <v>6.8920946026904808</v>
      </c>
      <c r="C9" s="1">
        <v>2.4900000000000002</v>
      </c>
      <c r="D9">
        <f t="shared" si="1"/>
        <v>-8.3342801909423851</v>
      </c>
      <c r="O9" s="3"/>
    </row>
    <row r="10" spans="1:15" ht="19.95" customHeight="1" x14ac:dyDescent="0.25">
      <c r="A10" s="16">
        <v>8700000</v>
      </c>
      <c r="B10" s="2">
        <f t="shared" si="0"/>
        <v>6.9395192526186182</v>
      </c>
      <c r="C10" s="1">
        <v>2.94</v>
      </c>
      <c r="D10">
        <f t="shared" si="1"/>
        <v>-6.891320524613965</v>
      </c>
      <c r="O10" s="3"/>
    </row>
    <row r="11" spans="1:15" ht="19.95" customHeight="1" x14ac:dyDescent="0.25">
      <c r="A11" s="16">
        <v>9300000</v>
      </c>
      <c r="B11" s="2">
        <f t="shared" si="0"/>
        <v>6.9684829485539348</v>
      </c>
      <c r="C11" s="1">
        <v>3.44</v>
      </c>
      <c r="D11">
        <f t="shared" si="1"/>
        <v>-5.5270982814265102</v>
      </c>
      <c r="O11" s="3"/>
    </row>
    <row r="12" spans="1:15" ht="19.95" customHeight="1" x14ac:dyDescent="0.25">
      <c r="A12" s="16">
        <v>9800000</v>
      </c>
      <c r="B12" s="2">
        <f t="shared" si="0"/>
        <v>6.9912260756924951</v>
      </c>
      <c r="C12" s="1">
        <v>3.9</v>
      </c>
      <c r="D12">
        <f t="shared" si="1"/>
        <v>-4.4369749923271282</v>
      </c>
      <c r="O12" s="3"/>
    </row>
    <row r="13" spans="1:15" ht="19.95" customHeight="1" x14ac:dyDescent="0.25">
      <c r="A13" s="16">
        <v>10000000</v>
      </c>
      <c r="B13" s="2">
        <f t="shared" si="0"/>
        <v>7</v>
      </c>
      <c r="C13" s="1">
        <v>4.08</v>
      </c>
      <c r="D13">
        <f t="shared" si="1"/>
        <v>-4.0450638710595124</v>
      </c>
      <c r="O13" s="3"/>
    </row>
    <row r="14" spans="1:15" ht="19.95" customHeight="1" x14ac:dyDescent="0.25">
      <c r="A14" s="18">
        <v>10400000</v>
      </c>
      <c r="B14" s="2">
        <f t="shared" si="0"/>
        <v>7.0170333392987807</v>
      </c>
      <c r="C14" s="8">
        <v>4.5949999999999998</v>
      </c>
      <c r="D14">
        <f t="shared" si="1"/>
        <v>-3.0125568184145108</v>
      </c>
      <c r="O14" s="3"/>
    </row>
    <row r="15" spans="1:15" ht="19.95" customHeight="1" x14ac:dyDescent="0.25">
      <c r="A15" s="16">
        <v>10800000</v>
      </c>
      <c r="B15" s="2">
        <f t="shared" si="0"/>
        <v>7.0334237554869494</v>
      </c>
      <c r="C15" s="1">
        <v>5.12</v>
      </c>
      <c r="D15">
        <f t="shared" si="1"/>
        <v>-2.0728679133404966</v>
      </c>
      <c r="O15" s="3"/>
    </row>
    <row r="16" spans="1:15" ht="19.95" customHeight="1" x14ac:dyDescent="0.25">
      <c r="A16" s="16">
        <v>11200000</v>
      </c>
      <c r="B16" s="2">
        <f t="shared" si="0"/>
        <v>7.0492180226701819</v>
      </c>
      <c r="C16" s="1">
        <v>5.82</v>
      </c>
      <c r="D16">
        <f t="shared" si="1"/>
        <v>-0.95980743985934125</v>
      </c>
      <c r="O16" s="3"/>
    </row>
    <row r="17" spans="1:15" ht="19.95" customHeight="1" x14ac:dyDescent="0.25">
      <c r="A17" s="16">
        <v>11600000</v>
      </c>
      <c r="B17" s="2">
        <f t="shared" si="0"/>
        <v>7.0644579892269181</v>
      </c>
      <c r="C17" s="1">
        <v>6.3</v>
      </c>
      <c r="D17">
        <f t="shared" si="1"/>
        <v>-0.27145614378547739</v>
      </c>
      <c r="O17" s="3"/>
    </row>
    <row r="18" spans="1:15" ht="19.95" customHeight="1" x14ac:dyDescent="0.25">
      <c r="A18" s="18">
        <v>12000000</v>
      </c>
      <c r="B18" s="2">
        <f t="shared" si="0"/>
        <v>7.0791812460476251</v>
      </c>
      <c r="C18" s="8">
        <v>6.5</v>
      </c>
      <c r="D18">
        <f t="shared" si="1"/>
        <v>0</v>
      </c>
      <c r="O18" s="3"/>
    </row>
    <row r="19" spans="1:15" ht="19.95" customHeight="1" x14ac:dyDescent="0.25">
      <c r="A19" s="16">
        <v>12300000</v>
      </c>
      <c r="B19" s="2">
        <f t="shared" si="0"/>
        <v>7.0899051114393981</v>
      </c>
      <c r="C19" s="1">
        <v>6.28</v>
      </c>
      <c r="D19">
        <f t="shared" si="1"/>
        <v>-0.29907425811318905</v>
      </c>
      <c r="O19" s="3"/>
    </row>
    <row r="20" spans="1:15" ht="19.95" customHeight="1" x14ac:dyDescent="0.25">
      <c r="A20" s="16">
        <v>12600000</v>
      </c>
      <c r="B20" s="2">
        <f t="shared" si="0"/>
        <v>7.1003705451175625</v>
      </c>
      <c r="C20" s="1">
        <v>5.94</v>
      </c>
      <c r="D20">
        <f t="shared" si="1"/>
        <v>-0.78253823323324034</v>
      </c>
      <c r="O20" s="3"/>
    </row>
    <row r="21" spans="1:15" ht="19.95" customHeight="1" x14ac:dyDescent="0.25">
      <c r="A21" s="16">
        <v>12900000</v>
      </c>
      <c r="B21" s="2">
        <f t="shared" si="0"/>
        <v>7.1105897102992488</v>
      </c>
      <c r="C21" s="1">
        <v>5.46</v>
      </c>
      <c r="D21">
        <f t="shared" si="1"/>
        <v>-1.5144142787623671</v>
      </c>
      <c r="O21" s="3"/>
    </row>
    <row r="22" spans="1:15" ht="19.95" customHeight="1" x14ac:dyDescent="0.25">
      <c r="A22" s="19">
        <v>13400000</v>
      </c>
      <c r="B22" s="2">
        <f t="shared" si="0"/>
        <v>7.1271047983648073</v>
      </c>
      <c r="C22" s="11">
        <v>4.5949999999999998</v>
      </c>
      <c r="D22">
        <f t="shared" si="1"/>
        <v>-3.0125568184145108</v>
      </c>
      <c r="O22" s="3"/>
    </row>
    <row r="23" spans="1:15" ht="19.95" customHeight="1" x14ac:dyDescent="0.25">
      <c r="A23" s="20">
        <v>14000000</v>
      </c>
      <c r="B23" s="2">
        <f t="shared" si="0"/>
        <v>7.1461280356782382</v>
      </c>
      <c r="C23" s="12">
        <v>3.66</v>
      </c>
      <c r="D23">
        <f t="shared" si="1"/>
        <v>-4.9886454249688974</v>
      </c>
      <c r="O23" s="3"/>
    </row>
    <row r="24" spans="1:15" ht="19.95" customHeight="1" x14ac:dyDescent="0.25">
      <c r="A24" s="20">
        <v>15000000</v>
      </c>
      <c r="B24" s="2">
        <f t="shared" si="0"/>
        <v>7.1760912590556813</v>
      </c>
      <c r="C24" s="12">
        <v>2.59</v>
      </c>
      <c r="D24">
        <f t="shared" si="1"/>
        <v>-7.9922718512320756</v>
      </c>
      <c r="O24" s="3"/>
    </row>
    <row r="25" spans="1:15" ht="19.95" customHeight="1" x14ac:dyDescent="0.25">
      <c r="A25" s="16">
        <v>16000000</v>
      </c>
      <c r="B25" s="2">
        <f t="shared" si="0"/>
        <v>7.204119982655925</v>
      </c>
      <c r="C25" s="1">
        <v>1.98</v>
      </c>
      <c r="D25">
        <f t="shared" si="1"/>
        <v>-10.324963327626488</v>
      </c>
      <c r="O25" s="3"/>
    </row>
    <row r="26" spans="1:15" ht="19.95" customHeight="1" x14ac:dyDescent="0.25">
      <c r="A26" s="16">
        <v>18000000</v>
      </c>
      <c r="B26" s="2">
        <f t="shared" si="0"/>
        <v>7.2552725051033065</v>
      </c>
      <c r="C26" s="1">
        <v>1.26</v>
      </c>
      <c r="D26">
        <f t="shared" si="1"/>
        <v>-14.250856230505855</v>
      </c>
      <c r="O26" s="3"/>
    </row>
    <row r="27" spans="1:15" ht="19.95" customHeight="1" x14ac:dyDescent="0.25">
      <c r="A27" s="16">
        <v>20000000</v>
      </c>
      <c r="B27" s="2">
        <f t="shared" si="0"/>
        <v>7.3010299956639813</v>
      </c>
      <c r="C27" s="1">
        <v>0.92400000000000004</v>
      </c>
      <c r="D27">
        <f t="shared" si="1"/>
        <v>-16.944827708454977</v>
      </c>
      <c r="O27" s="3"/>
    </row>
    <row r="28" spans="1:15" ht="19.95" customHeight="1" x14ac:dyDescent="0.25">
      <c r="A28" s="21">
        <v>22600000</v>
      </c>
      <c r="B28" s="29">
        <f t="shared" si="0"/>
        <v>7.3541084391474012</v>
      </c>
      <c r="C28" s="14">
        <v>0.65</v>
      </c>
      <c r="D28" s="4">
        <f t="shared" si="1"/>
        <v>-20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</sheetData>
  <mergeCells count="1">
    <mergeCell ref="A1:O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2BB7-C152-40E6-BC18-169723435A1A}">
  <dimension ref="A1:P97"/>
  <sheetViews>
    <sheetView zoomScale="70" zoomScaleNormal="70" workbookViewId="0">
      <selection activeCell="S37" sqref="S37"/>
    </sheetView>
  </sheetViews>
  <sheetFormatPr defaultRowHeight="13.8" x14ac:dyDescent="0.25"/>
  <cols>
    <col min="1" max="1" width="23.109375" customWidth="1"/>
    <col min="2" max="2" width="9.109375" bestFit="1" customWidth="1"/>
    <col min="9" max="9" width="16.21875" customWidth="1"/>
    <col min="10" max="10" width="8.77734375" customWidth="1"/>
  </cols>
  <sheetData>
    <row r="1" spans="1:16" ht="20.399999999999999" x14ac:dyDescent="0.25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 spans="1:16" ht="19.95" customHeight="1" x14ac:dyDescent="0.25">
      <c r="A2" s="2" t="s">
        <v>5</v>
      </c>
      <c r="B2" s="1" t="s">
        <v>1</v>
      </c>
      <c r="C2" s="1" t="s">
        <v>0</v>
      </c>
      <c r="D2" s="1"/>
      <c r="P2" s="3"/>
    </row>
    <row r="3" spans="1:16" ht="19.95" customHeight="1" x14ac:dyDescent="0.25">
      <c r="A3" s="7" t="s">
        <v>2</v>
      </c>
      <c r="B3" s="1"/>
      <c r="C3" s="8">
        <v>0.65</v>
      </c>
      <c r="D3" s="8"/>
      <c r="P3" s="3"/>
    </row>
    <row r="4" spans="1:16" ht="19.95" customHeight="1" x14ac:dyDescent="0.25">
      <c r="A4" s="2" t="s">
        <v>3</v>
      </c>
      <c r="B4" s="1"/>
      <c r="C4" s="1">
        <v>1.1200000000000001</v>
      </c>
      <c r="D4" s="1"/>
      <c r="P4" s="3"/>
    </row>
    <row r="5" spans="1:16" ht="19.95" customHeight="1" x14ac:dyDescent="0.25">
      <c r="A5" s="2" t="s">
        <v>4</v>
      </c>
      <c r="B5" s="1"/>
      <c r="C5" s="1">
        <v>1.46</v>
      </c>
      <c r="D5" s="1"/>
      <c r="P5" s="3"/>
    </row>
    <row r="6" spans="1:16" ht="19.95" customHeight="1" x14ac:dyDescent="0.25">
      <c r="A6" s="16">
        <v>1000000</v>
      </c>
      <c r="B6" s="1"/>
      <c r="C6" s="1">
        <v>1.48</v>
      </c>
      <c r="D6" s="1"/>
      <c r="P6" s="3"/>
    </row>
    <row r="7" spans="1:16" ht="19.95" customHeight="1" x14ac:dyDescent="0.25">
      <c r="A7" s="17">
        <v>5000000</v>
      </c>
      <c r="B7" s="9"/>
      <c r="C7" s="15">
        <v>1.8</v>
      </c>
      <c r="D7" s="1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0"/>
    </row>
    <row r="8" spans="1:16" ht="19.95" customHeight="1" x14ac:dyDescent="0.25">
      <c r="A8" s="16">
        <v>6900000</v>
      </c>
      <c r="B8" s="1"/>
      <c r="C8" s="1">
        <v>2.1800000000000002</v>
      </c>
      <c r="D8" s="1"/>
      <c r="P8" s="3"/>
    </row>
    <row r="9" spans="1:16" ht="19.95" customHeight="1" x14ac:dyDescent="0.25">
      <c r="A9" s="16">
        <v>7800000</v>
      </c>
      <c r="B9" s="1"/>
      <c r="C9" s="1">
        <v>2.4900000000000002</v>
      </c>
      <c r="D9" s="1"/>
      <c r="P9" s="3"/>
    </row>
    <row r="10" spans="1:16" ht="19.95" customHeight="1" x14ac:dyDescent="0.25">
      <c r="A10" s="16">
        <v>8700000</v>
      </c>
      <c r="B10" s="1"/>
      <c r="C10" s="1">
        <v>2.94</v>
      </c>
      <c r="D10" s="1"/>
      <c r="P10" s="3"/>
    </row>
    <row r="11" spans="1:16" ht="19.95" customHeight="1" x14ac:dyDescent="0.25">
      <c r="A11" s="16">
        <v>9300000</v>
      </c>
      <c r="B11" s="1"/>
      <c r="C11" s="1">
        <v>3.44</v>
      </c>
      <c r="D11" s="1"/>
      <c r="P11" s="3"/>
    </row>
    <row r="12" spans="1:16" ht="19.95" customHeight="1" x14ac:dyDescent="0.25">
      <c r="A12" s="16">
        <v>9800000</v>
      </c>
      <c r="B12" s="1"/>
      <c r="C12" s="1">
        <v>3.9</v>
      </c>
      <c r="D12" s="1"/>
      <c r="P12" s="3"/>
    </row>
    <row r="13" spans="1:16" ht="19.95" customHeight="1" x14ac:dyDescent="0.25">
      <c r="A13" s="16">
        <v>10000000</v>
      </c>
      <c r="B13" s="1"/>
      <c r="C13" s="1">
        <v>4.08</v>
      </c>
      <c r="D13" s="1"/>
      <c r="P13" s="3"/>
    </row>
    <row r="14" spans="1:16" ht="19.95" customHeight="1" x14ac:dyDescent="0.25">
      <c r="A14" s="18">
        <v>10400000</v>
      </c>
      <c r="B14" s="1"/>
      <c r="C14" s="8">
        <v>4.5949999999999998</v>
      </c>
      <c r="D14" s="8"/>
      <c r="P14" s="3"/>
    </row>
    <row r="15" spans="1:16" ht="19.95" customHeight="1" x14ac:dyDescent="0.25">
      <c r="A15" s="16">
        <v>10800000</v>
      </c>
      <c r="B15" s="1"/>
      <c r="C15" s="1">
        <v>5.12</v>
      </c>
      <c r="D15" s="1"/>
      <c r="P15" s="3"/>
    </row>
    <row r="16" spans="1:16" ht="19.95" customHeight="1" x14ac:dyDescent="0.25">
      <c r="A16" s="16">
        <v>11200000</v>
      </c>
      <c r="B16" s="1"/>
      <c r="C16" s="1">
        <v>5.82</v>
      </c>
      <c r="D16" s="1"/>
      <c r="P16" s="3"/>
    </row>
    <row r="17" spans="1:16" ht="19.95" customHeight="1" x14ac:dyDescent="0.25">
      <c r="A17" s="16">
        <v>11600000</v>
      </c>
      <c r="B17" s="1"/>
      <c r="C17" s="1">
        <v>6.3</v>
      </c>
      <c r="D17" s="1"/>
      <c r="P17" s="3"/>
    </row>
    <row r="18" spans="1:16" ht="19.95" customHeight="1" x14ac:dyDescent="0.25">
      <c r="A18" s="18">
        <v>14600000</v>
      </c>
      <c r="B18" s="1"/>
      <c r="C18" s="8">
        <v>1.35</v>
      </c>
      <c r="D18" s="8"/>
      <c r="P18" s="3"/>
    </row>
    <row r="19" spans="1:16" ht="19.95" customHeight="1" x14ac:dyDescent="0.25">
      <c r="A19" s="16">
        <v>12300000</v>
      </c>
      <c r="B19" s="1"/>
      <c r="C19" s="1">
        <v>6.28</v>
      </c>
      <c r="D19" s="1"/>
      <c r="P19" s="3"/>
    </row>
    <row r="20" spans="1:16" ht="19.95" customHeight="1" x14ac:dyDescent="0.25">
      <c r="A20" s="16">
        <v>12600000</v>
      </c>
      <c r="B20" s="1"/>
      <c r="C20" s="1">
        <v>5.94</v>
      </c>
      <c r="D20" s="1"/>
      <c r="P20" s="3"/>
    </row>
    <row r="21" spans="1:16" ht="19.95" customHeight="1" x14ac:dyDescent="0.25">
      <c r="A21" s="16">
        <v>12900000</v>
      </c>
      <c r="B21" s="1"/>
      <c r="C21" s="1">
        <v>5.46</v>
      </c>
      <c r="D21" s="1"/>
      <c r="P21" s="3"/>
    </row>
    <row r="22" spans="1:16" ht="19.95" customHeight="1" x14ac:dyDescent="0.25">
      <c r="A22" s="19">
        <v>14910000</v>
      </c>
      <c r="B22" s="1"/>
      <c r="C22" s="11">
        <v>0.95399999999999996</v>
      </c>
      <c r="D22" s="11"/>
      <c r="P22" s="3"/>
    </row>
    <row r="23" spans="1:16" ht="19.95" customHeight="1" x14ac:dyDescent="0.25">
      <c r="A23" s="20">
        <v>15000000</v>
      </c>
      <c r="B23" s="1"/>
      <c r="C23" s="12">
        <v>0.83199999999999996</v>
      </c>
      <c r="D23" s="12"/>
      <c r="P23" s="3"/>
    </row>
    <row r="24" spans="1:16" ht="19.95" customHeight="1" x14ac:dyDescent="0.25">
      <c r="A24" s="20">
        <v>15400000</v>
      </c>
      <c r="B24" s="1"/>
      <c r="C24" s="12">
        <v>0.53400000000000003</v>
      </c>
      <c r="D24" s="12"/>
      <c r="P24" s="3"/>
    </row>
    <row r="25" spans="1:16" ht="19.95" customHeight="1" x14ac:dyDescent="0.25">
      <c r="A25" s="16">
        <v>16500000</v>
      </c>
      <c r="C25" s="1">
        <v>0.32800000000000001</v>
      </c>
      <c r="D25" s="1"/>
      <c r="P25" s="3"/>
    </row>
    <row r="26" spans="1:16" ht="19.95" customHeight="1" x14ac:dyDescent="0.25">
      <c r="A26" s="16">
        <v>18000000</v>
      </c>
      <c r="C26" s="1">
        <v>0.25</v>
      </c>
      <c r="D26" s="1"/>
      <c r="P26" s="3"/>
    </row>
    <row r="27" spans="1:16" ht="19.95" customHeight="1" x14ac:dyDescent="0.25">
      <c r="A27" s="16">
        <v>20000000</v>
      </c>
      <c r="C27" s="1">
        <v>0.218</v>
      </c>
      <c r="D27" s="1"/>
      <c r="P27" s="3"/>
    </row>
    <row r="28" spans="1:16" ht="19.95" customHeight="1" x14ac:dyDescent="0.25">
      <c r="A28" s="16">
        <v>30000000</v>
      </c>
      <c r="C28" s="1">
        <v>0.17499999999999999</v>
      </c>
      <c r="D28" s="1"/>
      <c r="P28" s="3"/>
    </row>
    <row r="29" spans="1:16" ht="19.95" customHeight="1" x14ac:dyDescent="0.25">
      <c r="A29" s="13"/>
      <c r="B29" s="4"/>
      <c r="C29" s="14">
        <v>0.13500000000000001</v>
      </c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1" spans="1:16" ht="19.95" customHeight="1" x14ac:dyDescent="0.25"/>
    <row r="32" spans="1:16" ht="19.95" customHeight="1" x14ac:dyDescent="0.25">
      <c r="A32" s="44" t="s">
        <v>8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6"/>
    </row>
    <row r="33" spans="1:16" ht="19.95" customHeight="1" x14ac:dyDescent="0.25">
      <c r="A33" s="2" t="s">
        <v>5</v>
      </c>
      <c r="B33" s="1" t="s">
        <v>1</v>
      </c>
      <c r="C33" s="1" t="s">
        <v>0</v>
      </c>
      <c r="D33" s="1" t="s">
        <v>15</v>
      </c>
      <c r="E33" s="1" t="s">
        <v>9</v>
      </c>
      <c r="I33" s="24" t="s">
        <v>14</v>
      </c>
      <c r="P33" s="3"/>
    </row>
    <row r="34" spans="1:16" ht="19.95" customHeight="1" x14ac:dyDescent="0.25">
      <c r="A34" s="18">
        <v>13340000</v>
      </c>
      <c r="B34" s="1">
        <f>LOG10(A34)</f>
        <v>7.12515582958053</v>
      </c>
      <c r="C34" s="8">
        <v>0.13</v>
      </c>
      <c r="D34" s="8">
        <f>20*LOG10(C34/1.3)</f>
        <v>-20</v>
      </c>
      <c r="H34" t="s">
        <v>12</v>
      </c>
      <c r="I34" s="24" t="s">
        <v>11</v>
      </c>
      <c r="J34" s="23">
        <f>(A53-A34)/(A46-A40)</f>
        <v>21.2</v>
      </c>
      <c r="P34" s="3"/>
    </row>
    <row r="35" spans="1:16" ht="19.95" customHeight="1" x14ac:dyDescent="0.25">
      <c r="A35" s="16">
        <v>13600000</v>
      </c>
      <c r="B35" s="1">
        <f t="shared" ref="B35:B53" si="0">LOG10(A35)</f>
        <v>7.1335389083702179</v>
      </c>
      <c r="C35" s="1">
        <v>0.19</v>
      </c>
      <c r="D35" s="8">
        <f t="shared" ref="D35:D53" si="1">20*LOG10(C35/1.3)</f>
        <v>-16.703795027080155</v>
      </c>
      <c r="P35" s="3"/>
    </row>
    <row r="36" spans="1:16" ht="19.95" customHeight="1" x14ac:dyDescent="0.25">
      <c r="A36" s="16">
        <v>13800000</v>
      </c>
      <c r="B36" s="1">
        <f t="shared" si="0"/>
        <v>7.1398790864012369</v>
      </c>
      <c r="C36" s="1">
        <v>0.26700000000000002</v>
      </c>
      <c r="D36" s="8">
        <f t="shared" si="1"/>
        <v>-13.748641818845231</v>
      </c>
      <c r="P36" s="3"/>
    </row>
    <row r="37" spans="1:16" ht="19.95" customHeight="1" x14ac:dyDescent="0.25">
      <c r="A37" s="16">
        <v>14000000</v>
      </c>
      <c r="B37" s="1">
        <f t="shared" si="0"/>
        <v>7.1461280356782382</v>
      </c>
      <c r="C37" s="1">
        <v>0.39800000000000002</v>
      </c>
      <c r="D37" s="8">
        <f t="shared" si="1"/>
        <v>-10.281205604662977</v>
      </c>
      <c r="P37" s="3"/>
    </row>
    <row r="38" spans="1:16" ht="19.95" customHeight="1" x14ac:dyDescent="0.25">
      <c r="A38" s="17">
        <v>14200000</v>
      </c>
      <c r="B38" s="1">
        <f t="shared" si="0"/>
        <v>7.1522883443830567</v>
      </c>
      <c r="C38" s="15">
        <v>0.61799999999999999</v>
      </c>
      <c r="D38" s="8">
        <f t="shared" si="1"/>
        <v>-6.4590975443604197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0"/>
    </row>
    <row r="39" spans="1:16" ht="19.95" customHeight="1" x14ac:dyDescent="0.25">
      <c r="A39" s="16">
        <v>14300000</v>
      </c>
      <c r="B39" s="1">
        <f t="shared" si="0"/>
        <v>7.1553360374650614</v>
      </c>
      <c r="C39" s="1">
        <v>0.80400000000000005</v>
      </c>
      <c r="D39" s="8">
        <f t="shared" si="1"/>
        <v>-4.1737460711677095</v>
      </c>
      <c r="P39" s="3"/>
    </row>
    <row r="40" spans="1:16" ht="19.95" customHeight="1" x14ac:dyDescent="0.25">
      <c r="A40" s="18">
        <v>14350000</v>
      </c>
      <c r="B40" s="1">
        <f t="shared" si="0"/>
        <v>7.1568519010700111</v>
      </c>
      <c r="C40" s="8">
        <v>0.91910000000000003</v>
      </c>
      <c r="D40" s="8">
        <f t="shared" si="1"/>
        <v>-3.0116117240620124</v>
      </c>
      <c r="P40" s="3"/>
    </row>
    <row r="41" spans="1:16" ht="19.95" customHeight="1" x14ac:dyDescent="0.25">
      <c r="A41" s="16">
        <v>14400000</v>
      </c>
      <c r="B41" s="1">
        <f t="shared" si="0"/>
        <v>7.1583624920952493</v>
      </c>
      <c r="C41" s="1">
        <v>1.04</v>
      </c>
      <c r="D41" s="8">
        <f t="shared" si="1"/>
        <v>-1.9382002601611279</v>
      </c>
      <c r="P41" s="3"/>
    </row>
    <row r="42" spans="1:16" ht="19.95" customHeight="1" x14ac:dyDescent="0.25">
      <c r="A42" s="16">
        <v>14500000</v>
      </c>
      <c r="B42" s="1">
        <f t="shared" si="0"/>
        <v>7.1613680022349753</v>
      </c>
      <c r="C42" s="1">
        <v>1.1499999999999999</v>
      </c>
      <c r="D42" s="8">
        <f t="shared" si="1"/>
        <v>-1.0649102390645031</v>
      </c>
      <c r="P42" s="3"/>
    </row>
    <row r="43" spans="1:16" ht="19.95" customHeight="1" x14ac:dyDescent="0.25">
      <c r="A43" s="18">
        <v>14600000</v>
      </c>
      <c r="B43" s="1">
        <f t="shared" si="0"/>
        <v>7.1643528557844371</v>
      </c>
      <c r="C43" s="8">
        <v>1.3</v>
      </c>
      <c r="D43" s="8">
        <f t="shared" si="1"/>
        <v>0</v>
      </c>
      <c r="E43">
        <v>-10</v>
      </c>
      <c r="P43" s="3"/>
    </row>
    <row r="44" spans="1:16" ht="19.95" customHeight="1" x14ac:dyDescent="0.25">
      <c r="A44" s="16">
        <v>14700000</v>
      </c>
      <c r="B44" s="1">
        <f t="shared" si="0"/>
        <v>7.1673173347481764</v>
      </c>
      <c r="C44" s="1">
        <v>1.28</v>
      </c>
      <c r="D44" s="8">
        <f t="shared" si="1"/>
        <v>-0.13466765317936857</v>
      </c>
      <c r="P44" s="3"/>
    </row>
    <row r="45" spans="1:16" ht="19.95" customHeight="1" x14ac:dyDescent="0.25">
      <c r="A45" s="16">
        <v>14800000</v>
      </c>
      <c r="B45" s="1">
        <f t="shared" si="0"/>
        <v>7.1702617153949575</v>
      </c>
      <c r="C45" s="1">
        <v>1.1499999999999999</v>
      </c>
      <c r="D45" s="8">
        <f t="shared" si="1"/>
        <v>-1.0649102390645031</v>
      </c>
      <c r="P45" s="3"/>
    </row>
    <row r="46" spans="1:16" ht="19.95" customHeight="1" x14ac:dyDescent="0.25">
      <c r="A46" s="19">
        <v>14900000</v>
      </c>
      <c r="B46" s="1">
        <f t="shared" si="0"/>
        <v>7.173186268412274</v>
      </c>
      <c r="C46" s="11">
        <f>1.3*0.707</f>
        <v>0.91910000000000003</v>
      </c>
      <c r="D46" s="8">
        <f t="shared" si="1"/>
        <v>-3.0116117240620124</v>
      </c>
      <c r="P46" s="3"/>
    </row>
    <row r="47" spans="1:16" ht="19.95" customHeight="1" x14ac:dyDescent="0.25">
      <c r="A47" s="20">
        <v>15000000</v>
      </c>
      <c r="B47" s="1">
        <f t="shared" si="0"/>
        <v>7.1760912590556813</v>
      </c>
      <c r="C47" s="12">
        <v>0.79200000000000004</v>
      </c>
      <c r="D47" s="8">
        <f t="shared" si="1"/>
        <v>-4.3043634143468648</v>
      </c>
      <c r="P47" s="3"/>
    </row>
    <row r="48" spans="1:16" ht="19.95" customHeight="1" x14ac:dyDescent="0.25">
      <c r="A48" s="20">
        <v>15400000</v>
      </c>
      <c r="B48" s="1">
        <f t="shared" si="0"/>
        <v>7.1875207208364627</v>
      </c>
      <c r="C48" s="12">
        <v>0.49199999999999999</v>
      </c>
      <c r="D48" s="8">
        <f t="shared" si="1"/>
        <v>-8.4395649907895294</v>
      </c>
      <c r="P48" s="3"/>
    </row>
    <row r="49" spans="1:16" ht="19.95" customHeight="1" x14ac:dyDescent="0.25">
      <c r="A49" s="16">
        <v>16500000</v>
      </c>
      <c r="B49" s="1">
        <f t="shared" si="0"/>
        <v>7.2174839442139067</v>
      </c>
      <c r="C49" s="1">
        <v>0.28399999999999997</v>
      </c>
      <c r="D49" s="8">
        <f t="shared" si="1"/>
        <v>-13.212500245195983</v>
      </c>
      <c r="P49" s="3"/>
    </row>
    <row r="50" spans="1:16" ht="19.95" customHeight="1" x14ac:dyDescent="0.25">
      <c r="A50" s="16">
        <v>18000000</v>
      </c>
      <c r="B50" s="1">
        <f t="shared" si="0"/>
        <v>7.2552725051033065</v>
      </c>
      <c r="C50" s="1">
        <v>0.20499999999999999</v>
      </c>
      <c r="D50" s="8">
        <f t="shared" si="1"/>
        <v>-16.043789825021651</v>
      </c>
      <c r="P50" s="3"/>
    </row>
    <row r="51" spans="1:16" ht="19.95" customHeight="1" x14ac:dyDescent="0.25">
      <c r="A51" s="16">
        <v>20000000</v>
      </c>
      <c r="B51" s="1">
        <f t="shared" si="0"/>
        <v>7.3010299956639813</v>
      </c>
      <c r="C51" s="1">
        <v>0.16800000000000001</v>
      </c>
      <c r="D51" s="8">
        <f t="shared" si="1"/>
        <v>-17.772681411619477</v>
      </c>
      <c r="P51" s="3"/>
    </row>
    <row r="52" spans="1:16" ht="19.95" customHeight="1" x14ac:dyDescent="0.25">
      <c r="A52" s="16">
        <v>22000000</v>
      </c>
      <c r="B52" s="1">
        <f t="shared" si="0"/>
        <v>7.3424226808222066</v>
      </c>
      <c r="C52" s="1">
        <v>0.14599999999999999</v>
      </c>
      <c r="D52" s="8">
        <f t="shared" si="1"/>
        <v>-18.991809930447992</v>
      </c>
      <c r="P52" s="3"/>
    </row>
    <row r="53" spans="1:16" ht="19.95" customHeight="1" x14ac:dyDescent="0.25">
      <c r="A53" s="21">
        <v>25000000</v>
      </c>
      <c r="B53" s="1">
        <f t="shared" si="0"/>
        <v>7.3979400086720375</v>
      </c>
      <c r="C53" s="14">
        <v>0.13</v>
      </c>
      <c r="D53" s="8">
        <f t="shared" si="1"/>
        <v>-20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 ht="19.95" customHeight="1" x14ac:dyDescent="0.25"/>
    <row r="55" spans="1:16" ht="19.95" customHeight="1" x14ac:dyDescent="0.25"/>
    <row r="56" spans="1:16" ht="19.95" customHeight="1" x14ac:dyDescent="0.25"/>
    <row r="57" spans="1:16" ht="19.95" customHeight="1" x14ac:dyDescent="0.25"/>
    <row r="58" spans="1:16" ht="19.95" customHeight="1" x14ac:dyDescent="0.25"/>
    <row r="59" spans="1:16" ht="19.95" customHeight="1" x14ac:dyDescent="0.25"/>
    <row r="60" spans="1:16" ht="19.95" customHeight="1" x14ac:dyDescent="0.25"/>
    <row r="61" spans="1:16" ht="19.95" customHeight="1" x14ac:dyDescent="0.25"/>
    <row r="62" spans="1:16" ht="19.95" customHeight="1" x14ac:dyDescent="0.25"/>
    <row r="63" spans="1:16" ht="19.95" customHeight="1" x14ac:dyDescent="0.25"/>
    <row r="64" spans="1:1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</sheetData>
  <mergeCells count="2">
    <mergeCell ref="A1:P1"/>
    <mergeCell ref="A32:P3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86D-25B6-4F0D-93C9-B370D16139A0}">
  <dimension ref="A1:P91"/>
  <sheetViews>
    <sheetView topLeftCell="B1" zoomScale="85" zoomScaleNormal="85" workbookViewId="0">
      <selection activeCell="A21" sqref="A1:P21"/>
    </sheetView>
  </sheetViews>
  <sheetFormatPr defaultRowHeight="13.8" x14ac:dyDescent="0.25"/>
  <cols>
    <col min="1" max="1" width="20.77734375" style="37" customWidth="1"/>
    <col min="2" max="4" width="20.77734375" customWidth="1"/>
    <col min="10" max="10" width="12" customWidth="1"/>
  </cols>
  <sheetData>
    <row r="1" spans="1:16" ht="20.399999999999999" x14ac:dyDescent="0.25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 spans="1:16" x14ac:dyDescent="0.25">
      <c r="A2" s="32" t="s">
        <v>5</v>
      </c>
      <c r="B2" s="1" t="s">
        <v>1</v>
      </c>
      <c r="C2" s="1" t="s">
        <v>0</v>
      </c>
      <c r="D2" s="1" t="s">
        <v>15</v>
      </c>
      <c r="E2" s="1"/>
      <c r="I2" s="31" t="s">
        <v>16</v>
      </c>
      <c r="J2" s="30">
        <f>A15-A9</f>
        <v>2360000</v>
      </c>
      <c r="P2" s="3"/>
    </row>
    <row r="3" spans="1:16" x14ac:dyDescent="0.25">
      <c r="A3" s="33">
        <v>7300000</v>
      </c>
      <c r="B3" s="1">
        <f>LOG10(A3)</f>
        <v>6.8633228601204559</v>
      </c>
      <c r="C3" s="8">
        <v>0.55859999999999999</v>
      </c>
      <c r="D3" s="8">
        <f t="shared" ref="D3:D11" si="0">20*LOG10(C3/5.586)</f>
        <v>-20</v>
      </c>
      <c r="H3" t="s">
        <v>12</v>
      </c>
      <c r="I3" s="31" t="s">
        <v>11</v>
      </c>
      <c r="J3" s="23">
        <f>(A20-A3)/(A15-A9)</f>
        <v>9.1949152542372889</v>
      </c>
      <c r="P3" s="3"/>
    </row>
    <row r="4" spans="1:16" x14ac:dyDescent="0.25">
      <c r="A4" s="32">
        <v>8000000</v>
      </c>
      <c r="B4" s="1">
        <f t="shared" ref="B4:B20" si="1">LOG10(A4)</f>
        <v>6.9030899869919438</v>
      </c>
      <c r="C4" s="1">
        <v>0.63100000000000001</v>
      </c>
      <c r="D4" s="8">
        <f t="shared" si="0"/>
        <v>-18.941431442417041</v>
      </c>
      <c r="I4" s="31" t="s">
        <v>17</v>
      </c>
      <c r="J4" s="31">
        <f>C12/0.05</f>
        <v>111.72</v>
      </c>
      <c r="P4" s="3"/>
    </row>
    <row r="5" spans="1:16" x14ac:dyDescent="0.25">
      <c r="A5" s="32">
        <v>10000000</v>
      </c>
      <c r="B5" s="1">
        <f t="shared" si="1"/>
        <v>7</v>
      </c>
      <c r="C5" s="1">
        <v>0.84499999999999997</v>
      </c>
      <c r="D5" s="8">
        <f t="shared" si="0"/>
        <v>-16.404884448305879</v>
      </c>
      <c r="P5" s="3"/>
    </row>
    <row r="6" spans="1:16" x14ac:dyDescent="0.25">
      <c r="A6" s="32">
        <v>13500000</v>
      </c>
      <c r="B6" s="1">
        <f t="shared" si="1"/>
        <v>7.1303337684950066</v>
      </c>
      <c r="C6" s="1">
        <v>1.3380000000000001</v>
      </c>
      <c r="D6" s="8">
        <f t="shared" si="0"/>
        <v>-12.412896358663639</v>
      </c>
      <c r="P6" s="3"/>
    </row>
    <row r="7" spans="1:16" x14ac:dyDescent="0.25">
      <c r="A7" s="34">
        <v>15000000</v>
      </c>
      <c r="B7" s="1">
        <f t="shared" si="1"/>
        <v>7.1760912590556813</v>
      </c>
      <c r="C7" s="15">
        <v>1.87</v>
      </c>
      <c r="D7" s="8">
        <f t="shared" si="0"/>
        <v>-9.5051864965697455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0"/>
    </row>
    <row r="8" spans="1:16" x14ac:dyDescent="0.25">
      <c r="A8" s="32">
        <v>16700000</v>
      </c>
      <c r="B8" s="1">
        <f t="shared" si="1"/>
        <v>7.2227164711475833</v>
      </c>
      <c r="C8" s="1">
        <v>3.008</v>
      </c>
      <c r="D8" s="8">
        <f t="shared" si="0"/>
        <v>-5.3764619889076322</v>
      </c>
      <c r="P8" s="3"/>
    </row>
    <row r="9" spans="1:16" x14ac:dyDescent="0.25">
      <c r="A9" s="33">
        <v>17400000</v>
      </c>
      <c r="B9" s="1">
        <f t="shared" si="1"/>
        <v>7.2405492482825995</v>
      </c>
      <c r="C9" s="8">
        <v>3.9489999999999998</v>
      </c>
      <c r="D9" s="8">
        <f t="shared" si="0"/>
        <v>-3.0122759525688414</v>
      </c>
      <c r="P9" s="3"/>
    </row>
    <row r="10" spans="1:16" x14ac:dyDescent="0.25">
      <c r="A10" s="32">
        <v>17700000</v>
      </c>
      <c r="B10" s="1">
        <f t="shared" si="1"/>
        <v>7.2479732663618064</v>
      </c>
      <c r="C10" s="1">
        <v>4.4820000000000002</v>
      </c>
      <c r="D10" s="8">
        <f t="shared" si="0"/>
        <v>-1.9125815833188773</v>
      </c>
      <c r="P10" s="3"/>
    </row>
    <row r="11" spans="1:16" x14ac:dyDescent="0.25">
      <c r="A11" s="32">
        <v>18000000</v>
      </c>
      <c r="B11" s="1">
        <f t="shared" si="1"/>
        <v>7.2552725051033065</v>
      </c>
      <c r="C11" s="1">
        <v>4.99</v>
      </c>
      <c r="D11" s="8">
        <f t="shared" si="0"/>
        <v>-0.98000771483192661</v>
      </c>
      <c r="P11" s="3"/>
    </row>
    <row r="12" spans="1:16" x14ac:dyDescent="0.25">
      <c r="A12" s="33">
        <v>18410000</v>
      </c>
      <c r="B12" s="1">
        <f t="shared" si="1"/>
        <v>7.265053788504015</v>
      </c>
      <c r="C12" s="8">
        <v>5.5860000000000003</v>
      </c>
      <c r="D12" s="8">
        <f>20*LOG10(C12/5.586)</f>
        <v>0</v>
      </c>
      <c r="P12" s="3"/>
    </row>
    <row r="13" spans="1:16" x14ac:dyDescent="0.25">
      <c r="A13" s="32">
        <v>19000000</v>
      </c>
      <c r="B13" s="1">
        <f t="shared" si="1"/>
        <v>7.2787536009528289</v>
      </c>
      <c r="C13" s="1">
        <v>5.3220000000000001</v>
      </c>
      <c r="D13" s="8">
        <f t="shared" ref="D13:D20" si="2">20*LOG10(C13/5.586)</f>
        <v>-0.42052122299232492</v>
      </c>
      <c r="P13" s="3"/>
    </row>
    <row r="14" spans="1:16" x14ac:dyDescent="0.25">
      <c r="A14" s="32">
        <v>19300000</v>
      </c>
      <c r="B14" s="1">
        <f t="shared" si="1"/>
        <v>7.2855573090077739</v>
      </c>
      <c r="C14" s="1">
        <v>4.8049999999999997</v>
      </c>
      <c r="D14" s="8">
        <f t="shared" si="2"/>
        <v>-1.3081507872084424</v>
      </c>
      <c r="P14" s="3"/>
    </row>
    <row r="15" spans="1:16" x14ac:dyDescent="0.25">
      <c r="A15" s="35">
        <v>19760000</v>
      </c>
      <c r="B15" s="1">
        <f t="shared" si="1"/>
        <v>7.2957869402516096</v>
      </c>
      <c r="C15" s="11">
        <v>3.9489999999999998</v>
      </c>
      <c r="D15" s="8">
        <f t="shared" si="2"/>
        <v>-3.0122759525688414</v>
      </c>
      <c r="P15" s="3"/>
    </row>
    <row r="16" spans="1:16" x14ac:dyDescent="0.25">
      <c r="A16" s="36">
        <v>21000000</v>
      </c>
      <c r="B16" s="1">
        <f t="shared" si="1"/>
        <v>7.3222192947339195</v>
      </c>
      <c r="C16" s="12">
        <v>2.3580000000000001</v>
      </c>
      <c r="D16" s="8">
        <f t="shared" si="2"/>
        <v>-7.4911426121183187</v>
      </c>
      <c r="P16" s="3"/>
    </row>
    <row r="17" spans="1:16" x14ac:dyDescent="0.25">
      <c r="A17" s="36">
        <v>23000000</v>
      </c>
      <c r="B17" s="1">
        <f t="shared" si="1"/>
        <v>7.3617278360175931</v>
      </c>
      <c r="C17" s="12">
        <v>1.3959999999999999</v>
      </c>
      <c r="D17" s="8">
        <f t="shared" si="2"/>
        <v>-12.04431026155688</v>
      </c>
      <c r="P17" s="3"/>
    </row>
    <row r="18" spans="1:16" x14ac:dyDescent="0.25">
      <c r="A18" s="32">
        <v>25000000</v>
      </c>
      <c r="B18" s="1">
        <f t="shared" si="1"/>
        <v>7.3979400086720375</v>
      </c>
      <c r="C18" s="1">
        <v>0.91400000000000003</v>
      </c>
      <c r="D18" s="8">
        <f t="shared" si="2"/>
        <v>-15.723094712623096</v>
      </c>
      <c r="P18" s="3"/>
    </row>
    <row r="19" spans="1:16" x14ac:dyDescent="0.25">
      <c r="A19" s="32">
        <v>27000000</v>
      </c>
      <c r="B19" s="1">
        <f t="shared" si="1"/>
        <v>7.4313637641589869</v>
      </c>
      <c r="C19" s="1">
        <v>0.69499999999999995</v>
      </c>
      <c r="D19" s="8">
        <f t="shared" si="2"/>
        <v>-18.10232253549745</v>
      </c>
      <c r="P19" s="3"/>
    </row>
    <row r="20" spans="1:16" x14ac:dyDescent="0.25">
      <c r="A20" s="35">
        <v>29000000</v>
      </c>
      <c r="B20" s="1">
        <f t="shared" si="1"/>
        <v>7.4623979978989565</v>
      </c>
      <c r="C20" s="11">
        <v>0.55859999999999999</v>
      </c>
      <c r="D20" s="8">
        <f t="shared" si="2"/>
        <v>-20</v>
      </c>
      <c r="P20" s="3"/>
    </row>
    <row r="21" spans="1:16" x14ac:dyDescent="0.25">
      <c r="A21" s="53" t="s">
        <v>21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</row>
    <row r="22" spans="1:16" ht="25.05" customHeight="1" x14ac:dyDescent="0.25"/>
    <row r="23" spans="1:16" ht="20.399999999999999" x14ac:dyDescent="0.25">
      <c r="A23" s="44" t="s">
        <v>24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6"/>
    </row>
    <row r="24" spans="1:16" x14ac:dyDescent="0.25">
      <c r="A24" s="32" t="s">
        <v>5</v>
      </c>
      <c r="B24" s="1" t="s">
        <v>1</v>
      </c>
      <c r="C24" s="1" t="s">
        <v>0</v>
      </c>
      <c r="D24" s="1" t="s">
        <v>15</v>
      </c>
      <c r="E24" s="1" t="s">
        <v>9</v>
      </c>
      <c r="I24" s="31" t="s">
        <v>16</v>
      </c>
      <c r="J24" s="30">
        <f>A38-A32</f>
        <v>3460000</v>
      </c>
      <c r="P24" s="3"/>
    </row>
    <row r="25" spans="1:16" x14ac:dyDescent="0.25">
      <c r="A25" s="33">
        <v>4700000</v>
      </c>
      <c r="B25" s="1">
        <f>LOG10(A25)</f>
        <v>6.6720978579357171</v>
      </c>
      <c r="C25" s="8">
        <v>0.37790000000000001</v>
      </c>
      <c r="D25" s="8">
        <f t="shared" ref="D25:D34" si="3">20*LOG10(C25/3.779)</f>
        <v>-20</v>
      </c>
      <c r="H25" t="s">
        <v>12</v>
      </c>
      <c r="I25" s="31" t="s">
        <v>11</v>
      </c>
      <c r="J25" s="23">
        <f>(A43-A25)/(A38-A32)</f>
        <v>8.3526011560693636</v>
      </c>
      <c r="P25" s="3"/>
    </row>
    <row r="26" spans="1:16" x14ac:dyDescent="0.25">
      <c r="A26" s="32">
        <v>6300000</v>
      </c>
      <c r="B26" s="1">
        <f t="shared" ref="B26:B43" si="4">LOG10(A26)</f>
        <v>6.7993405494535821</v>
      </c>
      <c r="C26" s="1">
        <v>0.497</v>
      </c>
      <c r="D26" s="8">
        <f t="shared" si="3"/>
        <v>-17.620410063673649</v>
      </c>
      <c r="I26" s="31" t="s">
        <v>17</v>
      </c>
      <c r="J26" s="31">
        <f>C35/0.05</f>
        <v>75.58</v>
      </c>
      <c r="P26" s="3"/>
    </row>
    <row r="27" spans="1:16" x14ac:dyDescent="0.25">
      <c r="A27" s="32">
        <v>7900000</v>
      </c>
      <c r="B27" s="1">
        <f t="shared" si="4"/>
        <v>6.8976270912904418</v>
      </c>
      <c r="C27" s="1">
        <v>0.58299999999999996</v>
      </c>
      <c r="D27" s="8">
        <f t="shared" si="3"/>
        <v>-16.234166743160007</v>
      </c>
      <c r="P27" s="3"/>
    </row>
    <row r="28" spans="1:16" x14ac:dyDescent="0.25">
      <c r="A28" s="32">
        <v>10000000</v>
      </c>
      <c r="B28" s="1">
        <f t="shared" si="4"/>
        <v>7</v>
      </c>
      <c r="C28" s="1">
        <v>0.81299999999999994</v>
      </c>
      <c r="D28" s="8">
        <f t="shared" si="3"/>
        <v>-13.345726926458926</v>
      </c>
      <c r="P28" s="3"/>
    </row>
    <row r="29" spans="1:16" x14ac:dyDescent="0.25">
      <c r="A29" s="34">
        <v>13000000</v>
      </c>
      <c r="B29" s="1">
        <f t="shared" si="4"/>
        <v>7.1139433523068369</v>
      </c>
      <c r="C29" s="15">
        <v>1.137</v>
      </c>
      <c r="D29" s="8">
        <f t="shared" si="3"/>
        <v>-10.432328544585594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0"/>
    </row>
    <row r="30" spans="1:16" x14ac:dyDescent="0.25">
      <c r="A30" s="32">
        <v>14000000</v>
      </c>
      <c r="B30" s="1">
        <f t="shared" si="4"/>
        <v>7.1461280356782382</v>
      </c>
      <c r="C30" s="1">
        <v>1.3620000000000001</v>
      </c>
      <c r="D30" s="8">
        <f t="shared" si="3"/>
        <v>-8.8639956868049623</v>
      </c>
      <c r="P30" s="3"/>
    </row>
    <row r="31" spans="1:16" x14ac:dyDescent="0.25">
      <c r="A31" s="32">
        <v>16000000</v>
      </c>
      <c r="B31" s="1">
        <f t="shared" si="4"/>
        <v>7.204119982655925</v>
      </c>
      <c r="C31" s="1">
        <v>2.1240000000000001</v>
      </c>
      <c r="D31" s="8">
        <f t="shared" si="3"/>
        <v>-5.0044475901516607</v>
      </c>
      <c r="P31" s="3"/>
    </row>
    <row r="32" spans="1:16" x14ac:dyDescent="0.25">
      <c r="A32" s="33">
        <v>16740000</v>
      </c>
      <c r="B32" s="1">
        <f t="shared" si="4"/>
        <v>7.2237554536572413</v>
      </c>
      <c r="C32" s="8">
        <v>2.6709999999999998</v>
      </c>
      <c r="D32" s="8">
        <f t="shared" si="3"/>
        <v>-3.0140600779128341</v>
      </c>
      <c r="P32" s="3"/>
    </row>
    <row r="33" spans="1:16" x14ac:dyDescent="0.25">
      <c r="A33" s="32">
        <v>17300000</v>
      </c>
      <c r="B33" s="1">
        <f t="shared" si="4"/>
        <v>7.238046103128795</v>
      </c>
      <c r="C33" s="1">
        <v>3.0470000000000002</v>
      </c>
      <c r="D33" s="8">
        <f t="shared" si="3"/>
        <v>-1.8700887538868181</v>
      </c>
      <c r="P33" s="3"/>
    </row>
    <row r="34" spans="1:16" x14ac:dyDescent="0.25">
      <c r="A34" s="32">
        <v>18000000</v>
      </c>
      <c r="B34" s="1">
        <f t="shared" si="4"/>
        <v>7.2552725051033065</v>
      </c>
      <c r="C34" s="1">
        <v>3.6080000000000001</v>
      </c>
      <c r="D34" s="8">
        <f t="shared" si="3"/>
        <v>-0.40220726094220732</v>
      </c>
      <c r="P34" s="3"/>
    </row>
    <row r="35" spans="1:16" x14ac:dyDescent="0.25">
      <c r="A35" s="33">
        <v>18410000</v>
      </c>
      <c r="B35" s="1">
        <f t="shared" si="4"/>
        <v>7.265053788504015</v>
      </c>
      <c r="C35" s="8">
        <v>3.7789999999999999</v>
      </c>
      <c r="D35" s="8">
        <f>20*LOG10(C35/3.779)</f>
        <v>0</v>
      </c>
      <c r="P35" s="3"/>
    </row>
    <row r="36" spans="1:16" x14ac:dyDescent="0.25">
      <c r="A36" s="32">
        <v>19000000</v>
      </c>
      <c r="B36" s="1">
        <f t="shared" si="4"/>
        <v>7.2787536009528289</v>
      </c>
      <c r="C36" s="1">
        <v>3.6040000000000001</v>
      </c>
      <c r="D36" s="8">
        <f t="shared" ref="D36:D43" si="5">20*LOG10(C36/3.779)</f>
        <v>-0.41184219219978224</v>
      </c>
      <c r="P36" s="3"/>
    </row>
    <row r="37" spans="1:16" x14ac:dyDescent="0.25">
      <c r="A37" s="32">
        <v>19600000</v>
      </c>
      <c r="B37" s="1">
        <f t="shared" si="4"/>
        <v>7.2922560713564764</v>
      </c>
      <c r="C37" s="1">
        <v>3.149</v>
      </c>
      <c r="D37" s="8">
        <f t="shared" si="5"/>
        <v>-1.5840846256094123</v>
      </c>
      <c r="P37" s="3"/>
    </row>
    <row r="38" spans="1:16" x14ac:dyDescent="0.25">
      <c r="A38" s="35">
        <v>20200000</v>
      </c>
      <c r="B38" s="1">
        <f t="shared" si="4"/>
        <v>7.3053513694466234</v>
      </c>
      <c r="C38" s="11">
        <v>2.6709999999999998</v>
      </c>
      <c r="D38" s="8">
        <f t="shared" si="5"/>
        <v>-3.0140600779128341</v>
      </c>
      <c r="P38" s="3"/>
    </row>
    <row r="39" spans="1:16" x14ac:dyDescent="0.25">
      <c r="A39" s="36">
        <v>21000000</v>
      </c>
      <c r="B39" s="1">
        <f t="shared" si="4"/>
        <v>7.3222192947339195</v>
      </c>
      <c r="C39" s="12">
        <v>2.0950000000000002</v>
      </c>
      <c r="D39" s="8">
        <f t="shared" si="5"/>
        <v>-5.123857292294006</v>
      </c>
      <c r="P39" s="3"/>
    </row>
    <row r="40" spans="1:16" x14ac:dyDescent="0.25">
      <c r="A40" s="36">
        <v>23000000</v>
      </c>
      <c r="B40" s="1">
        <f t="shared" si="4"/>
        <v>7.3617278360175931</v>
      </c>
      <c r="C40" s="12">
        <v>1.274</v>
      </c>
      <c r="D40" s="8">
        <f t="shared" si="5"/>
        <v>-9.4441492783536578</v>
      </c>
      <c r="P40" s="3"/>
    </row>
    <row r="41" spans="1:16" x14ac:dyDescent="0.25">
      <c r="A41" s="32">
        <v>27000000</v>
      </c>
      <c r="B41" s="1">
        <f t="shared" si="4"/>
        <v>7.4313637641589869</v>
      </c>
      <c r="C41" s="1">
        <v>0.70299999999999996</v>
      </c>
      <c r="D41" s="8">
        <f t="shared" si="5"/>
        <v>-14.608431337943813</v>
      </c>
      <c r="P41" s="3"/>
    </row>
    <row r="42" spans="1:16" x14ac:dyDescent="0.25">
      <c r="A42" s="32">
        <v>30000000</v>
      </c>
      <c r="B42" s="1">
        <f t="shared" si="4"/>
        <v>7.4771212547196626</v>
      </c>
      <c r="C42" s="1">
        <v>0.48</v>
      </c>
      <c r="D42" s="8">
        <f t="shared" si="5"/>
        <v>-17.922713090828545</v>
      </c>
      <c r="P42" s="3"/>
    </row>
    <row r="43" spans="1:16" x14ac:dyDescent="0.25">
      <c r="A43" s="35">
        <v>33600000</v>
      </c>
      <c r="B43" s="1">
        <f t="shared" si="4"/>
        <v>7.5263392773898437</v>
      </c>
      <c r="C43" s="11">
        <v>0.37790000000000001</v>
      </c>
      <c r="D43" s="8">
        <f t="shared" si="5"/>
        <v>-20</v>
      </c>
      <c r="P43" s="3"/>
    </row>
    <row r="44" spans="1:16" x14ac:dyDescent="0.25">
      <c r="A44" s="50" t="s">
        <v>19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2"/>
    </row>
    <row r="45" spans="1:16" x14ac:dyDescent="0.25">
      <c r="A45" s="50" t="s">
        <v>20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2"/>
    </row>
    <row r="47" spans="1:16" ht="20.399999999999999" x14ac:dyDescent="0.25">
      <c r="A47" s="44" t="s">
        <v>22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38" t="s">
        <v>5</v>
      </c>
      <c r="B48" s="26" t="s">
        <v>1</v>
      </c>
      <c r="C48" s="26" t="s">
        <v>0</v>
      </c>
      <c r="D48" s="26" t="s">
        <v>15</v>
      </c>
      <c r="E48" s="26" t="s">
        <v>9</v>
      </c>
      <c r="F48" s="27"/>
      <c r="G48" s="27"/>
      <c r="H48" s="27"/>
      <c r="I48" s="39" t="s">
        <v>16</v>
      </c>
      <c r="J48" s="40">
        <f>A63-A56</f>
        <v>958000</v>
      </c>
      <c r="K48" s="27"/>
      <c r="L48" s="27"/>
      <c r="M48" s="27"/>
      <c r="N48" s="27"/>
      <c r="O48" s="27"/>
      <c r="P48" s="28"/>
    </row>
    <row r="49" spans="1:16" x14ac:dyDescent="0.25">
      <c r="A49" s="33">
        <v>7500000</v>
      </c>
      <c r="B49" s="1">
        <f>LOG10(A49)</f>
        <v>6.8750612633917001</v>
      </c>
      <c r="C49" s="8">
        <v>0.754</v>
      </c>
      <c r="D49" s="8">
        <f t="shared" ref="D49:D58" si="6">20*LOG10(C49/7.54)</f>
        <v>-20</v>
      </c>
      <c r="H49" t="s">
        <v>12</v>
      </c>
      <c r="I49" s="31" t="s">
        <v>11</v>
      </c>
      <c r="J49" s="23">
        <f>(A68-A49)/(A63-A56)</f>
        <v>9.6033402922755737</v>
      </c>
      <c r="P49" s="3"/>
    </row>
    <row r="50" spans="1:16" x14ac:dyDescent="0.25">
      <c r="A50" s="32">
        <v>9000000</v>
      </c>
      <c r="B50" s="1">
        <f t="shared" ref="B50:B68" si="7">LOG10(A50)</f>
        <v>6.9542425094393252</v>
      </c>
      <c r="C50" s="1">
        <v>1.0820000000000001</v>
      </c>
      <c r="D50" s="8">
        <f t="shared" si="6"/>
        <v>-16.862881701984467</v>
      </c>
      <c r="I50" s="31" t="s">
        <v>17</v>
      </c>
      <c r="J50" s="31">
        <f>C59/0.05</f>
        <v>150.79999999999998</v>
      </c>
      <c r="P50" s="3"/>
    </row>
    <row r="51" spans="1:16" x14ac:dyDescent="0.25">
      <c r="A51" s="32">
        <v>10000000</v>
      </c>
      <c r="B51" s="1">
        <f t="shared" si="7"/>
        <v>7</v>
      </c>
      <c r="C51" s="1">
        <v>1.486</v>
      </c>
      <c r="D51" s="8">
        <f t="shared" si="6"/>
        <v>-14.107050728904351</v>
      </c>
      <c r="P51" s="3"/>
    </row>
    <row r="52" spans="1:16" x14ac:dyDescent="0.25">
      <c r="A52" s="32">
        <v>11000000</v>
      </c>
      <c r="B52" s="1">
        <f t="shared" si="7"/>
        <v>7.0413926851582254</v>
      </c>
      <c r="C52" s="1">
        <v>2.3780000000000001</v>
      </c>
      <c r="D52" s="8">
        <f t="shared" si="6"/>
        <v>-10.023189911742026</v>
      </c>
      <c r="P52" s="3"/>
    </row>
    <row r="53" spans="1:16" x14ac:dyDescent="0.25">
      <c r="A53" s="34">
        <v>11300000</v>
      </c>
      <c r="B53" s="1">
        <f t="shared" si="7"/>
        <v>7.0530784434834199</v>
      </c>
      <c r="C53" s="15">
        <v>2.91</v>
      </c>
      <c r="D53" s="8">
        <f t="shared" si="6"/>
        <v>-8.2695671376773348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0"/>
    </row>
    <row r="54" spans="1:16" x14ac:dyDescent="0.25">
      <c r="A54" s="32">
        <v>11600000</v>
      </c>
      <c r="B54" s="1">
        <f t="shared" si="7"/>
        <v>7.0644579892269181</v>
      </c>
      <c r="C54" s="1">
        <v>3.6429999999999998</v>
      </c>
      <c r="D54" s="8">
        <f t="shared" si="6"/>
        <v>-6.3182434925571638</v>
      </c>
      <c r="P54" s="3"/>
    </row>
    <row r="55" spans="1:16" x14ac:dyDescent="0.25">
      <c r="A55" s="32">
        <v>11850000</v>
      </c>
      <c r="B55" s="1">
        <f t="shared" si="7"/>
        <v>7.0737183503461223</v>
      </c>
      <c r="C55" s="1">
        <v>4.57</v>
      </c>
      <c r="D55" s="8">
        <f t="shared" si="6"/>
        <v>-4.3491029159984764</v>
      </c>
      <c r="P55" s="3"/>
    </row>
    <row r="56" spans="1:16" x14ac:dyDescent="0.25">
      <c r="A56" s="33">
        <v>12000000</v>
      </c>
      <c r="B56" s="1">
        <f t="shared" si="7"/>
        <v>7.0791812460476251</v>
      </c>
      <c r="C56" s="8">
        <v>5.3310000000000004</v>
      </c>
      <c r="D56" s="8">
        <f t="shared" si="6"/>
        <v>-3.0112532668962015</v>
      </c>
      <c r="P56" s="3"/>
    </row>
    <row r="57" spans="1:16" x14ac:dyDescent="0.25">
      <c r="A57" s="32">
        <v>12200000</v>
      </c>
      <c r="B57" s="1">
        <f t="shared" si="7"/>
        <v>7.0863598306747484</v>
      </c>
      <c r="C57" s="1">
        <v>6.4649999999999999</v>
      </c>
      <c r="D57" s="8">
        <f t="shared" si="6"/>
        <v>-1.3360563330672242</v>
      </c>
      <c r="P57" s="3"/>
    </row>
    <row r="58" spans="1:16" x14ac:dyDescent="0.25">
      <c r="A58" s="32">
        <v>12350000</v>
      </c>
      <c r="B58" s="1">
        <f t="shared" si="7"/>
        <v>7.0916669575956846</v>
      </c>
      <c r="C58" s="1">
        <v>7.2359999999999998</v>
      </c>
      <c r="D58" s="8">
        <f t="shared" si="6"/>
        <v>-0.35745575363995891</v>
      </c>
      <c r="P58" s="3"/>
    </row>
    <row r="59" spans="1:16" x14ac:dyDescent="0.25">
      <c r="A59" s="33">
        <v>12500000</v>
      </c>
      <c r="B59" s="1">
        <f t="shared" si="7"/>
        <v>7.0969100130080562</v>
      </c>
      <c r="C59" s="8">
        <v>7.54</v>
      </c>
      <c r="D59" s="8">
        <f>20*LOG10(C59/7.54)</f>
        <v>0</v>
      </c>
      <c r="P59" s="3"/>
    </row>
    <row r="60" spans="1:16" x14ac:dyDescent="0.25">
      <c r="A60" s="32">
        <v>12700000</v>
      </c>
      <c r="B60" s="1">
        <f t="shared" si="7"/>
        <v>7.1038037209559572</v>
      </c>
      <c r="C60" s="1">
        <v>6.9630000000000001</v>
      </c>
      <c r="D60" s="8">
        <f t="shared" ref="D60:D68" si="8">20*LOG10(C60/7.54)</f>
        <v>-0.69149901388387791</v>
      </c>
      <c r="P60" s="3"/>
    </row>
    <row r="61" spans="1:16" x14ac:dyDescent="0.25">
      <c r="A61" s="32">
        <v>12850000</v>
      </c>
      <c r="B61" s="1">
        <f t="shared" si="7"/>
        <v>7.1089031276673129</v>
      </c>
      <c r="C61" s="1">
        <v>6.1040000000000001</v>
      </c>
      <c r="D61" s="8">
        <f t="shared" si="8"/>
        <v>-1.835136418459</v>
      </c>
      <c r="P61" s="3"/>
    </row>
    <row r="62" spans="1:16" x14ac:dyDescent="0.25">
      <c r="A62" s="32">
        <v>12950000</v>
      </c>
      <c r="B62" s="1">
        <f t="shared" si="7"/>
        <v>7.1122697684172707</v>
      </c>
      <c r="C62" s="1">
        <v>5.5270000000000001</v>
      </c>
      <c r="D62" s="8">
        <f t="shared" si="8"/>
        <v>-2.6976376257599775</v>
      </c>
      <c r="P62" s="3"/>
    </row>
    <row r="63" spans="1:16" x14ac:dyDescent="0.25">
      <c r="A63" s="35">
        <v>12958000</v>
      </c>
      <c r="B63" s="1">
        <f t="shared" si="7"/>
        <v>7.1125379756093077</v>
      </c>
      <c r="C63" s="11">
        <v>5.3310000000000004</v>
      </c>
      <c r="D63" s="8">
        <f t="shared" si="8"/>
        <v>-3.0112532668962015</v>
      </c>
      <c r="P63" s="3"/>
    </row>
    <row r="64" spans="1:16" x14ac:dyDescent="0.25">
      <c r="A64" s="36">
        <v>13200000</v>
      </c>
      <c r="B64" s="1">
        <f t="shared" si="7"/>
        <v>7.1205739312058496</v>
      </c>
      <c r="C64" s="12">
        <v>4.2770000000000001</v>
      </c>
      <c r="D64" s="8">
        <f t="shared" si="8"/>
        <v>-4.9246419122592604</v>
      </c>
      <c r="P64" s="3"/>
    </row>
    <row r="65" spans="1:16" x14ac:dyDescent="0.25">
      <c r="A65" s="36">
        <v>13500000</v>
      </c>
      <c r="B65" s="1">
        <f t="shared" si="7"/>
        <v>7.1303337684950066</v>
      </c>
      <c r="C65" s="12">
        <v>3.262</v>
      </c>
      <c r="D65" s="8">
        <f t="shared" si="8"/>
        <v>-7.2777477833103408</v>
      </c>
      <c r="P65" s="3"/>
    </row>
    <row r="66" spans="1:16" x14ac:dyDescent="0.25">
      <c r="A66" s="32">
        <v>14300000</v>
      </c>
      <c r="B66" s="1">
        <f t="shared" si="7"/>
        <v>7.1553360374650614</v>
      </c>
      <c r="C66" s="1">
        <v>1.87</v>
      </c>
      <c r="D66" s="8">
        <f t="shared" si="8"/>
        <v>-12.110594786665501</v>
      </c>
      <c r="P66" s="3"/>
    </row>
    <row r="67" spans="1:16" x14ac:dyDescent="0.25">
      <c r="A67" s="32">
        <v>15000000</v>
      </c>
      <c r="B67" s="1">
        <f t="shared" si="7"/>
        <v>7.1760912590556813</v>
      </c>
      <c r="C67" s="1">
        <v>1.206</v>
      </c>
      <c r="D67" s="8">
        <f t="shared" si="8"/>
        <v>-15.920480761312829</v>
      </c>
      <c r="P67" s="3"/>
    </row>
    <row r="68" spans="1:16" x14ac:dyDescent="0.25">
      <c r="A68" s="41">
        <v>16700000</v>
      </c>
      <c r="B68" s="42">
        <f t="shared" si="7"/>
        <v>7.2227164711475833</v>
      </c>
      <c r="C68" s="14">
        <v>0.754</v>
      </c>
      <c r="D68" s="43">
        <f t="shared" si="8"/>
        <v>-20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70" spans="1:16" ht="20.399999999999999" x14ac:dyDescent="0.25">
      <c r="A70" s="44" t="s">
        <v>23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6"/>
    </row>
    <row r="71" spans="1:16" x14ac:dyDescent="0.25">
      <c r="A71" s="38" t="s">
        <v>5</v>
      </c>
      <c r="B71" s="26" t="s">
        <v>1</v>
      </c>
      <c r="C71" s="26" t="s">
        <v>0</v>
      </c>
      <c r="D71" s="26" t="s">
        <v>15</v>
      </c>
      <c r="E71" s="26" t="s">
        <v>9</v>
      </c>
      <c r="F71" s="27"/>
      <c r="G71" s="27"/>
      <c r="H71" s="27"/>
      <c r="I71" s="39" t="s">
        <v>16</v>
      </c>
      <c r="J71" s="40">
        <f>A85-A78</f>
        <v>730000</v>
      </c>
      <c r="K71" s="27"/>
      <c r="L71" s="27"/>
      <c r="M71" s="27"/>
      <c r="N71" s="27"/>
      <c r="O71" s="27"/>
      <c r="P71" s="28"/>
    </row>
    <row r="72" spans="1:16" x14ac:dyDescent="0.25">
      <c r="A72" s="33">
        <v>9100000</v>
      </c>
      <c r="B72" s="1">
        <f>LOG10(A72)</f>
        <v>6.9590413923210939</v>
      </c>
      <c r="C72" s="8">
        <v>0.5625</v>
      </c>
      <c r="D72" s="8">
        <f t="shared" ref="D72:D80" si="9">20*LOG10(C72/5.625)</f>
        <v>-20</v>
      </c>
      <c r="H72" t="s">
        <v>12</v>
      </c>
      <c r="I72" s="31" t="s">
        <v>11</v>
      </c>
      <c r="J72" s="23">
        <f>(A90-A72)/(A85-A78)</f>
        <v>9.8630136986301373</v>
      </c>
      <c r="P72" s="3"/>
    </row>
    <row r="73" spans="1:16" x14ac:dyDescent="0.25">
      <c r="A73" s="32">
        <v>10000000</v>
      </c>
      <c r="B73" s="1">
        <f t="shared" ref="B73:B90" si="10">LOG10(A73)</f>
        <v>7</v>
      </c>
      <c r="C73" s="1">
        <v>0.76400000000000001</v>
      </c>
      <c r="D73" s="8">
        <f t="shared" si="9"/>
        <v>-17.340583364154202</v>
      </c>
      <c r="I73" s="31" t="s">
        <v>26</v>
      </c>
      <c r="J73" s="24">
        <f>C81/0.05</f>
        <v>112.5</v>
      </c>
      <c r="P73" s="3"/>
    </row>
    <row r="74" spans="1:16" x14ac:dyDescent="0.25">
      <c r="A74" s="32">
        <v>11000000</v>
      </c>
      <c r="B74" s="1">
        <f t="shared" si="10"/>
        <v>7.0413926851582254</v>
      </c>
      <c r="C74" s="1">
        <v>1.2989999999999999</v>
      </c>
      <c r="D74" s="8">
        <f t="shared" si="9"/>
        <v>-12.730267514207444</v>
      </c>
      <c r="P74" s="3"/>
    </row>
    <row r="75" spans="1:16" x14ac:dyDescent="0.25">
      <c r="A75" s="34">
        <v>11300000</v>
      </c>
      <c r="B75" s="1">
        <f t="shared" si="10"/>
        <v>7.0530784434834199</v>
      </c>
      <c r="C75" s="15">
        <v>1.587</v>
      </c>
      <c r="D75" s="8">
        <f t="shared" si="9"/>
        <v>-10.990912000571038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0"/>
    </row>
    <row r="76" spans="1:16" x14ac:dyDescent="0.25">
      <c r="A76" s="32">
        <v>11600000</v>
      </c>
      <c r="B76" s="1">
        <f t="shared" si="10"/>
        <v>7.0644579892269181</v>
      </c>
      <c r="C76" s="1">
        <v>2.1</v>
      </c>
      <c r="D76" s="8">
        <f t="shared" si="9"/>
        <v>-8.5580646409896168</v>
      </c>
      <c r="P76" s="3"/>
    </row>
    <row r="77" spans="1:16" x14ac:dyDescent="0.25">
      <c r="A77" s="32">
        <v>11850000</v>
      </c>
      <c r="B77" s="1">
        <f t="shared" si="10"/>
        <v>7.0737183503461223</v>
      </c>
      <c r="C77" s="1">
        <v>2.7149999999999999</v>
      </c>
      <c r="D77" s="8">
        <f t="shared" si="9"/>
        <v>-6.3270538571706867</v>
      </c>
      <c r="P77" s="3"/>
    </row>
    <row r="78" spans="1:16" x14ac:dyDescent="0.25">
      <c r="A78" s="33">
        <v>12140000</v>
      </c>
      <c r="B78" s="1">
        <f t="shared" si="10"/>
        <v>7.0842186867392387</v>
      </c>
      <c r="C78" s="8">
        <f>5.625*0.707</f>
        <v>3.9768749999999997</v>
      </c>
      <c r="D78" s="8">
        <f t="shared" si="9"/>
        <v>-3.0116117240620124</v>
      </c>
      <c r="P78" s="3"/>
    </row>
    <row r="79" spans="1:16" x14ac:dyDescent="0.25">
      <c r="A79" s="32">
        <v>12200000</v>
      </c>
      <c r="B79" s="1">
        <f t="shared" si="10"/>
        <v>7.0863598306747484</v>
      </c>
      <c r="C79" s="1">
        <v>4.3550000000000004</v>
      </c>
      <c r="D79" s="8">
        <f t="shared" si="9"/>
        <v>-2.2226873487943615</v>
      </c>
      <c r="P79" s="3"/>
    </row>
    <row r="80" spans="1:16" x14ac:dyDescent="0.25">
      <c r="A80" s="32">
        <v>12350000</v>
      </c>
      <c r="B80" s="1">
        <f t="shared" si="10"/>
        <v>7.0916669575956846</v>
      </c>
      <c r="C80" s="1">
        <v>5.2539999999999996</v>
      </c>
      <c r="D80" s="8">
        <f t="shared" si="9"/>
        <v>-0.5926491666669732</v>
      </c>
      <c r="P80" s="3"/>
    </row>
    <row r="81" spans="1:16" x14ac:dyDescent="0.25">
      <c r="A81" s="33">
        <v>12500000</v>
      </c>
      <c r="B81" s="1">
        <f t="shared" si="10"/>
        <v>7.0969100130080562</v>
      </c>
      <c r="C81" s="8">
        <v>5.625</v>
      </c>
      <c r="D81" s="8">
        <f>20*LOG10(C81/5.625)</f>
        <v>0</v>
      </c>
      <c r="P81" s="3"/>
    </row>
    <row r="82" spans="1:16" x14ac:dyDescent="0.25">
      <c r="A82" s="32">
        <v>12700000</v>
      </c>
      <c r="B82" s="1">
        <f t="shared" si="10"/>
        <v>7.1038037209559572</v>
      </c>
      <c r="C82" s="1">
        <v>4.9509999999999996</v>
      </c>
      <c r="D82" s="8">
        <f t="shared" ref="D82:D90" si="11">20*LOG10(C82/5.625)</f>
        <v>-1.1085920090383208</v>
      </c>
      <c r="P82" s="3"/>
    </row>
    <row r="83" spans="1:16" x14ac:dyDescent="0.25">
      <c r="A83" s="32">
        <v>12850000</v>
      </c>
      <c r="B83" s="1">
        <f t="shared" si="10"/>
        <v>7.1089031276673129</v>
      </c>
      <c r="C83" s="1">
        <v>4.0579999999999998</v>
      </c>
      <c r="D83" s="8">
        <f t="shared" si="11"/>
        <v>-2.836209681721459</v>
      </c>
      <c r="P83" s="3"/>
    </row>
    <row r="84" spans="1:16" x14ac:dyDescent="0.25">
      <c r="A84" s="32">
        <v>12950000</v>
      </c>
      <c r="B84" s="1">
        <f t="shared" si="10"/>
        <v>7.1122697684172707</v>
      </c>
      <c r="C84" s="1">
        <v>3.54</v>
      </c>
      <c r="D84" s="8">
        <f t="shared" si="11"/>
        <v>-4.0223852951522456</v>
      </c>
      <c r="P84" s="3"/>
    </row>
    <row r="85" spans="1:16" x14ac:dyDescent="0.25">
      <c r="A85" s="35">
        <v>12870000</v>
      </c>
      <c r="B85" s="1">
        <f t="shared" si="10"/>
        <v>7.1095785469043866</v>
      </c>
      <c r="C85" s="11">
        <f>5.625*0.707</f>
        <v>3.9768749999999997</v>
      </c>
      <c r="D85" s="8">
        <f t="shared" si="11"/>
        <v>-3.0116117240620124</v>
      </c>
      <c r="P85" s="3"/>
    </row>
    <row r="86" spans="1:16" x14ac:dyDescent="0.25">
      <c r="A86" s="36">
        <v>13200000</v>
      </c>
      <c r="B86" s="1">
        <f t="shared" si="10"/>
        <v>7.1205739312058496</v>
      </c>
      <c r="C86" s="12">
        <v>2.6269999999999998</v>
      </c>
      <c r="D86" s="8">
        <f t="shared" si="11"/>
        <v>-6.6132490799465966</v>
      </c>
      <c r="P86" s="3"/>
    </row>
    <row r="87" spans="1:16" x14ac:dyDescent="0.25">
      <c r="A87" s="36">
        <v>13500000</v>
      </c>
      <c r="B87" s="1">
        <f t="shared" si="10"/>
        <v>7.1303337684950066</v>
      </c>
      <c r="C87" s="12">
        <v>1.9630000000000001</v>
      </c>
      <c r="D87" s="8">
        <f t="shared" si="11"/>
        <v>-9.1440445436678779</v>
      </c>
      <c r="P87" s="3"/>
    </row>
    <row r="88" spans="1:16" x14ac:dyDescent="0.25">
      <c r="A88" s="32">
        <v>14300000</v>
      </c>
      <c r="B88" s="1">
        <f t="shared" si="10"/>
        <v>7.1553360374650614</v>
      </c>
      <c r="C88" s="1">
        <v>1.127</v>
      </c>
      <c r="D88" s="8">
        <f t="shared" si="11"/>
        <v>-13.963972214745869</v>
      </c>
      <c r="P88" s="3"/>
    </row>
    <row r="89" spans="1:16" x14ac:dyDescent="0.25">
      <c r="A89" s="32">
        <v>15000000</v>
      </c>
      <c r="B89" s="1">
        <f t="shared" si="10"/>
        <v>7.1760912590556813</v>
      </c>
      <c r="C89" s="1">
        <v>0.82399999999999995</v>
      </c>
      <c r="D89" s="8">
        <f t="shared" si="11"/>
        <v>-16.683906301725685</v>
      </c>
      <c r="P89" s="3"/>
    </row>
    <row r="90" spans="1:16" x14ac:dyDescent="0.25">
      <c r="A90" s="41">
        <v>16300000</v>
      </c>
      <c r="B90" s="42">
        <f t="shared" si="10"/>
        <v>7.2121876044039581</v>
      </c>
      <c r="C90" s="14">
        <v>0.5625</v>
      </c>
      <c r="D90" s="8">
        <f t="shared" si="11"/>
        <v>-20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</row>
    <row r="91" spans="1:16" x14ac:dyDescent="0.25">
      <c r="A91" s="47" t="s">
        <v>25</v>
      </c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9"/>
    </row>
  </sheetData>
  <mergeCells count="8">
    <mergeCell ref="A70:P70"/>
    <mergeCell ref="A91:P91"/>
    <mergeCell ref="A1:P1"/>
    <mergeCell ref="A23:P23"/>
    <mergeCell ref="A44:P44"/>
    <mergeCell ref="A45:P45"/>
    <mergeCell ref="A21:P21"/>
    <mergeCell ref="A47:P47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7586-5871-4957-85BD-1F41C956120B}">
  <dimension ref="A1:P21"/>
  <sheetViews>
    <sheetView tabSelected="1" workbookViewId="0">
      <selection sqref="A1:P1"/>
    </sheetView>
  </sheetViews>
  <sheetFormatPr defaultRowHeight="13.8" x14ac:dyDescent="0.25"/>
  <cols>
    <col min="1" max="1" width="21.33203125" customWidth="1"/>
  </cols>
  <sheetData>
    <row r="1" spans="1:16" ht="20.399999999999999" x14ac:dyDescent="0.25">
      <c r="A1" s="44" t="s">
        <v>27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 spans="1:16" x14ac:dyDescent="0.25">
      <c r="A2" s="32" t="s">
        <v>5</v>
      </c>
      <c r="B2" s="1" t="s">
        <v>1</v>
      </c>
      <c r="C2" s="1" t="s">
        <v>0</v>
      </c>
      <c r="D2" s="1" t="s">
        <v>15</v>
      </c>
      <c r="E2" s="1"/>
      <c r="I2" s="31" t="s">
        <v>16</v>
      </c>
      <c r="J2" s="30">
        <f>A15-A9</f>
        <v>2360000</v>
      </c>
      <c r="P2" s="3"/>
    </row>
    <row r="3" spans="1:16" x14ac:dyDescent="0.25">
      <c r="A3" s="33">
        <v>7300000</v>
      </c>
      <c r="B3" s="1">
        <f>LOG10(A3)</f>
        <v>6.8633228601204559</v>
      </c>
      <c r="C3" s="8">
        <v>0.55859999999999999</v>
      </c>
      <c r="D3" s="8">
        <f t="shared" ref="D3:D11" si="0">20*LOG10(C3/5.586)</f>
        <v>-20</v>
      </c>
      <c r="H3" t="s">
        <v>12</v>
      </c>
      <c r="I3" s="31" t="s">
        <v>11</v>
      </c>
      <c r="J3" s="23">
        <f>(A20-A3)/(A15-A9)</f>
        <v>9.1949152542372889</v>
      </c>
      <c r="P3" s="3"/>
    </row>
    <row r="4" spans="1:16" x14ac:dyDescent="0.25">
      <c r="A4" s="32">
        <v>8000000</v>
      </c>
      <c r="B4" s="1">
        <f t="shared" ref="B4:B20" si="1">LOG10(A4)</f>
        <v>6.9030899869919438</v>
      </c>
      <c r="C4" s="1">
        <v>0.63100000000000001</v>
      </c>
      <c r="D4" s="8">
        <f t="shared" si="0"/>
        <v>-18.941431442417041</v>
      </c>
      <c r="I4" s="31" t="s">
        <v>17</v>
      </c>
      <c r="J4" s="31">
        <f>C12/0.05</f>
        <v>111.72</v>
      </c>
      <c r="P4" s="3"/>
    </row>
    <row r="5" spans="1:16" x14ac:dyDescent="0.25">
      <c r="A5" s="32">
        <v>10000000</v>
      </c>
      <c r="B5" s="1">
        <f t="shared" si="1"/>
        <v>7</v>
      </c>
      <c r="C5" s="1">
        <v>0.84499999999999997</v>
      </c>
      <c r="D5" s="8">
        <f t="shared" si="0"/>
        <v>-16.404884448305879</v>
      </c>
      <c r="P5" s="3"/>
    </row>
    <row r="6" spans="1:16" x14ac:dyDescent="0.25">
      <c r="A6" s="32">
        <v>13500000</v>
      </c>
      <c r="B6" s="1">
        <f t="shared" si="1"/>
        <v>7.1303337684950066</v>
      </c>
      <c r="C6" s="1">
        <v>1.3380000000000001</v>
      </c>
      <c r="D6" s="8">
        <f t="shared" si="0"/>
        <v>-12.412896358663639</v>
      </c>
      <c r="P6" s="3"/>
    </row>
    <row r="7" spans="1:16" x14ac:dyDescent="0.25">
      <c r="A7" s="34">
        <v>15000000</v>
      </c>
      <c r="B7" s="1">
        <f t="shared" si="1"/>
        <v>7.1760912590556813</v>
      </c>
      <c r="C7" s="15">
        <v>1.87</v>
      </c>
      <c r="D7" s="8">
        <f t="shared" si="0"/>
        <v>-9.5051864965697455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0"/>
    </row>
    <row r="8" spans="1:16" x14ac:dyDescent="0.25">
      <c r="A8" s="32">
        <v>16700000</v>
      </c>
      <c r="B8" s="1">
        <f t="shared" si="1"/>
        <v>7.2227164711475833</v>
      </c>
      <c r="C8" s="1">
        <v>3.008</v>
      </c>
      <c r="D8" s="8">
        <f t="shared" si="0"/>
        <v>-5.3764619889076322</v>
      </c>
      <c r="P8" s="3"/>
    </row>
    <row r="9" spans="1:16" x14ac:dyDescent="0.25">
      <c r="A9" s="33">
        <v>17400000</v>
      </c>
      <c r="B9" s="1">
        <f t="shared" si="1"/>
        <v>7.2405492482825995</v>
      </c>
      <c r="C9" s="8">
        <v>3.9489999999999998</v>
      </c>
      <c r="D9" s="8">
        <f t="shared" si="0"/>
        <v>-3.0122759525688414</v>
      </c>
      <c r="P9" s="3"/>
    </row>
    <row r="10" spans="1:16" x14ac:dyDescent="0.25">
      <c r="A10" s="32">
        <v>17700000</v>
      </c>
      <c r="B10" s="1">
        <f t="shared" si="1"/>
        <v>7.2479732663618064</v>
      </c>
      <c r="C10" s="1">
        <v>4.4820000000000002</v>
      </c>
      <c r="D10" s="8">
        <f t="shared" si="0"/>
        <v>-1.9125815833188773</v>
      </c>
      <c r="P10" s="3"/>
    </row>
    <row r="11" spans="1:16" x14ac:dyDescent="0.25">
      <c r="A11" s="32">
        <v>18000000</v>
      </c>
      <c r="B11" s="1">
        <f t="shared" si="1"/>
        <v>7.2552725051033065</v>
      </c>
      <c r="C11" s="1">
        <v>4.99</v>
      </c>
      <c r="D11" s="8">
        <f t="shared" si="0"/>
        <v>-0.98000771483192661</v>
      </c>
      <c r="P11" s="3"/>
    </row>
    <row r="12" spans="1:16" x14ac:dyDescent="0.25">
      <c r="A12" s="33">
        <v>18410000</v>
      </c>
      <c r="B12" s="1">
        <f t="shared" si="1"/>
        <v>7.265053788504015</v>
      </c>
      <c r="C12" s="8">
        <v>5.5860000000000003</v>
      </c>
      <c r="D12" s="8">
        <f>20*LOG10(C12/5.586)</f>
        <v>0</v>
      </c>
      <c r="P12" s="3"/>
    </row>
    <row r="13" spans="1:16" x14ac:dyDescent="0.25">
      <c r="A13" s="32">
        <v>19000000</v>
      </c>
      <c r="B13" s="1">
        <f t="shared" si="1"/>
        <v>7.2787536009528289</v>
      </c>
      <c r="C13" s="1">
        <v>5.3220000000000001</v>
      </c>
      <c r="D13" s="8">
        <f t="shared" ref="D13:D20" si="2">20*LOG10(C13/5.586)</f>
        <v>-0.42052122299232492</v>
      </c>
      <c r="P13" s="3"/>
    </row>
    <row r="14" spans="1:16" x14ac:dyDescent="0.25">
      <c r="A14" s="32">
        <v>19300000</v>
      </c>
      <c r="B14" s="1">
        <f t="shared" si="1"/>
        <v>7.2855573090077739</v>
      </c>
      <c r="C14" s="1">
        <v>4.8049999999999997</v>
      </c>
      <c r="D14" s="8">
        <f t="shared" si="2"/>
        <v>-1.3081507872084424</v>
      </c>
      <c r="P14" s="3"/>
    </row>
    <row r="15" spans="1:16" x14ac:dyDescent="0.25">
      <c r="A15" s="35">
        <v>19760000</v>
      </c>
      <c r="B15" s="1">
        <f t="shared" si="1"/>
        <v>7.2957869402516096</v>
      </c>
      <c r="C15" s="11">
        <v>3.9489999999999998</v>
      </c>
      <c r="D15" s="8">
        <f t="shared" si="2"/>
        <v>-3.0122759525688414</v>
      </c>
      <c r="P15" s="3"/>
    </row>
    <row r="16" spans="1:16" x14ac:dyDescent="0.25">
      <c r="A16" s="36">
        <v>21000000</v>
      </c>
      <c r="B16" s="1">
        <f t="shared" si="1"/>
        <v>7.3222192947339195</v>
      </c>
      <c r="C16" s="12">
        <v>2.3580000000000001</v>
      </c>
      <c r="D16" s="8">
        <f t="shared" si="2"/>
        <v>-7.4911426121183187</v>
      </c>
      <c r="P16" s="3"/>
    </row>
    <row r="17" spans="1:16" x14ac:dyDescent="0.25">
      <c r="A17" s="36">
        <v>23000000</v>
      </c>
      <c r="B17" s="1">
        <f t="shared" si="1"/>
        <v>7.3617278360175931</v>
      </c>
      <c r="C17" s="12">
        <v>1.3959999999999999</v>
      </c>
      <c r="D17" s="8">
        <f t="shared" si="2"/>
        <v>-12.04431026155688</v>
      </c>
      <c r="P17" s="3"/>
    </row>
    <row r="18" spans="1:16" x14ac:dyDescent="0.25">
      <c r="A18" s="32">
        <v>25000000</v>
      </c>
      <c r="B18" s="1">
        <f t="shared" si="1"/>
        <v>7.3979400086720375</v>
      </c>
      <c r="C18" s="1">
        <v>0.91400000000000003</v>
      </c>
      <c r="D18" s="8">
        <f t="shared" si="2"/>
        <v>-15.723094712623096</v>
      </c>
      <c r="P18" s="3"/>
    </row>
    <row r="19" spans="1:16" x14ac:dyDescent="0.25">
      <c r="A19" s="32">
        <v>27000000</v>
      </c>
      <c r="B19" s="1">
        <f t="shared" si="1"/>
        <v>7.4313637641589869</v>
      </c>
      <c r="C19" s="1">
        <v>0.69499999999999995</v>
      </c>
      <c r="D19" s="8">
        <f t="shared" si="2"/>
        <v>-18.10232253549745</v>
      </c>
      <c r="P19" s="3"/>
    </row>
    <row r="20" spans="1:16" x14ac:dyDescent="0.25">
      <c r="A20" s="35">
        <v>29000000</v>
      </c>
      <c r="B20" s="1">
        <f t="shared" si="1"/>
        <v>7.4623979978989565</v>
      </c>
      <c r="C20" s="11">
        <v>0.55859999999999999</v>
      </c>
      <c r="D20" s="8">
        <f t="shared" si="2"/>
        <v>-20</v>
      </c>
      <c r="P20" s="3"/>
    </row>
    <row r="21" spans="1:16" x14ac:dyDescent="0.25">
      <c r="A21" s="53" t="s">
        <v>21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</row>
  </sheetData>
  <mergeCells count="2">
    <mergeCell ref="A1:P1"/>
    <mergeCell ref="A21:P2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许凯文</dc:creator>
  <cp:lastModifiedBy>许凯文</cp:lastModifiedBy>
  <dcterms:created xsi:type="dcterms:W3CDTF">2023-03-22T06:17:51Z</dcterms:created>
  <dcterms:modified xsi:type="dcterms:W3CDTF">2023-04-12T07:06:51Z</dcterms:modified>
</cp:coreProperties>
</file>