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4"/>
  </bookViews>
  <sheets>
    <sheet name="제 4작업" sheetId="5" r:id="rId1"/>
    <sheet name="Sheet1" sheetId="1" r:id="rId2"/>
    <sheet name="Sheet2" sheetId="2" r:id="rId3"/>
    <sheet name="Sheet3" sheetId="3" r:id="rId4"/>
    <sheet name="Sheet4" sheetId="4" r:id="rId5"/>
  </sheets>
  <definedNames>
    <definedName name="_xlnm._FilterDatabase" localSheetId="2" hidden="1">Sheet2!$B$2:$H$10</definedName>
    <definedName name="_xlnm.Criteria" localSheetId="2">Sheet2!$B$14:$C$16</definedName>
    <definedName name="_xlnm.Extract" localSheetId="2">Sheet2!$B$18:$E$18</definedName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F17" i="3"/>
  <c r="H15" i="3"/>
  <c r="F15" i="3"/>
  <c r="H10" i="3"/>
  <c r="F10" i="3"/>
  <c r="H5" i="3"/>
  <c r="F5" i="3"/>
  <c r="E18" i="3"/>
  <c r="H16" i="3"/>
  <c r="E16" i="3"/>
  <c r="H11" i="3"/>
  <c r="E11" i="3"/>
  <c r="H6" i="3"/>
  <c r="E6" i="3"/>
  <c r="H11" i="2"/>
  <c r="H18" i="3" l="1"/>
  <c r="J14" i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<sst xmlns="http://schemas.openxmlformats.org/spreadsheetml/2006/main" count="155" uniqueCount="66">
  <si>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</si>
  <si>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</si>
  <si>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</si>
  <si>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</si>
  <si>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</si>
  <si>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</si>
  <si>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</si>
  <si>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</si>
  <si>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</si>
  <si>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  <phoneticPr fontId="2" type="noConversion"/>
  </si>
  <si>
    <t>KA2-102</t>
    <phoneticPr fontId="2" type="noConversion"/>
  </si>
  <si>
    <t>CB2-002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</si>
  <si>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</si>
  <si>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</si>
  <si>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</si>
  <si>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</si>
  <si>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SY1-054</t>
    <phoneticPr fontId="2" type="noConversion"/>
  </si>
  <si>
    <t>쏘나타</t>
    <phoneticPr fontId="2" type="noConversion"/>
  </si>
  <si>
    <t>니로</t>
    <phoneticPr fontId="2" type="noConversion"/>
  </si>
  <si>
    <t>이쿼녹스</t>
    <phoneticPr fontId="2" type="noConversion"/>
  </si>
  <si>
    <t>티블리 아머</t>
    <phoneticPr fontId="2" type="noConversion"/>
  </si>
  <si>
    <t>QM3</t>
    <phoneticPr fontId="2" type="noConversion"/>
  </si>
  <si>
    <t>더 뉴 카니</t>
    <phoneticPr fontId="2" type="noConversion"/>
  </si>
  <si>
    <t>그탠드 스타</t>
    <phoneticPr fontId="2" type="noConversion"/>
  </si>
  <si>
    <t>그랜저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</si>
  <si>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</si>
  <si>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</si>
  <si>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</si>
  <si>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디젤</t>
    <phoneticPr fontId="2" type="noConversion"/>
  </si>
  <si>
    <t>가솔린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</si>
  <si>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</si>
  <si>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</si>
  <si>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</si>
  <si>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</si>
  <si>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</si>
  <si>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</si>
  <si>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</si>
  <si>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</si>
  <si>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</si>
  <si>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관리코드</t>
    <phoneticPr fontId="2" type="noConversion"/>
  </si>
  <si>
    <t>HD1-002</t>
    <phoneticPr fontId="2" type="noConversion"/>
  </si>
  <si>
    <t>연비
(km/L)</t>
    <phoneticPr fontId="2" type="noConversion"/>
  </si>
  <si>
    <t>가솔린 차량의 주행기록 합계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</si>
  <si>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</si>
  <si>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</si>
  <si>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</si>
  <si>
    <t>확
인</t>
    <phoneticPr fontId="2" type="noConversion"/>
  </si>
  <si>
    <t>확인</t>
    <phoneticPr fontId="2" type="noConversion"/>
  </si>
  <si>
    <t>쏘나타 뉴</t>
    <phoneticPr fontId="2" type="noConversion"/>
  </si>
  <si>
    <t>현대자동차의 연비(km/L) 평균</t>
    <phoneticPr fontId="2" type="noConversion"/>
  </si>
  <si>
    <t>K*</t>
    <phoneticPr fontId="2" type="noConversion"/>
  </si>
  <si>
    <t>&gt;=100000</t>
    <phoneticPr fontId="2" type="noConversion"/>
  </si>
  <si>
    <t>더 뉴 카니발</t>
    <phoneticPr fontId="2" type="noConversion"/>
  </si>
  <si>
    <t>니로</t>
    <phoneticPr fontId="2" type="noConversion"/>
  </si>
  <si>
    <t>하이브리드</t>
    <phoneticPr fontId="2" type="noConversion"/>
  </si>
  <si>
    <t>더 뉴 카니발</t>
    <phoneticPr fontId="2" type="noConversion"/>
  </si>
  <si>
    <t>관리코드</t>
    <phoneticPr fontId="2" type="noConversion"/>
  </si>
  <si>
    <t>전체 개수</t>
  </si>
  <si>
    <t>하이브리드 개수</t>
  </si>
  <si>
    <t>디젤 개수</t>
  </si>
  <si>
    <t>가솔린 개수</t>
  </si>
  <si>
    <t>하이브리드 평균</t>
  </si>
  <si>
    <t>디젤 평균</t>
  </si>
  <si>
    <t>가솔린 평균</t>
  </si>
  <si>
    <t>전체 평균</t>
  </si>
  <si>
    <t>쏘나타 뉴 라이즈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</si>
</sst>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41" fontId="1" fillId="0" borderId="8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1" fontId="1" fillId="0" borderId="21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7" fontId="1" fillId="0" borderId="2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1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1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41" fontId="1" fillId="0" borderId="8" xfId="0" applyNumberFormat="1" applyFont="1" applyBorder="1" applyAlignment="1">
      <alignment horizontal="left" vertical="center"/>
    </xf>
    <xf numFmtId="176" fontId="1" fillId="0" borderId="8" xfId="0" applyNumberFormat="1" applyFont="1" applyBorder="1" applyAlignment="1">
      <alignment horizontal="left" vertical="center"/>
    </xf>
    <xf numFmtId="177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표준" xfId="0" builtinId="0"/>
  </cellStyles>
  <dxfs count="8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연비
(km/L)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(Sheet1!$C$5,Sheet1!$C$7:$C$11)</c:f>
              <c:strCache>
                <c:ptCount val="6"/>
                <c:pt idx="0">
                  <c:v>쏘나타 뉴 라이즈</c:v>
                </c:pt>
                <c:pt idx="1">
                  <c:v>이쿼녹스</c:v>
                </c:pt>
                <c:pt idx="2">
                  <c:v>티블리 아머</c:v>
                </c:pt>
                <c:pt idx="3">
                  <c:v>QM3</c:v>
                </c:pt>
                <c:pt idx="4">
                  <c:v>더 뉴 카니</c:v>
                </c:pt>
                <c:pt idx="5">
                  <c:v>그탠드 스타</c:v>
                </c:pt>
              </c:strCache>
            </c:strRef>
          </c:cat>
          <c:val>
            <c:numRef>
              <c:f>(Sheet1!$G$5,Sheet1!$G$7:$G$11)</c:f>
              <c:numCache>
                <c:formatCode>#,##0.0_-</c:formatCode>
                <c:ptCount val="6"/>
                <c:pt idx="0">
                  <c:v>16.100000000000001</c:v>
                </c:pt>
                <c:pt idx="1">
                  <c:v>13.3</c:v>
                </c:pt>
                <c:pt idx="2">
                  <c:v>14.2</c:v>
                </c:pt>
                <c:pt idx="3">
                  <c:v>17.3</c:v>
                </c:pt>
                <c:pt idx="4">
                  <c:v>11.4</c:v>
                </c:pt>
                <c:pt idx="5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B-4BA8-92DB-1139F27442E1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주행기록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(Sheet1!$C$5,Sheet1!$C$7:$C$11)</c:f>
              <c:strCache>
                <c:ptCount val="6"/>
                <c:pt idx="0">
                  <c:v>쏘나타 뉴 라이즈</c:v>
                </c:pt>
                <c:pt idx="1">
                  <c:v>이쿼녹스</c:v>
                </c:pt>
                <c:pt idx="2">
                  <c:v>티블리 아머</c:v>
                </c:pt>
                <c:pt idx="3">
                  <c:v>QM3</c:v>
                </c:pt>
                <c:pt idx="4">
                  <c:v>더 뉴 카니</c:v>
                </c:pt>
                <c:pt idx="5">
                  <c:v>그탠드 스타</c:v>
                </c:pt>
              </c:strCache>
            </c:strRef>
          </c:cat>
          <c:val>
            <c:numRef>
              <c:f>(Sheet1!$H$5,Sheet1!$H$7:$H$11)</c:f>
              <c:numCache>
                <c:formatCode>#,##0"km"</c:formatCode>
                <c:ptCount val="6"/>
                <c:pt idx="0">
                  <c:v>26037</c:v>
                </c:pt>
                <c:pt idx="1">
                  <c:v>133411</c:v>
                </c:pt>
                <c:pt idx="2">
                  <c:v>96300</c:v>
                </c:pt>
                <c:pt idx="3">
                  <c:v>97803</c:v>
                </c:pt>
                <c:pt idx="4">
                  <c:v>71715</c:v>
                </c:pt>
                <c:pt idx="5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B-4BA8-92DB-1139F274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196480"/>
        <c:axId val="1553207296"/>
      </c:barChart>
      <c:catAx>
        <c:axId val="1553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53207296"/>
        <c:crosses val="autoZero"/>
        <c:auto val="1"/>
        <c:lblAlgn val="ctr"/>
        <c:lblOffset val="100"/>
        <c:noMultiLvlLbl val="0"/>
      </c:catAx>
      <c:valAx>
        <c:axId val="1553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531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연비
(km/L)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(Sheet1!$C$5,Sheet1!$C$7:$C$11)</c:f>
              <c:strCache>
                <c:ptCount val="6"/>
                <c:pt idx="0">
                  <c:v>쏘나타 뉴 라이즈</c:v>
                </c:pt>
                <c:pt idx="1">
                  <c:v>이쿼녹스</c:v>
                </c:pt>
                <c:pt idx="2">
                  <c:v>티블리 아머</c:v>
                </c:pt>
                <c:pt idx="3">
                  <c:v>QM3</c:v>
                </c:pt>
                <c:pt idx="4">
                  <c:v>더 뉴 카니</c:v>
                </c:pt>
                <c:pt idx="5">
                  <c:v>그탠드 스타</c:v>
                </c:pt>
              </c:strCache>
            </c:strRef>
          </c:cat>
          <c:val>
            <c:numRef>
              <c:f>(Sheet1!$G$5,Sheet1!$G$7:$G$11)</c:f>
              <c:numCache>
                <c:formatCode>#,##0.0_-</c:formatCode>
                <c:ptCount val="6"/>
                <c:pt idx="0">
                  <c:v>16.100000000000001</c:v>
                </c:pt>
                <c:pt idx="1">
                  <c:v>13.3</c:v>
                </c:pt>
                <c:pt idx="2">
                  <c:v>14.2</c:v>
                </c:pt>
                <c:pt idx="3">
                  <c:v>17.3</c:v>
                </c:pt>
                <c:pt idx="4">
                  <c:v>11.4</c:v>
                </c:pt>
                <c:pt idx="5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6-49DE-8EDF-4DDB281894E2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주행기록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(Sheet1!$C$5,Sheet1!$C$7:$C$11)</c:f>
              <c:strCache>
                <c:ptCount val="6"/>
                <c:pt idx="0">
                  <c:v>쏘나타 뉴 라이즈</c:v>
                </c:pt>
                <c:pt idx="1">
                  <c:v>이쿼녹스</c:v>
                </c:pt>
                <c:pt idx="2">
                  <c:v>티블리 아머</c:v>
                </c:pt>
                <c:pt idx="3">
                  <c:v>QM3</c:v>
                </c:pt>
                <c:pt idx="4">
                  <c:v>더 뉴 카니</c:v>
                </c:pt>
                <c:pt idx="5">
                  <c:v>그탠드 스타</c:v>
                </c:pt>
              </c:strCache>
            </c:strRef>
          </c:cat>
          <c:val>
            <c:numRef>
              <c:f>(Sheet1!$H$5,Sheet1!$H$7:$H$11)</c:f>
              <c:numCache>
                <c:formatCode>#,##0"km"</c:formatCode>
                <c:ptCount val="6"/>
                <c:pt idx="0">
                  <c:v>26037</c:v>
                </c:pt>
                <c:pt idx="1">
                  <c:v>133411</c:v>
                </c:pt>
                <c:pt idx="2">
                  <c:v>96300</c:v>
                </c:pt>
                <c:pt idx="3">
                  <c:v>97803</c:v>
                </c:pt>
                <c:pt idx="4">
                  <c:v>71715</c:v>
                </c:pt>
                <c:pt idx="5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6-49DE-8EDF-4DDB2818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196480"/>
        <c:axId val="1553207296"/>
      </c:barChart>
      <c:catAx>
        <c:axId val="1553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53207296"/>
        <c:crosses val="autoZero"/>
        <c:auto val="1"/>
        <c:lblAlgn val="ctr"/>
        <c:lblOffset val="100"/>
        <c:noMultiLvlLbl val="0"/>
      </c:catAx>
      <c:valAx>
        <c:axId val="1553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531964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73269</xdr:colOff>
      <xdr:row>0</xdr:row>
      <xdr:rowOff>146538</xdr:rowOff>
    </xdr:from>
    <xdr:to>
      <xdr:col>6</xdr:col>
      <xdr:colOff>476250</xdr:colOff>
      <xdr:row>2</xdr:row>
      <xdr:rowOff>227135</xdr:rowOff>
    </xdr:to>
    <xdr:sp macro="" textlink="">
      <xdr:nvSpPr>
        <xdr:cNvPr id="2" name="양쪽 모서리가 잘린 사각형 1"/>
        <xdr:cNvSpPr/>
      </xdr:nvSpPr>
      <xdr:spPr>
        <a:xfrm>
          <a:off x="73269" y="146538"/>
          <a:ext cx="4125058" cy="842597"/>
        </a:xfrm>
        <a:prstGeom prst="snip2Same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6</xdr:col>
      <xdr:colOff>527537</xdr:colOff>
      <xdr:row>1</xdr:row>
      <xdr:rowOff>67382</xdr:rowOff>
    </xdr:from>
    <xdr:to>
      <xdr:col>9</xdr:col>
      <xdr:colOff>666749</xdr:colOff>
      <xdr:row>2</xdr:row>
      <xdr:rowOff>295277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9614" y="448382"/>
          <a:ext cx="2307981" cy="608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684609</xdr:colOff>
      <xdr:row>0</xdr:row>
      <xdr:rowOff>160734</xdr:rowOff>
    </xdr:from>
    <xdr:to>
      <xdr:col>7</xdr:col>
      <xdr:colOff>464343</xdr:colOff>
      <xdr:row>16</xdr:row>
      <xdr:rowOff>141684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130" zoomScaleNormal="130" workbookViewId="0">
      <selection activeCell="N16" sqref="N16"/>
    </sheetView>
  </sheetViews>
  <sheetFormatPr defaultRowHeight="13.5" x14ac:dyDescent="0.3"/>
  <cols>
    <col min="1" max="1" width="1.625" style="1" customWidth="1"/>
    <col min="2" max="2" width="9" style="1" customWidth="1"/>
    <col min="3" max="3" width="15" style="1" customWidth="1"/>
    <col min="4" max="4" width="9.875" style="1" customWidth="1"/>
    <col min="5" max="5" width="8.75" style="1" customWidth="1"/>
    <col min="6" max="6" width="7.5" style="1" customWidth="1"/>
    <col min="7" max="7" width="9" style="1"/>
    <col min="8" max="8" width="10.375" style="1" bestFit="1" customWidth="1"/>
    <col min="9" max="11" width="9" style="1"/>
    <col min="12" max="12" width="5" style="1" customWidth="1"/>
    <col min="13" max="16384" width="9" style="1"/>
  </cols>
  <sheetData>
    <row r="1" spans="1:16" ht="30" customHeight="1" x14ac:dyDescent="0.3"/>
    <row r="2" spans="1:16" ht="30" customHeight="1" x14ac:dyDescent="0.3"/>
    <row r="3" spans="1:16" ht="30" customHeight="1" thickBot="1" x14ac:dyDescent="0.35"/>
    <row r="4" spans="1:16" ht="27" x14ac:dyDescent="0.3">
      <c r="B4" s="57" t="s">
        <v>0</v>
      </c>
      <c r="C4" s="58" t="s">
        <v>1</v>
      </c>
      <c r="D4" s="58" t="s">
        <v>2</v>
      </c>
      <c r="E4" s="58" t="s">
        <v>3</v>
      </c>
      <c r="F4" s="59" t="s">
        <v>4</v>
      </c>
      <c r="G4" s="59" t="s">
        <v>5</v>
      </c>
      <c r="H4" s="58" t="s">
        <v>6</v>
      </c>
      <c r="I4" s="58" t="s">
        <v>7</v>
      </c>
      <c r="J4" s="60" t="s">
        <v>8</v>
      </c>
    </row>
    <row r="5" spans="1:16" x14ac:dyDescent="0.3">
      <c r="B5" s="61" t="s">
        <v>9</v>
      </c>
      <c r="C5" s="62" t="s">
        <v>65</v>
      </c>
      <c r="D5" s="62" t="s">
        <v>25</v>
      </c>
      <c r="E5" s="62" t="s">
        <v>30</v>
      </c>
      <c r="F5" s="63">
        <v>2870</v>
      </c>
      <c r="G5" s="64">
        <v>16.100000000000001</v>
      </c>
      <c r="H5" s="65">
        <v>26037</v>
      </c>
      <c r="I5" s="62" t="str">
        <f t="shared" ref="I5:I12" si="0">_xlfn.RANK.EQ(G5,$G$5:$G$12)&amp;"위"</f>
        <v>4위</v>
      </c>
      <c r="J5" s="66" t="str">
        <f t="shared" ref="J5:J12" si="1">IF(MID(B5,3,1)="1","서울",IF(MID(B5,3,1)="2","경기/인천","기타"))</f>
        <v>서울</v>
      </c>
    </row>
    <row r="6" spans="1:16" x14ac:dyDescent="0.3">
      <c r="B6" s="61" t="s">
        <v>10</v>
      </c>
      <c r="C6" s="62" t="s">
        <v>18</v>
      </c>
      <c r="D6" s="62" t="s">
        <v>26</v>
      </c>
      <c r="E6" s="62" t="s">
        <v>31</v>
      </c>
      <c r="F6" s="63">
        <v>2650</v>
      </c>
      <c r="G6" s="64">
        <v>19.5</v>
      </c>
      <c r="H6" s="65">
        <v>94160</v>
      </c>
      <c r="I6" s="62" t="str">
        <f t="shared" si="0"/>
        <v>1위</v>
      </c>
      <c r="J6" s="66" t="str">
        <f t="shared" si="1"/>
        <v>경기/인천</v>
      </c>
    </row>
    <row r="7" spans="1:16" x14ac:dyDescent="0.3">
      <c r="B7" s="61" t="s">
        <v>11</v>
      </c>
      <c r="C7" s="62" t="s">
        <v>19</v>
      </c>
      <c r="D7" s="62" t="s">
        <v>27</v>
      </c>
      <c r="E7" s="62" t="s">
        <v>32</v>
      </c>
      <c r="F7" s="63">
        <v>4030</v>
      </c>
      <c r="G7" s="64">
        <v>13.3</v>
      </c>
      <c r="H7" s="65">
        <v>133411</v>
      </c>
      <c r="I7" s="62" t="str">
        <f t="shared" si="0"/>
        <v>6위</v>
      </c>
      <c r="J7" s="66" t="str">
        <f t="shared" si="1"/>
        <v>경기/인천</v>
      </c>
    </row>
    <row r="8" spans="1:16" x14ac:dyDescent="0.3">
      <c r="B8" s="61" t="s">
        <v>16</v>
      </c>
      <c r="C8" s="62" t="s">
        <v>20</v>
      </c>
      <c r="D8" s="62" t="s">
        <v>25</v>
      </c>
      <c r="E8" s="62" t="s">
        <v>33</v>
      </c>
      <c r="F8" s="63">
        <v>2060</v>
      </c>
      <c r="G8" s="64">
        <v>14.2</v>
      </c>
      <c r="H8" s="65">
        <v>96300</v>
      </c>
      <c r="I8" s="62" t="str">
        <f t="shared" si="0"/>
        <v>5위</v>
      </c>
      <c r="J8" s="66" t="str">
        <f t="shared" si="1"/>
        <v>서울</v>
      </c>
    </row>
    <row r="9" spans="1:16" x14ac:dyDescent="0.3">
      <c r="B9" s="61" t="s">
        <v>12</v>
      </c>
      <c r="C9" s="62" t="s">
        <v>21</v>
      </c>
      <c r="D9" s="62" t="s">
        <v>28</v>
      </c>
      <c r="E9" s="62" t="s">
        <v>34</v>
      </c>
      <c r="F9" s="63">
        <v>2100</v>
      </c>
      <c r="G9" s="64">
        <v>17.3</v>
      </c>
      <c r="H9" s="65">
        <v>97803</v>
      </c>
      <c r="I9" s="62" t="str">
        <f t="shared" si="0"/>
        <v>2위</v>
      </c>
      <c r="J9" s="66" t="str">
        <f t="shared" si="1"/>
        <v>기타</v>
      </c>
    </row>
    <row r="10" spans="1:16" x14ac:dyDescent="0.3">
      <c r="B10" s="61" t="s">
        <v>13</v>
      </c>
      <c r="C10" s="62" t="s">
        <v>22</v>
      </c>
      <c r="D10" s="62" t="s">
        <v>29</v>
      </c>
      <c r="E10" s="62" t="s">
        <v>35</v>
      </c>
      <c r="F10" s="63">
        <v>3450</v>
      </c>
      <c r="G10" s="64">
        <v>11.4</v>
      </c>
      <c r="H10" s="65">
        <v>71715</v>
      </c>
      <c r="I10" s="62" t="str">
        <f t="shared" si="0"/>
        <v>7위</v>
      </c>
      <c r="J10" s="66" t="str">
        <f t="shared" si="1"/>
        <v>기타</v>
      </c>
    </row>
    <row r="11" spans="1:16" x14ac:dyDescent="0.3">
      <c r="B11" s="61" t="s">
        <v>14</v>
      </c>
      <c r="C11" s="62" t="s">
        <v>23</v>
      </c>
      <c r="D11" s="62" t="s">
        <v>27</v>
      </c>
      <c r="E11" s="62" t="s">
        <v>36</v>
      </c>
      <c r="F11" s="63">
        <v>4660</v>
      </c>
      <c r="G11" s="64">
        <v>10.9</v>
      </c>
      <c r="H11" s="65">
        <v>7692</v>
      </c>
      <c r="I11" s="62" t="str">
        <f t="shared" si="0"/>
        <v>8위</v>
      </c>
      <c r="J11" s="66" t="str">
        <f t="shared" si="1"/>
        <v>경기/인천</v>
      </c>
    </row>
    <row r="12" spans="1:16" ht="14.25" thickBot="1" x14ac:dyDescent="0.35">
      <c r="B12" s="67" t="s">
        <v>15</v>
      </c>
      <c r="C12" s="68" t="s">
        <v>24</v>
      </c>
      <c r="D12" s="68" t="s">
        <v>26</v>
      </c>
      <c r="E12" s="68" t="s">
        <v>36</v>
      </c>
      <c r="F12" s="69">
        <v>3950</v>
      </c>
      <c r="G12" s="70">
        <v>16.2</v>
      </c>
      <c r="H12" s="71">
        <v>117884</v>
      </c>
      <c r="I12" s="68" t="str">
        <f t="shared" si="0"/>
        <v>3위</v>
      </c>
      <c r="J12" s="72" t="str">
        <f t="shared" si="1"/>
        <v>기타</v>
      </c>
    </row>
    <row r="13" spans="1:16" x14ac:dyDescent="0.3">
      <c r="B13" s="34" t="s">
        <v>37</v>
      </c>
      <c r="C13" s="35"/>
      <c r="D13" s="36"/>
      <c r="E13" s="15">
        <f>SUMIF(D5:D12,"하이브리드",G5:G12)/COUNTIF(D5:D12,"하이브리드")</f>
        <v>17.850000000000001</v>
      </c>
      <c r="F13" s="32"/>
      <c r="G13" s="28" t="s">
        <v>38</v>
      </c>
      <c r="H13" s="28"/>
      <c r="I13" s="28"/>
      <c r="J13" s="16">
        <f>LARGE(중고가,2)</f>
        <v>4030</v>
      </c>
    </row>
    <row r="14" spans="1:16" ht="27.75" thickBot="1" x14ac:dyDescent="0.35">
      <c r="A14" s="8"/>
      <c r="B14" s="29" t="s">
        <v>42</v>
      </c>
      <c r="C14" s="30"/>
      <c r="D14" s="31"/>
      <c r="E14" s="6">
        <f>DSUM(B4:H12,7,D4:D5)</f>
        <v>194052</v>
      </c>
      <c r="F14" s="33"/>
      <c r="G14" s="13" t="s">
        <v>39</v>
      </c>
      <c r="H14" s="6" t="s">
        <v>40</v>
      </c>
      <c r="I14" s="14" t="s">
        <v>41</v>
      </c>
      <c r="J14" s="7">
        <f>VLOOKUP(H14,B5:G12,6,0)</f>
        <v>16.100000000000001</v>
      </c>
    </row>
    <row r="15" spans="1:16" ht="14.25" thickBot="1" x14ac:dyDescent="0.35"/>
    <row r="16" spans="1:16" x14ac:dyDescent="0.3">
      <c r="L16" s="26" t="s">
        <v>46</v>
      </c>
      <c r="M16" s="2" t="s">
        <v>43</v>
      </c>
      <c r="N16" s="2" t="s">
        <v>47</v>
      </c>
      <c r="O16" s="2" t="s">
        <v>44</v>
      </c>
      <c r="P16" s="3" t="s">
        <v>45</v>
      </c>
    </row>
    <row r="17" spans="4:16" ht="30" customHeight="1" thickBot="1" x14ac:dyDescent="0.35">
      <c r="D17" s="25"/>
      <c r="E17" s="24"/>
      <c r="L17" s="27"/>
      <c r="M17" s="6"/>
      <c r="N17" s="6"/>
      <c r="O17" s="6"/>
      <c r="P17" s="7"/>
    </row>
  </sheetData>
  <mergeCells count="5">
    <mergeCell ref="L16:L17"/>
    <mergeCell ref="G13:I13"/>
    <mergeCell ref="B14:D14"/>
    <mergeCell ref="F13:F14"/>
    <mergeCell ref="B13:D13"/>
  </mergeCells>
  <phoneticPr fontId="2" type="noConversion"/>
  <conditionalFormatting sqref="B5:J12">
    <cfRule type="expression" dxfId="7" priority="1">
      <formula>$G5&gt;=16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opLeftCell="A16" zoomScale="235" zoomScaleNormal="235" workbookViewId="0">
      <selection activeCell="D18" sqref="D18"/>
    </sheetView>
  </sheetViews>
  <sheetFormatPr defaultRowHeight="13.5" x14ac:dyDescent="0.3"/>
  <cols>
    <col min="1" max="1" width="1.625" style="1" customWidth="1"/>
    <col min="2" max="2" width="12.125" style="1" customWidth="1"/>
    <col min="3" max="3" width="10" style="1" customWidth="1"/>
    <col min="4" max="7" width="9" style="1"/>
    <col min="8" max="8" width="10.5" style="1" bestFit="1" customWidth="1"/>
    <col min="9" max="16384" width="9" style="1"/>
  </cols>
  <sheetData>
    <row r="1" spans="2:8" ht="14.25" thickBot="1" x14ac:dyDescent="0.35"/>
    <row r="2" spans="2:8" ht="27" x14ac:dyDescent="0.3">
      <c r="B2" s="9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2" t="s">
        <v>6</v>
      </c>
    </row>
    <row r="3" spans="2:8" x14ac:dyDescent="0.3">
      <c r="B3" s="4" t="s">
        <v>9</v>
      </c>
      <c r="C3" s="5" t="s">
        <v>48</v>
      </c>
      <c r="D3" s="5" t="s">
        <v>25</v>
      </c>
      <c r="E3" s="5" t="s">
        <v>30</v>
      </c>
      <c r="F3" s="17">
        <v>2870</v>
      </c>
      <c r="G3" s="19">
        <v>17.900000000000002</v>
      </c>
      <c r="H3" s="37">
        <v>26037</v>
      </c>
    </row>
    <row r="4" spans="2:8" x14ac:dyDescent="0.3">
      <c r="B4" s="4" t="s">
        <v>10</v>
      </c>
      <c r="C4" s="5" t="s">
        <v>53</v>
      </c>
      <c r="D4" s="5" t="s">
        <v>26</v>
      </c>
      <c r="E4" s="5" t="s">
        <v>31</v>
      </c>
      <c r="F4" s="17">
        <v>2650</v>
      </c>
      <c r="G4" s="19">
        <v>19.5</v>
      </c>
      <c r="H4" s="37">
        <v>94160</v>
      </c>
    </row>
    <row r="5" spans="2:8" x14ac:dyDescent="0.3">
      <c r="B5" s="4" t="s">
        <v>11</v>
      </c>
      <c r="C5" s="5" t="s">
        <v>19</v>
      </c>
      <c r="D5" s="5" t="s">
        <v>27</v>
      </c>
      <c r="E5" s="5" t="s">
        <v>32</v>
      </c>
      <c r="F5" s="17">
        <v>4030</v>
      </c>
      <c r="G5" s="19">
        <v>13.3</v>
      </c>
      <c r="H5" s="37">
        <v>133411</v>
      </c>
    </row>
    <row r="6" spans="2:8" x14ac:dyDescent="0.3">
      <c r="B6" s="4" t="s">
        <v>16</v>
      </c>
      <c r="C6" s="5" t="s">
        <v>20</v>
      </c>
      <c r="D6" s="5" t="s">
        <v>25</v>
      </c>
      <c r="E6" s="5" t="s">
        <v>33</v>
      </c>
      <c r="F6" s="17">
        <v>2060</v>
      </c>
      <c r="G6" s="19">
        <v>14.2</v>
      </c>
      <c r="H6" s="37">
        <v>96300</v>
      </c>
    </row>
    <row r="7" spans="2:8" x14ac:dyDescent="0.3">
      <c r="B7" s="4" t="s">
        <v>12</v>
      </c>
      <c r="C7" s="5" t="s">
        <v>21</v>
      </c>
      <c r="D7" s="5" t="s">
        <v>28</v>
      </c>
      <c r="E7" s="5" t="s">
        <v>34</v>
      </c>
      <c r="F7" s="17">
        <v>2100</v>
      </c>
      <c r="G7" s="19">
        <v>17.3</v>
      </c>
      <c r="H7" s="37">
        <v>97803</v>
      </c>
    </row>
    <row r="8" spans="2:8" x14ac:dyDescent="0.3">
      <c r="B8" s="4" t="s">
        <v>13</v>
      </c>
      <c r="C8" s="5" t="s">
        <v>22</v>
      </c>
      <c r="D8" s="5" t="s">
        <v>29</v>
      </c>
      <c r="E8" s="5" t="s">
        <v>35</v>
      </c>
      <c r="F8" s="17">
        <v>3450</v>
      </c>
      <c r="G8" s="19">
        <v>11.4</v>
      </c>
      <c r="H8" s="37">
        <v>71715</v>
      </c>
    </row>
    <row r="9" spans="2:8" x14ac:dyDescent="0.3">
      <c r="B9" s="4" t="s">
        <v>14</v>
      </c>
      <c r="C9" s="5" t="s">
        <v>23</v>
      </c>
      <c r="D9" s="5" t="s">
        <v>27</v>
      </c>
      <c r="E9" s="5" t="s">
        <v>36</v>
      </c>
      <c r="F9" s="17">
        <v>4660</v>
      </c>
      <c r="G9" s="19">
        <v>10.9</v>
      </c>
      <c r="H9" s="37">
        <v>7692</v>
      </c>
    </row>
    <row r="10" spans="2:8" ht="14.25" thickBot="1" x14ac:dyDescent="0.35">
      <c r="B10" s="38" t="s">
        <v>15</v>
      </c>
      <c r="C10" s="39" t="s">
        <v>24</v>
      </c>
      <c r="D10" s="39" t="s">
        <v>26</v>
      </c>
      <c r="E10" s="39" t="s">
        <v>36</v>
      </c>
      <c r="F10" s="40">
        <v>3950</v>
      </c>
      <c r="G10" s="41">
        <v>16.2</v>
      </c>
      <c r="H10" s="42">
        <v>117884</v>
      </c>
    </row>
    <row r="11" spans="2:8" ht="14.25" thickBot="1" x14ac:dyDescent="0.35">
      <c r="B11" s="43" t="s">
        <v>49</v>
      </c>
      <c r="C11" s="44"/>
      <c r="D11" s="44"/>
      <c r="E11" s="44"/>
      <c r="F11" s="44"/>
      <c r="G11" s="44"/>
      <c r="H11" s="45">
        <f>DAVERAGE(B2:H10,G2,E2:E3)</f>
        <v>15</v>
      </c>
    </row>
    <row r="14" spans="2:8" x14ac:dyDescent="0.3">
      <c r="B14" s="46" t="s">
        <v>0</v>
      </c>
      <c r="C14" s="46" t="s">
        <v>6</v>
      </c>
    </row>
    <row r="15" spans="2:8" x14ac:dyDescent="0.3">
      <c r="B15" s="5" t="s">
        <v>50</v>
      </c>
      <c r="C15" s="5"/>
    </row>
    <row r="16" spans="2:8" x14ac:dyDescent="0.3">
      <c r="B16" s="5"/>
      <c r="C16" s="5" t="s">
        <v>51</v>
      </c>
    </row>
    <row r="18" spans="2:5" ht="27" x14ac:dyDescent="0.3">
      <c r="B18" s="46" t="s">
        <v>1</v>
      </c>
      <c r="C18" s="46" t="s">
        <v>2</v>
      </c>
      <c r="D18" s="47" t="s">
        <v>4</v>
      </c>
      <c r="E18" s="47" t="s">
        <v>5</v>
      </c>
    </row>
    <row r="19" spans="2:5" x14ac:dyDescent="0.3">
      <c r="B19" s="5" t="s">
        <v>18</v>
      </c>
      <c r="C19" s="5" t="s">
        <v>54</v>
      </c>
      <c r="D19" s="17">
        <v>2650</v>
      </c>
      <c r="E19" s="19">
        <v>19.5</v>
      </c>
    </row>
    <row r="20" spans="2:5" x14ac:dyDescent="0.3">
      <c r="B20" s="5" t="s">
        <v>19</v>
      </c>
      <c r="C20" s="5" t="s">
        <v>27</v>
      </c>
      <c r="D20" s="17">
        <v>4030</v>
      </c>
      <c r="E20" s="19">
        <v>13.3</v>
      </c>
    </row>
    <row r="21" spans="2:5" x14ac:dyDescent="0.3">
      <c r="B21" s="5" t="s">
        <v>52</v>
      </c>
      <c r="C21" s="5" t="s">
        <v>29</v>
      </c>
      <c r="D21" s="17">
        <v>3450</v>
      </c>
      <c r="E21" s="19">
        <v>11.4</v>
      </c>
    </row>
    <row r="22" spans="2:5" x14ac:dyDescent="0.3">
      <c r="B22" s="5" t="s">
        <v>24</v>
      </c>
      <c r="C22" s="5" t="s">
        <v>26</v>
      </c>
      <c r="D22" s="17">
        <v>3950</v>
      </c>
      <c r="E22" s="19">
        <v>16.2</v>
      </c>
    </row>
  </sheetData>
  <mergeCells count="1">
    <mergeCell ref="B11:G11"/>
  </mergeCells>
  <phoneticPr fontId="2" type="noConversion"/>
  <conditionalFormatting sqref="B3:H10">
    <cfRule type="expression" dxfId="6" priority="1">
      <formula>$G3&gt;=16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205" zoomScaleNormal="205" workbookViewId="0">
      <selection activeCell="F14" sqref="F14"/>
    </sheetView>
  </sheetViews>
  <sheetFormatPr defaultRowHeight="13.5" outlineLevelRow="3" x14ac:dyDescent="0.3"/>
  <cols>
    <col min="1" max="1" width="1.625" style="24" customWidth="1"/>
    <col min="2" max="8" width="10.625" style="24" customWidth="1"/>
    <col min="9" max="16384" width="9" style="24"/>
  </cols>
  <sheetData>
    <row r="1" spans="2:8" ht="14.25" thickBot="1" x14ac:dyDescent="0.35"/>
    <row r="2" spans="2:8" ht="27" x14ac:dyDescent="0.3">
      <c r="B2" s="9" t="s">
        <v>56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0" t="s">
        <v>6</v>
      </c>
    </row>
    <row r="3" spans="2:8" outlineLevel="3" x14ac:dyDescent="0.3">
      <c r="B3" s="4" t="s">
        <v>10</v>
      </c>
      <c r="C3" s="5" t="s">
        <v>18</v>
      </c>
      <c r="D3" s="5" t="s">
        <v>26</v>
      </c>
      <c r="E3" s="5" t="s">
        <v>31</v>
      </c>
      <c r="F3" s="17">
        <v>2650</v>
      </c>
      <c r="G3" s="19">
        <v>19.5</v>
      </c>
      <c r="H3" s="21">
        <v>94160</v>
      </c>
    </row>
    <row r="4" spans="2:8" outlineLevel="3" x14ac:dyDescent="0.3">
      <c r="B4" s="4" t="s">
        <v>15</v>
      </c>
      <c r="C4" s="5" t="s">
        <v>24</v>
      </c>
      <c r="D4" s="5" t="s">
        <v>26</v>
      </c>
      <c r="E4" s="5" t="s">
        <v>36</v>
      </c>
      <c r="F4" s="17">
        <v>3950</v>
      </c>
      <c r="G4" s="19">
        <v>16.2</v>
      </c>
      <c r="H4" s="21">
        <v>117884</v>
      </c>
    </row>
    <row r="5" spans="2:8" outlineLevel="2" x14ac:dyDescent="0.3">
      <c r="B5" s="4"/>
      <c r="C5" s="5"/>
      <c r="D5" s="55" t="s">
        <v>61</v>
      </c>
      <c r="E5" s="5"/>
      <c r="F5" s="17">
        <f>SUBTOTAL(1,F3:F4)</f>
        <v>3300</v>
      </c>
      <c r="G5" s="19"/>
      <c r="H5" s="21">
        <f>SUBTOTAL(1,H3:H4)</f>
        <v>106022</v>
      </c>
    </row>
    <row r="6" spans="2:8" outlineLevel="1" x14ac:dyDescent="0.3">
      <c r="B6" s="4"/>
      <c r="C6" s="5"/>
      <c r="D6" s="55" t="s">
        <v>58</v>
      </c>
      <c r="E6" s="5">
        <f>SUBTOTAL(3,E3:E4)</f>
        <v>2</v>
      </c>
      <c r="F6" s="17"/>
      <c r="G6" s="19"/>
      <c r="H6" s="53">
        <f>SUBTOTAL(3,H3:H4)</f>
        <v>2</v>
      </c>
    </row>
    <row r="7" spans="2:8" outlineLevel="3" x14ac:dyDescent="0.3">
      <c r="B7" s="4" t="s">
        <v>12</v>
      </c>
      <c r="C7" s="5" t="s">
        <v>21</v>
      </c>
      <c r="D7" s="5" t="s">
        <v>28</v>
      </c>
      <c r="E7" s="5" t="s">
        <v>34</v>
      </c>
      <c r="F7" s="17">
        <v>2100</v>
      </c>
      <c r="G7" s="19">
        <v>17.3</v>
      </c>
      <c r="H7" s="21">
        <v>97803</v>
      </c>
    </row>
    <row r="8" spans="2:8" outlineLevel="3" x14ac:dyDescent="0.3">
      <c r="B8" s="4" t="s">
        <v>14</v>
      </c>
      <c r="C8" s="5" t="s">
        <v>23</v>
      </c>
      <c r="D8" s="5" t="s">
        <v>27</v>
      </c>
      <c r="E8" s="5" t="s">
        <v>36</v>
      </c>
      <c r="F8" s="17">
        <v>4660</v>
      </c>
      <c r="G8" s="19">
        <v>10.9</v>
      </c>
      <c r="H8" s="21">
        <v>7692</v>
      </c>
    </row>
    <row r="9" spans="2:8" outlineLevel="3" x14ac:dyDescent="0.3">
      <c r="B9" s="4" t="s">
        <v>11</v>
      </c>
      <c r="C9" s="5" t="s">
        <v>19</v>
      </c>
      <c r="D9" s="5" t="s">
        <v>27</v>
      </c>
      <c r="E9" s="5" t="s">
        <v>32</v>
      </c>
      <c r="F9" s="17">
        <v>4030</v>
      </c>
      <c r="G9" s="19">
        <v>13.3</v>
      </c>
      <c r="H9" s="21">
        <v>133411</v>
      </c>
    </row>
    <row r="10" spans="2:8" outlineLevel="2" x14ac:dyDescent="0.3">
      <c r="B10" s="4"/>
      <c r="C10" s="5"/>
      <c r="D10" s="55" t="s">
        <v>62</v>
      </c>
      <c r="E10" s="5"/>
      <c r="F10" s="17">
        <f>SUBTOTAL(1,F7:F9)</f>
        <v>3596.6666666666665</v>
      </c>
      <c r="G10" s="19"/>
      <c r="H10" s="21">
        <f>SUBTOTAL(1,H7:H9)</f>
        <v>79635.333333333328</v>
      </c>
    </row>
    <row r="11" spans="2:8" outlineLevel="1" x14ac:dyDescent="0.3">
      <c r="B11" s="4"/>
      <c r="C11" s="5"/>
      <c r="D11" s="55" t="s">
        <v>59</v>
      </c>
      <c r="E11" s="5">
        <f>SUBTOTAL(3,E7:E9)</f>
        <v>3</v>
      </c>
      <c r="F11" s="17"/>
      <c r="G11" s="19"/>
      <c r="H11" s="53">
        <f>SUBTOTAL(3,H7:H9)</f>
        <v>3</v>
      </c>
    </row>
    <row r="12" spans="2:8" outlineLevel="3" x14ac:dyDescent="0.3">
      <c r="B12" s="4" t="s">
        <v>16</v>
      </c>
      <c r="C12" s="5" t="s">
        <v>20</v>
      </c>
      <c r="D12" s="5" t="s">
        <v>25</v>
      </c>
      <c r="E12" s="5" t="s">
        <v>33</v>
      </c>
      <c r="F12" s="17">
        <v>2060</v>
      </c>
      <c r="G12" s="19">
        <v>14.2</v>
      </c>
      <c r="H12" s="21">
        <v>96300</v>
      </c>
    </row>
    <row r="13" spans="2:8" outlineLevel="3" x14ac:dyDescent="0.3">
      <c r="B13" s="4" t="s">
        <v>13</v>
      </c>
      <c r="C13" s="5" t="s">
        <v>55</v>
      </c>
      <c r="D13" s="5" t="s">
        <v>29</v>
      </c>
      <c r="E13" s="5" t="s">
        <v>35</v>
      </c>
      <c r="F13" s="17">
        <v>3450</v>
      </c>
      <c r="G13" s="19">
        <v>11.4</v>
      </c>
      <c r="H13" s="21">
        <v>71715</v>
      </c>
    </row>
    <row r="14" spans="2:8" ht="14.25" outlineLevel="3" thickBot="1" x14ac:dyDescent="0.35">
      <c r="B14" s="23" t="s">
        <v>9</v>
      </c>
      <c r="C14" s="6" t="s">
        <v>17</v>
      </c>
      <c r="D14" s="6" t="s">
        <v>25</v>
      </c>
      <c r="E14" s="6" t="s">
        <v>30</v>
      </c>
      <c r="F14" s="18">
        <v>2870</v>
      </c>
      <c r="G14" s="20">
        <v>16.100000000000001</v>
      </c>
      <c r="H14" s="22">
        <v>26037</v>
      </c>
    </row>
    <row r="15" spans="2:8" outlineLevel="2" x14ac:dyDescent="0.3">
      <c r="B15" s="48"/>
      <c r="C15" s="48"/>
      <c r="D15" s="52" t="s">
        <v>63</v>
      </c>
      <c r="E15" s="48"/>
      <c r="F15" s="49">
        <f>SUBTOTAL(1,F12:F14)</f>
        <v>2793.3333333333335</v>
      </c>
      <c r="G15" s="50"/>
      <c r="H15" s="51">
        <f>SUBTOTAL(1,H12:H14)</f>
        <v>64684</v>
      </c>
    </row>
    <row r="16" spans="2:8" outlineLevel="1" x14ac:dyDescent="0.3">
      <c r="B16" s="48"/>
      <c r="C16" s="48"/>
      <c r="D16" s="52" t="s">
        <v>60</v>
      </c>
      <c r="E16" s="48">
        <f>SUBTOTAL(3,E12:E14)</f>
        <v>3</v>
      </c>
      <c r="F16" s="49"/>
      <c r="G16" s="50"/>
      <c r="H16" s="54">
        <f>SUBTOTAL(3,H12:H14)</f>
        <v>3</v>
      </c>
    </row>
    <row r="17" spans="2:8" x14ac:dyDescent="0.3">
      <c r="B17" s="48"/>
      <c r="C17" s="48"/>
      <c r="D17" s="52" t="s">
        <v>64</v>
      </c>
      <c r="E17" s="48"/>
      <c r="F17" s="49">
        <f>SUBTOTAL(1,F3:F14)</f>
        <v>3221.25</v>
      </c>
      <c r="G17" s="50"/>
      <c r="H17" s="54">
        <f>SUBTOTAL(1,H3:H14)</f>
        <v>80625.25</v>
      </c>
    </row>
    <row r="18" spans="2:8" x14ac:dyDescent="0.3">
      <c r="B18" s="48"/>
      <c r="C18" s="48"/>
      <c r="D18" s="52" t="s">
        <v>57</v>
      </c>
      <c r="E18" s="48">
        <f>SUBTOTAL(3,E3:E14)</f>
        <v>8</v>
      </c>
      <c r="F18" s="49"/>
      <c r="G18" s="50"/>
      <c r="H18" s="54">
        <f>SUBTOTAL(3,H3:H14)</f>
        <v>8</v>
      </c>
    </row>
  </sheetData>
  <sortState ref="B3:H10">
    <sortCondition descending="1" ref="D2"/>
  </sortState>
  <phoneticPr fontId="2" type="noConversion"/>
  <conditionalFormatting sqref="B3:H18">
    <cfRule type="expression" dxfId="4" priority="1">
      <formula>$G3&gt;=16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60" zoomScaleNormal="160" workbookViewId="0">
      <selection activeCell="J8" sqref="J8"/>
    </sheetView>
  </sheetViews>
  <sheetFormatPr defaultRowHeight="13.5" x14ac:dyDescent="0.3"/>
  <cols>
    <col min="1" max="16384" width="9" style="56"/>
  </cols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4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Sheet4</vt:lpstr>
      <vt:lpstr>제 4작업</vt:lpstr>
      <vt:lpstr>Sheet2!Criteria</vt:lpstr>
      <vt:lpstr>Sheet2!Extract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2023-04-17T23:14:12Z</dcterms:created>
  <dcterms:modified xsi:type="dcterms:W3CDTF">2023-04-19T07:50:06Z</dcterms:modified>
</cp:coreProperties>
</file>