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10" windowWidth="27795" windowHeight="13995"/>
  </bookViews>
  <sheets>
    <sheet name="Current&amp;Future Space Breakdown" sheetId="3" r:id="rId1"/>
    <sheet name="PostHistory" sheetId="5" r:id="rId2"/>
    <sheet name="Posts" sheetId="1" r:id="rId3"/>
    <sheet name="Posts2Votes" sheetId="2" r:id="rId4"/>
    <sheet name="UserHistory" sheetId="6" r:id="rId5"/>
    <sheet name="Very Rough DB Bkup Size" sheetId="7" r:id="rId6"/>
  </sheets>
  <calcPr calcId="144525"/>
  <fileRecoveryPr repairLoad="1"/>
</workbook>
</file>

<file path=xl/calcChain.xml><?xml version="1.0" encoding="utf-8"?>
<calcChain xmlns="http://schemas.openxmlformats.org/spreadsheetml/2006/main">
  <c r="B39" i="2" l="1"/>
  <c r="D22" i="7" l="1"/>
  <c r="C23" i="7"/>
  <c r="T42" i="3"/>
  <c r="T29" i="3"/>
  <c r="T28" i="3"/>
  <c r="T23" i="3"/>
  <c r="T53" i="3"/>
  <c r="G53" i="3" s="1"/>
  <c r="P42" i="3"/>
  <c r="O42" i="3"/>
  <c r="N42" i="3"/>
  <c r="P29" i="3"/>
  <c r="O29" i="3"/>
  <c r="N29" i="3"/>
  <c r="P28" i="3"/>
  <c r="O28" i="3"/>
  <c r="N28" i="3"/>
  <c r="P23" i="3"/>
  <c r="O23" i="3"/>
  <c r="N23" i="3"/>
  <c r="M42" i="3"/>
  <c r="L42" i="3"/>
  <c r="K42" i="3"/>
  <c r="M29" i="3"/>
  <c r="L29" i="3"/>
  <c r="K29" i="3"/>
  <c r="M28" i="3"/>
  <c r="L28" i="3"/>
  <c r="K28" i="3"/>
  <c r="M23" i="3"/>
  <c r="L23" i="3"/>
  <c r="K23" i="3"/>
  <c r="J42" i="3"/>
  <c r="I42" i="3"/>
  <c r="H42" i="3"/>
  <c r="J29" i="3"/>
  <c r="I29" i="3"/>
  <c r="H29" i="3"/>
  <c r="J28" i="3"/>
  <c r="I28" i="3"/>
  <c r="H28" i="3"/>
  <c r="J23" i="3"/>
  <c r="I23" i="3"/>
  <c r="H23" i="3"/>
  <c r="S42" i="3"/>
  <c r="R42" i="3"/>
  <c r="Q42" i="3"/>
  <c r="S29" i="3"/>
  <c r="R29" i="3"/>
  <c r="Q29" i="3"/>
  <c r="S28" i="3"/>
  <c r="R28" i="3"/>
  <c r="Q28" i="3"/>
  <c r="Q23" i="3"/>
  <c r="R23" i="3"/>
  <c r="S23" i="3"/>
  <c r="B36" i="6"/>
  <c r="F53" i="3"/>
  <c r="E53" i="3"/>
  <c r="D53" i="3"/>
  <c r="C53" i="3"/>
  <c r="B40" i="5"/>
  <c r="B36" i="5"/>
  <c r="B36" i="1"/>
  <c r="B36" i="2"/>
  <c r="P52" i="3" l="1"/>
  <c r="N36" i="3"/>
  <c r="M50" i="3"/>
  <c r="L32" i="3"/>
  <c r="L12" i="3"/>
  <c r="H43" i="3"/>
  <c r="J27" i="3"/>
  <c r="H16" i="3"/>
  <c r="J4" i="3"/>
  <c r="Q49" i="3"/>
  <c r="R37" i="3"/>
  <c r="Q24" i="3"/>
  <c r="S10" i="3"/>
  <c r="R48" i="3"/>
  <c r="R21" i="3"/>
  <c r="R10" i="3"/>
  <c r="L26" i="3"/>
  <c r="I13" i="3"/>
  <c r="S46" i="3"/>
  <c r="S34" i="3"/>
  <c r="S8" i="3"/>
  <c r="K4" i="3"/>
  <c r="H22" i="3"/>
  <c r="Q44" i="3"/>
  <c r="Q6" i="3"/>
  <c r="L39" i="3"/>
  <c r="I47" i="3"/>
  <c r="O26" i="3"/>
  <c r="K49" i="3"/>
  <c r="K31" i="3"/>
  <c r="M10" i="3"/>
  <c r="H52" i="3"/>
  <c r="I40" i="3"/>
  <c r="H27" i="3"/>
  <c r="H14" i="3"/>
  <c r="I3" i="3"/>
  <c r="Q35" i="3"/>
  <c r="P18" i="3"/>
  <c r="L46" i="3"/>
  <c r="K8" i="3"/>
  <c r="I51" i="3"/>
  <c r="I38" i="3"/>
  <c r="J25" i="3"/>
  <c r="R19" i="3"/>
  <c r="K41" i="3"/>
  <c r="J47" i="3"/>
  <c r="Q17" i="3"/>
  <c r="O6" i="3"/>
  <c r="L19" i="3"/>
  <c r="H34" i="3"/>
  <c r="Q15" i="3"/>
  <c r="N48" i="3"/>
  <c r="P12" i="3"/>
  <c r="M44" i="3"/>
  <c r="M24" i="3"/>
  <c r="M6" i="3"/>
  <c r="H50" i="3"/>
  <c r="J37" i="3"/>
  <c r="I22" i="3"/>
  <c r="J11" i="3"/>
  <c r="S44" i="3"/>
  <c r="Q33" i="3"/>
  <c r="S18" i="3"/>
  <c r="R6" i="3"/>
  <c r="N8" i="3"/>
  <c r="K21" i="3"/>
  <c r="H36" i="3"/>
  <c r="J9" i="3"/>
  <c r="S30" i="3"/>
  <c r="R30" i="3"/>
  <c r="P3" i="3"/>
  <c r="M36" i="3"/>
  <c r="M16" i="3"/>
  <c r="J45" i="3"/>
  <c r="I33" i="3"/>
  <c r="H18" i="3"/>
  <c r="I7" i="3"/>
  <c r="S52" i="3"/>
  <c r="R39" i="3"/>
  <c r="S26" i="3"/>
  <c r="R14" i="3"/>
  <c r="O49" i="3"/>
  <c r="K35" i="3"/>
  <c r="K15" i="3"/>
  <c r="I43" i="3"/>
  <c r="J31" i="3"/>
  <c r="J17" i="3"/>
  <c r="I5" i="3"/>
  <c r="Q51" i="3"/>
  <c r="S38" i="3"/>
  <c r="S24" i="3"/>
  <c r="Q13" i="3"/>
  <c r="I20" i="3"/>
  <c r="H9" i="3"/>
  <c r="R41" i="3"/>
  <c r="R4" i="3"/>
  <c r="R11" i="3"/>
  <c r="S19" i="3"/>
  <c r="R31" i="3"/>
  <c r="Q40" i="3"/>
  <c r="R49" i="3"/>
  <c r="H10" i="3"/>
  <c r="J18" i="3"/>
  <c r="I30" i="3"/>
  <c r="J38" i="3"/>
  <c r="I48" i="3"/>
  <c r="K5" i="3"/>
  <c r="L13" i="3"/>
  <c r="L27" i="3"/>
  <c r="M37" i="3"/>
  <c r="L47" i="3"/>
  <c r="P4" i="3"/>
  <c r="O14" i="3"/>
  <c r="P30" i="3"/>
  <c r="P50" i="3"/>
  <c r="Q3" i="3"/>
  <c r="S7" i="3"/>
  <c r="S11" i="3"/>
  <c r="Q16" i="3"/>
  <c r="R20" i="3"/>
  <c r="S25" i="3"/>
  <c r="Q32" i="3"/>
  <c r="Q36" i="3"/>
  <c r="R40" i="3"/>
  <c r="S45" i="3"/>
  <c r="Q50" i="3"/>
  <c r="I6" i="3"/>
  <c r="J10" i="3"/>
  <c r="H15" i="3"/>
  <c r="I19" i="3"/>
  <c r="I24" i="3"/>
  <c r="J30" i="3"/>
  <c r="H35" i="3"/>
  <c r="I39" i="3"/>
  <c r="J44" i="3"/>
  <c r="J48" i="3"/>
  <c r="L5" i="3"/>
  <c r="M9" i="3"/>
  <c r="K14" i="3"/>
  <c r="L18" i="3"/>
  <c r="M22" i="3"/>
  <c r="M27" i="3"/>
  <c r="K34" i="3"/>
  <c r="L38" i="3"/>
  <c r="M43" i="3"/>
  <c r="K48" i="3"/>
  <c r="K52" i="3"/>
  <c r="O5" i="3"/>
  <c r="O9" i="3"/>
  <c r="P14" i="3"/>
  <c r="O21" i="3"/>
  <c r="N31" i="3"/>
  <c r="P38" i="3"/>
  <c r="L4" i="3"/>
  <c r="M8" i="3"/>
  <c r="K13" i="3"/>
  <c r="L17" i="3"/>
  <c r="L21" i="3"/>
  <c r="M26" i="3"/>
  <c r="K33" i="3"/>
  <c r="L37" i="3"/>
  <c r="M41" i="3"/>
  <c r="M46" i="3"/>
  <c r="K51" i="3"/>
  <c r="N4" i="3"/>
  <c r="O8" i="3"/>
  <c r="O13" i="3"/>
  <c r="P19" i="3"/>
  <c r="P27" i="3"/>
  <c r="O36" i="3"/>
  <c r="O50" i="3"/>
  <c r="Q7" i="3"/>
  <c r="S15" i="3"/>
  <c r="Q25" i="3"/>
  <c r="S35" i="3"/>
  <c r="Q45" i="3"/>
  <c r="H6" i="3"/>
  <c r="I14" i="3"/>
  <c r="H24" i="3"/>
  <c r="I34" i="3"/>
  <c r="H44" i="3"/>
  <c r="J52" i="3"/>
  <c r="L9" i="3"/>
  <c r="M17" i="3"/>
  <c r="K22" i="3"/>
  <c r="M33" i="3"/>
  <c r="K43" i="3"/>
  <c r="M51" i="3"/>
  <c r="N9" i="3"/>
  <c r="N20" i="3"/>
  <c r="P37" i="3"/>
  <c r="R3" i="3"/>
  <c r="Q8" i="3"/>
  <c r="R12" i="3"/>
  <c r="S16" i="3"/>
  <c r="Q21" i="3"/>
  <c r="Q26" i="3"/>
  <c r="R32" i="3"/>
  <c r="S36" i="3"/>
  <c r="Q41" i="3"/>
  <c r="R46" i="3"/>
  <c r="R50" i="3"/>
  <c r="H7" i="3"/>
  <c r="I11" i="3"/>
  <c r="I15" i="3"/>
  <c r="J19" i="3"/>
  <c r="H25" i="3"/>
  <c r="I31" i="3"/>
  <c r="J35" i="3"/>
  <c r="J39" i="3"/>
  <c r="H45" i="3"/>
  <c r="I49" i="3"/>
  <c r="K6" i="3"/>
  <c r="L10" i="3"/>
  <c r="M14" i="3"/>
  <c r="M18" i="3"/>
  <c r="K24" i="3"/>
  <c r="L30" i="3"/>
  <c r="M34" i="3"/>
  <c r="K39" i="3"/>
  <c r="K44" i="3"/>
  <c r="L48" i="3"/>
  <c r="M52" i="3"/>
  <c r="P5" i="3"/>
  <c r="N10" i="3"/>
  <c r="O15" i="3"/>
  <c r="O22" i="3"/>
  <c r="O32" i="3"/>
  <c r="O41" i="3"/>
  <c r="P10" i="3"/>
  <c r="N16" i="3"/>
  <c r="P22" i="3"/>
  <c r="O33" i="3"/>
  <c r="P41" i="3"/>
  <c r="Q5" i="3"/>
  <c r="Q9" i="3"/>
  <c r="R13" i="3"/>
  <c r="S17" i="3"/>
  <c r="Q22" i="3"/>
  <c r="R27" i="3"/>
  <c r="R33" i="3"/>
  <c r="S37" i="3"/>
  <c r="Q43" i="3"/>
  <c r="R47" i="3"/>
  <c r="S51" i="3"/>
  <c r="J3" i="3"/>
  <c r="H8" i="3"/>
  <c r="I12" i="3"/>
  <c r="J16" i="3"/>
  <c r="J20" i="3"/>
  <c r="H26" i="3"/>
  <c r="I32" i="3"/>
  <c r="J36" i="3"/>
  <c r="H41" i="3"/>
  <c r="H46" i="3"/>
  <c r="I50" i="3"/>
  <c r="K7" i="3"/>
  <c r="L11" i="3"/>
  <c r="M15" i="3"/>
  <c r="K20" i="3"/>
  <c r="K25" i="3"/>
  <c r="L31" i="3"/>
  <c r="M35" i="3"/>
  <c r="K40" i="3"/>
  <c r="L45" i="3"/>
  <c r="L49" i="3"/>
  <c r="H3" i="3"/>
  <c r="P6" i="3"/>
  <c r="P11" i="3"/>
  <c r="N17" i="3"/>
  <c r="N25" i="3"/>
  <c r="P33" i="3"/>
  <c r="N44" i="3"/>
  <c r="R5" i="3"/>
  <c r="S9" i="3"/>
  <c r="Q14" i="3"/>
  <c r="R18" i="3"/>
  <c r="R22" i="3"/>
  <c r="S27" i="3"/>
  <c r="Q34" i="3"/>
  <c r="R38" i="3"/>
  <c r="S43" i="3"/>
  <c r="S47" i="3"/>
  <c r="Q52" i="3"/>
  <c r="I4" i="3"/>
  <c r="J8" i="3"/>
  <c r="J12" i="3"/>
  <c r="H17" i="3"/>
  <c r="I21" i="3"/>
  <c r="J26" i="3"/>
  <c r="H33" i="3"/>
  <c r="H37" i="3"/>
  <c r="I41" i="3"/>
  <c r="J46" i="3"/>
  <c r="H51" i="3"/>
  <c r="L3" i="3"/>
  <c r="M7" i="3"/>
  <c r="K12" i="3"/>
  <c r="K16" i="3"/>
  <c r="L20" i="3"/>
  <c r="M25" i="3"/>
  <c r="K32" i="3"/>
  <c r="L36" i="3"/>
  <c r="L40" i="3"/>
  <c r="M45" i="3"/>
  <c r="K50" i="3"/>
  <c r="N3" i="3"/>
  <c r="O7" i="3"/>
  <c r="N12" i="3"/>
  <c r="O17" i="3"/>
  <c r="N26" i="3"/>
  <c r="N35" i="3"/>
  <c r="O45" i="3"/>
  <c r="N45" i="3"/>
  <c r="N52" i="3"/>
  <c r="P46" i="3"/>
  <c r="N39" i="3"/>
  <c r="P47" i="3"/>
  <c r="O40" i="3"/>
  <c r="Q4" i="3"/>
  <c r="S6" i="3"/>
  <c r="R9" i="3"/>
  <c r="Q12" i="3"/>
  <c r="S14" i="3"/>
  <c r="R17" i="3"/>
  <c r="Q20" i="3"/>
  <c r="S22" i="3"/>
  <c r="R26" i="3"/>
  <c r="Q31" i="3"/>
  <c r="S33" i="3"/>
  <c r="R36" i="3"/>
  <c r="Q39" i="3"/>
  <c r="S41" i="3"/>
  <c r="R45" i="3"/>
  <c r="Q48" i="3"/>
  <c r="S50" i="3"/>
  <c r="H5" i="3"/>
  <c r="J7" i="3"/>
  <c r="I10" i="3"/>
  <c r="H13" i="3"/>
  <c r="J15" i="3"/>
  <c r="I18" i="3"/>
  <c r="H21" i="3"/>
  <c r="J24" i="3"/>
  <c r="I27" i="3"/>
  <c r="H32" i="3"/>
  <c r="J34" i="3"/>
  <c r="I37" i="3"/>
  <c r="H40" i="3"/>
  <c r="J43" i="3"/>
  <c r="I46" i="3"/>
  <c r="H49" i="3"/>
  <c r="J51" i="3"/>
  <c r="K3" i="3"/>
  <c r="M5" i="3"/>
  <c r="L8" i="3"/>
  <c r="K11" i="3"/>
  <c r="M13" i="3"/>
  <c r="L16" i="3"/>
  <c r="K19" i="3"/>
  <c r="M21" i="3"/>
  <c r="L25" i="3"/>
  <c r="K30" i="3"/>
  <c r="M32" i="3"/>
  <c r="L35" i="3"/>
  <c r="K38" i="3"/>
  <c r="M40" i="3"/>
  <c r="L44" i="3"/>
  <c r="K47" i="3"/>
  <c r="M49" i="3"/>
  <c r="L52" i="3"/>
  <c r="O4" i="3"/>
  <c r="N7" i="3"/>
  <c r="P9" i="3"/>
  <c r="O12" i="3"/>
  <c r="N15" i="3"/>
  <c r="P17" i="3"/>
  <c r="O20" i="3"/>
  <c r="N24" i="3"/>
  <c r="P26" i="3"/>
  <c r="O31" i="3"/>
  <c r="N34" i="3"/>
  <c r="P36" i="3"/>
  <c r="O39" i="3"/>
  <c r="N43" i="3"/>
  <c r="P45" i="3"/>
  <c r="O48" i="3"/>
  <c r="N51" i="3"/>
  <c r="N18" i="3"/>
  <c r="P20" i="3"/>
  <c r="O24" i="3"/>
  <c r="N27" i="3"/>
  <c r="P31" i="3"/>
  <c r="O34" i="3"/>
  <c r="N37" i="3"/>
  <c r="P39" i="3"/>
  <c r="O43" i="3"/>
  <c r="N46" i="3"/>
  <c r="P48" i="3"/>
  <c r="O51" i="3"/>
  <c r="S4" i="3"/>
  <c r="R7" i="3"/>
  <c r="Q10" i="3"/>
  <c r="S12" i="3"/>
  <c r="R15" i="3"/>
  <c r="Q18" i="3"/>
  <c r="S20" i="3"/>
  <c r="R24" i="3"/>
  <c r="Q27" i="3"/>
  <c r="S31" i="3"/>
  <c r="R34" i="3"/>
  <c r="Q37" i="3"/>
  <c r="S39" i="3"/>
  <c r="R43" i="3"/>
  <c r="Q46" i="3"/>
  <c r="S48" i="3"/>
  <c r="R51" i="3"/>
  <c r="J5" i="3"/>
  <c r="I8" i="3"/>
  <c r="H11" i="3"/>
  <c r="J13" i="3"/>
  <c r="I16" i="3"/>
  <c r="H19" i="3"/>
  <c r="J21" i="3"/>
  <c r="I25" i="3"/>
  <c r="H30" i="3"/>
  <c r="J32" i="3"/>
  <c r="I35" i="3"/>
  <c r="H38" i="3"/>
  <c r="J40" i="3"/>
  <c r="I44" i="3"/>
  <c r="H47" i="3"/>
  <c r="J49" i="3"/>
  <c r="I52" i="3"/>
  <c r="M3" i="3"/>
  <c r="L6" i="3"/>
  <c r="K9" i="3"/>
  <c r="M11" i="3"/>
  <c r="L14" i="3"/>
  <c r="K17" i="3"/>
  <c r="M19" i="3"/>
  <c r="L22" i="3"/>
  <c r="K26" i="3"/>
  <c r="M30" i="3"/>
  <c r="L33" i="3"/>
  <c r="K36" i="3"/>
  <c r="M38" i="3"/>
  <c r="L41" i="3"/>
  <c r="K45" i="3"/>
  <c r="M47" i="3"/>
  <c r="L50" i="3"/>
  <c r="N5" i="3"/>
  <c r="P7" i="3"/>
  <c r="O10" i="3"/>
  <c r="N13" i="3"/>
  <c r="P15" i="3"/>
  <c r="O18" i="3"/>
  <c r="N21" i="3"/>
  <c r="P24" i="3"/>
  <c r="O27" i="3"/>
  <c r="N32" i="3"/>
  <c r="P34" i="3"/>
  <c r="O37" i="3"/>
  <c r="N40" i="3"/>
  <c r="P43" i="3"/>
  <c r="O46" i="3"/>
  <c r="N49" i="3"/>
  <c r="P51" i="3"/>
  <c r="N11" i="3"/>
  <c r="P13" i="3"/>
  <c r="O16" i="3"/>
  <c r="N19" i="3"/>
  <c r="P21" i="3"/>
  <c r="O25" i="3"/>
  <c r="N30" i="3"/>
  <c r="P32" i="3"/>
  <c r="O35" i="3"/>
  <c r="N38" i="3"/>
  <c r="P40" i="3"/>
  <c r="O44" i="3"/>
  <c r="N47" i="3"/>
  <c r="P49" i="3"/>
  <c r="O52" i="3"/>
  <c r="S3" i="3"/>
  <c r="S5" i="3"/>
  <c r="R8" i="3"/>
  <c r="Q11" i="3"/>
  <c r="S13" i="3"/>
  <c r="R16" i="3"/>
  <c r="Q19" i="3"/>
  <c r="S21" i="3"/>
  <c r="R25" i="3"/>
  <c r="Q30" i="3"/>
  <c r="S32" i="3"/>
  <c r="R35" i="3"/>
  <c r="Q38" i="3"/>
  <c r="S40" i="3"/>
  <c r="R44" i="3"/>
  <c r="Q47" i="3"/>
  <c r="S49" i="3"/>
  <c r="R52" i="3"/>
  <c r="H4" i="3"/>
  <c r="J6" i="3"/>
  <c r="I9" i="3"/>
  <c r="H12" i="3"/>
  <c r="J14" i="3"/>
  <c r="I17" i="3"/>
  <c r="H20" i="3"/>
  <c r="J22" i="3"/>
  <c r="I26" i="3"/>
  <c r="H31" i="3"/>
  <c r="J33" i="3"/>
  <c r="I36" i="3"/>
  <c r="H39" i="3"/>
  <c r="J41" i="3"/>
  <c r="I45" i="3"/>
  <c r="H48" i="3"/>
  <c r="J50" i="3"/>
  <c r="M4" i="3"/>
  <c r="L7" i="3"/>
  <c r="K10" i="3"/>
  <c r="M12" i="3"/>
  <c r="L15" i="3"/>
  <c r="K18" i="3"/>
  <c r="M20" i="3"/>
  <c r="L24" i="3"/>
  <c r="K27" i="3"/>
  <c r="M31" i="3"/>
  <c r="L34" i="3"/>
  <c r="K37" i="3"/>
  <c r="M39" i="3"/>
  <c r="L43" i="3"/>
  <c r="K46" i="3"/>
  <c r="M48" i="3"/>
  <c r="L51" i="3"/>
  <c r="O3" i="3"/>
  <c r="N6" i="3"/>
  <c r="P8" i="3"/>
  <c r="O11" i="3"/>
  <c r="N14" i="3"/>
  <c r="P16" i="3"/>
  <c r="O19" i="3"/>
  <c r="N22" i="3"/>
  <c r="P25" i="3"/>
  <c r="O30" i="3"/>
  <c r="N33" i="3"/>
  <c r="P35" i="3"/>
  <c r="O38" i="3"/>
  <c r="N41" i="3"/>
  <c r="P44" i="3"/>
  <c r="O47" i="3"/>
  <c r="N50" i="3"/>
  <c r="K53" i="3" l="1"/>
  <c r="K54" i="3" s="1"/>
  <c r="S53" i="3"/>
  <c r="S54" i="3" s="1"/>
  <c r="N53" i="3"/>
  <c r="N54" i="3" s="1"/>
  <c r="L53" i="3"/>
  <c r="O53" i="3"/>
  <c r="M53" i="3"/>
  <c r="M54" i="3" s="1"/>
  <c r="P53" i="3"/>
  <c r="P54" i="3" s="1"/>
  <c r="Q53" i="3"/>
  <c r="Q54" i="3" s="1"/>
  <c r="R53" i="3"/>
  <c r="J53" i="3"/>
  <c r="J54" i="3" s="1"/>
  <c r="H53" i="3"/>
  <c r="H54" i="3" s="1"/>
  <c r="I53" i="3"/>
</calcChain>
</file>

<file path=xl/sharedStrings.xml><?xml version="1.0" encoding="utf-8"?>
<sst xmlns="http://schemas.openxmlformats.org/spreadsheetml/2006/main" count="185" uniqueCount="87">
  <si>
    <t>MonthNum</t>
  </si>
  <si>
    <t>Posts</t>
  </si>
  <si>
    <t>MoM-Delta</t>
  </si>
  <si>
    <t>Total</t>
  </si>
  <si>
    <t>MoM-Delta%</t>
  </si>
  <si>
    <t>Date</t>
  </si>
  <si>
    <t>Current Size:</t>
  </si>
  <si>
    <t>Index:</t>
  </si>
  <si>
    <t>Data:</t>
  </si>
  <si>
    <t>MB</t>
  </si>
  <si>
    <t>MoMDelta</t>
  </si>
  <si>
    <t>Votes</t>
  </si>
  <si>
    <t>Applications</t>
  </si>
  <si>
    <t>BadgeReasonTypes</t>
  </si>
  <si>
    <t>Badges</t>
  </si>
  <si>
    <t>Blacklist</t>
  </si>
  <si>
    <t>BlacklistTypes</t>
  </si>
  <si>
    <t>CloseReasons</t>
  </si>
  <si>
    <t>Comments2Votes</t>
  </si>
  <si>
    <t>EditSuggestions</t>
  </si>
  <si>
    <t>FrontPageCustomisationScript</t>
  </si>
  <si>
    <t>Log</t>
  </si>
  <si>
    <t>LogTypes</t>
  </si>
  <si>
    <t>Messages</t>
  </si>
  <si>
    <t>MessageTypes</t>
  </si>
  <si>
    <t>Migrations</t>
  </si>
  <si>
    <t>ModeratorElections</t>
  </si>
  <si>
    <t>ModeratorMessages</t>
  </si>
  <si>
    <t>PollOptions</t>
  </si>
  <si>
    <t>PollOptions2Votes</t>
  </si>
  <si>
    <t>Polls</t>
  </si>
  <si>
    <t>PostComments</t>
  </si>
  <si>
    <t>PostHistory</t>
  </si>
  <si>
    <t>PostHistoryTypes</t>
  </si>
  <si>
    <t>PostLinks</t>
  </si>
  <si>
    <t>PostMigrationHistory</t>
  </si>
  <si>
    <t>PostReferrals</t>
  </si>
  <si>
    <t>Posts2Votes</t>
  </si>
  <si>
    <t>PostTags</t>
  </si>
  <si>
    <t>PostTypes</t>
  </si>
  <si>
    <t>PrivilegeTypeNotifications</t>
  </si>
  <si>
    <t>PrivilegeTypes</t>
  </si>
  <si>
    <t>SessionState</t>
  </si>
  <si>
    <t>Sites</t>
  </si>
  <si>
    <t>SystemMessages</t>
  </si>
  <si>
    <t>TagHistory</t>
  </si>
  <si>
    <t>TagHistoryTypes</t>
  </si>
  <si>
    <t>Tags</t>
  </si>
  <si>
    <t>TagSynonyms</t>
  </si>
  <si>
    <t>TagSynonyms2Votes</t>
  </si>
  <si>
    <t>UserHistory</t>
  </si>
  <si>
    <t>UserHistoryTypes</t>
  </si>
  <si>
    <t>Users</t>
  </si>
  <si>
    <t>Users2Badges</t>
  </si>
  <si>
    <t>Users2Votes</t>
  </si>
  <si>
    <t>UserSessions</t>
  </si>
  <si>
    <t>UserTagTotals</t>
  </si>
  <si>
    <t>UserTypes</t>
  </si>
  <si>
    <t>VoteTypes</t>
  </si>
  <si>
    <t>WikiModeratorNominations</t>
  </si>
  <si>
    <t>WikiPlaceholders</t>
  </si>
  <si>
    <t>Table</t>
  </si>
  <si>
    <t>Rows</t>
  </si>
  <si>
    <t>Reserved (KB)</t>
  </si>
  <si>
    <t>Data (KB)</t>
  </si>
  <si>
    <t>IndexSize (KB)</t>
  </si>
  <si>
    <t>Unused (KB)</t>
  </si>
  <si>
    <t>Projected:</t>
  </si>
  <si>
    <t>Reserved Proj (KB)</t>
  </si>
  <si>
    <t>Data Proj (KB)</t>
  </si>
  <si>
    <t>Index Proj (KB)</t>
  </si>
  <si>
    <t>(Avg)</t>
  </si>
  <si>
    <t>Proj Overall DB Size (48 Mon)</t>
  </si>
  <si>
    <t>Entries</t>
  </si>
  <si>
    <t>48 Months</t>
  </si>
  <si>
    <t>Approx 24 Months</t>
  </si>
  <si>
    <t>Approx 12 Months</t>
  </si>
  <si>
    <t>Projected Growth Factor: 48 Mon</t>
  </si>
  <si>
    <t>Approx 36 Months</t>
  </si>
  <si>
    <t>Avg Calc</t>
  </si>
  <si>
    <t>Size (KB)</t>
  </si>
  <si>
    <t>Dump Date</t>
  </si>
  <si>
    <t xml:space="preserve">Projected: </t>
  </si>
  <si>
    <t>Today:</t>
  </si>
  <si>
    <t>Backup</t>
  </si>
  <si>
    <t>Actual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</si>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</sst>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/>
      <top/>
      <bottom style="thin">
        <color theme="5" tint="0.39994506668294322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7">
    <xf numFmtId="0" fontId="0" fillId="0" borderId="0" xfId="0"/>
    <xf numFmtId="47" fontId="0" fillId="0" borderId="0" xfId="0" applyNumberFormat="1"/>
    <xf numFmtId="17" fontId="0" fillId="0" borderId="0" xfId="0" applyNumberFormat="1"/>
    <xf numFmtId="3" fontId="0" fillId="0" borderId="0" xfId="0" applyNumberFormat="1"/>
    <xf numFmtId="3" fontId="4" fillId="0" borderId="0" xfId="0" applyNumberFormat="1" applyFont="1"/>
    <xf numFmtId="4" fontId="4" fillId="5" borderId="0" xfId="6" applyNumberFormat="1" applyFont="1"/>
    <xf numFmtId="0" fontId="4" fillId="0" borderId="0" xfId="0" applyFont="1"/>
    <xf numFmtId="164" fontId="4" fillId="0" borderId="0" xfId="0" applyNumberFormat="1" applyFont="1"/>
    <xf numFmtId="3" fontId="1" fillId="3" borderId="0" xfId="4" applyNumberFormat="1"/>
    <xf numFmtId="0" fontId="3" fillId="0" borderId="0" xfId="2"/>
    <xf numFmtId="0" fontId="2" fillId="0" borderId="1" xfId="1"/>
    <xf numFmtId="3" fontId="1" fillId="4" borderId="0" xfId="5" applyNumberFormat="1"/>
    <xf numFmtId="3" fontId="5" fillId="2" borderId="0" xfId="3" applyNumberFormat="1"/>
    <xf numFmtId="0" fontId="3" fillId="0" borderId="0" xfId="2" applyAlignment="1">
      <alignment horizontal="right"/>
    </xf>
    <xf numFmtId="0" fontId="2" fillId="0" borderId="1" xfId="1" applyAlignment="1">
      <alignment horizontal="center"/>
    </xf>
    <xf numFmtId="0" fontId="1" fillId="5" borderId="2" xfId="6" applyBorder="1"/>
    <xf numFmtId="3" fontId="1" fillId="5" borderId="2" xfId="6" applyNumberFormat="1" applyBorder="1"/>
    <xf numFmtId="0" fontId="0" fillId="0" borderId="2" xfId="0" applyBorder="1"/>
    <xf numFmtId="3" fontId="0" fillId="0" borderId="2" xfId="0" applyNumberFormat="1" applyBorder="1"/>
    <xf numFmtId="0" fontId="0" fillId="0" borderId="0" xfId="0" applyBorder="1"/>
    <xf numFmtId="3" fontId="1" fillId="3" borderId="2" xfId="4" applyNumberFormat="1" applyBorder="1"/>
    <xf numFmtId="0" fontId="2" fillId="0" borderId="0" xfId="1" applyFill="1" applyBorder="1"/>
    <xf numFmtId="165" fontId="0" fillId="0" borderId="0" xfId="0" applyNumberFormat="1"/>
    <xf numFmtId="3" fontId="0" fillId="0" borderId="3" xfId="0" applyNumberFormat="1" applyBorder="1"/>
    <xf numFmtId="14" fontId="0" fillId="0" borderId="0" xfId="0" applyNumberFormat="1"/>
    <xf numFmtId="0" fontId="2" fillId="3" borderId="1" xfId="1" applyFill="1" applyAlignment="1">
      <alignment horizontal="center"/>
    </xf>
    <xf numFmtId="0" fontId="2" fillId="0" borderId="1" xfId="1" applyAlignment="1">
      <alignment horizontal="center"/>
    </xf>
  </cellXfs>
  <cellStyles count="7">
    <cellStyle name="20% - Accent1" xfId="4" builtinId="30"/>
    <cellStyle name="20% - Accent2" xfId="6" builtinId="34"/>
    <cellStyle name="40% - Accent1" xfId="5" builtinId="31"/>
    <cellStyle name="Accent1" xfId="3" builtinId="29"/>
    <cellStyle name="Explanatory Text" xfId="2" builtinId="53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PostHistory!$A$1</c:f>
              <c:strCache>
                <c:ptCount val="1"/>
                <c:pt idx="0">
                  <c:v>MonthNum</c:v>
                </c:pt>
              </c:strCache>
            </c:strRef>
          </c:tx>
          <c:marker>
            <c:symbol val="none"/>
          </c:marker>
          <c:cat>
            <c:numRef>
              <c:f>PostHistory!$A$2:$A$30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PostHistory!$A$2:$A$31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PostHistory!$B$1</c:f>
              <c:strCache>
                <c:ptCount val="1"/>
                <c:pt idx="0">
                  <c:v>Date</c:v>
                </c:pt>
              </c:strCache>
            </c:strRef>
          </c:tx>
          <c:marker>
            <c:symbol val="none"/>
          </c:marker>
          <c:cat>
            <c:numRef>
              <c:f>PostHistory!$A$2:$A$30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PostHistory!$B$2:$B$31</c:f>
              <c:numCache>
                <c:formatCode>mmm\-yy</c:formatCode>
                <c:ptCount val="30"/>
                <c:pt idx="0">
                  <c:v>39661</c:v>
                </c:pt>
                <c:pt idx="1">
                  <c:v>39692</c:v>
                </c:pt>
                <c:pt idx="2">
                  <c:v>39722</c:v>
                </c:pt>
                <c:pt idx="3">
                  <c:v>39753</c:v>
                </c:pt>
                <c:pt idx="4">
                  <c:v>39783</c:v>
                </c:pt>
                <c:pt idx="5">
                  <c:v>39814</c:v>
                </c:pt>
                <c:pt idx="6">
                  <c:v>39845</c:v>
                </c:pt>
                <c:pt idx="7">
                  <c:v>39873</c:v>
                </c:pt>
                <c:pt idx="8">
                  <c:v>39904</c:v>
                </c:pt>
                <c:pt idx="9">
                  <c:v>39934</c:v>
                </c:pt>
                <c:pt idx="10">
                  <c:v>39965</c:v>
                </c:pt>
                <c:pt idx="11">
                  <c:v>39995</c:v>
                </c:pt>
                <c:pt idx="12">
                  <c:v>40026</c:v>
                </c:pt>
                <c:pt idx="13">
                  <c:v>40057</c:v>
                </c:pt>
                <c:pt idx="14">
                  <c:v>40087</c:v>
                </c:pt>
                <c:pt idx="15">
                  <c:v>40118</c:v>
                </c:pt>
                <c:pt idx="16">
                  <c:v>40148</c:v>
                </c:pt>
                <c:pt idx="17">
                  <c:v>40179</c:v>
                </c:pt>
                <c:pt idx="18">
                  <c:v>40210</c:v>
                </c:pt>
                <c:pt idx="19">
                  <c:v>40238</c:v>
                </c:pt>
                <c:pt idx="20">
                  <c:v>40269</c:v>
                </c:pt>
                <c:pt idx="21">
                  <c:v>40299</c:v>
                </c:pt>
                <c:pt idx="22">
                  <c:v>40330</c:v>
                </c:pt>
                <c:pt idx="23">
                  <c:v>40360</c:v>
                </c:pt>
                <c:pt idx="24">
                  <c:v>40391</c:v>
                </c:pt>
                <c:pt idx="25">
                  <c:v>40422</c:v>
                </c:pt>
                <c:pt idx="26">
                  <c:v>40452</c:v>
                </c:pt>
                <c:pt idx="27">
                  <c:v>40483</c:v>
                </c:pt>
                <c:pt idx="28">
                  <c:v>40513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PostHistory!$E$1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forward val="48"/>
            <c:dispRSqr val="1"/>
            <c:dispEq val="1"/>
            <c:trendlineLbl>
              <c:numFmt formatCode="0.000000" sourceLinked="0"/>
            </c:trendlineLbl>
          </c:trendline>
          <c:cat>
            <c:numRef>
              <c:f>PostHistory!$A$2:$A$30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PostHistory!$E$2:$E$30</c:f>
              <c:numCache>
                <c:formatCode>General</c:formatCode>
                <c:ptCount val="29"/>
                <c:pt idx="0">
                  <c:v>63651</c:v>
                </c:pt>
                <c:pt idx="1">
                  <c:v>271591</c:v>
                </c:pt>
                <c:pt idx="2">
                  <c:v>460017</c:v>
                </c:pt>
                <c:pt idx="3">
                  <c:v>604208</c:v>
                </c:pt>
                <c:pt idx="4">
                  <c:v>747235</c:v>
                </c:pt>
                <c:pt idx="5">
                  <c:v>934160</c:v>
                </c:pt>
                <c:pt idx="6">
                  <c:v>1133405</c:v>
                </c:pt>
                <c:pt idx="7">
                  <c:v>1346642</c:v>
                </c:pt>
                <c:pt idx="8">
                  <c:v>1559184</c:v>
                </c:pt>
                <c:pt idx="9">
                  <c:v>1804756</c:v>
                </c:pt>
                <c:pt idx="10">
                  <c:v>2073570</c:v>
                </c:pt>
                <c:pt idx="11">
                  <c:v>2378121</c:v>
                </c:pt>
                <c:pt idx="12">
                  <c:v>2677320</c:v>
                </c:pt>
                <c:pt idx="13">
                  <c:v>2973404</c:v>
                </c:pt>
                <c:pt idx="14">
                  <c:v>3300094</c:v>
                </c:pt>
                <c:pt idx="15">
                  <c:v>3647444</c:v>
                </c:pt>
                <c:pt idx="16">
                  <c:v>3990608</c:v>
                </c:pt>
                <c:pt idx="17">
                  <c:v>4387264</c:v>
                </c:pt>
                <c:pt idx="18">
                  <c:v>4775981</c:v>
                </c:pt>
                <c:pt idx="19">
                  <c:v>5221499</c:v>
                </c:pt>
                <c:pt idx="20">
                  <c:v>5640162</c:v>
                </c:pt>
                <c:pt idx="21">
                  <c:v>6076049</c:v>
                </c:pt>
                <c:pt idx="22">
                  <c:v>6527927</c:v>
                </c:pt>
                <c:pt idx="23">
                  <c:v>7026066</c:v>
                </c:pt>
                <c:pt idx="24">
                  <c:v>7544963</c:v>
                </c:pt>
                <c:pt idx="25">
                  <c:v>8037222</c:v>
                </c:pt>
                <c:pt idx="26">
                  <c:v>8546593</c:v>
                </c:pt>
                <c:pt idx="27">
                  <c:v>9099737</c:v>
                </c:pt>
                <c:pt idx="28">
                  <c:v>9656745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37728"/>
        <c:axId val="65844352"/>
      </c:lineChart>
      <c:catAx>
        <c:axId val="4293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5844352"/>
        <c:crosses val="autoZero"/>
        <c:auto val="1"/>
        <c:lblAlgn val="ctr"/>
        <c:lblOffset val="100"/>
        <c:noMultiLvlLbl val="0"/>
      </c:catAx>
      <c:valAx>
        <c:axId val="6584435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429377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Posts!$A$1</c:f>
              <c:strCache>
                <c:ptCount val="1"/>
                <c:pt idx="0">
                  <c:v>MonthNum</c:v>
                </c:pt>
              </c:strCache>
            </c:strRef>
          </c:tx>
          <c:marker>
            <c:symbol val="none"/>
          </c:marker>
          <c:cat>
            <c:numRef>
              <c:f>Posts!$A$2:$A$30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Posts!$A$2:$A$31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Posts!$B$1</c:f>
              <c:strCache>
                <c:ptCount val="1"/>
                <c:pt idx="0">
                  <c:v>Date</c:v>
                </c:pt>
              </c:strCache>
            </c:strRef>
          </c:tx>
          <c:marker>
            <c:symbol val="none"/>
          </c:marker>
          <c:cat>
            <c:numRef>
              <c:f>Posts!$A$2:$A$30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Posts!$B$2:$B$31</c:f>
              <c:numCache>
                <c:formatCode>mmm\-yy</c:formatCode>
                <c:ptCount val="30"/>
                <c:pt idx="0">
                  <c:v>39661</c:v>
                </c:pt>
                <c:pt idx="1">
                  <c:v>39692</c:v>
                </c:pt>
                <c:pt idx="2">
                  <c:v>39722</c:v>
                </c:pt>
                <c:pt idx="3">
                  <c:v>39753</c:v>
                </c:pt>
                <c:pt idx="4">
                  <c:v>39783</c:v>
                </c:pt>
                <c:pt idx="5">
                  <c:v>39814</c:v>
                </c:pt>
                <c:pt idx="6">
                  <c:v>39845</c:v>
                </c:pt>
                <c:pt idx="7">
                  <c:v>39873</c:v>
                </c:pt>
                <c:pt idx="8">
                  <c:v>39904</c:v>
                </c:pt>
                <c:pt idx="9">
                  <c:v>39934</c:v>
                </c:pt>
                <c:pt idx="10">
                  <c:v>39965</c:v>
                </c:pt>
                <c:pt idx="11">
                  <c:v>39995</c:v>
                </c:pt>
                <c:pt idx="12">
                  <c:v>40026</c:v>
                </c:pt>
                <c:pt idx="13">
                  <c:v>40057</c:v>
                </c:pt>
                <c:pt idx="14">
                  <c:v>40087</c:v>
                </c:pt>
                <c:pt idx="15">
                  <c:v>40118</c:v>
                </c:pt>
                <c:pt idx="16">
                  <c:v>40148</c:v>
                </c:pt>
                <c:pt idx="17">
                  <c:v>40179</c:v>
                </c:pt>
                <c:pt idx="18">
                  <c:v>40210</c:v>
                </c:pt>
                <c:pt idx="19">
                  <c:v>40238</c:v>
                </c:pt>
                <c:pt idx="20">
                  <c:v>40269</c:v>
                </c:pt>
                <c:pt idx="21">
                  <c:v>40299</c:v>
                </c:pt>
                <c:pt idx="22">
                  <c:v>40330</c:v>
                </c:pt>
                <c:pt idx="23">
                  <c:v>40360</c:v>
                </c:pt>
                <c:pt idx="24">
                  <c:v>40391</c:v>
                </c:pt>
                <c:pt idx="25">
                  <c:v>40422</c:v>
                </c:pt>
                <c:pt idx="26">
                  <c:v>40452</c:v>
                </c:pt>
                <c:pt idx="27">
                  <c:v>40483</c:v>
                </c:pt>
                <c:pt idx="28">
                  <c:v>40513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Posts!$E$1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forward val="48"/>
            <c:dispRSqr val="1"/>
            <c:dispEq val="1"/>
            <c:trendlineLbl>
              <c:numFmt formatCode="0.000000" sourceLinked="0"/>
            </c:trendlineLbl>
          </c:trendline>
          <c:cat>
            <c:numRef>
              <c:f>Posts!$A$2:$A$30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Posts!$E$2:$E$30</c:f>
              <c:numCache>
                <c:formatCode>General</c:formatCode>
                <c:ptCount val="29"/>
                <c:pt idx="0">
                  <c:v>37256</c:v>
                </c:pt>
                <c:pt idx="1">
                  <c:v>155425</c:v>
                </c:pt>
                <c:pt idx="2">
                  <c:v>254966</c:v>
                </c:pt>
                <c:pt idx="3">
                  <c:v>329112</c:v>
                </c:pt>
                <c:pt idx="4">
                  <c:v>402755</c:v>
                </c:pt>
                <c:pt idx="5">
                  <c:v>498284</c:v>
                </c:pt>
                <c:pt idx="6">
                  <c:v>597368</c:v>
                </c:pt>
                <c:pt idx="7">
                  <c:v>701973</c:v>
                </c:pt>
                <c:pt idx="8">
                  <c:v>808061</c:v>
                </c:pt>
                <c:pt idx="9">
                  <c:v>931527</c:v>
                </c:pt>
                <c:pt idx="10">
                  <c:v>1065032</c:v>
                </c:pt>
                <c:pt idx="11">
                  <c:v>1213709</c:v>
                </c:pt>
                <c:pt idx="12">
                  <c:v>1358236</c:v>
                </c:pt>
                <c:pt idx="13">
                  <c:v>1499514</c:v>
                </c:pt>
                <c:pt idx="14">
                  <c:v>1654195</c:v>
                </c:pt>
                <c:pt idx="15">
                  <c:v>1821442</c:v>
                </c:pt>
                <c:pt idx="16">
                  <c:v>1985691</c:v>
                </c:pt>
                <c:pt idx="17">
                  <c:v>2172062</c:v>
                </c:pt>
                <c:pt idx="18">
                  <c:v>2351287</c:v>
                </c:pt>
                <c:pt idx="19">
                  <c:v>2555336</c:v>
                </c:pt>
                <c:pt idx="20">
                  <c:v>2746310</c:v>
                </c:pt>
                <c:pt idx="21">
                  <c:v>2944521</c:v>
                </c:pt>
                <c:pt idx="22">
                  <c:v>3152228</c:v>
                </c:pt>
                <c:pt idx="23">
                  <c:v>3378242</c:v>
                </c:pt>
                <c:pt idx="24">
                  <c:v>3612174</c:v>
                </c:pt>
                <c:pt idx="25">
                  <c:v>3833523</c:v>
                </c:pt>
                <c:pt idx="26">
                  <c:v>4063692</c:v>
                </c:pt>
                <c:pt idx="27">
                  <c:v>4317783</c:v>
                </c:pt>
                <c:pt idx="28">
                  <c:v>4570550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74048"/>
        <c:axId val="71875584"/>
      </c:lineChart>
      <c:catAx>
        <c:axId val="718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1875584"/>
        <c:crosses val="autoZero"/>
        <c:auto val="1"/>
        <c:lblAlgn val="ctr"/>
        <c:lblOffset val="100"/>
        <c:noMultiLvlLbl val="0"/>
      </c:catAx>
      <c:valAx>
        <c:axId val="7187558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718740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Posts2Votes!$C$1</c:f>
              <c:strCache>
                <c:ptCount val="1"/>
                <c:pt idx="0">
                  <c:v>Votes</c:v>
                </c:pt>
              </c:strCache>
            </c:strRef>
          </c:tx>
          <c:marker>
            <c:symbol val="none"/>
          </c:marker>
          <c:cat>
            <c:multiLvlStrRef>
              <c:f>Posts2Votes!$A$2:$B$28</c:f>
              <c:multiLvlStrCache>
                <c:ptCount val="27"/>
                <c:lvl>
                  <c:pt idx="0">
                    <c:v>00:00.0</c:v>
                  </c:pt>
                  <c:pt idx="1">
                    <c:v>00:00.0</c:v>
                  </c:pt>
                  <c:pt idx="2">
                    <c:v>00:00.0</c:v>
                  </c:pt>
                  <c:pt idx="3">
                    <c:v>00:00.0</c:v>
                  </c:pt>
                  <c:pt idx="4">
                    <c:v>00:00.0</c:v>
                  </c:pt>
                  <c:pt idx="5">
                    <c:v>00:00.0</c:v>
                  </c:pt>
                  <c:pt idx="6">
                    <c:v>00:00.0</c:v>
                  </c:pt>
                  <c:pt idx="7">
                    <c:v>00:00.0</c:v>
                  </c:pt>
                  <c:pt idx="8">
                    <c:v>00:00.0</c:v>
                  </c:pt>
                  <c:pt idx="9">
                    <c:v>00:00.0</c:v>
                  </c:pt>
                  <c:pt idx="10">
                    <c:v>00:00.0</c:v>
                  </c:pt>
                  <c:pt idx="11">
                    <c:v>00:00.0</c:v>
                  </c:pt>
                  <c:pt idx="12">
                    <c:v>00:00.0</c:v>
                  </c:pt>
                  <c:pt idx="13">
                    <c:v>00:00.0</c:v>
                  </c:pt>
                  <c:pt idx="14">
                    <c:v>00:00.0</c:v>
                  </c:pt>
                  <c:pt idx="15">
                    <c:v>00:00.0</c:v>
                  </c:pt>
                  <c:pt idx="16">
                    <c:v>00:00.0</c:v>
                  </c:pt>
                  <c:pt idx="17">
                    <c:v>00:00.0</c:v>
                  </c:pt>
                  <c:pt idx="18">
                    <c:v>00:00.0</c:v>
                  </c:pt>
                  <c:pt idx="19">
                    <c:v>00:00.0</c:v>
                  </c:pt>
                  <c:pt idx="20">
                    <c:v>00:00.0</c:v>
                  </c:pt>
                  <c:pt idx="21">
                    <c:v>00:00.0</c:v>
                  </c:pt>
                  <c:pt idx="22">
                    <c:v>00:00.0</c:v>
                  </c:pt>
                  <c:pt idx="23">
                    <c:v>00:00.0</c:v>
                  </c:pt>
                  <c:pt idx="24">
                    <c:v>00:00.0</c:v>
                  </c:pt>
                  <c:pt idx="25">
                    <c:v>00:00.0</c:v>
                  </c:pt>
                  <c:pt idx="26">
                    <c:v>00:00.0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Posts2Votes!$C$2:$C$28</c:f>
              <c:numCache>
                <c:formatCode>General</c:formatCode>
                <c:ptCount val="27"/>
                <c:pt idx="0">
                  <c:v>236057</c:v>
                </c:pt>
                <c:pt idx="1">
                  <c:v>271682</c:v>
                </c:pt>
                <c:pt idx="2">
                  <c:v>181530</c:v>
                </c:pt>
                <c:pt idx="3">
                  <c:v>184067</c:v>
                </c:pt>
                <c:pt idx="4">
                  <c:v>258684</c:v>
                </c:pt>
                <c:pt idx="5">
                  <c:v>263589</c:v>
                </c:pt>
                <c:pt idx="6">
                  <c:v>271698</c:v>
                </c:pt>
                <c:pt idx="7">
                  <c:v>270005</c:v>
                </c:pt>
                <c:pt idx="8">
                  <c:v>300298</c:v>
                </c:pt>
                <c:pt idx="9">
                  <c:v>323463</c:v>
                </c:pt>
                <c:pt idx="10">
                  <c:v>343122</c:v>
                </c:pt>
                <c:pt idx="11">
                  <c:v>353791</c:v>
                </c:pt>
                <c:pt idx="12">
                  <c:v>338547</c:v>
                </c:pt>
                <c:pt idx="13">
                  <c:v>366467</c:v>
                </c:pt>
                <c:pt idx="14">
                  <c:v>384752</c:v>
                </c:pt>
                <c:pt idx="15">
                  <c:v>382677</c:v>
                </c:pt>
                <c:pt idx="16">
                  <c:v>459924</c:v>
                </c:pt>
                <c:pt idx="17">
                  <c:v>446358</c:v>
                </c:pt>
                <c:pt idx="18">
                  <c:v>499676</c:v>
                </c:pt>
                <c:pt idx="19">
                  <c:v>457720</c:v>
                </c:pt>
                <c:pt idx="20">
                  <c:v>485898</c:v>
                </c:pt>
                <c:pt idx="21">
                  <c:v>486411</c:v>
                </c:pt>
                <c:pt idx="22">
                  <c:v>518872</c:v>
                </c:pt>
                <c:pt idx="23">
                  <c:v>536019</c:v>
                </c:pt>
                <c:pt idx="24">
                  <c:v>505056</c:v>
                </c:pt>
                <c:pt idx="25">
                  <c:v>521375</c:v>
                </c:pt>
                <c:pt idx="26">
                  <c:v>550128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Posts2Votes!$D$1</c:f>
              <c:strCache>
                <c:ptCount val="1"/>
                <c:pt idx="0">
                  <c:v>MoMDelta</c:v>
                </c:pt>
              </c:strCache>
            </c:strRef>
          </c:tx>
          <c:marker>
            <c:symbol val="none"/>
          </c:marker>
          <c:cat>
            <c:multiLvlStrRef>
              <c:f>Posts2Votes!$A$2:$B$28</c:f>
              <c:multiLvlStrCache>
                <c:ptCount val="27"/>
                <c:lvl>
                  <c:pt idx="0">
                    <c:v>00:00.0</c:v>
                  </c:pt>
                  <c:pt idx="1">
                    <c:v>00:00.0</c:v>
                  </c:pt>
                  <c:pt idx="2">
                    <c:v>00:00.0</c:v>
                  </c:pt>
                  <c:pt idx="3">
                    <c:v>00:00.0</c:v>
                  </c:pt>
                  <c:pt idx="4">
                    <c:v>00:00.0</c:v>
                  </c:pt>
                  <c:pt idx="5">
                    <c:v>00:00.0</c:v>
                  </c:pt>
                  <c:pt idx="6">
                    <c:v>00:00.0</c:v>
                  </c:pt>
                  <c:pt idx="7">
                    <c:v>00:00.0</c:v>
                  </c:pt>
                  <c:pt idx="8">
                    <c:v>00:00.0</c:v>
                  </c:pt>
                  <c:pt idx="9">
                    <c:v>00:00.0</c:v>
                  </c:pt>
                  <c:pt idx="10">
                    <c:v>00:00.0</c:v>
                  </c:pt>
                  <c:pt idx="11">
                    <c:v>00:00.0</c:v>
                  </c:pt>
                  <c:pt idx="12">
                    <c:v>00:00.0</c:v>
                  </c:pt>
                  <c:pt idx="13">
                    <c:v>00:00.0</c:v>
                  </c:pt>
                  <c:pt idx="14">
                    <c:v>00:00.0</c:v>
                  </c:pt>
                  <c:pt idx="15">
                    <c:v>00:00.0</c:v>
                  </c:pt>
                  <c:pt idx="16">
                    <c:v>00:00.0</c:v>
                  </c:pt>
                  <c:pt idx="17">
                    <c:v>00:00.0</c:v>
                  </c:pt>
                  <c:pt idx="18">
                    <c:v>00:00.0</c:v>
                  </c:pt>
                  <c:pt idx="19">
                    <c:v>00:00.0</c:v>
                  </c:pt>
                  <c:pt idx="20">
                    <c:v>00:00.0</c:v>
                  </c:pt>
                  <c:pt idx="21">
                    <c:v>00:00.0</c:v>
                  </c:pt>
                  <c:pt idx="22">
                    <c:v>00:00.0</c:v>
                  </c:pt>
                  <c:pt idx="23">
                    <c:v>00:00.0</c:v>
                  </c:pt>
                  <c:pt idx="24">
                    <c:v>00:00.0</c:v>
                  </c:pt>
                  <c:pt idx="25">
                    <c:v>00:00.0</c:v>
                  </c:pt>
                  <c:pt idx="26">
                    <c:v>00:00.0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Posts2Votes!$D$2:$D$28</c:f>
              <c:numCache>
                <c:formatCode>General</c:formatCode>
                <c:ptCount val="27"/>
                <c:pt idx="0">
                  <c:v>174180</c:v>
                </c:pt>
                <c:pt idx="1">
                  <c:v>35625</c:v>
                </c:pt>
                <c:pt idx="2">
                  <c:v>-90152</c:v>
                </c:pt>
                <c:pt idx="3">
                  <c:v>2537</c:v>
                </c:pt>
                <c:pt idx="4">
                  <c:v>74617</c:v>
                </c:pt>
                <c:pt idx="5">
                  <c:v>4905</c:v>
                </c:pt>
                <c:pt idx="6">
                  <c:v>8109</c:v>
                </c:pt>
                <c:pt idx="7">
                  <c:v>-1693</c:v>
                </c:pt>
                <c:pt idx="8">
                  <c:v>30293</c:v>
                </c:pt>
                <c:pt idx="9">
                  <c:v>23165</c:v>
                </c:pt>
                <c:pt idx="10">
                  <c:v>19659</c:v>
                </c:pt>
                <c:pt idx="11">
                  <c:v>10669</c:v>
                </c:pt>
                <c:pt idx="12">
                  <c:v>-15244</c:v>
                </c:pt>
                <c:pt idx="13">
                  <c:v>27920</c:v>
                </c:pt>
                <c:pt idx="14">
                  <c:v>18285</c:v>
                </c:pt>
                <c:pt idx="15">
                  <c:v>-2075</c:v>
                </c:pt>
                <c:pt idx="16">
                  <c:v>77247</c:v>
                </c:pt>
                <c:pt idx="17">
                  <c:v>-13566</c:v>
                </c:pt>
                <c:pt idx="18">
                  <c:v>53318</c:v>
                </c:pt>
                <c:pt idx="19">
                  <c:v>-41956</c:v>
                </c:pt>
                <c:pt idx="20">
                  <c:v>28178</c:v>
                </c:pt>
                <c:pt idx="21">
                  <c:v>513</c:v>
                </c:pt>
                <c:pt idx="22">
                  <c:v>32461</c:v>
                </c:pt>
                <c:pt idx="23">
                  <c:v>17147</c:v>
                </c:pt>
                <c:pt idx="24">
                  <c:v>-30963</c:v>
                </c:pt>
                <c:pt idx="25">
                  <c:v>16319</c:v>
                </c:pt>
                <c:pt idx="26">
                  <c:v>28753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Posts2Votes!$E$1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forward val="48"/>
            <c:dispRSqr val="1"/>
            <c:dispEq val="1"/>
            <c:trendlineLbl>
              <c:numFmt formatCode="0.000000" sourceLinked="0"/>
            </c:trendlineLbl>
          </c:trendline>
          <c:cat>
            <c:multiLvlStrRef>
              <c:f>Posts2Votes!$A$2:$B$28</c:f>
              <c:multiLvlStrCache>
                <c:ptCount val="27"/>
                <c:lvl>
                  <c:pt idx="0">
                    <c:v>00:00.0</c:v>
                  </c:pt>
                  <c:pt idx="1">
                    <c:v>00:00.0</c:v>
                  </c:pt>
                  <c:pt idx="2">
                    <c:v>00:00.0</c:v>
                  </c:pt>
                  <c:pt idx="3">
                    <c:v>00:00.0</c:v>
                  </c:pt>
                  <c:pt idx="4">
                    <c:v>00:00.0</c:v>
                  </c:pt>
                  <c:pt idx="5">
                    <c:v>00:00.0</c:v>
                  </c:pt>
                  <c:pt idx="6">
                    <c:v>00:00.0</c:v>
                  </c:pt>
                  <c:pt idx="7">
                    <c:v>00:00.0</c:v>
                  </c:pt>
                  <c:pt idx="8">
                    <c:v>00:00.0</c:v>
                  </c:pt>
                  <c:pt idx="9">
                    <c:v>00:00.0</c:v>
                  </c:pt>
                  <c:pt idx="10">
                    <c:v>00:00.0</c:v>
                  </c:pt>
                  <c:pt idx="11">
                    <c:v>00:00.0</c:v>
                  </c:pt>
                  <c:pt idx="12">
                    <c:v>00:00.0</c:v>
                  </c:pt>
                  <c:pt idx="13">
                    <c:v>00:00.0</c:v>
                  </c:pt>
                  <c:pt idx="14">
                    <c:v>00:00.0</c:v>
                  </c:pt>
                  <c:pt idx="15">
                    <c:v>00:00.0</c:v>
                  </c:pt>
                  <c:pt idx="16">
                    <c:v>00:00.0</c:v>
                  </c:pt>
                  <c:pt idx="17">
                    <c:v>00:00.0</c:v>
                  </c:pt>
                  <c:pt idx="18">
                    <c:v>00:00.0</c:v>
                  </c:pt>
                  <c:pt idx="19">
                    <c:v>00:00.0</c:v>
                  </c:pt>
                  <c:pt idx="20">
                    <c:v>00:00.0</c:v>
                  </c:pt>
                  <c:pt idx="21">
                    <c:v>00:00.0</c:v>
                  </c:pt>
                  <c:pt idx="22">
                    <c:v>00:00.0</c:v>
                  </c:pt>
                  <c:pt idx="23">
                    <c:v>00:00.0</c:v>
                  </c:pt>
                  <c:pt idx="24">
                    <c:v>00:00.0</c:v>
                  </c:pt>
                  <c:pt idx="25">
                    <c:v>00:00.0</c:v>
                  </c:pt>
                  <c:pt idx="26">
                    <c:v>00:00.0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Posts2Votes!$E$2:$E$28</c:f>
              <c:numCache>
                <c:formatCode>General</c:formatCode>
                <c:ptCount val="27"/>
                <c:pt idx="0">
                  <c:v>297940</c:v>
                </c:pt>
                <c:pt idx="1">
                  <c:v>569622</c:v>
                </c:pt>
                <c:pt idx="2">
                  <c:v>751152</c:v>
                </c:pt>
                <c:pt idx="3">
                  <c:v>935219</c:v>
                </c:pt>
                <c:pt idx="4">
                  <c:v>1193903</c:v>
                </c:pt>
                <c:pt idx="5">
                  <c:v>1457492</c:v>
                </c:pt>
                <c:pt idx="6">
                  <c:v>1729190</c:v>
                </c:pt>
                <c:pt idx="7">
                  <c:v>1999195</c:v>
                </c:pt>
                <c:pt idx="8">
                  <c:v>2299493</c:v>
                </c:pt>
                <c:pt idx="9">
                  <c:v>2622956</c:v>
                </c:pt>
                <c:pt idx="10">
                  <c:v>2966078</c:v>
                </c:pt>
                <c:pt idx="11">
                  <c:v>3319869</c:v>
                </c:pt>
                <c:pt idx="12">
                  <c:v>3658416</c:v>
                </c:pt>
                <c:pt idx="13">
                  <c:v>4024883</c:v>
                </c:pt>
                <c:pt idx="14">
                  <c:v>4409635</c:v>
                </c:pt>
                <c:pt idx="15">
                  <c:v>4792312</c:v>
                </c:pt>
                <c:pt idx="16">
                  <c:v>5252236</c:v>
                </c:pt>
                <c:pt idx="17">
                  <c:v>5698594</c:v>
                </c:pt>
                <c:pt idx="18">
                  <c:v>6198270</c:v>
                </c:pt>
                <c:pt idx="19">
                  <c:v>6655990</c:v>
                </c:pt>
                <c:pt idx="20">
                  <c:v>7141888</c:v>
                </c:pt>
                <c:pt idx="21">
                  <c:v>7628299</c:v>
                </c:pt>
                <c:pt idx="22">
                  <c:v>8147171</c:v>
                </c:pt>
                <c:pt idx="23">
                  <c:v>8683190</c:v>
                </c:pt>
                <c:pt idx="24">
                  <c:v>9188246</c:v>
                </c:pt>
                <c:pt idx="25">
                  <c:v>9709621</c:v>
                </c:pt>
                <c:pt idx="26">
                  <c:v>10259749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Posts2Votes!$F$1</c:f>
              <c:strCache>
                <c:ptCount val="1"/>
                <c:pt idx="0">
                  <c:v>MoM-Delta%</c:v>
                </c:pt>
              </c:strCache>
            </c:strRef>
          </c:tx>
          <c:marker>
            <c:symbol val="none"/>
          </c:marker>
          <c:cat>
            <c:multiLvlStrRef>
              <c:f>Posts2Votes!$A$2:$B$28</c:f>
              <c:multiLvlStrCache>
                <c:ptCount val="27"/>
                <c:lvl>
                  <c:pt idx="0">
                    <c:v>00:00.0</c:v>
                  </c:pt>
                  <c:pt idx="1">
                    <c:v>00:00.0</c:v>
                  </c:pt>
                  <c:pt idx="2">
                    <c:v>00:00.0</c:v>
                  </c:pt>
                  <c:pt idx="3">
                    <c:v>00:00.0</c:v>
                  </c:pt>
                  <c:pt idx="4">
                    <c:v>00:00.0</c:v>
                  </c:pt>
                  <c:pt idx="5">
                    <c:v>00:00.0</c:v>
                  </c:pt>
                  <c:pt idx="6">
                    <c:v>00:00.0</c:v>
                  </c:pt>
                  <c:pt idx="7">
                    <c:v>00:00.0</c:v>
                  </c:pt>
                  <c:pt idx="8">
                    <c:v>00:00.0</c:v>
                  </c:pt>
                  <c:pt idx="9">
                    <c:v>00:00.0</c:v>
                  </c:pt>
                  <c:pt idx="10">
                    <c:v>00:00.0</c:v>
                  </c:pt>
                  <c:pt idx="11">
                    <c:v>00:00.0</c:v>
                  </c:pt>
                  <c:pt idx="12">
                    <c:v>00:00.0</c:v>
                  </c:pt>
                  <c:pt idx="13">
                    <c:v>00:00.0</c:v>
                  </c:pt>
                  <c:pt idx="14">
                    <c:v>00:00.0</c:v>
                  </c:pt>
                  <c:pt idx="15">
                    <c:v>00:00.0</c:v>
                  </c:pt>
                  <c:pt idx="16">
                    <c:v>00:00.0</c:v>
                  </c:pt>
                  <c:pt idx="17">
                    <c:v>00:00.0</c:v>
                  </c:pt>
                  <c:pt idx="18">
                    <c:v>00:00.0</c:v>
                  </c:pt>
                  <c:pt idx="19">
                    <c:v>00:00.0</c:v>
                  </c:pt>
                  <c:pt idx="20">
                    <c:v>00:00.0</c:v>
                  </c:pt>
                  <c:pt idx="21">
                    <c:v>00:00.0</c:v>
                  </c:pt>
                  <c:pt idx="22">
                    <c:v>00:00.0</c:v>
                  </c:pt>
                  <c:pt idx="23">
                    <c:v>00:00.0</c:v>
                  </c:pt>
                  <c:pt idx="24">
                    <c:v>00:00.0</c:v>
                  </c:pt>
                  <c:pt idx="25">
                    <c:v>00:00.0</c:v>
                  </c:pt>
                  <c:pt idx="26">
                    <c:v>00:00.0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</c:lvl>
              </c:multiLvlStrCache>
            </c:multiLvlStrRef>
          </c:cat>
          <c:val>
            <c:numRef>
              <c:f>Posts2Votes!$F$2:$F$28</c:f>
              <c:numCache>
                <c:formatCode>General</c:formatCode>
                <c:ptCount val="27"/>
                <c:pt idx="0">
                  <c:v>79.229710680002697</c:v>
                </c:pt>
                <c:pt idx="1">
                  <c:v>47.695138179353997</c:v>
                </c:pt>
                <c:pt idx="2">
                  <c:v>24.1668796728225</c:v>
                </c:pt>
                <c:pt idx="3">
                  <c:v>19.681700222086999</c:v>
                </c:pt>
                <c:pt idx="4">
                  <c:v>21.667086857139999</c:v>
                </c:pt>
                <c:pt idx="5">
                  <c:v>18.085107842787501</c:v>
                </c:pt>
                <c:pt idx="6">
                  <c:v>15.7124433983541</c:v>
                </c:pt>
                <c:pt idx="7">
                  <c:v>13.5056860386305</c:v>
                </c:pt>
                <c:pt idx="8">
                  <c:v>13.0593135095432</c:v>
                </c:pt>
                <c:pt idx="9">
                  <c:v>12.332002519294999</c:v>
                </c:pt>
                <c:pt idx="10">
                  <c:v>11.568205556293499</c:v>
                </c:pt>
                <c:pt idx="11">
                  <c:v>10.6567759149533</c:v>
                </c:pt>
                <c:pt idx="12">
                  <c:v>9.2539230093023903</c:v>
                </c:pt>
                <c:pt idx="13">
                  <c:v>9.1050348544293094</c:v>
                </c:pt>
                <c:pt idx="14">
                  <c:v>8.7252573058767897</c:v>
                </c:pt>
                <c:pt idx="15">
                  <c:v>7.9852271721874502</c:v>
                </c:pt>
                <c:pt idx="16">
                  <c:v>8.7567276108689693</c:v>
                </c:pt>
                <c:pt idx="17">
                  <c:v>7.8327741895632501</c:v>
                </c:pt>
                <c:pt idx="18">
                  <c:v>8.0615397522211794</c:v>
                </c:pt>
                <c:pt idx="19">
                  <c:v>6.8768132163660098</c:v>
                </c:pt>
                <c:pt idx="20">
                  <c:v>6.8034950982149303</c:v>
                </c:pt>
                <c:pt idx="21">
                  <c:v>6.37640186888322</c:v>
                </c:pt>
                <c:pt idx="22">
                  <c:v>6.3687383019209998</c:v>
                </c:pt>
                <c:pt idx="23">
                  <c:v>6.1730654287191697</c:v>
                </c:pt>
                <c:pt idx="24">
                  <c:v>5.4967618411609802</c:v>
                </c:pt>
                <c:pt idx="25">
                  <c:v>5.3696740583386298</c:v>
                </c:pt>
                <c:pt idx="26">
                  <c:v>5.3620025207244302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232"/>
        <c:axId val="70096768"/>
      </c:lineChart>
      <c:catAx>
        <c:axId val="7009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70096768"/>
        <c:crosses val="autoZero"/>
        <c:auto val="1"/>
        <c:lblAlgn val="ctr"/>
        <c:lblOffset val="100"/>
        <c:noMultiLvlLbl val="0"/>
      </c:catAx>
      <c:valAx>
        <c:axId val="7009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9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UserHistory!$C$1</c:f>
              <c:strCache>
                <c:ptCount val="1"/>
                <c:pt idx="0">
                  <c:v>Entries</c:v>
                </c:pt>
              </c:strCache>
            </c:strRef>
          </c:tx>
          <c:marker>
            <c:symbol val="none"/>
          </c:marker>
          <c:cat>
            <c:multiLvlStrRef>
              <c:f>UserHistory!$A$2:$B$29</c:f>
              <c:multiLvlStrCache>
                <c:ptCount val="28"/>
                <c:lvl>
                  <c:pt idx="9">
                    <c:v>00:00.0</c:v>
                  </c:pt>
                  <c:pt idx="10">
                    <c:v>00:00.0</c:v>
                  </c:pt>
                  <c:pt idx="11">
                    <c:v>00:00.0</c:v>
                  </c:pt>
                  <c:pt idx="12">
                    <c:v>00:00.0</c:v>
                  </c:pt>
                  <c:pt idx="13">
                    <c:v>00:00.0</c:v>
                  </c:pt>
                  <c:pt idx="14">
                    <c:v>00:00.0</c:v>
                  </c:pt>
                  <c:pt idx="15">
                    <c:v>00:00.0</c:v>
                  </c:pt>
                  <c:pt idx="16">
                    <c:v>00:00.0</c:v>
                  </c:pt>
                  <c:pt idx="17">
                    <c:v>00:00.0</c:v>
                  </c:pt>
                  <c:pt idx="18">
                    <c:v>00:00.0</c:v>
                  </c:pt>
                  <c:pt idx="19">
                    <c:v>00:00.0</c:v>
                  </c:pt>
                  <c:pt idx="20">
                    <c:v>00:00.0</c:v>
                  </c:pt>
                  <c:pt idx="21">
                    <c:v>00:00.0</c:v>
                  </c:pt>
                  <c:pt idx="22">
                    <c:v>00:00.0</c:v>
                  </c:pt>
                  <c:pt idx="23">
                    <c:v>00:00.0</c:v>
                  </c:pt>
                  <c:pt idx="24">
                    <c:v>00:00.0</c:v>
                  </c:pt>
                  <c:pt idx="25">
                    <c:v>00:00.0</c:v>
                  </c:pt>
                  <c:pt idx="26">
                    <c:v>00:00.0</c:v>
                  </c:pt>
                  <c:pt idx="27">
                    <c:v>00:00.0</c:v>
                  </c:pt>
                </c:lvl>
                <c:lvl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</c:lvl>
              </c:multiLvlStrCache>
            </c:multiLvlStrRef>
          </c:cat>
          <c:val>
            <c:numRef>
              <c:f>UserHistory!$C$2:$C$29</c:f>
              <c:numCache>
                <c:formatCode>General</c:formatCode>
                <c:ptCount val="28"/>
                <c:pt idx="9">
                  <c:v>510544</c:v>
                </c:pt>
                <c:pt idx="10">
                  <c:v>598510</c:v>
                </c:pt>
                <c:pt idx="11">
                  <c:v>631348</c:v>
                </c:pt>
                <c:pt idx="12">
                  <c:v>617500</c:v>
                </c:pt>
                <c:pt idx="13">
                  <c:v>707362</c:v>
                </c:pt>
                <c:pt idx="14">
                  <c:v>777311</c:v>
                </c:pt>
                <c:pt idx="15">
                  <c:v>776818</c:v>
                </c:pt>
                <c:pt idx="16">
                  <c:v>868970</c:v>
                </c:pt>
                <c:pt idx="17">
                  <c:v>851102</c:v>
                </c:pt>
                <c:pt idx="18">
                  <c:v>1089045</c:v>
                </c:pt>
                <c:pt idx="19">
                  <c:v>918463</c:v>
                </c:pt>
                <c:pt idx="20">
                  <c:v>979873</c:v>
                </c:pt>
                <c:pt idx="21">
                  <c:v>1058140</c:v>
                </c:pt>
                <c:pt idx="22">
                  <c:v>1153018</c:v>
                </c:pt>
                <c:pt idx="23">
                  <c:v>1255877</c:v>
                </c:pt>
                <c:pt idx="24">
                  <c:v>1187378</c:v>
                </c:pt>
                <c:pt idx="25">
                  <c:v>1287484</c:v>
                </c:pt>
                <c:pt idx="26">
                  <c:v>1449249</c:v>
                </c:pt>
                <c:pt idx="27">
                  <c:v>1537680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UserHistory!$D$1</c:f>
              <c:strCache>
                <c:ptCount val="1"/>
                <c:pt idx="0">
                  <c:v>MoMDelta</c:v>
                </c:pt>
              </c:strCache>
            </c:strRef>
          </c:tx>
          <c:marker>
            <c:symbol val="none"/>
          </c:marker>
          <c:cat>
            <c:multiLvlStrRef>
              <c:f>UserHistory!$A$2:$B$29</c:f>
              <c:multiLvlStrCache>
                <c:ptCount val="28"/>
                <c:lvl>
                  <c:pt idx="9">
                    <c:v>00:00.0</c:v>
                  </c:pt>
                  <c:pt idx="10">
                    <c:v>00:00.0</c:v>
                  </c:pt>
                  <c:pt idx="11">
                    <c:v>00:00.0</c:v>
                  </c:pt>
                  <c:pt idx="12">
                    <c:v>00:00.0</c:v>
                  </c:pt>
                  <c:pt idx="13">
                    <c:v>00:00.0</c:v>
                  </c:pt>
                  <c:pt idx="14">
                    <c:v>00:00.0</c:v>
                  </c:pt>
                  <c:pt idx="15">
                    <c:v>00:00.0</c:v>
                  </c:pt>
                  <c:pt idx="16">
                    <c:v>00:00.0</c:v>
                  </c:pt>
                  <c:pt idx="17">
                    <c:v>00:00.0</c:v>
                  </c:pt>
                  <c:pt idx="18">
                    <c:v>00:00.0</c:v>
                  </c:pt>
                  <c:pt idx="19">
                    <c:v>00:00.0</c:v>
                  </c:pt>
                  <c:pt idx="20">
                    <c:v>00:00.0</c:v>
                  </c:pt>
                  <c:pt idx="21">
                    <c:v>00:00.0</c:v>
                  </c:pt>
                  <c:pt idx="22">
                    <c:v>00:00.0</c:v>
                  </c:pt>
                  <c:pt idx="23">
                    <c:v>00:00.0</c:v>
                  </c:pt>
                  <c:pt idx="24">
                    <c:v>00:00.0</c:v>
                  </c:pt>
                  <c:pt idx="25">
                    <c:v>00:00.0</c:v>
                  </c:pt>
                  <c:pt idx="26">
                    <c:v>00:00.0</c:v>
                  </c:pt>
                  <c:pt idx="27">
                    <c:v>00:00.0</c:v>
                  </c:pt>
                </c:lvl>
                <c:lvl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</c:lvl>
              </c:multiLvlStrCache>
            </c:multiLvlStrRef>
          </c:cat>
          <c:val>
            <c:numRef>
              <c:f>UserHistory!$D$2:$D$29</c:f>
              <c:numCache>
                <c:formatCode>General</c:formatCode>
                <c:ptCount val="28"/>
                <c:pt idx="9">
                  <c:v>386567</c:v>
                </c:pt>
                <c:pt idx="10">
                  <c:v>87966</c:v>
                </c:pt>
                <c:pt idx="11">
                  <c:v>32838</c:v>
                </c:pt>
                <c:pt idx="12">
                  <c:v>-13848</c:v>
                </c:pt>
                <c:pt idx="13">
                  <c:v>89862</c:v>
                </c:pt>
                <c:pt idx="14">
                  <c:v>69949</c:v>
                </c:pt>
                <c:pt idx="15">
                  <c:v>-493</c:v>
                </c:pt>
                <c:pt idx="16">
                  <c:v>92152</c:v>
                </c:pt>
                <c:pt idx="17">
                  <c:v>-17868</c:v>
                </c:pt>
                <c:pt idx="18">
                  <c:v>237943</c:v>
                </c:pt>
                <c:pt idx="19">
                  <c:v>-170582</c:v>
                </c:pt>
                <c:pt idx="20">
                  <c:v>61410</c:v>
                </c:pt>
                <c:pt idx="21">
                  <c:v>78267</c:v>
                </c:pt>
                <c:pt idx="22">
                  <c:v>94878</c:v>
                </c:pt>
                <c:pt idx="23">
                  <c:v>102859</c:v>
                </c:pt>
                <c:pt idx="24">
                  <c:v>-68499</c:v>
                </c:pt>
                <c:pt idx="25">
                  <c:v>100106</c:v>
                </c:pt>
                <c:pt idx="26">
                  <c:v>161765</c:v>
                </c:pt>
                <c:pt idx="27">
                  <c:v>88431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UserHistory!$E$1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forward val="48"/>
            <c:dispRSqr val="1"/>
            <c:dispEq val="1"/>
            <c:trendlineLbl>
              <c:numFmt formatCode="0.000000" sourceLinked="0"/>
            </c:trendlineLbl>
          </c:trendline>
          <c:cat>
            <c:multiLvlStrRef>
              <c:f>UserHistory!$A$2:$B$29</c:f>
              <c:multiLvlStrCache>
                <c:ptCount val="28"/>
                <c:lvl>
                  <c:pt idx="9">
                    <c:v>00:00.0</c:v>
                  </c:pt>
                  <c:pt idx="10">
                    <c:v>00:00.0</c:v>
                  </c:pt>
                  <c:pt idx="11">
                    <c:v>00:00.0</c:v>
                  </c:pt>
                  <c:pt idx="12">
                    <c:v>00:00.0</c:v>
                  </c:pt>
                  <c:pt idx="13">
                    <c:v>00:00.0</c:v>
                  </c:pt>
                  <c:pt idx="14">
                    <c:v>00:00.0</c:v>
                  </c:pt>
                  <c:pt idx="15">
                    <c:v>00:00.0</c:v>
                  </c:pt>
                  <c:pt idx="16">
                    <c:v>00:00.0</c:v>
                  </c:pt>
                  <c:pt idx="17">
                    <c:v>00:00.0</c:v>
                  </c:pt>
                  <c:pt idx="18">
                    <c:v>00:00.0</c:v>
                  </c:pt>
                  <c:pt idx="19">
                    <c:v>00:00.0</c:v>
                  </c:pt>
                  <c:pt idx="20">
                    <c:v>00:00.0</c:v>
                  </c:pt>
                  <c:pt idx="21">
                    <c:v>00:00.0</c:v>
                  </c:pt>
                  <c:pt idx="22">
                    <c:v>00:00.0</c:v>
                  </c:pt>
                  <c:pt idx="23">
                    <c:v>00:00.0</c:v>
                  </c:pt>
                  <c:pt idx="24">
                    <c:v>00:00.0</c:v>
                  </c:pt>
                  <c:pt idx="25">
                    <c:v>00:00.0</c:v>
                  </c:pt>
                  <c:pt idx="26">
                    <c:v>00:00.0</c:v>
                  </c:pt>
                  <c:pt idx="27">
                    <c:v>00:00.0</c:v>
                  </c:pt>
                </c:lvl>
                <c:lvl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</c:lvl>
              </c:multiLvlStrCache>
            </c:multiLvlStrRef>
          </c:cat>
          <c:val>
            <c:numRef>
              <c:f>UserHistory!$E$2:$E$29</c:f>
              <c:numCache>
                <c:formatCode>General</c:formatCode>
                <c:ptCount val="28"/>
                <c:pt idx="9">
                  <c:v>634521</c:v>
                </c:pt>
                <c:pt idx="10">
                  <c:v>1233031</c:v>
                </c:pt>
                <c:pt idx="11">
                  <c:v>1864379</c:v>
                </c:pt>
                <c:pt idx="12">
                  <c:v>2481879</c:v>
                </c:pt>
                <c:pt idx="13">
                  <c:v>3189241</c:v>
                </c:pt>
                <c:pt idx="14">
                  <c:v>3966552</c:v>
                </c:pt>
                <c:pt idx="15">
                  <c:v>4743370</c:v>
                </c:pt>
                <c:pt idx="16">
                  <c:v>5612340</c:v>
                </c:pt>
                <c:pt idx="17">
                  <c:v>6463442</c:v>
                </c:pt>
                <c:pt idx="18">
                  <c:v>7552487</c:v>
                </c:pt>
                <c:pt idx="19">
                  <c:v>8470950</c:v>
                </c:pt>
                <c:pt idx="20">
                  <c:v>9450823</c:v>
                </c:pt>
                <c:pt idx="21">
                  <c:v>10508963</c:v>
                </c:pt>
                <c:pt idx="22">
                  <c:v>11661981</c:v>
                </c:pt>
                <c:pt idx="23">
                  <c:v>12917858</c:v>
                </c:pt>
                <c:pt idx="24">
                  <c:v>14105236</c:v>
                </c:pt>
                <c:pt idx="25">
                  <c:v>15392720</c:v>
                </c:pt>
                <c:pt idx="26">
                  <c:v>16841969</c:v>
                </c:pt>
                <c:pt idx="27">
                  <c:v>18379649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UserHistory!$F$1</c:f>
              <c:strCache>
                <c:ptCount val="1"/>
                <c:pt idx="0">
                  <c:v>MoM-Delta%</c:v>
                </c:pt>
              </c:strCache>
            </c:strRef>
          </c:tx>
          <c:marker>
            <c:symbol val="none"/>
          </c:marker>
          <c:cat>
            <c:multiLvlStrRef>
              <c:f>UserHistory!$A$2:$B$29</c:f>
              <c:multiLvlStrCache>
                <c:ptCount val="28"/>
                <c:lvl>
                  <c:pt idx="9">
                    <c:v>00:00.0</c:v>
                  </c:pt>
                  <c:pt idx="10">
                    <c:v>00:00.0</c:v>
                  </c:pt>
                  <c:pt idx="11">
                    <c:v>00:00.0</c:v>
                  </c:pt>
                  <c:pt idx="12">
                    <c:v>00:00.0</c:v>
                  </c:pt>
                  <c:pt idx="13">
                    <c:v>00:00.0</c:v>
                  </c:pt>
                  <c:pt idx="14">
                    <c:v>00:00.0</c:v>
                  </c:pt>
                  <c:pt idx="15">
                    <c:v>00:00.0</c:v>
                  </c:pt>
                  <c:pt idx="16">
                    <c:v>00:00.0</c:v>
                  </c:pt>
                  <c:pt idx="17">
                    <c:v>00:00.0</c:v>
                  </c:pt>
                  <c:pt idx="18">
                    <c:v>00:00.0</c:v>
                  </c:pt>
                  <c:pt idx="19">
                    <c:v>00:00.0</c:v>
                  </c:pt>
                  <c:pt idx="20">
                    <c:v>00:00.0</c:v>
                  </c:pt>
                  <c:pt idx="21">
                    <c:v>00:00.0</c:v>
                  </c:pt>
                  <c:pt idx="22">
                    <c:v>00:00.0</c:v>
                  </c:pt>
                  <c:pt idx="23">
                    <c:v>00:00.0</c:v>
                  </c:pt>
                  <c:pt idx="24">
                    <c:v>00:00.0</c:v>
                  </c:pt>
                  <c:pt idx="25">
                    <c:v>00:00.0</c:v>
                  </c:pt>
                  <c:pt idx="26">
                    <c:v>00:00.0</c:v>
                  </c:pt>
                  <c:pt idx="27">
                    <c:v>00:00.0</c:v>
                  </c:pt>
                </c:lvl>
                <c:lvl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</c:lvl>
              </c:multiLvlStrCache>
            </c:multiLvlStrRef>
          </c:cat>
          <c:val>
            <c:numRef>
              <c:f>UserHistory!$F$2:$F$29</c:f>
              <c:numCache>
                <c:formatCode>General</c:formatCode>
                <c:ptCount val="28"/>
                <c:pt idx="9">
                  <c:v>80.461324369091002</c:v>
                </c:pt>
                <c:pt idx="10">
                  <c:v>48.539736632736698</c:v>
                </c:pt>
                <c:pt idx="11">
                  <c:v>33.863715478451503</c:v>
                </c:pt>
                <c:pt idx="12">
                  <c:v>24.880342675851601</c:v>
                </c:pt>
                <c:pt idx="13">
                  <c:v>22.179634590173599</c:v>
                </c:pt>
                <c:pt idx="14">
                  <c:v>19.596642121419301</c:v>
                </c:pt>
                <c:pt idx="15">
                  <c:v>16.3769218930845</c:v>
                </c:pt>
                <c:pt idx="16">
                  <c:v>15.4832030846314</c:v>
                </c:pt>
                <c:pt idx="17">
                  <c:v>13.167937454996901</c:v>
                </c:pt>
                <c:pt idx="18">
                  <c:v>14.419687183837601</c:v>
                </c:pt>
                <c:pt idx="19">
                  <c:v>10.8425029069939</c:v>
                </c:pt>
                <c:pt idx="20">
                  <c:v>10.3681234956998</c:v>
                </c:pt>
                <c:pt idx="21">
                  <c:v>10.068928780127999</c:v>
                </c:pt>
                <c:pt idx="22">
                  <c:v>9.8869823231576195</c:v>
                </c:pt>
                <c:pt idx="23">
                  <c:v>9.7220220256330396</c:v>
                </c:pt>
                <c:pt idx="24">
                  <c:v>8.4179945659895399</c:v>
                </c:pt>
                <c:pt idx="25">
                  <c:v>8.3642397185162896</c:v>
                </c:pt>
                <c:pt idx="26">
                  <c:v>8.6049855572112701</c:v>
                </c:pt>
                <c:pt idx="27">
                  <c:v>8.3662098226141293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00640"/>
        <c:axId val="72002176"/>
      </c:lineChart>
      <c:catAx>
        <c:axId val="7200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72002176"/>
        <c:crosses val="autoZero"/>
        <c:auto val="1"/>
        <c:lblAlgn val="ctr"/>
        <c:lblOffset val="100"/>
        <c:noMultiLvlLbl val="0"/>
      </c:catAx>
      <c:valAx>
        <c:axId val="7200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00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'Very Rough DB Bkup Size'!$B$1</c:f>
              <c:strCache>
                <c:ptCount val="1"/>
                <c:pt idx="0">
                  <c:v>Size (KB)</c:v>
                </c:pt>
              </c:strCache>
            </c:strRef>
          </c:tx>
          <c:marker>
            <c:symbol val="none"/>
          </c:marker>
          <c:trendline>
            <c:trendlineType val="linear"/>
            <c:forward val="1461"/>
            <c:dispRSqr val="0"/>
            <c:dispEq val="1"/>
            <c:trendlineLbl>
              <c:layout>
                <c:manualLayout>
                  <c:x val="0.11719144786186463"/>
                  <c:y val="0.17651585789219271"/>
                </c:manualLayout>
              </c:layout>
              <c:numFmt formatCode="0.000000" sourceLinked="0"/>
            </c:trendlineLbl>
          </c:trendline>
          <c:cat>
            <c:numRef>
              <c:f>'Very Rough DB Bkup Size'!$A$2:$A$18</c:f>
              <c:numCache>
                <c:formatCode>m/d/yyyy</c:formatCode>
                <c:ptCount val="17"/>
                <c:pt idx="0">
                  <c:v>40074</c:v>
                </c:pt>
                <c:pt idx="1">
                  <c:v>40104</c:v>
                </c:pt>
                <c:pt idx="2">
                  <c:v>40135</c:v>
                </c:pt>
                <c:pt idx="3">
                  <c:v>40175</c:v>
                </c:pt>
                <c:pt idx="4">
                  <c:v>40196</c:v>
                </c:pt>
                <c:pt idx="5">
                  <c:v>40222</c:v>
                </c:pt>
                <c:pt idx="6">
                  <c:v>40255</c:v>
                </c:pt>
                <c:pt idx="7">
                  <c:v>40286</c:v>
                </c:pt>
                <c:pt idx="8">
                  <c:v>40316</c:v>
                </c:pt>
                <c:pt idx="9">
                  <c:v>40347</c:v>
                </c:pt>
                <c:pt idx="10">
                  <c:v>40377</c:v>
                </c:pt>
                <c:pt idx="11">
                  <c:v>40408</c:v>
                </c:pt>
                <c:pt idx="12">
                  <c:v>40439</c:v>
                </c:pt>
                <c:pt idx="13">
                  <c:v>40483</c:v>
                </c:pt>
                <c:pt idx="14">
                  <c:v>40498</c:v>
                </c:pt>
                <c:pt idx="15">
                  <c:v>40532</c:v>
                </c:pt>
                <c:pt idx="16">
                  <c:v>40547</c:v>
                </c:pt>
              </c:numCache>
            </c:numRef>
          </c:cat>
          <c:val>
            <c:numRef>
              <c:f>'Very Rough DB Bkup Size'!$B$2:$B$18</c:f>
              <c:numCache>
                <c:formatCode>#,##0</c:formatCode>
                <c:ptCount val="17"/>
                <c:pt idx="0">
                  <c:v>4973533</c:v>
                </c:pt>
                <c:pt idx="1">
                  <c:v>5572054</c:v>
                </c:pt>
                <c:pt idx="2">
                  <c:v>6277905</c:v>
                </c:pt>
                <c:pt idx="3">
                  <c:v>7005826</c:v>
                </c:pt>
                <c:pt idx="4">
                  <c:v>7741962</c:v>
                </c:pt>
                <c:pt idx="5">
                  <c:v>8111938</c:v>
                </c:pt>
                <c:pt idx="6">
                  <c:v>9355252</c:v>
                </c:pt>
                <c:pt idx="7">
                  <c:v>10333305</c:v>
                </c:pt>
                <c:pt idx="8">
                  <c:v>11063110</c:v>
                </c:pt>
                <c:pt idx="9">
                  <c:v>12098337</c:v>
                </c:pt>
                <c:pt idx="10">
                  <c:v>13817145</c:v>
                </c:pt>
                <c:pt idx="11">
                  <c:v>14556261</c:v>
                </c:pt>
                <c:pt idx="12">
                  <c:v>16292064</c:v>
                </c:pt>
                <c:pt idx="13">
                  <c:v>17609674</c:v>
                </c:pt>
                <c:pt idx="14">
                  <c:v>17612851</c:v>
                </c:pt>
                <c:pt idx="15">
                  <c:v>20428681</c:v>
                </c:pt>
                <c:pt idx="16">
                  <c:v>21005428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18944"/>
        <c:axId val="72037120"/>
      </c:lineChart>
      <c:dateAx>
        <c:axId val="72018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2037120"/>
        <c:crosses val="autoZero"/>
        <c:auto val="1"/>
        <c:lblOffset val="100"/>
        <c:baseTimeUnit val="days"/>
      </c:dateAx>
      <c:valAx>
        <c:axId val="720371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201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590551</xdr:colOff>
      <xdr:row>6</xdr:row>
      <xdr:rowOff>138111</xdr:rowOff>
    </xdr:from>
    <xdr:to>
      <xdr:col>24</xdr:col>
      <xdr:colOff>228601</xdr:colOff>
      <xdr:row>44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590551</xdr:colOff>
      <xdr:row>6</xdr:row>
      <xdr:rowOff>138111</xdr:rowOff>
    </xdr:from>
    <xdr:to>
      <xdr:col>24</xdr:col>
      <xdr:colOff>228601</xdr:colOff>
      <xdr:row>44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</xdr:row>
      <xdr:rowOff>47625</xdr:rowOff>
    </xdr:from>
    <xdr:to>
      <xdr:col>19</xdr:col>
      <xdr:colOff>257175</xdr:colOff>
      <xdr:row>40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</xdr:row>
      <xdr:rowOff>47625</xdr:rowOff>
    </xdr:from>
    <xdr:to>
      <xdr:col>19</xdr:col>
      <xdr:colOff>257175</xdr:colOff>
      <xdr:row>40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4</xdr:row>
      <xdr:rowOff>57150</xdr:rowOff>
    </xdr:from>
    <xdr:to>
      <xdr:col>25</xdr:col>
      <xdr:colOff>438150</xdr:colOff>
      <xdr:row>37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4"/>
  <sheetViews>
    <sheetView tabSelected="1" workbookViewId="0">
      <selection activeCell="F7" sqref="F7"/>
    </sheetView>
  </sheetViews>
  <sheetFormatPr defaultRowHeight="15" x14ac:dyDescent="0.25"/>
  <cols>
    <col min="1" max="1" width="28.28515625" bestFit="1" customWidth="1"/>
    <col min="2" max="2" width="10.140625" bestFit="1" customWidth="1"/>
    <col min="3" max="3" width="13.5703125" bestFit="1" customWidth="1"/>
    <col min="4" max="4" width="10.140625" bestFit="1" customWidth="1"/>
    <col min="5" max="5" width="13.85546875" bestFit="1" customWidth="1"/>
    <col min="6" max="6" width="12" bestFit="1" customWidth="1"/>
    <col min="7" max="7" width="30.85546875" bestFit="1" customWidth="1"/>
    <col min="8" max="8" width="17.7109375" bestFit="1" customWidth="1"/>
    <col min="9" max="9" width="13.28515625" bestFit="1" customWidth="1"/>
    <col min="10" max="10" width="14.28515625" bestFit="1" customWidth="1"/>
    <col min="11" max="11" width="17.7109375" bestFit="1" customWidth="1"/>
    <col min="12" max="12" width="13.28515625" bestFit="1" customWidth="1"/>
    <col min="13" max="13" width="14.28515625" bestFit="1" customWidth="1"/>
    <col min="14" max="14" width="17.7109375" bestFit="1" customWidth="1"/>
    <col min="15" max="15" width="13.28515625" bestFit="1" customWidth="1"/>
    <col min="16" max="16" width="14.28515625" bestFit="1" customWidth="1"/>
    <col min="17" max="17" width="17.7109375" bestFit="1" customWidth="1"/>
    <col min="18" max="18" width="13.28515625" bestFit="1" customWidth="1"/>
    <col min="19" max="19" width="14.28515625" bestFit="1" customWidth="1"/>
    <col min="20" max="20" width="17.140625" customWidth="1"/>
  </cols>
  <sheetData>
    <row r="1" spans="1:20" ht="15.75" thickBot="1" x14ac:dyDescent="0.3">
      <c r="H1" s="25" t="s">
        <v>76</v>
      </c>
      <c r="I1" s="25"/>
      <c r="J1" s="25"/>
      <c r="K1" s="26" t="s">
        <v>75</v>
      </c>
      <c r="L1" s="26"/>
      <c r="M1" s="26"/>
      <c r="N1" s="25" t="s">
        <v>78</v>
      </c>
      <c r="O1" s="25"/>
      <c r="P1" s="25"/>
      <c r="Q1" s="26" t="s">
        <v>74</v>
      </c>
      <c r="R1" s="26"/>
      <c r="S1" s="26"/>
    </row>
    <row r="2" spans="1:20" ht="15.75" thickBot="1" x14ac:dyDescent="0.3">
      <c r="A2" s="10" t="s">
        <v>61</v>
      </c>
      <c r="B2" s="10" t="s">
        <v>62</v>
      </c>
      <c r="C2" s="10" t="s">
        <v>63</v>
      </c>
      <c r="D2" s="10" t="s">
        <v>64</v>
      </c>
      <c r="E2" s="10" t="s">
        <v>65</v>
      </c>
      <c r="F2" s="10" t="s">
        <v>66</v>
      </c>
      <c r="G2" s="10" t="s">
        <v>77</v>
      </c>
      <c r="H2" s="10" t="s">
        <v>68</v>
      </c>
      <c r="I2" s="10" t="s">
        <v>69</v>
      </c>
      <c r="J2" s="10" t="s">
        <v>70</v>
      </c>
      <c r="K2" s="10" t="s">
        <v>68</v>
      </c>
      <c r="L2" s="10" t="s">
        <v>69</v>
      </c>
      <c r="M2" s="10" t="s">
        <v>70</v>
      </c>
      <c r="N2" s="10" t="s">
        <v>68</v>
      </c>
      <c r="O2" s="10" t="s">
        <v>69</v>
      </c>
      <c r="P2" s="10" t="s">
        <v>70</v>
      </c>
      <c r="Q2" s="10" t="s">
        <v>68</v>
      </c>
      <c r="R2" s="10" t="s">
        <v>69</v>
      </c>
      <c r="S2" s="10" t="s">
        <v>70</v>
      </c>
      <c r="T2" s="21" t="s">
        <v>79</v>
      </c>
    </row>
    <row r="3" spans="1:20" x14ac:dyDescent="0.25">
      <c r="A3" t="s">
        <v>12</v>
      </c>
      <c r="B3" s="3">
        <v>1</v>
      </c>
      <c r="C3" s="3">
        <v>32</v>
      </c>
      <c r="D3" s="3">
        <v>24</v>
      </c>
      <c r="E3" s="3">
        <v>8</v>
      </c>
      <c r="F3" s="3">
        <v>0</v>
      </c>
      <c r="G3" s="13" t="s">
        <v>71</v>
      </c>
      <c r="H3" s="8">
        <f>$G$53*C3/4</f>
        <v>45.642234785385675</v>
      </c>
      <c r="I3" s="8">
        <f t="shared" ref="I3:I22" si="0">$G$53*D3/4</f>
        <v>34.231676089039254</v>
      </c>
      <c r="J3" s="8">
        <f t="shared" ref="J3:J22" si="1">$G$53*E3/4</f>
        <v>11.410558696346419</v>
      </c>
      <c r="K3" s="3">
        <f>$G$53*C3/2</f>
        <v>91.28446957077135</v>
      </c>
      <c r="L3" s="3">
        <f t="shared" ref="L3:L22" si="2">$G$53*D3/2</f>
        <v>68.463352178078509</v>
      </c>
      <c r="M3" s="3">
        <f t="shared" ref="M3:M22" si="3">$G$53*E3/2</f>
        <v>22.821117392692837</v>
      </c>
      <c r="N3" s="8">
        <f>$G$53*C3*3/4</f>
        <v>136.92670435615702</v>
      </c>
      <c r="O3" s="8">
        <f t="shared" ref="O3:O22" si="4">$G$53*D3*3/4</f>
        <v>102.69502826711776</v>
      </c>
      <c r="P3" s="8">
        <f t="shared" ref="P3:P22" si="5">$G$53*E3*3/4</f>
        <v>34.231676089039254</v>
      </c>
      <c r="Q3" s="3">
        <f t="shared" ref="Q3:Q22" si="6">$G$53*C3</f>
        <v>182.5689391415427</v>
      </c>
      <c r="R3" s="3">
        <f t="shared" ref="R3:R22" si="7">$G$53*D3</f>
        <v>136.92670435615702</v>
      </c>
      <c r="S3" s="3">
        <f>$G$53*E3</f>
        <v>45.642234785385675</v>
      </c>
      <c r="T3" s="22"/>
    </row>
    <row r="4" spans="1:20" x14ac:dyDescent="0.25">
      <c r="A4" t="s">
        <v>13</v>
      </c>
      <c r="B4" s="3">
        <v>4</v>
      </c>
      <c r="C4" s="3">
        <v>16</v>
      </c>
      <c r="D4" s="3">
        <v>8</v>
      </c>
      <c r="E4" s="3">
        <v>8</v>
      </c>
      <c r="F4" s="3">
        <v>0</v>
      </c>
      <c r="G4" s="13" t="s">
        <v>71</v>
      </c>
      <c r="H4" s="8">
        <f t="shared" ref="H4:H22" si="8">$G$53*C4/4</f>
        <v>22.821117392692837</v>
      </c>
      <c r="I4" s="8">
        <f t="shared" si="0"/>
        <v>11.410558696346419</v>
      </c>
      <c r="J4" s="8">
        <f t="shared" si="1"/>
        <v>11.410558696346419</v>
      </c>
      <c r="K4" s="3">
        <f t="shared" ref="K4:K22" si="9">$G$53*C4/2</f>
        <v>45.642234785385675</v>
      </c>
      <c r="L4" s="3">
        <f t="shared" si="2"/>
        <v>22.821117392692837</v>
      </c>
      <c r="M4" s="3">
        <f t="shared" si="3"/>
        <v>22.821117392692837</v>
      </c>
      <c r="N4" s="8">
        <f t="shared" ref="N4:N22" si="10">$G$53*C4*3/4</f>
        <v>68.463352178078509</v>
      </c>
      <c r="O4" s="8">
        <f t="shared" si="4"/>
        <v>34.231676089039254</v>
      </c>
      <c r="P4" s="8">
        <f t="shared" si="5"/>
        <v>34.231676089039254</v>
      </c>
      <c r="Q4" s="3">
        <f t="shared" si="6"/>
        <v>91.28446957077135</v>
      </c>
      <c r="R4" s="3">
        <f t="shared" si="7"/>
        <v>45.642234785385675</v>
      </c>
      <c r="S4" s="3">
        <f t="shared" ref="S4:S22" si="11">$G$53*E4</f>
        <v>45.642234785385675</v>
      </c>
      <c r="T4" s="22"/>
    </row>
    <row r="5" spans="1:20" x14ac:dyDescent="0.25">
      <c r="A5" t="s">
        <v>14</v>
      </c>
      <c r="B5" s="3">
        <v>899</v>
      </c>
      <c r="C5" s="3">
        <v>624</v>
      </c>
      <c r="D5" s="3">
        <v>328</v>
      </c>
      <c r="E5" s="3">
        <v>96</v>
      </c>
      <c r="F5" s="3">
        <v>200</v>
      </c>
      <c r="G5" s="13" t="s">
        <v>71</v>
      </c>
      <c r="H5" s="8">
        <f t="shared" si="8"/>
        <v>890.0235783150207</v>
      </c>
      <c r="I5" s="8">
        <f t="shared" si="0"/>
        <v>467.83290655020318</v>
      </c>
      <c r="J5" s="8">
        <f t="shared" si="1"/>
        <v>136.92670435615702</v>
      </c>
      <c r="K5" s="3">
        <f t="shared" si="9"/>
        <v>1780.0471566300414</v>
      </c>
      <c r="L5" s="3">
        <f t="shared" si="2"/>
        <v>935.66581310040635</v>
      </c>
      <c r="M5" s="3">
        <f t="shared" si="3"/>
        <v>273.85340871231404</v>
      </c>
      <c r="N5" s="8">
        <f t="shared" si="10"/>
        <v>2670.0707349450622</v>
      </c>
      <c r="O5" s="8">
        <f t="shared" si="4"/>
        <v>1403.4987196506095</v>
      </c>
      <c r="P5" s="8">
        <f t="shared" si="5"/>
        <v>410.78011306847105</v>
      </c>
      <c r="Q5" s="3">
        <f t="shared" si="6"/>
        <v>3560.0943132600828</v>
      </c>
      <c r="R5" s="3">
        <f t="shared" si="7"/>
        <v>1871.3316262008127</v>
      </c>
      <c r="S5" s="3">
        <f t="shared" si="11"/>
        <v>547.70681742462807</v>
      </c>
      <c r="T5" s="22"/>
    </row>
    <row r="6" spans="1:20" x14ac:dyDescent="0.25">
      <c r="A6" t="s">
        <v>15</v>
      </c>
      <c r="B6" s="3">
        <v>5</v>
      </c>
      <c r="C6" s="3">
        <v>16</v>
      </c>
      <c r="D6" s="3">
        <v>8</v>
      </c>
      <c r="E6" s="3">
        <v>8</v>
      </c>
      <c r="F6" s="3">
        <v>0</v>
      </c>
      <c r="G6" s="13" t="s">
        <v>71</v>
      </c>
      <c r="H6" s="8">
        <f t="shared" si="8"/>
        <v>22.821117392692837</v>
      </c>
      <c r="I6" s="8">
        <f t="shared" si="0"/>
        <v>11.410558696346419</v>
      </c>
      <c r="J6" s="8">
        <f t="shared" si="1"/>
        <v>11.410558696346419</v>
      </c>
      <c r="K6" s="3">
        <f t="shared" si="9"/>
        <v>45.642234785385675</v>
      </c>
      <c r="L6" s="3">
        <f t="shared" si="2"/>
        <v>22.821117392692837</v>
      </c>
      <c r="M6" s="3">
        <f t="shared" si="3"/>
        <v>22.821117392692837</v>
      </c>
      <c r="N6" s="8">
        <f t="shared" si="10"/>
        <v>68.463352178078509</v>
      </c>
      <c r="O6" s="8">
        <f t="shared" si="4"/>
        <v>34.231676089039254</v>
      </c>
      <c r="P6" s="8">
        <f t="shared" si="5"/>
        <v>34.231676089039254</v>
      </c>
      <c r="Q6" s="3">
        <f t="shared" si="6"/>
        <v>91.28446957077135</v>
      </c>
      <c r="R6" s="3">
        <f t="shared" si="7"/>
        <v>45.642234785385675</v>
      </c>
      <c r="S6" s="3">
        <f t="shared" si="11"/>
        <v>45.642234785385675</v>
      </c>
      <c r="T6" s="22"/>
    </row>
    <row r="7" spans="1:20" x14ac:dyDescent="0.25">
      <c r="A7" t="s">
        <v>16</v>
      </c>
      <c r="B7" s="3">
        <v>6</v>
      </c>
      <c r="C7" s="3">
        <v>16</v>
      </c>
      <c r="D7" s="3">
        <v>8</v>
      </c>
      <c r="E7" s="3">
        <v>8</v>
      </c>
      <c r="F7" s="3">
        <v>0</v>
      </c>
      <c r="G7" s="13" t="s">
        <v>71</v>
      </c>
      <c r="H7" s="8">
        <f t="shared" si="8"/>
        <v>22.821117392692837</v>
      </c>
      <c r="I7" s="8">
        <f t="shared" si="0"/>
        <v>11.410558696346419</v>
      </c>
      <c r="J7" s="8">
        <f t="shared" si="1"/>
        <v>11.410558696346419</v>
      </c>
      <c r="K7" s="3">
        <f t="shared" si="9"/>
        <v>45.642234785385675</v>
      </c>
      <c r="L7" s="3">
        <f t="shared" si="2"/>
        <v>22.821117392692837</v>
      </c>
      <c r="M7" s="3">
        <f t="shared" si="3"/>
        <v>22.821117392692837</v>
      </c>
      <c r="N7" s="8">
        <f t="shared" si="10"/>
        <v>68.463352178078509</v>
      </c>
      <c r="O7" s="8">
        <f t="shared" si="4"/>
        <v>34.231676089039254</v>
      </c>
      <c r="P7" s="8">
        <f t="shared" si="5"/>
        <v>34.231676089039254</v>
      </c>
      <c r="Q7" s="3">
        <f t="shared" si="6"/>
        <v>91.28446957077135</v>
      </c>
      <c r="R7" s="3">
        <f t="shared" si="7"/>
        <v>45.642234785385675</v>
      </c>
      <c r="S7" s="3">
        <f t="shared" si="11"/>
        <v>45.642234785385675</v>
      </c>
      <c r="T7" s="22"/>
    </row>
    <row r="8" spans="1:20" x14ac:dyDescent="0.25">
      <c r="A8" t="s">
        <v>17</v>
      </c>
      <c r="B8" s="3">
        <v>5</v>
      </c>
      <c r="C8" s="3">
        <v>16</v>
      </c>
      <c r="D8" s="3">
        <v>8</v>
      </c>
      <c r="E8" s="3">
        <v>8</v>
      </c>
      <c r="F8" s="3">
        <v>0</v>
      </c>
      <c r="G8" s="13" t="s">
        <v>71</v>
      </c>
      <c r="H8" s="8">
        <f t="shared" si="8"/>
        <v>22.821117392692837</v>
      </c>
      <c r="I8" s="8">
        <f t="shared" si="0"/>
        <v>11.410558696346419</v>
      </c>
      <c r="J8" s="8">
        <f t="shared" si="1"/>
        <v>11.410558696346419</v>
      </c>
      <c r="K8" s="3">
        <f t="shared" si="9"/>
        <v>45.642234785385675</v>
      </c>
      <c r="L8" s="3">
        <f t="shared" si="2"/>
        <v>22.821117392692837</v>
      </c>
      <c r="M8" s="3">
        <f t="shared" si="3"/>
        <v>22.821117392692837</v>
      </c>
      <c r="N8" s="8">
        <f t="shared" si="10"/>
        <v>68.463352178078509</v>
      </c>
      <c r="O8" s="8">
        <f t="shared" si="4"/>
        <v>34.231676089039254</v>
      </c>
      <c r="P8" s="8">
        <f t="shared" si="5"/>
        <v>34.231676089039254</v>
      </c>
      <c r="Q8" s="3">
        <f t="shared" si="6"/>
        <v>91.28446957077135</v>
      </c>
      <c r="R8" s="3">
        <f t="shared" si="7"/>
        <v>45.642234785385675</v>
      </c>
      <c r="S8" s="3">
        <f t="shared" si="11"/>
        <v>45.642234785385675</v>
      </c>
      <c r="T8" s="22"/>
    </row>
    <row r="9" spans="1:20" x14ac:dyDescent="0.25">
      <c r="A9" t="s">
        <v>18</v>
      </c>
      <c r="B9" s="3">
        <v>1703245</v>
      </c>
      <c r="C9" s="3">
        <v>196944</v>
      </c>
      <c r="D9" s="3">
        <v>132096</v>
      </c>
      <c r="E9" s="3">
        <v>63840</v>
      </c>
      <c r="F9" s="3">
        <v>1008</v>
      </c>
      <c r="G9" s="13" t="s">
        <v>71</v>
      </c>
      <c r="H9" s="8">
        <f t="shared" si="8"/>
        <v>280905.13398665615</v>
      </c>
      <c r="I9" s="8">
        <f t="shared" si="0"/>
        <v>188411.14519407207</v>
      </c>
      <c r="J9" s="8">
        <f t="shared" si="1"/>
        <v>91056.258396844423</v>
      </c>
      <c r="K9" s="3">
        <f t="shared" si="9"/>
        <v>561810.26797331229</v>
      </c>
      <c r="L9" s="3">
        <f t="shared" si="2"/>
        <v>376822.29038814415</v>
      </c>
      <c r="M9" s="3">
        <f t="shared" si="3"/>
        <v>182112.51679368885</v>
      </c>
      <c r="N9" s="8">
        <f t="shared" si="10"/>
        <v>842715.4019599685</v>
      </c>
      <c r="O9" s="8">
        <f t="shared" si="4"/>
        <v>565233.43558221625</v>
      </c>
      <c r="P9" s="8">
        <f t="shared" si="5"/>
        <v>273168.77519053326</v>
      </c>
      <c r="Q9" s="3">
        <f t="shared" si="6"/>
        <v>1123620.5359466246</v>
      </c>
      <c r="R9" s="3">
        <f t="shared" si="7"/>
        <v>753644.58077628829</v>
      </c>
      <c r="S9" s="3">
        <f t="shared" si="11"/>
        <v>364225.03358737769</v>
      </c>
      <c r="T9" s="22"/>
    </row>
    <row r="10" spans="1:20" x14ac:dyDescent="0.25">
      <c r="A10" t="s">
        <v>19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13" t="s">
        <v>71</v>
      </c>
      <c r="H10" s="8">
        <f t="shared" si="8"/>
        <v>0</v>
      </c>
      <c r="I10" s="8">
        <f t="shared" si="0"/>
        <v>0</v>
      </c>
      <c r="J10" s="8">
        <f t="shared" si="1"/>
        <v>0</v>
      </c>
      <c r="K10" s="3">
        <f t="shared" si="9"/>
        <v>0</v>
      </c>
      <c r="L10" s="3">
        <f t="shared" si="2"/>
        <v>0</v>
      </c>
      <c r="M10" s="3">
        <f t="shared" si="3"/>
        <v>0</v>
      </c>
      <c r="N10" s="8">
        <f t="shared" si="10"/>
        <v>0</v>
      </c>
      <c r="O10" s="8">
        <f t="shared" si="4"/>
        <v>0</v>
      </c>
      <c r="P10" s="8">
        <f t="shared" si="5"/>
        <v>0</v>
      </c>
      <c r="Q10" s="3">
        <f t="shared" si="6"/>
        <v>0</v>
      </c>
      <c r="R10" s="3">
        <f t="shared" si="7"/>
        <v>0</v>
      </c>
      <c r="S10" s="3">
        <f t="shared" si="11"/>
        <v>0</v>
      </c>
      <c r="T10" s="22"/>
    </row>
    <row r="11" spans="1:20" x14ac:dyDescent="0.25">
      <c r="A11" t="s">
        <v>20</v>
      </c>
      <c r="B11" s="3">
        <v>114</v>
      </c>
      <c r="C11" s="3">
        <v>712</v>
      </c>
      <c r="D11" s="3">
        <v>568</v>
      </c>
      <c r="E11" s="3">
        <v>40</v>
      </c>
      <c r="F11" s="3">
        <v>104</v>
      </c>
      <c r="G11" s="13" t="s">
        <v>71</v>
      </c>
      <c r="H11" s="8">
        <f t="shared" si="8"/>
        <v>1015.5397239748313</v>
      </c>
      <c r="I11" s="8">
        <f t="shared" si="0"/>
        <v>810.14966744059575</v>
      </c>
      <c r="J11" s="8">
        <f t="shared" si="1"/>
        <v>57.052793481732095</v>
      </c>
      <c r="K11" s="3">
        <f t="shared" si="9"/>
        <v>2031.0794479496626</v>
      </c>
      <c r="L11" s="3">
        <f t="shared" si="2"/>
        <v>1620.2993348811915</v>
      </c>
      <c r="M11" s="3">
        <f t="shared" si="3"/>
        <v>114.10558696346419</v>
      </c>
      <c r="N11" s="8">
        <f t="shared" si="10"/>
        <v>3046.6191719244939</v>
      </c>
      <c r="O11" s="8">
        <f t="shared" si="4"/>
        <v>2430.4490023217872</v>
      </c>
      <c r="P11" s="8">
        <f t="shared" si="5"/>
        <v>171.15838044519629</v>
      </c>
      <c r="Q11" s="3">
        <f t="shared" si="6"/>
        <v>4062.1588958993252</v>
      </c>
      <c r="R11" s="3">
        <f t="shared" si="7"/>
        <v>3240.598669762383</v>
      </c>
      <c r="S11" s="3">
        <f t="shared" si="11"/>
        <v>228.21117392692838</v>
      </c>
      <c r="T11" s="22"/>
    </row>
    <row r="12" spans="1:20" x14ac:dyDescent="0.25">
      <c r="A12" t="s">
        <v>21</v>
      </c>
      <c r="B12" s="3">
        <v>2933</v>
      </c>
      <c r="C12" s="3">
        <v>1816</v>
      </c>
      <c r="D12" s="3">
        <v>1240</v>
      </c>
      <c r="E12" s="3">
        <v>96</v>
      </c>
      <c r="F12" s="3">
        <v>480</v>
      </c>
      <c r="G12" s="13" t="s">
        <v>71</v>
      </c>
      <c r="H12" s="8">
        <f t="shared" si="8"/>
        <v>2590.1968240706369</v>
      </c>
      <c r="I12" s="8">
        <f t="shared" si="0"/>
        <v>1768.6365979336949</v>
      </c>
      <c r="J12" s="8">
        <f t="shared" si="1"/>
        <v>136.92670435615702</v>
      </c>
      <c r="K12" s="3">
        <f t="shared" si="9"/>
        <v>5180.3936481412738</v>
      </c>
      <c r="L12" s="3">
        <f t="shared" si="2"/>
        <v>3537.2731958673899</v>
      </c>
      <c r="M12" s="3">
        <f t="shared" si="3"/>
        <v>273.85340871231404</v>
      </c>
      <c r="N12" s="8">
        <f t="shared" si="10"/>
        <v>7770.5904722119103</v>
      </c>
      <c r="O12" s="8">
        <f t="shared" si="4"/>
        <v>5305.9097938010846</v>
      </c>
      <c r="P12" s="8">
        <f t="shared" si="5"/>
        <v>410.78011306847105</v>
      </c>
      <c r="Q12" s="3">
        <f t="shared" si="6"/>
        <v>10360.787296282548</v>
      </c>
      <c r="R12" s="3">
        <f t="shared" si="7"/>
        <v>7074.5463917347797</v>
      </c>
      <c r="S12" s="3">
        <f t="shared" si="11"/>
        <v>547.70681742462807</v>
      </c>
      <c r="T12" s="22"/>
    </row>
    <row r="13" spans="1:20" x14ac:dyDescent="0.25">
      <c r="A13" t="s">
        <v>22</v>
      </c>
      <c r="B13" s="3">
        <v>2</v>
      </c>
      <c r="C13" s="3">
        <v>16</v>
      </c>
      <c r="D13" s="3">
        <v>8</v>
      </c>
      <c r="E13" s="3">
        <v>8</v>
      </c>
      <c r="F13" s="3">
        <v>0</v>
      </c>
      <c r="G13" s="13" t="s">
        <v>71</v>
      </c>
      <c r="H13" s="8">
        <f t="shared" si="8"/>
        <v>22.821117392692837</v>
      </c>
      <c r="I13" s="8">
        <f t="shared" si="0"/>
        <v>11.410558696346419</v>
      </c>
      <c r="J13" s="8">
        <f t="shared" si="1"/>
        <v>11.410558696346419</v>
      </c>
      <c r="K13" s="3">
        <f t="shared" si="9"/>
        <v>45.642234785385675</v>
      </c>
      <c r="L13" s="3">
        <f t="shared" si="2"/>
        <v>22.821117392692837</v>
      </c>
      <c r="M13" s="3">
        <f t="shared" si="3"/>
        <v>22.821117392692837</v>
      </c>
      <c r="N13" s="8">
        <f t="shared" si="10"/>
        <v>68.463352178078509</v>
      </c>
      <c r="O13" s="8">
        <f t="shared" si="4"/>
        <v>34.231676089039254</v>
      </c>
      <c r="P13" s="8">
        <f t="shared" si="5"/>
        <v>34.231676089039254</v>
      </c>
      <c r="Q13" s="3">
        <f t="shared" si="6"/>
        <v>91.28446957077135</v>
      </c>
      <c r="R13" s="3">
        <f t="shared" si="7"/>
        <v>45.642234785385675</v>
      </c>
      <c r="S13" s="3">
        <f t="shared" si="11"/>
        <v>45.642234785385675</v>
      </c>
      <c r="T13" s="22"/>
    </row>
    <row r="14" spans="1:20" x14ac:dyDescent="0.25">
      <c r="A14" t="s">
        <v>23</v>
      </c>
      <c r="B14" s="3">
        <v>382438</v>
      </c>
      <c r="C14" s="3">
        <v>380768</v>
      </c>
      <c r="D14" s="3">
        <v>345296</v>
      </c>
      <c r="E14" s="3">
        <v>28936</v>
      </c>
      <c r="F14" s="3">
        <v>6536</v>
      </c>
      <c r="G14" s="13" t="s">
        <v>71</v>
      </c>
      <c r="H14" s="8">
        <f t="shared" si="8"/>
        <v>543096.95171130414</v>
      </c>
      <c r="I14" s="8">
        <f t="shared" si="0"/>
        <v>492502.53445170412</v>
      </c>
      <c r="J14" s="8">
        <f t="shared" si="1"/>
        <v>41271.990804684996</v>
      </c>
      <c r="K14" s="3">
        <f t="shared" si="9"/>
        <v>1086193.9034226083</v>
      </c>
      <c r="L14" s="3">
        <f t="shared" si="2"/>
        <v>985005.06890340825</v>
      </c>
      <c r="M14" s="3">
        <f t="shared" si="3"/>
        <v>82543.981609369992</v>
      </c>
      <c r="N14" s="8">
        <f t="shared" si="10"/>
        <v>1629290.8551339125</v>
      </c>
      <c r="O14" s="8">
        <f t="shared" si="4"/>
        <v>1477507.6033551125</v>
      </c>
      <c r="P14" s="8">
        <f t="shared" si="5"/>
        <v>123815.972414055</v>
      </c>
      <c r="Q14" s="3">
        <f t="shared" si="6"/>
        <v>2172387.8068452165</v>
      </c>
      <c r="R14" s="3">
        <f t="shared" si="7"/>
        <v>1970010.1378068165</v>
      </c>
      <c r="S14" s="3">
        <f t="shared" si="11"/>
        <v>165087.96321873998</v>
      </c>
      <c r="T14" s="22"/>
    </row>
    <row r="15" spans="1:20" x14ac:dyDescent="0.25">
      <c r="A15" t="s">
        <v>24</v>
      </c>
      <c r="B15" s="3">
        <v>11</v>
      </c>
      <c r="C15" s="3">
        <v>16</v>
      </c>
      <c r="D15" s="3">
        <v>8</v>
      </c>
      <c r="E15" s="3">
        <v>8</v>
      </c>
      <c r="F15" s="3">
        <v>0</v>
      </c>
      <c r="G15" s="13" t="s">
        <v>71</v>
      </c>
      <c r="H15" s="8">
        <f t="shared" si="8"/>
        <v>22.821117392692837</v>
      </c>
      <c r="I15" s="8">
        <f t="shared" si="0"/>
        <v>11.410558696346419</v>
      </c>
      <c r="J15" s="8">
        <f t="shared" si="1"/>
        <v>11.410558696346419</v>
      </c>
      <c r="K15" s="3">
        <f t="shared" si="9"/>
        <v>45.642234785385675</v>
      </c>
      <c r="L15" s="3">
        <f t="shared" si="2"/>
        <v>22.821117392692837</v>
      </c>
      <c r="M15" s="3">
        <f t="shared" si="3"/>
        <v>22.821117392692837</v>
      </c>
      <c r="N15" s="8">
        <f t="shared" si="10"/>
        <v>68.463352178078509</v>
      </c>
      <c r="O15" s="8">
        <f t="shared" si="4"/>
        <v>34.231676089039254</v>
      </c>
      <c r="P15" s="8">
        <f t="shared" si="5"/>
        <v>34.231676089039254</v>
      </c>
      <c r="Q15" s="3">
        <f t="shared" si="6"/>
        <v>91.28446957077135</v>
      </c>
      <c r="R15" s="3">
        <f t="shared" si="7"/>
        <v>45.642234785385675</v>
      </c>
      <c r="S15" s="3">
        <f t="shared" si="11"/>
        <v>45.642234785385675</v>
      </c>
      <c r="T15" s="22"/>
    </row>
    <row r="16" spans="1:20" x14ac:dyDescent="0.25">
      <c r="A16" t="s">
        <v>25</v>
      </c>
      <c r="B16" s="3">
        <v>109</v>
      </c>
      <c r="C16" s="3">
        <v>88</v>
      </c>
      <c r="D16" s="3">
        <v>24</v>
      </c>
      <c r="E16" s="3">
        <v>64</v>
      </c>
      <c r="F16" s="3">
        <v>0</v>
      </c>
      <c r="G16" s="13" t="s">
        <v>71</v>
      </c>
      <c r="H16" s="8">
        <f t="shared" si="8"/>
        <v>125.5161456598106</v>
      </c>
      <c r="I16" s="8">
        <f t="shared" si="0"/>
        <v>34.231676089039254</v>
      </c>
      <c r="J16" s="8">
        <f t="shared" si="1"/>
        <v>91.28446957077135</v>
      </c>
      <c r="K16" s="3">
        <f t="shared" si="9"/>
        <v>251.03229131962121</v>
      </c>
      <c r="L16" s="3">
        <f t="shared" si="2"/>
        <v>68.463352178078509</v>
      </c>
      <c r="M16" s="3">
        <f t="shared" si="3"/>
        <v>182.5689391415427</v>
      </c>
      <c r="N16" s="8">
        <f t="shared" si="10"/>
        <v>376.54843697943181</v>
      </c>
      <c r="O16" s="8">
        <f t="shared" si="4"/>
        <v>102.69502826711776</v>
      </c>
      <c r="P16" s="8">
        <f t="shared" si="5"/>
        <v>273.85340871231404</v>
      </c>
      <c r="Q16" s="3">
        <f t="shared" si="6"/>
        <v>502.06458263924242</v>
      </c>
      <c r="R16" s="3">
        <f t="shared" si="7"/>
        <v>136.92670435615702</v>
      </c>
      <c r="S16" s="3">
        <f t="shared" si="11"/>
        <v>365.1378782830854</v>
      </c>
      <c r="T16" s="22"/>
    </row>
    <row r="17" spans="1:64" x14ac:dyDescent="0.25">
      <c r="A17" t="s">
        <v>26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13" t="s">
        <v>71</v>
      </c>
      <c r="H17" s="8">
        <f t="shared" si="8"/>
        <v>0</v>
      </c>
      <c r="I17" s="8">
        <f t="shared" si="0"/>
        <v>0</v>
      </c>
      <c r="J17" s="8">
        <f t="shared" si="1"/>
        <v>0</v>
      </c>
      <c r="K17" s="3">
        <f t="shared" si="9"/>
        <v>0</v>
      </c>
      <c r="L17" s="3">
        <f t="shared" si="2"/>
        <v>0</v>
      </c>
      <c r="M17" s="3">
        <f t="shared" si="3"/>
        <v>0</v>
      </c>
      <c r="N17" s="8">
        <f t="shared" si="10"/>
        <v>0</v>
      </c>
      <c r="O17" s="8">
        <f t="shared" si="4"/>
        <v>0</v>
      </c>
      <c r="P17" s="8">
        <f t="shared" si="5"/>
        <v>0</v>
      </c>
      <c r="Q17" s="3">
        <f t="shared" si="6"/>
        <v>0</v>
      </c>
      <c r="R17" s="3">
        <f t="shared" si="7"/>
        <v>0</v>
      </c>
      <c r="S17" s="3">
        <f t="shared" si="11"/>
        <v>0</v>
      </c>
      <c r="T17" s="22"/>
    </row>
    <row r="18" spans="1:64" x14ac:dyDescent="0.25">
      <c r="A18" t="s">
        <v>27</v>
      </c>
      <c r="B18" s="3">
        <v>27004</v>
      </c>
      <c r="C18" s="3">
        <v>8968</v>
      </c>
      <c r="D18" s="3">
        <v>6640</v>
      </c>
      <c r="E18" s="3">
        <v>2064</v>
      </c>
      <c r="F18" s="3">
        <v>264</v>
      </c>
      <c r="G18" s="13" t="s">
        <v>71</v>
      </c>
      <c r="H18" s="8">
        <f t="shared" si="8"/>
        <v>12791.236298604335</v>
      </c>
      <c r="I18" s="8">
        <f t="shared" si="0"/>
        <v>9470.7637179675276</v>
      </c>
      <c r="J18" s="8">
        <f t="shared" si="1"/>
        <v>2943.9241436573761</v>
      </c>
      <c r="K18" s="3">
        <f t="shared" si="9"/>
        <v>25582.472597208671</v>
      </c>
      <c r="L18" s="3">
        <f t="shared" si="2"/>
        <v>18941.527435935055</v>
      </c>
      <c r="M18" s="3">
        <f t="shared" si="3"/>
        <v>5887.8482873147523</v>
      </c>
      <c r="N18" s="8">
        <f t="shared" si="10"/>
        <v>38373.708895813004</v>
      </c>
      <c r="O18" s="8">
        <f t="shared" si="4"/>
        <v>28412.291153902581</v>
      </c>
      <c r="P18" s="8">
        <f t="shared" si="5"/>
        <v>8831.7724309721289</v>
      </c>
      <c r="Q18" s="3">
        <f t="shared" si="6"/>
        <v>51164.945194417342</v>
      </c>
      <c r="R18" s="3">
        <f t="shared" si="7"/>
        <v>37883.05487187011</v>
      </c>
      <c r="S18" s="3">
        <f t="shared" si="11"/>
        <v>11775.696574629505</v>
      </c>
      <c r="T18" s="22"/>
    </row>
    <row r="19" spans="1:64" x14ac:dyDescent="0.25">
      <c r="A19" t="s">
        <v>28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13" t="s">
        <v>71</v>
      </c>
      <c r="H19" s="8">
        <f t="shared" si="8"/>
        <v>0</v>
      </c>
      <c r="I19" s="8">
        <f t="shared" si="0"/>
        <v>0</v>
      </c>
      <c r="J19" s="8">
        <f t="shared" si="1"/>
        <v>0</v>
      </c>
      <c r="K19" s="3">
        <f t="shared" si="9"/>
        <v>0</v>
      </c>
      <c r="L19" s="3">
        <f t="shared" si="2"/>
        <v>0</v>
      </c>
      <c r="M19" s="3">
        <f t="shared" si="3"/>
        <v>0</v>
      </c>
      <c r="N19" s="8">
        <f t="shared" si="10"/>
        <v>0</v>
      </c>
      <c r="O19" s="8">
        <f t="shared" si="4"/>
        <v>0</v>
      </c>
      <c r="P19" s="8">
        <f t="shared" si="5"/>
        <v>0</v>
      </c>
      <c r="Q19" s="3">
        <f t="shared" si="6"/>
        <v>0</v>
      </c>
      <c r="R19" s="3">
        <f t="shared" si="7"/>
        <v>0</v>
      </c>
      <c r="S19" s="3">
        <f t="shared" si="11"/>
        <v>0</v>
      </c>
      <c r="T19" s="22"/>
    </row>
    <row r="20" spans="1:64" x14ac:dyDescent="0.25">
      <c r="A20" t="s">
        <v>29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13" t="s">
        <v>71</v>
      </c>
      <c r="H20" s="8">
        <f t="shared" si="8"/>
        <v>0</v>
      </c>
      <c r="I20" s="8">
        <f t="shared" si="0"/>
        <v>0</v>
      </c>
      <c r="J20" s="8">
        <f t="shared" si="1"/>
        <v>0</v>
      </c>
      <c r="K20" s="3">
        <f t="shared" si="9"/>
        <v>0</v>
      </c>
      <c r="L20" s="3">
        <f t="shared" si="2"/>
        <v>0</v>
      </c>
      <c r="M20" s="3">
        <f t="shared" si="3"/>
        <v>0</v>
      </c>
      <c r="N20" s="8">
        <f t="shared" si="10"/>
        <v>0</v>
      </c>
      <c r="O20" s="8">
        <f t="shared" si="4"/>
        <v>0</v>
      </c>
      <c r="P20" s="8">
        <f t="shared" si="5"/>
        <v>0</v>
      </c>
      <c r="Q20" s="3">
        <f t="shared" si="6"/>
        <v>0</v>
      </c>
      <c r="R20" s="3">
        <f t="shared" si="7"/>
        <v>0</v>
      </c>
      <c r="S20" s="3">
        <f t="shared" si="11"/>
        <v>0</v>
      </c>
      <c r="T20" s="22"/>
    </row>
    <row r="21" spans="1:64" x14ac:dyDescent="0.25">
      <c r="A21" t="s">
        <v>30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13" t="s">
        <v>71</v>
      </c>
      <c r="H21" s="8">
        <f t="shared" si="8"/>
        <v>0</v>
      </c>
      <c r="I21" s="8">
        <f t="shared" si="0"/>
        <v>0</v>
      </c>
      <c r="J21" s="8">
        <f t="shared" si="1"/>
        <v>0</v>
      </c>
      <c r="K21" s="3">
        <f t="shared" si="9"/>
        <v>0</v>
      </c>
      <c r="L21" s="3">
        <f t="shared" si="2"/>
        <v>0</v>
      </c>
      <c r="M21" s="3">
        <f t="shared" si="3"/>
        <v>0</v>
      </c>
      <c r="N21" s="8">
        <f t="shared" si="10"/>
        <v>0</v>
      </c>
      <c r="O21" s="8">
        <f t="shared" si="4"/>
        <v>0</v>
      </c>
      <c r="P21" s="8">
        <f t="shared" si="5"/>
        <v>0</v>
      </c>
      <c r="Q21" s="3">
        <f t="shared" si="6"/>
        <v>0</v>
      </c>
      <c r="R21" s="3">
        <f t="shared" si="7"/>
        <v>0</v>
      </c>
      <c r="S21" s="3">
        <f t="shared" si="11"/>
        <v>0</v>
      </c>
      <c r="T21" s="22"/>
    </row>
    <row r="22" spans="1:64" x14ac:dyDescent="0.25">
      <c r="A22" t="s">
        <v>31</v>
      </c>
      <c r="B22" s="3">
        <v>4985865</v>
      </c>
      <c r="C22" s="3">
        <v>4960128</v>
      </c>
      <c r="D22" s="3">
        <v>2086312</v>
      </c>
      <c r="E22" s="3">
        <v>2870888</v>
      </c>
      <c r="F22" s="3">
        <v>2928</v>
      </c>
      <c r="G22" s="13" t="s">
        <v>71</v>
      </c>
      <c r="H22" s="8">
        <f t="shared" si="8"/>
        <v>7074728.9606739208</v>
      </c>
      <c r="I22" s="8">
        <f t="shared" si="0"/>
        <v>2975748.1918614861</v>
      </c>
      <c r="J22" s="8">
        <f t="shared" si="1"/>
        <v>4094804.504329572</v>
      </c>
      <c r="K22" s="3">
        <f t="shared" si="9"/>
        <v>14149457.921347842</v>
      </c>
      <c r="L22" s="23">
        <f t="shared" si="2"/>
        <v>5951496.3837229721</v>
      </c>
      <c r="M22" s="3">
        <f t="shared" si="3"/>
        <v>8189609.0086591439</v>
      </c>
      <c r="N22" s="8">
        <f t="shared" si="10"/>
        <v>21224186.882021762</v>
      </c>
      <c r="O22" s="8">
        <f t="shared" si="4"/>
        <v>8927244.5755844582</v>
      </c>
      <c r="P22" s="8">
        <f t="shared" si="5"/>
        <v>12284413.512988716</v>
      </c>
      <c r="Q22" s="3">
        <f t="shared" si="6"/>
        <v>28298915.842695683</v>
      </c>
      <c r="R22" s="3">
        <f t="shared" si="7"/>
        <v>11902992.767445944</v>
      </c>
      <c r="S22" s="3">
        <f t="shared" si="11"/>
        <v>16379218.017318288</v>
      </c>
      <c r="T22" s="22"/>
    </row>
    <row r="23" spans="1:64" s="17" customFormat="1" x14ac:dyDescent="0.25">
      <c r="A23" s="15" t="s">
        <v>32</v>
      </c>
      <c r="B23" s="16">
        <v>9711396</v>
      </c>
      <c r="C23" s="16">
        <v>25669704</v>
      </c>
      <c r="D23" s="16">
        <v>13145432</v>
      </c>
      <c r="E23" s="16">
        <v>12515544</v>
      </c>
      <c r="F23" s="16">
        <v>8728</v>
      </c>
      <c r="G23" s="17">
        <v>5.625</v>
      </c>
      <c r="H23" s="20">
        <f>G23*C23/4</f>
        <v>36098021.25</v>
      </c>
      <c r="I23" s="20">
        <f>G23*D23/4</f>
        <v>18485763.75</v>
      </c>
      <c r="J23" s="20">
        <f>G23*E23/4</f>
        <v>17599983.75</v>
      </c>
      <c r="K23" s="18">
        <f>G23*C23/2</f>
        <v>72196042.5</v>
      </c>
      <c r="L23" s="18">
        <f>G23*D23/2</f>
        <v>36971527.5</v>
      </c>
      <c r="M23" s="18">
        <f>G23*E23/2</f>
        <v>35199967.5</v>
      </c>
      <c r="N23" s="20">
        <f>G23*C23*3/4</f>
        <v>108294063.75</v>
      </c>
      <c r="O23" s="20">
        <f>G23*D23*3/4</f>
        <v>55457291.25</v>
      </c>
      <c r="P23" s="20">
        <f>G23*E23*3/4</f>
        <v>52799951.25</v>
      </c>
      <c r="Q23" s="18">
        <f>G23*C23</f>
        <v>144392085</v>
      </c>
      <c r="R23" s="18">
        <f>G23*D23</f>
        <v>73943055</v>
      </c>
      <c r="S23" s="18">
        <f>G23*E23</f>
        <v>70399935</v>
      </c>
      <c r="T23" s="22">
        <f>C23/($C$23+$C$28+$C$29+$C$42)*G23</f>
        <v>2.9067045850020961</v>
      </c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</row>
    <row r="24" spans="1:64" x14ac:dyDescent="0.25">
      <c r="A24" t="s">
        <v>33</v>
      </c>
      <c r="B24" s="3">
        <v>22</v>
      </c>
      <c r="C24" s="3">
        <v>16</v>
      </c>
      <c r="D24" s="3">
        <v>8</v>
      </c>
      <c r="E24" s="3">
        <v>8</v>
      </c>
      <c r="F24" s="3">
        <v>0</v>
      </c>
      <c r="G24" s="13" t="s">
        <v>71</v>
      </c>
      <c r="H24" s="8">
        <f t="shared" ref="H24:J27" si="12">$G$53*C24/4</f>
        <v>22.821117392692837</v>
      </c>
      <c r="I24" s="8">
        <f t="shared" si="12"/>
        <v>11.410558696346419</v>
      </c>
      <c r="J24" s="8">
        <f t="shared" si="12"/>
        <v>11.410558696346419</v>
      </c>
      <c r="K24" s="3">
        <f t="shared" ref="K24:M27" si="13">$G$53*C24/2</f>
        <v>45.642234785385675</v>
      </c>
      <c r="L24" s="3">
        <f t="shared" si="13"/>
        <v>22.821117392692837</v>
      </c>
      <c r="M24" s="3">
        <f t="shared" si="13"/>
        <v>22.821117392692837</v>
      </c>
      <c r="N24" s="8">
        <f t="shared" ref="N24:P27" si="14">$G$53*C24*3/4</f>
        <v>68.463352178078509</v>
      </c>
      <c r="O24" s="8">
        <f t="shared" si="14"/>
        <v>34.231676089039254</v>
      </c>
      <c r="P24" s="8">
        <f t="shared" si="14"/>
        <v>34.231676089039254</v>
      </c>
      <c r="Q24" s="3">
        <f t="shared" ref="Q24:S27" si="15">$G$53*C24</f>
        <v>91.28446957077135</v>
      </c>
      <c r="R24" s="3">
        <f t="shared" si="15"/>
        <v>45.642234785385675</v>
      </c>
      <c r="S24" s="3">
        <f t="shared" si="15"/>
        <v>45.642234785385675</v>
      </c>
      <c r="T24" s="22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</row>
    <row r="25" spans="1:64" x14ac:dyDescent="0.25">
      <c r="A25" t="s">
        <v>34</v>
      </c>
      <c r="B25" s="3">
        <v>30293460</v>
      </c>
      <c r="C25" s="3">
        <v>3716480</v>
      </c>
      <c r="D25" s="3">
        <v>1833312</v>
      </c>
      <c r="E25" s="3">
        <v>1878608</v>
      </c>
      <c r="F25" s="3">
        <v>4560</v>
      </c>
      <c r="G25" s="13" t="s">
        <v>71</v>
      </c>
      <c r="H25" s="8">
        <f t="shared" si="12"/>
        <v>5300889.1479746923</v>
      </c>
      <c r="I25" s="8">
        <f t="shared" si="12"/>
        <v>2614889.2730895309</v>
      </c>
      <c r="J25" s="8">
        <f t="shared" si="12"/>
        <v>2679495.8564282442</v>
      </c>
      <c r="K25" s="3">
        <f t="shared" si="13"/>
        <v>10601778.295949385</v>
      </c>
      <c r="L25" s="3">
        <f t="shared" si="13"/>
        <v>5229778.5461790618</v>
      </c>
      <c r="M25" s="3">
        <f t="shared" si="13"/>
        <v>5358991.7128564883</v>
      </c>
      <c r="N25" s="8">
        <f t="shared" si="14"/>
        <v>15902667.443924077</v>
      </c>
      <c r="O25" s="8">
        <f t="shared" si="14"/>
        <v>7844667.8192685926</v>
      </c>
      <c r="P25" s="8">
        <f t="shared" si="14"/>
        <v>8038487.5692847325</v>
      </c>
      <c r="Q25" s="3">
        <f t="shared" si="15"/>
        <v>21203556.591898769</v>
      </c>
      <c r="R25" s="3">
        <f t="shared" si="15"/>
        <v>10459557.092358124</v>
      </c>
      <c r="S25" s="3">
        <f t="shared" si="15"/>
        <v>10717983.425712977</v>
      </c>
      <c r="T25" s="22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</row>
    <row r="26" spans="1:64" x14ac:dyDescent="0.25">
      <c r="A26" t="s">
        <v>35</v>
      </c>
      <c r="B26" s="3">
        <v>1476</v>
      </c>
      <c r="C26" s="3">
        <v>14776</v>
      </c>
      <c r="D26" s="3">
        <v>11664</v>
      </c>
      <c r="E26" s="3">
        <v>152</v>
      </c>
      <c r="F26" s="3">
        <v>2960</v>
      </c>
      <c r="G26" s="13" t="s">
        <v>71</v>
      </c>
      <c r="H26" s="8">
        <f t="shared" si="12"/>
        <v>21075.301912151834</v>
      </c>
      <c r="I26" s="8">
        <f t="shared" si="12"/>
        <v>16636.594579273078</v>
      </c>
      <c r="J26" s="8">
        <f t="shared" si="12"/>
        <v>216.80061523058197</v>
      </c>
      <c r="K26" s="3">
        <f t="shared" si="13"/>
        <v>42150.603824303667</v>
      </c>
      <c r="L26" s="3">
        <f t="shared" si="13"/>
        <v>33273.189158546156</v>
      </c>
      <c r="M26" s="3">
        <f t="shared" si="13"/>
        <v>433.60123046116394</v>
      </c>
      <c r="N26" s="8">
        <f t="shared" si="14"/>
        <v>63225.905736455505</v>
      </c>
      <c r="O26" s="8">
        <f t="shared" si="14"/>
        <v>49909.783737819234</v>
      </c>
      <c r="P26" s="8">
        <f t="shared" si="14"/>
        <v>650.40184569174585</v>
      </c>
      <c r="Q26" s="3">
        <f t="shared" si="15"/>
        <v>84301.207648607335</v>
      </c>
      <c r="R26" s="3">
        <f t="shared" si="15"/>
        <v>66546.378317092312</v>
      </c>
      <c r="S26" s="3">
        <f t="shared" si="15"/>
        <v>867.20246092232787</v>
      </c>
      <c r="T26" s="22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</row>
    <row r="27" spans="1:64" x14ac:dyDescent="0.25">
      <c r="A27" t="s">
        <v>36</v>
      </c>
      <c r="B27" s="3">
        <v>277702</v>
      </c>
      <c r="C27" s="3">
        <v>38832</v>
      </c>
      <c r="D27" s="3">
        <v>38072</v>
      </c>
      <c r="E27" s="3">
        <v>256</v>
      </c>
      <c r="F27" s="3">
        <v>504</v>
      </c>
      <c r="G27" s="13" t="s">
        <v>71</v>
      </c>
      <c r="H27" s="8">
        <f t="shared" si="12"/>
        <v>55386.851912065518</v>
      </c>
      <c r="I27" s="8">
        <f t="shared" si="12"/>
        <v>54302.848835912606</v>
      </c>
      <c r="J27" s="8">
        <f t="shared" si="12"/>
        <v>365.1378782830854</v>
      </c>
      <c r="K27" s="3">
        <f t="shared" si="13"/>
        <v>110773.70382413104</v>
      </c>
      <c r="L27" s="3">
        <f t="shared" si="13"/>
        <v>108605.69767182521</v>
      </c>
      <c r="M27" s="3">
        <f t="shared" si="13"/>
        <v>730.2757565661708</v>
      </c>
      <c r="N27" s="8">
        <f t="shared" si="14"/>
        <v>166160.55573619655</v>
      </c>
      <c r="O27" s="8">
        <f t="shared" si="14"/>
        <v>162908.54650773783</v>
      </c>
      <c r="P27" s="8">
        <f t="shared" si="14"/>
        <v>1095.4136348492561</v>
      </c>
      <c r="Q27" s="3">
        <f t="shared" si="15"/>
        <v>221547.40764826207</v>
      </c>
      <c r="R27" s="3">
        <f t="shared" si="15"/>
        <v>217211.39534365042</v>
      </c>
      <c r="S27" s="3">
        <f t="shared" si="15"/>
        <v>1460.5515131323416</v>
      </c>
      <c r="T27" s="22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</row>
    <row r="28" spans="1:64" s="17" customFormat="1" x14ac:dyDescent="0.25">
      <c r="A28" s="15" t="s">
        <v>1</v>
      </c>
      <c r="B28" s="16">
        <v>4595371</v>
      </c>
      <c r="C28" s="16">
        <v>13513760</v>
      </c>
      <c r="D28" s="16">
        <v>8700656</v>
      </c>
      <c r="E28" s="16">
        <v>4787664</v>
      </c>
      <c r="F28" s="16">
        <v>25440</v>
      </c>
      <c r="G28" s="17">
        <v>5.2679999999999998</v>
      </c>
      <c r="H28" s="20">
        <f>G28*C28/4</f>
        <v>17797621.919999998</v>
      </c>
      <c r="I28" s="20">
        <f>G28*D28/4</f>
        <v>11458763.952</v>
      </c>
      <c r="J28" s="20">
        <f>G28*E28/4</f>
        <v>6305353.4879999999</v>
      </c>
      <c r="K28" s="18">
        <f>G28*C28/2</f>
        <v>35595243.839999996</v>
      </c>
      <c r="L28" s="18">
        <f>G28*D28/2</f>
        <v>22917527.903999999</v>
      </c>
      <c r="M28" s="18">
        <f>G28*E28/2</f>
        <v>12610706.976</v>
      </c>
      <c r="N28" s="20">
        <f>G28*C28*3/4</f>
        <v>53392865.75999999</v>
      </c>
      <c r="O28" s="20">
        <f>G28*D28*3/4</f>
        <v>34376291.855999999</v>
      </c>
      <c r="P28" s="20">
        <f>G28*E28*3/4</f>
        <v>18916060.464000002</v>
      </c>
      <c r="Q28" s="18">
        <f>G28*C28</f>
        <v>71190487.679999992</v>
      </c>
      <c r="R28" s="18">
        <f>G28*D28</f>
        <v>45835055.807999998</v>
      </c>
      <c r="S28" s="18">
        <f>G28*E28</f>
        <v>25221413.952</v>
      </c>
      <c r="T28" s="22">
        <f>C28/($C$23+$C$28+$C$29+$C$42)*G28</f>
        <v>1.4331098338803765</v>
      </c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</row>
    <row r="29" spans="1:64" s="17" customFormat="1" x14ac:dyDescent="0.25">
      <c r="A29" s="15" t="s">
        <v>37</v>
      </c>
      <c r="B29" s="16">
        <v>10862067</v>
      </c>
      <c r="C29" s="16">
        <v>5649648</v>
      </c>
      <c r="D29" s="16">
        <v>1128040</v>
      </c>
      <c r="E29" s="16">
        <v>4516944</v>
      </c>
      <c r="F29" s="16">
        <v>4664</v>
      </c>
      <c r="G29" s="17">
        <v>5.2640000000000002</v>
      </c>
      <c r="H29" s="20">
        <f>G29*C29/4</f>
        <v>7434936.7680000002</v>
      </c>
      <c r="I29" s="20">
        <f>G29*D29/4</f>
        <v>1484500.6400000001</v>
      </c>
      <c r="J29" s="20">
        <f>G29*E29/4</f>
        <v>5944298.3040000005</v>
      </c>
      <c r="K29" s="18">
        <f>G29*C29/2</f>
        <v>14869873.536</v>
      </c>
      <c r="L29" s="18">
        <f>G29*D29/2</f>
        <v>2969001.2800000003</v>
      </c>
      <c r="M29" s="18">
        <f>G29*E29/2</f>
        <v>11888596.608000001</v>
      </c>
      <c r="N29" s="20">
        <f>G29*C29*3/4</f>
        <v>22304810.304000001</v>
      </c>
      <c r="O29" s="20">
        <f>G29*D29*3/4</f>
        <v>4453501.92</v>
      </c>
      <c r="P29" s="20">
        <f>G29*E29*3/4</f>
        <v>17832894.912</v>
      </c>
      <c r="Q29" s="18">
        <f>G29*C29</f>
        <v>29739747.072000001</v>
      </c>
      <c r="R29" s="18">
        <f>G29*D29</f>
        <v>5938002.5600000005</v>
      </c>
      <c r="S29" s="18">
        <f>G29*E29</f>
        <v>23777193.216000002</v>
      </c>
      <c r="T29" s="22">
        <f>C29/($C$23+$C$28+$C$29+$C$42)*G29</f>
        <v>0.59868003963641825</v>
      </c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</row>
    <row r="30" spans="1:64" x14ac:dyDescent="0.25">
      <c r="A30" t="s">
        <v>38</v>
      </c>
      <c r="B30" s="3">
        <v>3774118</v>
      </c>
      <c r="C30" s="3">
        <v>499384</v>
      </c>
      <c r="D30" s="3">
        <v>176008</v>
      </c>
      <c r="E30" s="3">
        <v>322320</v>
      </c>
      <c r="F30" s="3">
        <v>1056</v>
      </c>
      <c r="G30" s="13" t="s">
        <v>71</v>
      </c>
      <c r="H30" s="8">
        <f t="shared" ref="H30:H41" si="16">$G$53*C30/4</f>
        <v>712281.30550203251</v>
      </c>
      <c r="I30" s="8">
        <f t="shared" ref="I30:I41" si="17">$G$53*D30/4</f>
        <v>251043.70187831754</v>
      </c>
      <c r="J30" s="8">
        <f t="shared" ref="J30:J41" si="18">$G$53*E30/4</f>
        <v>459731.40987579722</v>
      </c>
      <c r="K30" s="3">
        <f t="shared" ref="K30:K41" si="19">$G$53*C30/2</f>
        <v>1424562.611004065</v>
      </c>
      <c r="L30" s="3">
        <f t="shared" ref="L30:L41" si="20">$G$53*D30/2</f>
        <v>502087.40375663509</v>
      </c>
      <c r="M30" s="3">
        <f t="shared" ref="M30:M41" si="21">$G$53*E30/2</f>
        <v>919462.81975159445</v>
      </c>
      <c r="N30" s="8">
        <f t="shared" ref="N30:N41" si="22">$G$53*C30*3/4</f>
        <v>2136843.9165060977</v>
      </c>
      <c r="O30" s="8">
        <f t="shared" ref="O30:O41" si="23">$G$53*D30*3/4</f>
        <v>753131.10563495266</v>
      </c>
      <c r="P30" s="8">
        <f t="shared" ref="P30:P41" si="24">$G$53*E30*3/4</f>
        <v>1379194.2296273918</v>
      </c>
      <c r="Q30" s="3">
        <f t="shared" ref="Q30:Q41" si="25">$G$53*C30</f>
        <v>2849125.22200813</v>
      </c>
      <c r="R30" s="3">
        <f t="shared" ref="R30:R41" si="26">$G$53*D30</f>
        <v>1004174.8075132702</v>
      </c>
      <c r="S30" s="3">
        <f t="shared" ref="S30:S41" si="27">$G$53*E30</f>
        <v>1838925.6395031889</v>
      </c>
      <c r="T30" s="22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</row>
    <row r="31" spans="1:64" x14ac:dyDescent="0.25">
      <c r="A31" t="s">
        <v>39</v>
      </c>
      <c r="B31" s="3">
        <v>3</v>
      </c>
      <c r="C31" s="3">
        <v>16</v>
      </c>
      <c r="D31" s="3">
        <v>8</v>
      </c>
      <c r="E31" s="3">
        <v>8</v>
      </c>
      <c r="F31" s="3">
        <v>0</v>
      </c>
      <c r="G31" s="13" t="s">
        <v>71</v>
      </c>
      <c r="H31" s="8">
        <f t="shared" si="16"/>
        <v>22.821117392692837</v>
      </c>
      <c r="I31" s="8">
        <f t="shared" si="17"/>
        <v>11.410558696346419</v>
      </c>
      <c r="J31" s="8">
        <f t="shared" si="18"/>
        <v>11.410558696346419</v>
      </c>
      <c r="K31" s="3">
        <f t="shared" si="19"/>
        <v>45.642234785385675</v>
      </c>
      <c r="L31" s="3">
        <f t="shared" si="20"/>
        <v>22.821117392692837</v>
      </c>
      <c r="M31" s="3">
        <f t="shared" si="21"/>
        <v>22.821117392692837</v>
      </c>
      <c r="N31" s="8">
        <f t="shared" si="22"/>
        <v>68.463352178078509</v>
      </c>
      <c r="O31" s="8">
        <f t="shared" si="23"/>
        <v>34.231676089039254</v>
      </c>
      <c r="P31" s="8">
        <f t="shared" si="24"/>
        <v>34.231676089039254</v>
      </c>
      <c r="Q31" s="3">
        <f t="shared" si="25"/>
        <v>91.28446957077135</v>
      </c>
      <c r="R31" s="3">
        <f t="shared" si="26"/>
        <v>45.642234785385675</v>
      </c>
      <c r="S31" s="3">
        <f t="shared" si="27"/>
        <v>45.642234785385675</v>
      </c>
      <c r="T31" s="22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</row>
    <row r="32" spans="1:64" x14ac:dyDescent="0.25">
      <c r="A32" t="s">
        <v>40</v>
      </c>
      <c r="B32" s="3">
        <v>786315</v>
      </c>
      <c r="C32" s="3">
        <v>43224</v>
      </c>
      <c r="D32" s="3">
        <v>22640</v>
      </c>
      <c r="E32" s="3">
        <v>20320</v>
      </c>
      <c r="F32" s="3">
        <v>264</v>
      </c>
      <c r="G32" s="13" t="s">
        <v>71</v>
      </c>
      <c r="H32" s="8">
        <f t="shared" si="16"/>
        <v>61651.248636359698</v>
      </c>
      <c r="I32" s="8">
        <f t="shared" si="17"/>
        <v>32291.881110660364</v>
      </c>
      <c r="J32" s="8">
        <f t="shared" si="18"/>
        <v>28982.819088719905</v>
      </c>
      <c r="K32" s="3">
        <f t="shared" si="19"/>
        <v>123302.4972727194</v>
      </c>
      <c r="L32" s="3">
        <f t="shared" si="20"/>
        <v>64583.762221320729</v>
      </c>
      <c r="M32" s="3">
        <f t="shared" si="21"/>
        <v>57965.638177439811</v>
      </c>
      <c r="N32" s="8">
        <f t="shared" si="22"/>
        <v>184953.74590907909</v>
      </c>
      <c r="O32" s="8">
        <f t="shared" si="23"/>
        <v>96875.643331981089</v>
      </c>
      <c r="P32" s="8">
        <f t="shared" si="24"/>
        <v>86948.457266159719</v>
      </c>
      <c r="Q32" s="3">
        <f t="shared" si="25"/>
        <v>246604.99454543879</v>
      </c>
      <c r="R32" s="3">
        <f t="shared" si="26"/>
        <v>129167.52444264146</v>
      </c>
      <c r="S32" s="3">
        <f t="shared" si="27"/>
        <v>115931.27635487962</v>
      </c>
      <c r="T32" s="22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</row>
    <row r="33" spans="1:64" x14ac:dyDescent="0.25">
      <c r="A33" t="s">
        <v>41</v>
      </c>
      <c r="B33" s="3">
        <v>24</v>
      </c>
      <c r="C33" s="3">
        <v>48</v>
      </c>
      <c r="D33" s="3">
        <v>8</v>
      </c>
      <c r="E33" s="3">
        <v>40</v>
      </c>
      <c r="F33" s="3">
        <v>0</v>
      </c>
      <c r="G33" s="13" t="s">
        <v>71</v>
      </c>
      <c r="H33" s="8">
        <f t="shared" si="16"/>
        <v>68.463352178078509</v>
      </c>
      <c r="I33" s="8">
        <f t="shared" si="17"/>
        <v>11.410558696346419</v>
      </c>
      <c r="J33" s="8">
        <f t="shared" si="18"/>
        <v>57.052793481732095</v>
      </c>
      <c r="K33" s="3">
        <f t="shared" si="19"/>
        <v>136.92670435615702</v>
      </c>
      <c r="L33" s="3">
        <f t="shared" si="20"/>
        <v>22.821117392692837</v>
      </c>
      <c r="M33" s="3">
        <f t="shared" si="21"/>
        <v>114.10558696346419</v>
      </c>
      <c r="N33" s="8">
        <f t="shared" si="22"/>
        <v>205.39005653423553</v>
      </c>
      <c r="O33" s="8">
        <f t="shared" si="23"/>
        <v>34.231676089039254</v>
      </c>
      <c r="P33" s="8">
        <f t="shared" si="24"/>
        <v>171.15838044519629</v>
      </c>
      <c r="Q33" s="3">
        <f t="shared" si="25"/>
        <v>273.85340871231404</v>
      </c>
      <c r="R33" s="3">
        <f t="shared" si="26"/>
        <v>45.642234785385675</v>
      </c>
      <c r="S33" s="3">
        <f t="shared" si="27"/>
        <v>228.21117392692838</v>
      </c>
      <c r="T33" s="22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</row>
    <row r="34" spans="1:64" x14ac:dyDescent="0.25">
      <c r="A34" t="s">
        <v>42</v>
      </c>
      <c r="B34" s="3">
        <v>280</v>
      </c>
      <c r="C34" s="3">
        <v>2320</v>
      </c>
      <c r="D34" s="3">
        <v>600</v>
      </c>
      <c r="E34" s="3">
        <v>168</v>
      </c>
      <c r="F34" s="3">
        <v>1552</v>
      </c>
      <c r="G34" s="13" t="s">
        <v>71</v>
      </c>
      <c r="H34" s="8">
        <f t="shared" si="16"/>
        <v>3309.0620219404614</v>
      </c>
      <c r="I34" s="8">
        <f t="shared" si="17"/>
        <v>855.7919022259814</v>
      </c>
      <c r="J34" s="8">
        <f t="shared" si="18"/>
        <v>239.6217326232748</v>
      </c>
      <c r="K34" s="3">
        <f t="shared" si="19"/>
        <v>6618.1240438809227</v>
      </c>
      <c r="L34" s="3">
        <f t="shared" si="20"/>
        <v>1711.5838044519628</v>
      </c>
      <c r="M34" s="3">
        <f t="shared" si="21"/>
        <v>479.24346524654959</v>
      </c>
      <c r="N34" s="8">
        <f t="shared" si="22"/>
        <v>9927.1860658213845</v>
      </c>
      <c r="O34" s="8">
        <f t="shared" si="23"/>
        <v>2567.3757066779444</v>
      </c>
      <c r="P34" s="8">
        <f t="shared" si="24"/>
        <v>718.86519786982444</v>
      </c>
      <c r="Q34" s="3">
        <f t="shared" si="25"/>
        <v>13236.248087761845</v>
      </c>
      <c r="R34" s="3">
        <f t="shared" si="26"/>
        <v>3423.1676089039256</v>
      </c>
      <c r="S34" s="3">
        <f t="shared" si="27"/>
        <v>958.48693049309918</v>
      </c>
      <c r="T34" s="22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</row>
    <row r="35" spans="1:64" x14ac:dyDescent="0.25">
      <c r="A35" t="s">
        <v>43</v>
      </c>
      <c r="B35" s="3">
        <v>5</v>
      </c>
      <c r="C35" s="3">
        <v>16</v>
      </c>
      <c r="D35" s="3">
        <v>8</v>
      </c>
      <c r="E35" s="3">
        <v>8</v>
      </c>
      <c r="F35" s="3">
        <v>0</v>
      </c>
      <c r="G35" s="13" t="s">
        <v>71</v>
      </c>
      <c r="H35" s="8">
        <f t="shared" si="16"/>
        <v>22.821117392692837</v>
      </c>
      <c r="I35" s="8">
        <f t="shared" si="17"/>
        <v>11.410558696346419</v>
      </c>
      <c r="J35" s="8">
        <f t="shared" si="18"/>
        <v>11.410558696346419</v>
      </c>
      <c r="K35" s="3">
        <f t="shared" si="19"/>
        <v>45.642234785385675</v>
      </c>
      <c r="L35" s="3">
        <f t="shared" si="20"/>
        <v>22.821117392692837</v>
      </c>
      <c r="M35" s="3">
        <f t="shared" si="21"/>
        <v>22.821117392692837</v>
      </c>
      <c r="N35" s="8">
        <f t="shared" si="22"/>
        <v>68.463352178078509</v>
      </c>
      <c r="O35" s="8">
        <f t="shared" si="23"/>
        <v>34.231676089039254</v>
      </c>
      <c r="P35" s="8">
        <f t="shared" si="24"/>
        <v>34.231676089039254</v>
      </c>
      <c r="Q35" s="3">
        <f t="shared" si="25"/>
        <v>91.28446957077135</v>
      </c>
      <c r="R35" s="3">
        <f t="shared" si="26"/>
        <v>45.642234785385675</v>
      </c>
      <c r="S35" s="3">
        <f t="shared" si="27"/>
        <v>45.642234785385675</v>
      </c>
      <c r="T35" s="22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</row>
    <row r="36" spans="1:64" x14ac:dyDescent="0.25">
      <c r="A36" t="s">
        <v>44</v>
      </c>
      <c r="B36" s="3">
        <v>6</v>
      </c>
      <c r="C36" s="3">
        <v>48</v>
      </c>
      <c r="D36" s="3">
        <v>8</v>
      </c>
      <c r="E36" s="3">
        <v>40</v>
      </c>
      <c r="F36" s="3">
        <v>0</v>
      </c>
      <c r="G36" s="13" t="s">
        <v>71</v>
      </c>
      <c r="H36" s="8">
        <f t="shared" si="16"/>
        <v>68.463352178078509</v>
      </c>
      <c r="I36" s="8">
        <f t="shared" si="17"/>
        <v>11.410558696346419</v>
      </c>
      <c r="J36" s="8">
        <f t="shared" si="18"/>
        <v>57.052793481732095</v>
      </c>
      <c r="K36" s="3">
        <f t="shared" si="19"/>
        <v>136.92670435615702</v>
      </c>
      <c r="L36" s="3">
        <f t="shared" si="20"/>
        <v>22.821117392692837</v>
      </c>
      <c r="M36" s="3">
        <f t="shared" si="21"/>
        <v>114.10558696346419</v>
      </c>
      <c r="N36" s="8">
        <f t="shared" si="22"/>
        <v>205.39005653423553</v>
      </c>
      <c r="O36" s="8">
        <f t="shared" si="23"/>
        <v>34.231676089039254</v>
      </c>
      <c r="P36" s="8">
        <f t="shared" si="24"/>
        <v>171.15838044519629</v>
      </c>
      <c r="Q36" s="3">
        <f t="shared" si="25"/>
        <v>273.85340871231404</v>
      </c>
      <c r="R36" s="3">
        <f t="shared" si="26"/>
        <v>45.642234785385675</v>
      </c>
      <c r="S36" s="3">
        <f t="shared" si="27"/>
        <v>228.21117392692838</v>
      </c>
      <c r="T36" s="22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</row>
    <row r="37" spans="1:64" x14ac:dyDescent="0.25">
      <c r="A37" t="s">
        <v>45</v>
      </c>
      <c r="B37" s="3">
        <v>24</v>
      </c>
      <c r="C37" s="3">
        <v>264</v>
      </c>
      <c r="D37" s="3">
        <v>144</v>
      </c>
      <c r="E37" s="3">
        <v>48</v>
      </c>
      <c r="F37" s="3">
        <v>72</v>
      </c>
      <c r="G37" s="13" t="s">
        <v>71</v>
      </c>
      <c r="H37" s="8">
        <f t="shared" si="16"/>
        <v>376.54843697943181</v>
      </c>
      <c r="I37" s="8">
        <f t="shared" si="17"/>
        <v>205.39005653423553</v>
      </c>
      <c r="J37" s="8">
        <f t="shared" si="18"/>
        <v>68.463352178078509</v>
      </c>
      <c r="K37" s="3">
        <f t="shared" si="19"/>
        <v>753.09687395886363</v>
      </c>
      <c r="L37" s="3">
        <f t="shared" si="20"/>
        <v>410.78011306847105</v>
      </c>
      <c r="M37" s="3">
        <f t="shared" si="21"/>
        <v>136.92670435615702</v>
      </c>
      <c r="N37" s="8">
        <f t="shared" si="22"/>
        <v>1129.6453109382956</v>
      </c>
      <c r="O37" s="8">
        <f t="shared" si="23"/>
        <v>616.17016960270655</v>
      </c>
      <c r="P37" s="8">
        <f t="shared" si="24"/>
        <v>205.39005653423553</v>
      </c>
      <c r="Q37" s="3">
        <f t="shared" si="25"/>
        <v>1506.1937479177273</v>
      </c>
      <c r="R37" s="3">
        <f t="shared" si="26"/>
        <v>821.56022613694211</v>
      </c>
      <c r="S37" s="3">
        <f t="shared" si="27"/>
        <v>273.85340871231404</v>
      </c>
      <c r="T37" s="22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</row>
    <row r="38" spans="1:64" x14ac:dyDescent="0.25">
      <c r="A38" t="s">
        <v>46</v>
      </c>
      <c r="B38" s="3">
        <v>5</v>
      </c>
      <c r="C38" s="3">
        <v>16</v>
      </c>
      <c r="D38" s="3">
        <v>8</v>
      </c>
      <c r="E38" s="3">
        <v>8</v>
      </c>
      <c r="F38" s="3">
        <v>0</v>
      </c>
      <c r="G38" s="13" t="s">
        <v>71</v>
      </c>
      <c r="H38" s="8">
        <f t="shared" si="16"/>
        <v>22.821117392692837</v>
      </c>
      <c r="I38" s="8">
        <f t="shared" si="17"/>
        <v>11.410558696346419</v>
      </c>
      <c r="J38" s="8">
        <f t="shared" si="18"/>
        <v>11.410558696346419</v>
      </c>
      <c r="K38" s="3">
        <f t="shared" si="19"/>
        <v>45.642234785385675</v>
      </c>
      <c r="L38" s="3">
        <f t="shared" si="20"/>
        <v>22.821117392692837</v>
      </c>
      <c r="M38" s="3">
        <f t="shared" si="21"/>
        <v>22.821117392692837</v>
      </c>
      <c r="N38" s="8">
        <f t="shared" si="22"/>
        <v>68.463352178078509</v>
      </c>
      <c r="O38" s="8">
        <f t="shared" si="23"/>
        <v>34.231676089039254</v>
      </c>
      <c r="P38" s="8">
        <f t="shared" si="24"/>
        <v>34.231676089039254</v>
      </c>
      <c r="Q38" s="3">
        <f t="shared" si="25"/>
        <v>91.28446957077135</v>
      </c>
      <c r="R38" s="3">
        <f t="shared" si="26"/>
        <v>45.642234785385675</v>
      </c>
      <c r="S38" s="3">
        <f t="shared" si="27"/>
        <v>45.642234785385675</v>
      </c>
      <c r="T38" s="22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</row>
    <row r="39" spans="1:64" x14ac:dyDescent="0.25">
      <c r="A39" t="s">
        <v>47</v>
      </c>
      <c r="B39" s="3">
        <v>28022</v>
      </c>
      <c r="C39" s="3">
        <v>5760</v>
      </c>
      <c r="D39" s="3">
        <v>1944</v>
      </c>
      <c r="E39" s="3">
        <v>3464</v>
      </c>
      <c r="F39" s="3">
        <v>352</v>
      </c>
      <c r="G39" s="13" t="s">
        <v>71</v>
      </c>
      <c r="H39" s="8">
        <f t="shared" si="16"/>
        <v>8215.6022613694222</v>
      </c>
      <c r="I39" s="8">
        <f t="shared" si="17"/>
        <v>2772.7657632121795</v>
      </c>
      <c r="J39" s="8">
        <f t="shared" si="18"/>
        <v>4940.7719155179993</v>
      </c>
      <c r="K39" s="3">
        <f t="shared" si="19"/>
        <v>16431.204522738844</v>
      </c>
      <c r="L39" s="3">
        <f t="shared" si="20"/>
        <v>5545.5315264243591</v>
      </c>
      <c r="M39" s="3">
        <f t="shared" si="21"/>
        <v>9881.5438310359987</v>
      </c>
      <c r="N39" s="8">
        <f t="shared" si="22"/>
        <v>24646.806784108267</v>
      </c>
      <c r="O39" s="8">
        <f t="shared" si="23"/>
        <v>8318.2972896365391</v>
      </c>
      <c r="P39" s="8">
        <f t="shared" si="24"/>
        <v>14822.315746553999</v>
      </c>
      <c r="Q39" s="3">
        <f t="shared" si="25"/>
        <v>32862.409045477689</v>
      </c>
      <c r="R39" s="3">
        <f t="shared" si="26"/>
        <v>11091.063052848718</v>
      </c>
      <c r="S39" s="3">
        <f t="shared" si="27"/>
        <v>19763.087662071997</v>
      </c>
      <c r="T39" s="22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</row>
    <row r="40" spans="1:64" x14ac:dyDescent="0.25">
      <c r="A40" t="s">
        <v>48</v>
      </c>
      <c r="B40" s="3">
        <v>1647</v>
      </c>
      <c r="C40" s="3">
        <v>776</v>
      </c>
      <c r="D40" s="3">
        <v>232</v>
      </c>
      <c r="E40" s="3">
        <v>256</v>
      </c>
      <c r="F40" s="3">
        <v>288</v>
      </c>
      <c r="G40" s="13" t="s">
        <v>71</v>
      </c>
      <c r="H40" s="8">
        <f t="shared" si="16"/>
        <v>1106.8241935456026</v>
      </c>
      <c r="I40" s="8">
        <f t="shared" si="17"/>
        <v>330.90620219404616</v>
      </c>
      <c r="J40" s="8">
        <f t="shared" si="18"/>
        <v>365.1378782830854</v>
      </c>
      <c r="K40" s="3">
        <f t="shared" si="19"/>
        <v>2213.6483870912052</v>
      </c>
      <c r="L40" s="3">
        <f t="shared" si="20"/>
        <v>661.81240438809232</v>
      </c>
      <c r="M40" s="3">
        <f t="shared" si="21"/>
        <v>730.2757565661708</v>
      </c>
      <c r="N40" s="8">
        <f t="shared" si="22"/>
        <v>3320.4725806368078</v>
      </c>
      <c r="O40" s="8">
        <f t="shared" si="23"/>
        <v>992.71860658213848</v>
      </c>
      <c r="P40" s="8">
        <f t="shared" si="24"/>
        <v>1095.4136348492561</v>
      </c>
      <c r="Q40" s="3">
        <f t="shared" si="25"/>
        <v>4427.2967741824104</v>
      </c>
      <c r="R40" s="3">
        <f t="shared" si="26"/>
        <v>1323.6248087761846</v>
      </c>
      <c r="S40" s="3">
        <f t="shared" si="27"/>
        <v>1460.5515131323416</v>
      </c>
      <c r="T40" s="22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</row>
    <row r="41" spans="1:64" x14ac:dyDescent="0.25">
      <c r="A41" t="s">
        <v>49</v>
      </c>
      <c r="B41" s="3">
        <v>3528</v>
      </c>
      <c r="C41" s="3">
        <v>704</v>
      </c>
      <c r="D41" s="3">
        <v>328</v>
      </c>
      <c r="E41" s="3">
        <v>152</v>
      </c>
      <c r="F41" s="3">
        <v>224</v>
      </c>
      <c r="G41" s="13" t="s">
        <v>71</v>
      </c>
      <c r="H41" s="8">
        <f t="shared" si="16"/>
        <v>1004.1291652784848</v>
      </c>
      <c r="I41" s="8">
        <f t="shared" si="17"/>
        <v>467.83290655020318</v>
      </c>
      <c r="J41" s="8">
        <f t="shared" si="18"/>
        <v>216.80061523058197</v>
      </c>
      <c r="K41" s="3">
        <f t="shared" si="19"/>
        <v>2008.2583305569697</v>
      </c>
      <c r="L41" s="3">
        <f t="shared" si="20"/>
        <v>935.66581310040635</v>
      </c>
      <c r="M41" s="3">
        <f t="shared" si="21"/>
        <v>433.60123046116394</v>
      </c>
      <c r="N41" s="8">
        <f t="shared" si="22"/>
        <v>3012.3874958354545</v>
      </c>
      <c r="O41" s="8">
        <f t="shared" si="23"/>
        <v>1403.4987196506095</v>
      </c>
      <c r="P41" s="8">
        <f t="shared" si="24"/>
        <v>650.40184569174585</v>
      </c>
      <c r="Q41" s="3">
        <f t="shared" si="25"/>
        <v>4016.5166611139393</v>
      </c>
      <c r="R41" s="3">
        <f t="shared" si="26"/>
        <v>1871.3316262008127</v>
      </c>
      <c r="S41" s="3">
        <f t="shared" si="27"/>
        <v>867.20246092232787</v>
      </c>
      <c r="T41" s="22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</row>
    <row r="42" spans="1:64" s="17" customFormat="1" x14ac:dyDescent="0.25">
      <c r="A42" s="15" t="s">
        <v>50</v>
      </c>
      <c r="B42" s="16">
        <v>18546505</v>
      </c>
      <c r="C42" s="16">
        <v>4842416</v>
      </c>
      <c r="D42" s="16">
        <v>1931368</v>
      </c>
      <c r="E42" s="16">
        <v>2906816</v>
      </c>
      <c r="F42" s="16">
        <v>4232</v>
      </c>
      <c r="G42" s="17">
        <v>7.8659999999999997</v>
      </c>
      <c r="H42" s="20">
        <f>G42*C42/4</f>
        <v>9522611.0639999993</v>
      </c>
      <c r="I42" s="20">
        <f>G42*D42/4</f>
        <v>3798035.1719999998</v>
      </c>
      <c r="J42" s="20">
        <f>G42*E42/4</f>
        <v>5716253.6639999999</v>
      </c>
      <c r="K42" s="18">
        <f>G42*C42/2</f>
        <v>19045222.127999999</v>
      </c>
      <c r="L42" s="18">
        <f>G42*D42/2</f>
        <v>7596070.3439999996</v>
      </c>
      <c r="M42" s="18">
        <f>G42*E42/2</f>
        <v>11432507.328</v>
      </c>
      <c r="N42" s="20">
        <f>G42*C42*3/4</f>
        <v>28567833.191999998</v>
      </c>
      <c r="O42" s="20">
        <f>G42*D42*3/4</f>
        <v>11394105.515999999</v>
      </c>
      <c r="P42" s="20">
        <f>G42*E42*3/4</f>
        <v>17148760.991999999</v>
      </c>
      <c r="Q42" s="18">
        <f>G42*C42</f>
        <v>38090444.255999997</v>
      </c>
      <c r="R42" s="18">
        <f>G42*D42</f>
        <v>15192140.687999999</v>
      </c>
      <c r="S42" s="18">
        <f>G42*E42</f>
        <v>22865014.655999999</v>
      </c>
      <c r="T42" s="22">
        <f>C42/($C$23+$C$28+$C$29+$C$42)*G42</f>
        <v>0.76678488965431835</v>
      </c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</row>
    <row r="43" spans="1:64" x14ac:dyDescent="0.25">
      <c r="A43" t="s">
        <v>51</v>
      </c>
      <c r="B43" s="3">
        <v>39</v>
      </c>
      <c r="C43" s="3">
        <v>16</v>
      </c>
      <c r="D43" s="3">
        <v>8</v>
      </c>
      <c r="E43" s="3">
        <v>8</v>
      </c>
      <c r="F43" s="3">
        <v>0</v>
      </c>
      <c r="G43" s="13" t="s">
        <v>71</v>
      </c>
      <c r="H43" s="8">
        <f t="shared" ref="H43:H52" si="28">$G$53*C43/4</f>
        <v>22.821117392692837</v>
      </c>
      <c r="I43" s="8">
        <f t="shared" ref="I43:I52" si="29">$G$53*D43/4</f>
        <v>11.410558696346419</v>
      </c>
      <c r="J43" s="8">
        <f t="shared" ref="J43:J52" si="30">$G$53*E43/4</f>
        <v>11.410558696346419</v>
      </c>
      <c r="K43" s="3">
        <f t="shared" ref="K43:K52" si="31">$G$53*C43/2</f>
        <v>45.642234785385675</v>
      </c>
      <c r="L43" s="3">
        <f t="shared" ref="L43:L52" si="32">$G$53*D43/2</f>
        <v>22.821117392692837</v>
      </c>
      <c r="M43" s="3">
        <f t="shared" ref="M43:M52" si="33">$G$53*E43/2</f>
        <v>22.821117392692837</v>
      </c>
      <c r="N43" s="8">
        <f t="shared" ref="N43:N52" si="34">$G$53*C43*3/4</f>
        <v>68.463352178078509</v>
      </c>
      <c r="O43" s="8">
        <f t="shared" ref="O43:O52" si="35">$G$53*D43*3/4</f>
        <v>34.231676089039254</v>
      </c>
      <c r="P43" s="8">
        <f t="shared" ref="P43:P52" si="36">$G$53*E43*3/4</f>
        <v>34.231676089039254</v>
      </c>
      <c r="Q43" s="3">
        <f t="shared" ref="Q43:Q52" si="37">$G$53*C43</f>
        <v>91.28446957077135</v>
      </c>
      <c r="R43" s="3">
        <f t="shared" ref="R43:R52" si="38">$G$53*D43</f>
        <v>45.642234785385675</v>
      </c>
      <c r="S43" s="3">
        <f t="shared" ref="S43:S52" si="39">$G$53*E43</f>
        <v>45.642234785385675</v>
      </c>
      <c r="T43" s="22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</row>
    <row r="44" spans="1:64" x14ac:dyDescent="0.25">
      <c r="A44" t="s">
        <v>52</v>
      </c>
      <c r="B44" s="3">
        <v>444343</v>
      </c>
      <c r="C44" s="3">
        <v>494448</v>
      </c>
      <c r="D44" s="3">
        <v>263752</v>
      </c>
      <c r="E44" s="3">
        <v>228880</v>
      </c>
      <c r="F44" s="3">
        <v>1816</v>
      </c>
      <c r="G44" s="13" t="s">
        <v>71</v>
      </c>
      <c r="H44" s="8">
        <f t="shared" si="28"/>
        <v>705240.99078638677</v>
      </c>
      <c r="I44" s="8">
        <f t="shared" si="29"/>
        <v>376194.7096598451</v>
      </c>
      <c r="J44" s="8">
        <f t="shared" si="30"/>
        <v>326456.08430247102</v>
      </c>
      <c r="K44" s="3">
        <f t="shared" si="31"/>
        <v>1410481.9815727735</v>
      </c>
      <c r="L44" s="3">
        <f t="shared" si="32"/>
        <v>752389.41931969021</v>
      </c>
      <c r="M44" s="3">
        <f t="shared" si="33"/>
        <v>652912.16860494204</v>
      </c>
      <c r="N44" s="8">
        <f t="shared" si="34"/>
        <v>2115722.9723591604</v>
      </c>
      <c r="O44" s="8">
        <f t="shared" si="35"/>
        <v>1128584.1289795353</v>
      </c>
      <c r="P44" s="8">
        <f t="shared" si="36"/>
        <v>979368.25290741306</v>
      </c>
      <c r="Q44" s="3">
        <f t="shared" si="37"/>
        <v>2820963.9631455471</v>
      </c>
      <c r="R44" s="3">
        <f t="shared" si="38"/>
        <v>1504778.8386393804</v>
      </c>
      <c r="S44" s="3">
        <f t="shared" si="39"/>
        <v>1305824.3372098841</v>
      </c>
      <c r="T44" s="22"/>
    </row>
    <row r="45" spans="1:64" x14ac:dyDescent="0.25">
      <c r="A45" t="s">
        <v>53</v>
      </c>
      <c r="B45" s="3">
        <v>1165883</v>
      </c>
      <c r="C45" s="3">
        <v>178752</v>
      </c>
      <c r="D45" s="3">
        <v>49360</v>
      </c>
      <c r="E45" s="3">
        <v>128536</v>
      </c>
      <c r="F45" s="3">
        <v>856</v>
      </c>
      <c r="G45" s="13" t="s">
        <v>71</v>
      </c>
      <c r="H45" s="8">
        <f t="shared" si="28"/>
        <v>254957.52351116439</v>
      </c>
      <c r="I45" s="8">
        <f t="shared" si="29"/>
        <v>70403.147156457402</v>
      </c>
      <c r="J45" s="8">
        <f t="shared" si="30"/>
        <v>183333.44657419791</v>
      </c>
      <c r="K45" s="3">
        <f t="shared" si="31"/>
        <v>509915.04702232877</v>
      </c>
      <c r="L45" s="3">
        <f t="shared" si="32"/>
        <v>140806.2943129148</v>
      </c>
      <c r="M45" s="3">
        <f t="shared" si="33"/>
        <v>366666.89314839581</v>
      </c>
      <c r="N45" s="8">
        <f t="shared" si="34"/>
        <v>764872.57053349318</v>
      </c>
      <c r="O45" s="8">
        <f t="shared" si="35"/>
        <v>211209.44146937219</v>
      </c>
      <c r="P45" s="8">
        <f t="shared" si="36"/>
        <v>550000.33972259378</v>
      </c>
      <c r="Q45" s="3">
        <f t="shared" si="37"/>
        <v>1019830.0940446575</v>
      </c>
      <c r="R45" s="3">
        <f t="shared" si="38"/>
        <v>281612.58862582961</v>
      </c>
      <c r="S45" s="3">
        <f t="shared" si="39"/>
        <v>733333.78629679163</v>
      </c>
      <c r="T45" s="22"/>
    </row>
    <row r="46" spans="1:64" x14ac:dyDescent="0.25">
      <c r="A46" t="s">
        <v>54</v>
      </c>
      <c r="B46" s="3">
        <v>9057</v>
      </c>
      <c r="C46" s="3">
        <v>1504</v>
      </c>
      <c r="D46" s="3">
        <v>752</v>
      </c>
      <c r="E46" s="3">
        <v>568</v>
      </c>
      <c r="F46" s="3">
        <v>184</v>
      </c>
      <c r="G46" s="13" t="s">
        <v>71</v>
      </c>
      <c r="H46" s="8">
        <f t="shared" si="28"/>
        <v>2145.1850349131269</v>
      </c>
      <c r="I46" s="8">
        <f t="shared" si="29"/>
        <v>1072.5925174565634</v>
      </c>
      <c r="J46" s="8">
        <f t="shared" si="30"/>
        <v>810.14966744059575</v>
      </c>
      <c r="K46" s="3">
        <f t="shared" si="31"/>
        <v>4290.3700698262537</v>
      </c>
      <c r="L46" s="3">
        <f t="shared" si="32"/>
        <v>2145.1850349131269</v>
      </c>
      <c r="M46" s="3">
        <f t="shared" si="33"/>
        <v>1620.2993348811915</v>
      </c>
      <c r="N46" s="8">
        <f t="shared" si="34"/>
        <v>6435.5551047393801</v>
      </c>
      <c r="O46" s="8">
        <f t="shared" si="35"/>
        <v>3217.7775523696901</v>
      </c>
      <c r="P46" s="8">
        <f t="shared" si="36"/>
        <v>2430.4490023217872</v>
      </c>
      <c r="Q46" s="3">
        <f t="shared" si="37"/>
        <v>8580.7401396525074</v>
      </c>
      <c r="R46" s="3">
        <f t="shared" si="38"/>
        <v>4290.3700698262537</v>
      </c>
      <c r="S46" s="3">
        <f t="shared" si="39"/>
        <v>3240.598669762383</v>
      </c>
      <c r="T46" s="22"/>
    </row>
    <row r="47" spans="1:64" x14ac:dyDescent="0.25">
      <c r="A47" t="s">
        <v>55</v>
      </c>
      <c r="B47" s="3">
        <v>614464</v>
      </c>
      <c r="C47" s="3">
        <v>326400</v>
      </c>
      <c r="D47" s="3">
        <v>224400</v>
      </c>
      <c r="E47" s="3">
        <v>101264</v>
      </c>
      <c r="F47" s="3">
        <v>736</v>
      </c>
      <c r="G47" s="13" t="s">
        <v>71</v>
      </c>
      <c r="H47" s="8">
        <f t="shared" si="28"/>
        <v>465550.79481093388</v>
      </c>
      <c r="I47" s="8">
        <f t="shared" si="29"/>
        <v>320066.17143251706</v>
      </c>
      <c r="J47" s="8">
        <f t="shared" si="30"/>
        <v>144434.85197835296</v>
      </c>
      <c r="K47" s="3">
        <f t="shared" si="31"/>
        <v>931101.58962186775</v>
      </c>
      <c r="L47" s="3">
        <f t="shared" si="32"/>
        <v>640132.34286503412</v>
      </c>
      <c r="M47" s="3">
        <f t="shared" si="33"/>
        <v>288869.70395670593</v>
      </c>
      <c r="N47" s="8">
        <f t="shared" si="34"/>
        <v>1396652.3844328015</v>
      </c>
      <c r="O47" s="8">
        <f t="shared" si="35"/>
        <v>960198.51429755124</v>
      </c>
      <c r="P47" s="8">
        <f t="shared" si="36"/>
        <v>433304.55593505886</v>
      </c>
      <c r="Q47" s="3">
        <f t="shared" si="37"/>
        <v>1862203.1792437355</v>
      </c>
      <c r="R47" s="3">
        <f t="shared" si="38"/>
        <v>1280264.6857300682</v>
      </c>
      <c r="S47" s="3">
        <f t="shared" si="39"/>
        <v>577739.40791341185</v>
      </c>
      <c r="T47" s="22"/>
    </row>
    <row r="48" spans="1:64" x14ac:dyDescent="0.25">
      <c r="A48" t="s">
        <v>56</v>
      </c>
      <c r="B48" s="3">
        <v>5746908</v>
      </c>
      <c r="C48" s="3">
        <v>832768</v>
      </c>
      <c r="D48" s="3">
        <v>308560</v>
      </c>
      <c r="E48" s="3">
        <v>520824</v>
      </c>
      <c r="F48" s="3">
        <v>3384</v>
      </c>
      <c r="G48" s="13" t="s">
        <v>71</v>
      </c>
      <c r="H48" s="8">
        <f t="shared" si="28"/>
        <v>1187793.5180548767</v>
      </c>
      <c r="I48" s="8">
        <f t="shared" si="29"/>
        <v>440105.24891808134</v>
      </c>
      <c r="J48" s="8">
        <f t="shared" si="30"/>
        <v>742861.60280824092</v>
      </c>
      <c r="K48" s="3">
        <f t="shared" si="31"/>
        <v>2375587.0361097534</v>
      </c>
      <c r="L48" s="3">
        <f t="shared" si="32"/>
        <v>880210.49783616269</v>
      </c>
      <c r="M48" s="3">
        <f t="shared" si="33"/>
        <v>1485723.2056164818</v>
      </c>
      <c r="N48" s="8">
        <f t="shared" si="34"/>
        <v>3563380.5541646304</v>
      </c>
      <c r="O48" s="8">
        <f t="shared" si="35"/>
        <v>1320315.746754244</v>
      </c>
      <c r="P48" s="8">
        <f t="shared" si="36"/>
        <v>2228584.8084247229</v>
      </c>
      <c r="Q48" s="3">
        <f t="shared" si="37"/>
        <v>4751174.0722195068</v>
      </c>
      <c r="R48" s="3">
        <f t="shared" si="38"/>
        <v>1760420.9956723254</v>
      </c>
      <c r="S48" s="3">
        <f t="shared" si="39"/>
        <v>2971446.4112329637</v>
      </c>
      <c r="T48" s="22"/>
    </row>
    <row r="49" spans="1:20" x14ac:dyDescent="0.25">
      <c r="A49" t="s">
        <v>57</v>
      </c>
      <c r="B49" s="3">
        <v>3</v>
      </c>
      <c r="C49" s="3">
        <v>16</v>
      </c>
      <c r="D49" s="3">
        <v>8</v>
      </c>
      <c r="E49" s="3">
        <v>8</v>
      </c>
      <c r="F49" s="3">
        <v>0</v>
      </c>
      <c r="G49" s="13" t="s">
        <v>71</v>
      </c>
      <c r="H49" s="8">
        <f t="shared" si="28"/>
        <v>22.821117392692837</v>
      </c>
      <c r="I49" s="8">
        <f t="shared" si="29"/>
        <v>11.410558696346419</v>
      </c>
      <c r="J49" s="8">
        <f t="shared" si="30"/>
        <v>11.410558696346419</v>
      </c>
      <c r="K49" s="3">
        <f t="shared" si="31"/>
        <v>45.642234785385675</v>
      </c>
      <c r="L49" s="3">
        <f t="shared" si="32"/>
        <v>22.821117392692837</v>
      </c>
      <c r="M49" s="3">
        <f t="shared" si="33"/>
        <v>22.821117392692837</v>
      </c>
      <c r="N49" s="8">
        <f t="shared" si="34"/>
        <v>68.463352178078509</v>
      </c>
      <c r="O49" s="8">
        <f t="shared" si="35"/>
        <v>34.231676089039254</v>
      </c>
      <c r="P49" s="8">
        <f t="shared" si="36"/>
        <v>34.231676089039254</v>
      </c>
      <c r="Q49" s="3">
        <f t="shared" si="37"/>
        <v>91.28446957077135</v>
      </c>
      <c r="R49" s="3">
        <f t="shared" si="38"/>
        <v>45.642234785385675</v>
      </c>
      <c r="S49" s="3">
        <f t="shared" si="39"/>
        <v>45.642234785385675</v>
      </c>
      <c r="T49" s="22"/>
    </row>
    <row r="50" spans="1:20" x14ac:dyDescent="0.25">
      <c r="A50" t="s">
        <v>58</v>
      </c>
      <c r="B50" s="3">
        <v>14</v>
      </c>
      <c r="C50" s="3">
        <v>16</v>
      </c>
      <c r="D50" s="3">
        <v>8</v>
      </c>
      <c r="E50" s="3">
        <v>8</v>
      </c>
      <c r="F50" s="3">
        <v>0</v>
      </c>
      <c r="G50" s="13" t="s">
        <v>71</v>
      </c>
      <c r="H50" s="8">
        <f t="shared" si="28"/>
        <v>22.821117392692837</v>
      </c>
      <c r="I50" s="8">
        <f t="shared" si="29"/>
        <v>11.410558696346419</v>
      </c>
      <c r="J50" s="8">
        <f t="shared" si="30"/>
        <v>11.410558696346419</v>
      </c>
      <c r="K50" s="3">
        <f t="shared" si="31"/>
        <v>45.642234785385675</v>
      </c>
      <c r="L50" s="3">
        <f t="shared" si="32"/>
        <v>22.821117392692837</v>
      </c>
      <c r="M50" s="3">
        <f t="shared" si="33"/>
        <v>22.821117392692837</v>
      </c>
      <c r="N50" s="8">
        <f t="shared" si="34"/>
        <v>68.463352178078509</v>
      </c>
      <c r="O50" s="8">
        <f t="shared" si="35"/>
        <v>34.231676089039254</v>
      </c>
      <c r="P50" s="8">
        <f t="shared" si="36"/>
        <v>34.231676089039254</v>
      </c>
      <c r="Q50" s="3">
        <f t="shared" si="37"/>
        <v>91.28446957077135</v>
      </c>
      <c r="R50" s="3">
        <f t="shared" si="38"/>
        <v>45.642234785385675</v>
      </c>
      <c r="S50" s="3">
        <f t="shared" si="39"/>
        <v>45.642234785385675</v>
      </c>
      <c r="T50" s="22"/>
    </row>
    <row r="51" spans="1:20" x14ac:dyDescent="0.25">
      <c r="A51" t="s">
        <v>59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13" t="s">
        <v>71</v>
      </c>
      <c r="H51" s="8">
        <f t="shared" si="28"/>
        <v>0</v>
      </c>
      <c r="I51" s="8">
        <f t="shared" si="29"/>
        <v>0</v>
      </c>
      <c r="J51" s="8">
        <f t="shared" si="30"/>
        <v>0</v>
      </c>
      <c r="K51" s="3">
        <f t="shared" si="31"/>
        <v>0</v>
      </c>
      <c r="L51" s="3">
        <f t="shared" si="32"/>
        <v>0</v>
      </c>
      <c r="M51" s="3">
        <f t="shared" si="33"/>
        <v>0</v>
      </c>
      <c r="N51" s="8">
        <f t="shared" si="34"/>
        <v>0</v>
      </c>
      <c r="O51" s="8">
        <f t="shared" si="35"/>
        <v>0</v>
      </c>
      <c r="P51" s="8">
        <f t="shared" si="36"/>
        <v>0</v>
      </c>
      <c r="Q51" s="3">
        <f t="shared" si="37"/>
        <v>0</v>
      </c>
      <c r="R51" s="3">
        <f t="shared" si="38"/>
        <v>0</v>
      </c>
      <c r="S51" s="3">
        <f t="shared" si="39"/>
        <v>0</v>
      </c>
      <c r="T51" s="22"/>
    </row>
    <row r="52" spans="1:20" x14ac:dyDescent="0.25">
      <c r="A52" t="s">
        <v>60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13" t="s">
        <v>71</v>
      </c>
      <c r="H52" s="8">
        <f t="shared" si="28"/>
        <v>0</v>
      </c>
      <c r="I52" s="8">
        <f t="shared" si="29"/>
        <v>0</v>
      </c>
      <c r="J52" s="8">
        <f t="shared" si="30"/>
        <v>0</v>
      </c>
      <c r="K52" s="3">
        <f t="shared" si="31"/>
        <v>0</v>
      </c>
      <c r="L52" s="3">
        <f t="shared" si="32"/>
        <v>0</v>
      </c>
      <c r="M52" s="3">
        <f t="shared" si="33"/>
        <v>0</v>
      </c>
      <c r="N52" s="8">
        <f t="shared" si="34"/>
        <v>0</v>
      </c>
      <c r="O52" s="8">
        <f t="shared" si="35"/>
        <v>0</v>
      </c>
      <c r="P52" s="8">
        <f t="shared" si="36"/>
        <v>0</v>
      </c>
      <c r="Q52" s="3">
        <f t="shared" si="37"/>
        <v>0</v>
      </c>
      <c r="R52" s="3">
        <f t="shared" si="38"/>
        <v>0</v>
      </c>
      <c r="S52" s="3">
        <f t="shared" si="39"/>
        <v>0</v>
      </c>
      <c r="T52" s="22"/>
    </row>
    <row r="53" spans="1:20" x14ac:dyDescent="0.25">
      <c r="A53" s="6" t="s">
        <v>3</v>
      </c>
      <c r="C53" s="4">
        <f>SUM(C3:C52)</f>
        <v>61382304</v>
      </c>
      <c r="D53" s="4">
        <f>SUM(D3:D52)</f>
        <v>30409912</v>
      </c>
      <c r="E53" s="4">
        <f>SUM(E3:E52)</f>
        <v>30899000</v>
      </c>
      <c r="F53" s="4">
        <f>SUM(F3:F52)</f>
        <v>73392</v>
      </c>
      <c r="G53" s="7">
        <f>T53</f>
        <v>5.7052793481732094</v>
      </c>
      <c r="H53" s="11">
        <f t="shared" ref="H53:S53" si="40">SUM(H3:H52)</f>
        <v>87550797.838622406</v>
      </c>
      <c r="I53" s="11">
        <f t="shared" si="40"/>
        <v>43078121.246138521</v>
      </c>
      <c r="J53" s="11">
        <f t="shared" si="40"/>
        <v>44369180.882466026</v>
      </c>
      <c r="K53" s="11">
        <f t="shared" si="40"/>
        <v>175101595.67724481</v>
      </c>
      <c r="L53" s="11">
        <f t="shared" si="40"/>
        <v>86156242.492277041</v>
      </c>
      <c r="M53" s="11">
        <f t="shared" si="40"/>
        <v>88738361.764932051</v>
      </c>
      <c r="N53" s="11">
        <f t="shared" si="40"/>
        <v>262652393.51586717</v>
      </c>
      <c r="O53" s="11">
        <f t="shared" si="40"/>
        <v>129234363.73841561</v>
      </c>
      <c r="P53" s="11">
        <f t="shared" si="40"/>
        <v>133107542.64739814</v>
      </c>
      <c r="Q53" s="11">
        <f t="shared" si="40"/>
        <v>350203191.35448962</v>
      </c>
      <c r="R53" s="11">
        <f t="shared" si="40"/>
        <v>172312484.98455408</v>
      </c>
      <c r="S53" s="11">
        <f t="shared" si="40"/>
        <v>177476723.5298641</v>
      </c>
      <c r="T53" s="22">
        <f>SUM(T23:T42)</f>
        <v>5.7052793481732094</v>
      </c>
    </row>
    <row r="54" spans="1:20" x14ac:dyDescent="0.25">
      <c r="G54" s="9" t="s">
        <v>72</v>
      </c>
      <c r="H54" s="12">
        <f>H53/1024</f>
        <v>85498.826014279693</v>
      </c>
      <c r="I54" s="6" t="s">
        <v>9</v>
      </c>
      <c r="J54" s="8">
        <f>J53/1024</f>
        <v>43329.278205533228</v>
      </c>
      <c r="K54" s="12">
        <f>K53/1024</f>
        <v>170997.65202855939</v>
      </c>
      <c r="L54" s="6" t="s">
        <v>9</v>
      </c>
      <c r="M54" s="8">
        <f>M53/1024</f>
        <v>86658.556411066456</v>
      </c>
      <c r="N54" s="12">
        <f>N53/1024</f>
        <v>256496.47804283904</v>
      </c>
      <c r="O54" s="6" t="s">
        <v>9</v>
      </c>
      <c r="P54" s="8">
        <f>P53/1024</f>
        <v>129987.83461659975</v>
      </c>
      <c r="Q54" s="12">
        <f>Q53/1024</f>
        <v>341995.30405711877</v>
      </c>
      <c r="R54" s="6" t="s">
        <v>9</v>
      </c>
      <c r="S54" s="8">
        <f>S53/1024</f>
        <v>173317.11282213291</v>
      </c>
    </row>
  </sheetData>
  <mergeCells count="4">
    <mergeCell ref="H1:J1"/>
    <mergeCell ref="K1:M1"/>
    <mergeCell ref="Q1:S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B40" sqref="B40"/>
    </sheetView>
  </sheetViews>
  <sheetFormatPr defaultColWidth="13.28515625" defaultRowHeight="15" x14ac:dyDescent="0.25"/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 s="2">
        <v>39661</v>
      </c>
      <c r="C2">
        <v>63625</v>
      </c>
      <c r="D2">
        <v>63599</v>
      </c>
      <c r="E2">
        <v>63651</v>
      </c>
      <c r="F2">
        <v>99.959152252124895</v>
      </c>
    </row>
    <row r="3" spans="1:6" x14ac:dyDescent="0.25">
      <c r="A3">
        <v>1</v>
      </c>
      <c r="B3" s="2">
        <v>39692</v>
      </c>
      <c r="C3">
        <v>207940</v>
      </c>
      <c r="D3">
        <v>144315</v>
      </c>
      <c r="E3">
        <v>271591</v>
      </c>
      <c r="F3">
        <v>76.563656380366098</v>
      </c>
    </row>
    <row r="4" spans="1:6" x14ac:dyDescent="0.25">
      <c r="A4">
        <v>2</v>
      </c>
      <c r="B4" s="2">
        <v>39722</v>
      </c>
      <c r="C4">
        <v>188426</v>
      </c>
      <c r="D4">
        <v>-19514</v>
      </c>
      <c r="E4">
        <v>460017</v>
      </c>
      <c r="F4">
        <v>40.960660149516201</v>
      </c>
    </row>
    <row r="5" spans="1:6" x14ac:dyDescent="0.25">
      <c r="A5">
        <v>3</v>
      </c>
      <c r="B5" s="2">
        <v>39753</v>
      </c>
      <c r="C5">
        <v>144191</v>
      </c>
      <c r="D5">
        <v>-44235</v>
      </c>
      <c r="E5">
        <v>604208</v>
      </c>
      <c r="F5">
        <v>23.864463893228798</v>
      </c>
    </row>
    <row r="6" spans="1:6" x14ac:dyDescent="0.25">
      <c r="A6">
        <v>4</v>
      </c>
      <c r="B6" s="2">
        <v>39783</v>
      </c>
      <c r="C6">
        <v>143027</v>
      </c>
      <c r="D6">
        <v>-1164</v>
      </c>
      <c r="E6">
        <v>747235</v>
      </c>
      <c r="F6">
        <v>19.140832535949201</v>
      </c>
    </row>
    <row r="7" spans="1:6" x14ac:dyDescent="0.25">
      <c r="A7">
        <v>5</v>
      </c>
      <c r="B7" s="2">
        <v>39814</v>
      </c>
      <c r="C7">
        <v>186925</v>
      </c>
      <c r="D7">
        <v>43898</v>
      </c>
      <c r="E7">
        <v>934160</v>
      </c>
      <c r="F7">
        <v>20.009955468013999</v>
      </c>
    </row>
    <row r="8" spans="1:6" x14ac:dyDescent="0.25">
      <c r="A8">
        <v>6</v>
      </c>
      <c r="B8" s="2">
        <v>39845</v>
      </c>
      <c r="C8">
        <v>199245</v>
      </c>
      <c r="D8">
        <v>12320</v>
      </c>
      <c r="E8">
        <v>1133405</v>
      </c>
      <c r="F8">
        <v>17.5793295423966</v>
      </c>
    </row>
    <row r="9" spans="1:6" x14ac:dyDescent="0.25">
      <c r="A9">
        <v>7</v>
      </c>
      <c r="B9" s="2">
        <v>39873</v>
      </c>
      <c r="C9">
        <v>213237</v>
      </c>
      <c r="D9">
        <v>13992</v>
      </c>
      <c r="E9">
        <v>1346642</v>
      </c>
      <c r="F9">
        <v>15.834720734983801</v>
      </c>
    </row>
    <row r="10" spans="1:6" x14ac:dyDescent="0.25">
      <c r="A10">
        <v>8</v>
      </c>
      <c r="B10" s="2">
        <v>39904</v>
      </c>
      <c r="C10">
        <v>212542</v>
      </c>
      <c r="D10">
        <v>-695</v>
      </c>
      <c r="E10">
        <v>1559184</v>
      </c>
      <c r="F10">
        <v>13.6316175640591</v>
      </c>
    </row>
    <row r="11" spans="1:6" x14ac:dyDescent="0.25">
      <c r="A11">
        <v>9</v>
      </c>
      <c r="B11" s="2">
        <v>39934</v>
      </c>
      <c r="C11">
        <v>245572</v>
      </c>
      <c r="D11">
        <v>33030</v>
      </c>
      <c r="E11">
        <v>1804756</v>
      </c>
      <c r="F11">
        <v>13.6069363393168</v>
      </c>
    </row>
    <row r="12" spans="1:6" x14ac:dyDescent="0.25">
      <c r="A12">
        <v>10</v>
      </c>
      <c r="B12" s="2">
        <v>39965</v>
      </c>
      <c r="C12">
        <v>268814</v>
      </c>
      <c r="D12">
        <v>23242</v>
      </c>
      <c r="E12">
        <v>2073570</v>
      </c>
      <c r="F12">
        <v>12.963825672632201</v>
      </c>
    </row>
    <row r="13" spans="1:6" x14ac:dyDescent="0.25">
      <c r="A13">
        <v>11</v>
      </c>
      <c r="B13" s="2">
        <v>39995</v>
      </c>
      <c r="C13">
        <v>304551</v>
      </c>
      <c r="D13">
        <v>35737</v>
      </c>
      <c r="E13">
        <v>2378121</v>
      </c>
      <c r="F13">
        <v>12.8063710803613</v>
      </c>
    </row>
    <row r="14" spans="1:6" x14ac:dyDescent="0.25">
      <c r="A14">
        <v>12</v>
      </c>
      <c r="B14" s="2">
        <v>40026</v>
      </c>
      <c r="C14">
        <v>299199</v>
      </c>
      <c r="D14">
        <v>-5352</v>
      </c>
      <c r="E14">
        <v>2677320</v>
      </c>
      <c r="F14">
        <v>11.1753171081529</v>
      </c>
    </row>
    <row r="15" spans="1:6" x14ac:dyDescent="0.25">
      <c r="A15">
        <v>13</v>
      </c>
      <c r="B15" s="2">
        <v>40057</v>
      </c>
      <c r="C15">
        <v>296084</v>
      </c>
      <c r="D15">
        <v>-3115</v>
      </c>
      <c r="E15">
        <v>2973404</v>
      </c>
      <c r="F15">
        <v>9.9577453988761704</v>
      </c>
    </row>
    <row r="16" spans="1:6" x14ac:dyDescent="0.25">
      <c r="A16">
        <v>14</v>
      </c>
      <c r="B16" s="2">
        <v>40087</v>
      </c>
      <c r="C16">
        <v>326690</v>
      </c>
      <c r="D16">
        <v>30606</v>
      </c>
      <c r="E16">
        <v>3300094</v>
      </c>
      <c r="F16">
        <v>9.8994149863609895</v>
      </c>
    </row>
    <row r="17" spans="1:6" x14ac:dyDescent="0.25">
      <c r="A17">
        <v>15</v>
      </c>
      <c r="B17" s="2">
        <v>40118</v>
      </c>
      <c r="C17">
        <v>347350</v>
      </c>
      <c r="D17">
        <v>20660</v>
      </c>
      <c r="E17">
        <v>3647444</v>
      </c>
      <c r="F17">
        <v>9.5231071402329999</v>
      </c>
    </row>
    <row r="18" spans="1:6" x14ac:dyDescent="0.25">
      <c r="A18">
        <v>16</v>
      </c>
      <c r="B18" s="2">
        <v>40148</v>
      </c>
      <c r="C18">
        <v>343164</v>
      </c>
      <c r="D18">
        <v>-4186</v>
      </c>
      <c r="E18">
        <v>3990608</v>
      </c>
      <c r="F18">
        <v>8.5992911355863608</v>
      </c>
    </row>
    <row r="19" spans="1:6" x14ac:dyDescent="0.25">
      <c r="A19">
        <v>17</v>
      </c>
      <c r="B19" s="2">
        <v>40179</v>
      </c>
      <c r="C19">
        <v>396656</v>
      </c>
      <c r="D19">
        <v>53492</v>
      </c>
      <c r="E19">
        <v>4387264</v>
      </c>
      <c r="F19">
        <v>9.0410789047570397</v>
      </c>
    </row>
    <row r="20" spans="1:6" x14ac:dyDescent="0.25">
      <c r="A20">
        <v>18</v>
      </c>
      <c r="B20" s="2">
        <v>40210</v>
      </c>
      <c r="C20">
        <v>388717</v>
      </c>
      <c r="D20">
        <v>-7939</v>
      </c>
      <c r="E20">
        <v>4775981</v>
      </c>
      <c r="F20">
        <v>8.1389980404025906</v>
      </c>
    </row>
    <row r="21" spans="1:6" x14ac:dyDescent="0.25">
      <c r="A21">
        <v>19</v>
      </c>
      <c r="B21" s="2">
        <v>40238</v>
      </c>
      <c r="C21">
        <v>445518</v>
      </c>
      <c r="D21">
        <v>56801</v>
      </c>
      <c r="E21">
        <v>5221499</v>
      </c>
      <c r="F21">
        <v>8.5323773881791407</v>
      </c>
    </row>
    <row r="22" spans="1:6" x14ac:dyDescent="0.25">
      <c r="A22">
        <v>20</v>
      </c>
      <c r="B22" s="2">
        <v>40269</v>
      </c>
      <c r="C22">
        <v>418663</v>
      </c>
      <c r="D22">
        <v>-26855</v>
      </c>
      <c r="E22">
        <v>5640162</v>
      </c>
      <c r="F22">
        <v>7.42288962621996</v>
      </c>
    </row>
    <row r="23" spans="1:6" x14ac:dyDescent="0.25">
      <c r="A23">
        <v>21</v>
      </c>
      <c r="B23" s="2">
        <v>40299</v>
      </c>
      <c r="C23">
        <v>435887</v>
      </c>
      <c r="D23">
        <v>17224</v>
      </c>
      <c r="E23">
        <v>6076049</v>
      </c>
      <c r="F23">
        <v>7.1738559053753503</v>
      </c>
    </row>
    <row r="24" spans="1:6" x14ac:dyDescent="0.25">
      <c r="A24">
        <v>22</v>
      </c>
      <c r="B24" s="2">
        <v>40330</v>
      </c>
      <c r="C24">
        <v>451878</v>
      </c>
      <c r="D24">
        <v>15991</v>
      </c>
      <c r="E24">
        <v>6527927</v>
      </c>
      <c r="F24">
        <v>6.9222281437889901</v>
      </c>
    </row>
    <row r="25" spans="1:6" x14ac:dyDescent="0.25">
      <c r="A25">
        <v>23</v>
      </c>
      <c r="B25" s="2">
        <v>40360</v>
      </c>
      <c r="C25">
        <v>498139</v>
      </c>
      <c r="D25">
        <v>46261</v>
      </c>
      <c r="E25">
        <v>7026066</v>
      </c>
      <c r="F25">
        <v>7.0898707754809003</v>
      </c>
    </row>
    <row r="26" spans="1:6" x14ac:dyDescent="0.25">
      <c r="A26">
        <v>24</v>
      </c>
      <c r="B26" s="2">
        <v>40391</v>
      </c>
      <c r="C26">
        <v>518897</v>
      </c>
      <c r="D26">
        <v>20758</v>
      </c>
      <c r="E26">
        <v>7544963</v>
      </c>
      <c r="F26">
        <v>6.8773962178475898</v>
      </c>
    </row>
    <row r="27" spans="1:6" x14ac:dyDescent="0.25">
      <c r="A27">
        <v>25</v>
      </c>
      <c r="B27" s="2">
        <v>40422</v>
      </c>
      <c r="C27">
        <v>492259</v>
      </c>
      <c r="D27">
        <v>-26638</v>
      </c>
      <c r="E27">
        <v>8037222</v>
      </c>
      <c r="F27">
        <v>6.1247406131123396</v>
      </c>
    </row>
    <row r="28" spans="1:6" x14ac:dyDescent="0.25">
      <c r="A28">
        <v>26</v>
      </c>
      <c r="B28" s="2">
        <v>40452</v>
      </c>
      <c r="C28">
        <v>509371</v>
      </c>
      <c r="D28">
        <v>17112</v>
      </c>
      <c r="E28">
        <v>8546593</v>
      </c>
      <c r="F28">
        <v>5.95993046585932</v>
      </c>
    </row>
    <row r="29" spans="1:6" x14ac:dyDescent="0.25">
      <c r="A29">
        <v>27</v>
      </c>
      <c r="B29" s="2">
        <v>40483</v>
      </c>
      <c r="C29">
        <v>553144</v>
      </c>
      <c r="D29">
        <v>43773</v>
      </c>
      <c r="E29">
        <v>9099737</v>
      </c>
      <c r="F29">
        <v>6.0786811750713197</v>
      </c>
    </row>
    <row r="30" spans="1:6" x14ac:dyDescent="0.25">
      <c r="A30">
        <v>28</v>
      </c>
      <c r="B30" s="2">
        <v>40513</v>
      </c>
      <c r="C30">
        <v>557008</v>
      </c>
      <c r="D30">
        <v>3864</v>
      </c>
      <c r="E30">
        <v>9656745</v>
      </c>
      <c r="F30">
        <v>5.7680719538519396</v>
      </c>
    </row>
    <row r="34" spans="1:3" x14ac:dyDescent="0.25">
      <c r="A34" t="s">
        <v>7</v>
      </c>
      <c r="B34" s="3">
        <v>12227.438</v>
      </c>
    </row>
    <row r="35" spans="1:3" x14ac:dyDescent="0.25">
      <c r="A35" t="s">
        <v>8</v>
      </c>
      <c r="B35" s="3">
        <v>12838.234</v>
      </c>
    </row>
    <row r="36" spans="1:3" x14ac:dyDescent="0.25">
      <c r="A36" t="s">
        <v>6</v>
      </c>
      <c r="B36" s="4">
        <f>SUM(B34:B35)</f>
        <v>25065.671999999999</v>
      </c>
      <c r="C36" t="s">
        <v>9</v>
      </c>
    </row>
    <row r="39" spans="1:3" x14ac:dyDescent="0.25">
      <c r="A39" t="s">
        <v>67</v>
      </c>
      <c r="B39" s="3">
        <v>54314969.299999997</v>
      </c>
      <c r="C39" t="s">
        <v>1</v>
      </c>
    </row>
    <row r="40" spans="1:3" x14ac:dyDescent="0.25">
      <c r="B40" s="5">
        <f>B39/E30*B36</f>
        <v>140983.44785575985</v>
      </c>
      <c r="C40" t="s">
        <v>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sqref="A1:F30"/>
    </sheetView>
  </sheetViews>
  <sheetFormatPr defaultColWidth="13.28515625" defaultRowHeight="15" x14ac:dyDescent="0.25"/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 s="2">
        <v>39661</v>
      </c>
      <c r="C2">
        <v>37244</v>
      </c>
      <c r="D2">
        <v>37232</v>
      </c>
      <c r="E2">
        <v>37256</v>
      </c>
      <c r="F2">
        <v>99.967790423019096</v>
      </c>
    </row>
    <row r="3" spans="1:6" x14ac:dyDescent="0.25">
      <c r="A3">
        <v>1</v>
      </c>
      <c r="B3" s="2">
        <v>39692</v>
      </c>
      <c r="C3">
        <v>118169</v>
      </c>
      <c r="D3">
        <v>80925</v>
      </c>
      <c r="E3">
        <v>155425</v>
      </c>
      <c r="F3">
        <v>76.029596268296601</v>
      </c>
    </row>
    <row r="4" spans="1:6" x14ac:dyDescent="0.25">
      <c r="A4">
        <v>2</v>
      </c>
      <c r="B4" s="2">
        <v>39722</v>
      </c>
      <c r="C4">
        <v>99541</v>
      </c>
      <c r="D4">
        <v>-18628</v>
      </c>
      <c r="E4">
        <v>254966</v>
      </c>
      <c r="F4">
        <v>39.04089172674</v>
      </c>
    </row>
    <row r="5" spans="1:6" x14ac:dyDescent="0.25">
      <c r="A5">
        <v>3</v>
      </c>
      <c r="B5" s="2">
        <v>39753</v>
      </c>
      <c r="C5">
        <v>74146</v>
      </c>
      <c r="D5">
        <v>-25395</v>
      </c>
      <c r="E5">
        <v>329112</v>
      </c>
      <c r="F5">
        <v>22.529108631711999</v>
      </c>
    </row>
    <row r="6" spans="1:6" x14ac:dyDescent="0.25">
      <c r="A6">
        <v>4</v>
      </c>
      <c r="B6" s="2">
        <v>39783</v>
      </c>
      <c r="C6">
        <v>73643</v>
      </c>
      <c r="D6">
        <v>-503</v>
      </c>
      <c r="E6">
        <v>402755</v>
      </c>
      <c r="F6">
        <v>18.2848133480652</v>
      </c>
    </row>
    <row r="7" spans="1:6" x14ac:dyDescent="0.25">
      <c r="A7">
        <v>5</v>
      </c>
      <c r="B7" s="2">
        <v>39814</v>
      </c>
      <c r="C7">
        <v>95529</v>
      </c>
      <c r="D7">
        <v>21886</v>
      </c>
      <c r="E7">
        <v>498284</v>
      </c>
      <c r="F7">
        <v>19.1715969206316</v>
      </c>
    </row>
    <row r="8" spans="1:6" x14ac:dyDescent="0.25">
      <c r="A8">
        <v>6</v>
      </c>
      <c r="B8" s="2">
        <v>39845</v>
      </c>
      <c r="C8">
        <v>99084</v>
      </c>
      <c r="D8">
        <v>3555</v>
      </c>
      <c r="E8">
        <v>597368</v>
      </c>
      <c r="F8">
        <v>16.5867605897872</v>
      </c>
    </row>
    <row r="9" spans="1:6" x14ac:dyDescent="0.25">
      <c r="A9">
        <v>7</v>
      </c>
      <c r="B9" s="2">
        <v>39873</v>
      </c>
      <c r="C9">
        <v>104605</v>
      </c>
      <c r="D9">
        <v>5521</v>
      </c>
      <c r="E9">
        <v>701973</v>
      </c>
      <c r="F9">
        <v>14.9015702883159</v>
      </c>
    </row>
    <row r="10" spans="1:6" x14ac:dyDescent="0.25">
      <c r="A10">
        <v>8</v>
      </c>
      <c r="B10" s="2">
        <v>39904</v>
      </c>
      <c r="C10">
        <v>106088</v>
      </c>
      <c r="D10">
        <v>1483</v>
      </c>
      <c r="E10">
        <v>808061</v>
      </c>
      <c r="F10">
        <v>13.1287118175484</v>
      </c>
    </row>
    <row r="11" spans="1:6" x14ac:dyDescent="0.25">
      <c r="A11">
        <v>9</v>
      </c>
      <c r="B11" s="2">
        <v>39934</v>
      </c>
      <c r="C11">
        <v>123466</v>
      </c>
      <c r="D11">
        <v>17378</v>
      </c>
      <c r="E11">
        <v>931527</v>
      </c>
      <c r="F11">
        <v>13.2541515168106</v>
      </c>
    </row>
    <row r="12" spans="1:6" x14ac:dyDescent="0.25">
      <c r="A12">
        <v>10</v>
      </c>
      <c r="B12" s="2">
        <v>39965</v>
      </c>
      <c r="C12">
        <v>133505</v>
      </c>
      <c r="D12">
        <v>10039</v>
      </c>
      <c r="E12">
        <v>1065032</v>
      </c>
      <c r="F12">
        <v>12.535304103538699</v>
      </c>
    </row>
    <row r="13" spans="1:6" x14ac:dyDescent="0.25">
      <c r="A13">
        <v>11</v>
      </c>
      <c r="B13" s="2">
        <v>39995</v>
      </c>
      <c r="C13">
        <v>148677</v>
      </c>
      <c r="D13">
        <v>15172</v>
      </c>
      <c r="E13">
        <v>1213709</v>
      </c>
      <c r="F13">
        <v>12.249806172649301</v>
      </c>
    </row>
    <row r="14" spans="1:6" x14ac:dyDescent="0.25">
      <c r="A14">
        <v>12</v>
      </c>
      <c r="B14" s="2">
        <v>40026</v>
      </c>
      <c r="C14">
        <v>144527</v>
      </c>
      <c r="D14">
        <v>-4150</v>
      </c>
      <c r="E14">
        <v>1358236</v>
      </c>
      <c r="F14">
        <v>10.640787020812301</v>
      </c>
    </row>
    <row r="15" spans="1:6" x14ac:dyDescent="0.25">
      <c r="A15">
        <v>13</v>
      </c>
      <c r="B15" s="2">
        <v>40057</v>
      </c>
      <c r="C15">
        <v>141278</v>
      </c>
      <c r="D15">
        <v>-3249</v>
      </c>
      <c r="E15">
        <v>1499514</v>
      </c>
      <c r="F15">
        <v>9.4215859271737408</v>
      </c>
    </row>
    <row r="16" spans="1:6" x14ac:dyDescent="0.25">
      <c r="A16">
        <v>14</v>
      </c>
      <c r="B16" s="2">
        <v>40087</v>
      </c>
      <c r="C16">
        <v>154681</v>
      </c>
      <c r="D16">
        <v>13403</v>
      </c>
      <c r="E16">
        <v>1654195</v>
      </c>
      <c r="F16">
        <v>9.3508322779357904</v>
      </c>
    </row>
    <row r="17" spans="1:6" x14ac:dyDescent="0.25">
      <c r="A17">
        <v>15</v>
      </c>
      <c r="B17" s="2">
        <v>40118</v>
      </c>
      <c r="C17">
        <v>167247</v>
      </c>
      <c r="D17">
        <v>12566</v>
      </c>
      <c r="E17">
        <v>1821442</v>
      </c>
      <c r="F17">
        <v>9.1821205396603407</v>
      </c>
    </row>
    <row r="18" spans="1:6" x14ac:dyDescent="0.25">
      <c r="A18">
        <v>16</v>
      </c>
      <c r="B18" s="2">
        <v>40148</v>
      </c>
      <c r="C18">
        <v>164249</v>
      </c>
      <c r="D18">
        <v>-2998</v>
      </c>
      <c r="E18">
        <v>1985691</v>
      </c>
      <c r="F18">
        <v>8.2716293723444405</v>
      </c>
    </row>
    <row r="19" spans="1:6" x14ac:dyDescent="0.25">
      <c r="A19">
        <v>17</v>
      </c>
      <c r="B19" s="2">
        <v>40179</v>
      </c>
      <c r="C19">
        <v>186371</v>
      </c>
      <c r="D19">
        <v>22122</v>
      </c>
      <c r="E19">
        <v>2172062</v>
      </c>
      <c r="F19">
        <v>8.5803720151634693</v>
      </c>
    </row>
    <row r="20" spans="1:6" x14ac:dyDescent="0.25">
      <c r="A20">
        <v>18</v>
      </c>
      <c r="B20" s="2">
        <v>40210</v>
      </c>
      <c r="C20">
        <v>179225</v>
      </c>
      <c r="D20">
        <v>-7146</v>
      </c>
      <c r="E20">
        <v>2351287</v>
      </c>
      <c r="F20">
        <v>7.6224212527011801</v>
      </c>
    </row>
    <row r="21" spans="1:6" x14ac:dyDescent="0.25">
      <c r="A21">
        <v>19</v>
      </c>
      <c r="B21" s="2">
        <v>40238</v>
      </c>
      <c r="C21">
        <v>204049</v>
      </c>
      <c r="D21">
        <v>24824</v>
      </c>
      <c r="E21">
        <v>2555336</v>
      </c>
      <c r="F21">
        <v>7.9852121208326396</v>
      </c>
    </row>
    <row r="22" spans="1:6" x14ac:dyDescent="0.25">
      <c r="A22">
        <v>20</v>
      </c>
      <c r="B22" s="2">
        <v>40269</v>
      </c>
      <c r="C22">
        <v>190974</v>
      </c>
      <c r="D22">
        <v>-13075</v>
      </c>
      <c r="E22">
        <v>2746310</v>
      </c>
      <c r="F22">
        <v>6.9538398796931196</v>
      </c>
    </row>
    <row r="23" spans="1:6" x14ac:dyDescent="0.25">
      <c r="A23">
        <v>21</v>
      </c>
      <c r="B23" s="2">
        <v>40299</v>
      </c>
      <c r="C23">
        <v>198211</v>
      </c>
      <c r="D23">
        <v>7237</v>
      </c>
      <c r="E23">
        <v>2944521</v>
      </c>
      <c r="F23">
        <v>6.7315193201203201</v>
      </c>
    </row>
    <row r="24" spans="1:6" x14ac:dyDescent="0.25">
      <c r="A24">
        <v>22</v>
      </c>
      <c r="B24" s="2">
        <v>40330</v>
      </c>
      <c r="C24">
        <v>207707</v>
      </c>
      <c r="D24">
        <v>9496</v>
      </c>
      <c r="E24">
        <v>3152228</v>
      </c>
      <c r="F24">
        <v>6.5892124554442102</v>
      </c>
    </row>
    <row r="25" spans="1:6" x14ac:dyDescent="0.25">
      <c r="A25">
        <v>23</v>
      </c>
      <c r="B25" s="2">
        <v>40360</v>
      </c>
      <c r="C25">
        <v>226014</v>
      </c>
      <c r="D25">
        <v>18307</v>
      </c>
      <c r="E25">
        <v>3378242</v>
      </c>
      <c r="F25">
        <v>6.6902844734036204</v>
      </c>
    </row>
    <row r="26" spans="1:6" x14ac:dyDescent="0.25">
      <c r="A26">
        <v>24</v>
      </c>
      <c r="B26" s="2">
        <v>40391</v>
      </c>
      <c r="C26">
        <v>233932</v>
      </c>
      <c r="D26">
        <v>7918</v>
      </c>
      <c r="E26">
        <v>3612174</v>
      </c>
      <c r="F26">
        <v>6.4762107251754797</v>
      </c>
    </row>
    <row r="27" spans="1:6" x14ac:dyDescent="0.25">
      <c r="A27">
        <v>25</v>
      </c>
      <c r="B27" s="2">
        <v>40422</v>
      </c>
      <c r="C27">
        <v>221349</v>
      </c>
      <c r="D27">
        <v>-12583</v>
      </c>
      <c r="E27">
        <v>3833523</v>
      </c>
      <c r="F27">
        <v>5.7740360498684904</v>
      </c>
    </row>
    <row r="28" spans="1:6" x14ac:dyDescent="0.25">
      <c r="A28">
        <v>26</v>
      </c>
      <c r="B28" s="2">
        <v>40452</v>
      </c>
      <c r="C28">
        <v>230169</v>
      </c>
      <c r="D28">
        <v>8820</v>
      </c>
      <c r="E28">
        <v>4063692</v>
      </c>
      <c r="F28">
        <v>5.6640365460768196</v>
      </c>
    </row>
    <row r="29" spans="1:6" x14ac:dyDescent="0.25">
      <c r="A29">
        <v>27</v>
      </c>
      <c r="B29" s="2">
        <v>40483</v>
      </c>
      <c r="C29">
        <v>254091</v>
      </c>
      <c r="D29">
        <v>23922</v>
      </c>
      <c r="E29">
        <v>4317783</v>
      </c>
      <c r="F29">
        <v>5.88475613526664</v>
      </c>
    </row>
    <row r="30" spans="1:6" x14ac:dyDescent="0.25">
      <c r="A30">
        <v>28</v>
      </c>
      <c r="B30" s="2">
        <v>40513</v>
      </c>
      <c r="C30">
        <v>252767</v>
      </c>
      <c r="D30">
        <v>-1324</v>
      </c>
      <c r="E30">
        <v>4570550</v>
      </c>
      <c r="F30">
        <v>5.5303409874085201</v>
      </c>
    </row>
    <row r="34" spans="1:3" x14ac:dyDescent="0.25">
      <c r="A34" t="s">
        <v>7</v>
      </c>
      <c r="B34" s="3">
        <v>3196.922</v>
      </c>
    </row>
    <row r="35" spans="1:3" x14ac:dyDescent="0.25">
      <c r="A35" t="s">
        <v>8</v>
      </c>
      <c r="B35" s="3">
        <v>8495.7270000000008</v>
      </c>
    </row>
    <row r="36" spans="1:3" x14ac:dyDescent="0.25">
      <c r="A36" t="s">
        <v>6</v>
      </c>
      <c r="B36" s="4">
        <f>SUM(B34:B35)</f>
        <v>11692.649000000001</v>
      </c>
      <c r="C36" t="s">
        <v>9</v>
      </c>
    </row>
    <row r="39" spans="1:3" x14ac:dyDescent="0.25">
      <c r="A39" t="s">
        <v>67</v>
      </c>
      <c r="B39" s="3">
        <v>24079115.600000001</v>
      </c>
      <c r="C39" t="s">
        <v>1</v>
      </c>
    </row>
    <row r="40" spans="1:3" x14ac:dyDescent="0.25">
      <c r="B40" s="5">
        <v>61598.724000000002</v>
      </c>
      <c r="C40" t="s">
        <v>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40" sqref="B40"/>
    </sheetView>
  </sheetViews>
  <sheetFormatPr defaultColWidth="13.140625" defaultRowHeight="15" x14ac:dyDescent="0.25"/>
  <sheetData>
    <row r="1" spans="1:6" x14ac:dyDescent="0.25">
      <c r="A1" t="s">
        <v>0</v>
      </c>
      <c r="B1" t="s">
        <v>5</v>
      </c>
      <c r="C1" t="s">
        <v>11</v>
      </c>
      <c r="D1" t="s">
        <v>10</v>
      </c>
      <c r="E1" t="s">
        <v>3</v>
      </c>
      <c r="F1" t="s">
        <v>4</v>
      </c>
    </row>
    <row r="2" spans="1:6" x14ac:dyDescent="0.25">
      <c r="A2">
        <v>1</v>
      </c>
      <c r="B2" s="1">
        <v>39692</v>
      </c>
      <c r="C2">
        <v>236057</v>
      </c>
      <c r="D2">
        <v>174180</v>
      </c>
      <c r="E2">
        <v>297940</v>
      </c>
      <c r="F2">
        <v>79.229710680002697</v>
      </c>
    </row>
    <row r="3" spans="1:6" x14ac:dyDescent="0.25">
      <c r="A3">
        <v>2</v>
      </c>
      <c r="B3" s="1">
        <v>39722</v>
      </c>
      <c r="C3">
        <v>271682</v>
      </c>
      <c r="D3">
        <v>35625</v>
      </c>
      <c r="E3">
        <v>569622</v>
      </c>
      <c r="F3">
        <v>47.695138179353997</v>
      </c>
    </row>
    <row r="4" spans="1:6" x14ac:dyDescent="0.25">
      <c r="A4">
        <v>3</v>
      </c>
      <c r="B4" s="1">
        <v>39753</v>
      </c>
      <c r="C4">
        <v>181530</v>
      </c>
      <c r="D4">
        <v>-90152</v>
      </c>
      <c r="E4">
        <v>751152</v>
      </c>
      <c r="F4">
        <v>24.1668796728225</v>
      </c>
    </row>
    <row r="5" spans="1:6" x14ac:dyDescent="0.25">
      <c r="A5">
        <v>4</v>
      </c>
      <c r="B5" s="1">
        <v>39783</v>
      </c>
      <c r="C5">
        <v>184067</v>
      </c>
      <c r="D5">
        <v>2537</v>
      </c>
      <c r="E5">
        <v>935219</v>
      </c>
      <c r="F5">
        <v>19.681700222086999</v>
      </c>
    </row>
    <row r="6" spans="1:6" x14ac:dyDescent="0.25">
      <c r="A6">
        <v>5</v>
      </c>
      <c r="B6" s="1">
        <v>39814</v>
      </c>
      <c r="C6">
        <v>258684</v>
      </c>
      <c r="D6">
        <v>74617</v>
      </c>
      <c r="E6">
        <v>1193903</v>
      </c>
      <c r="F6">
        <v>21.667086857139999</v>
      </c>
    </row>
    <row r="7" spans="1:6" x14ac:dyDescent="0.25">
      <c r="A7">
        <v>6</v>
      </c>
      <c r="B7" s="1">
        <v>39845</v>
      </c>
      <c r="C7">
        <v>263589</v>
      </c>
      <c r="D7">
        <v>4905</v>
      </c>
      <c r="E7">
        <v>1457492</v>
      </c>
      <c r="F7">
        <v>18.085107842787501</v>
      </c>
    </row>
    <row r="8" spans="1:6" x14ac:dyDescent="0.25">
      <c r="A8">
        <v>7</v>
      </c>
      <c r="B8" s="1">
        <v>39873</v>
      </c>
      <c r="C8">
        <v>271698</v>
      </c>
      <c r="D8">
        <v>8109</v>
      </c>
      <c r="E8">
        <v>1729190</v>
      </c>
      <c r="F8">
        <v>15.7124433983541</v>
      </c>
    </row>
    <row r="9" spans="1:6" x14ac:dyDescent="0.25">
      <c r="A9">
        <v>8</v>
      </c>
      <c r="B9" s="1">
        <v>39904</v>
      </c>
      <c r="C9">
        <v>270005</v>
      </c>
      <c r="D9">
        <v>-1693</v>
      </c>
      <c r="E9">
        <v>1999195</v>
      </c>
      <c r="F9">
        <v>13.5056860386305</v>
      </c>
    </row>
    <row r="10" spans="1:6" x14ac:dyDescent="0.25">
      <c r="A10">
        <v>9</v>
      </c>
      <c r="B10" s="1">
        <v>39934</v>
      </c>
      <c r="C10">
        <v>300298</v>
      </c>
      <c r="D10">
        <v>30293</v>
      </c>
      <c r="E10">
        <v>2299493</v>
      </c>
      <c r="F10">
        <v>13.0593135095432</v>
      </c>
    </row>
    <row r="11" spans="1:6" x14ac:dyDescent="0.25">
      <c r="A11">
        <v>10</v>
      </c>
      <c r="B11" s="1">
        <v>39965</v>
      </c>
      <c r="C11">
        <v>323463</v>
      </c>
      <c r="D11">
        <v>23165</v>
      </c>
      <c r="E11">
        <v>2622956</v>
      </c>
      <c r="F11">
        <v>12.332002519294999</v>
      </c>
    </row>
    <row r="12" spans="1:6" x14ac:dyDescent="0.25">
      <c r="A12">
        <v>11</v>
      </c>
      <c r="B12" s="1">
        <v>39995</v>
      </c>
      <c r="C12">
        <v>343122</v>
      </c>
      <c r="D12">
        <v>19659</v>
      </c>
      <c r="E12">
        <v>2966078</v>
      </c>
      <c r="F12">
        <v>11.568205556293499</v>
      </c>
    </row>
    <row r="13" spans="1:6" x14ac:dyDescent="0.25">
      <c r="A13">
        <v>12</v>
      </c>
      <c r="B13" s="1">
        <v>40026</v>
      </c>
      <c r="C13">
        <v>353791</v>
      </c>
      <c r="D13">
        <v>10669</v>
      </c>
      <c r="E13">
        <v>3319869</v>
      </c>
      <c r="F13">
        <v>10.6567759149533</v>
      </c>
    </row>
    <row r="14" spans="1:6" x14ac:dyDescent="0.25">
      <c r="A14">
        <v>13</v>
      </c>
      <c r="B14" s="1">
        <v>40057</v>
      </c>
      <c r="C14">
        <v>338547</v>
      </c>
      <c r="D14">
        <v>-15244</v>
      </c>
      <c r="E14">
        <v>3658416</v>
      </c>
      <c r="F14">
        <v>9.2539230093023903</v>
      </c>
    </row>
    <row r="15" spans="1:6" x14ac:dyDescent="0.25">
      <c r="A15">
        <v>14</v>
      </c>
      <c r="B15" s="1">
        <v>40087</v>
      </c>
      <c r="C15">
        <v>366467</v>
      </c>
      <c r="D15">
        <v>27920</v>
      </c>
      <c r="E15">
        <v>4024883</v>
      </c>
      <c r="F15">
        <v>9.1050348544293094</v>
      </c>
    </row>
    <row r="16" spans="1:6" x14ac:dyDescent="0.25">
      <c r="A16">
        <v>15</v>
      </c>
      <c r="B16" s="1">
        <v>40118</v>
      </c>
      <c r="C16">
        <v>384752</v>
      </c>
      <c r="D16">
        <v>18285</v>
      </c>
      <c r="E16">
        <v>4409635</v>
      </c>
      <c r="F16">
        <v>8.7252573058767897</v>
      </c>
    </row>
    <row r="17" spans="1:6" x14ac:dyDescent="0.25">
      <c r="A17">
        <v>16</v>
      </c>
      <c r="B17" s="1">
        <v>40148</v>
      </c>
      <c r="C17">
        <v>382677</v>
      </c>
      <c r="D17">
        <v>-2075</v>
      </c>
      <c r="E17">
        <v>4792312</v>
      </c>
      <c r="F17">
        <v>7.9852271721874502</v>
      </c>
    </row>
    <row r="18" spans="1:6" x14ac:dyDescent="0.25">
      <c r="A18">
        <v>17</v>
      </c>
      <c r="B18" s="1">
        <v>40179</v>
      </c>
      <c r="C18">
        <v>459924</v>
      </c>
      <c r="D18">
        <v>77247</v>
      </c>
      <c r="E18">
        <v>5252236</v>
      </c>
      <c r="F18">
        <v>8.7567276108689693</v>
      </c>
    </row>
    <row r="19" spans="1:6" x14ac:dyDescent="0.25">
      <c r="A19">
        <v>18</v>
      </c>
      <c r="B19" s="1">
        <v>40210</v>
      </c>
      <c r="C19">
        <v>446358</v>
      </c>
      <c r="D19">
        <v>-13566</v>
      </c>
      <c r="E19">
        <v>5698594</v>
      </c>
      <c r="F19">
        <v>7.8327741895632501</v>
      </c>
    </row>
    <row r="20" spans="1:6" x14ac:dyDescent="0.25">
      <c r="A20">
        <v>19</v>
      </c>
      <c r="B20" s="1">
        <v>40238</v>
      </c>
      <c r="C20">
        <v>499676</v>
      </c>
      <c r="D20">
        <v>53318</v>
      </c>
      <c r="E20">
        <v>6198270</v>
      </c>
      <c r="F20">
        <v>8.0615397522211794</v>
      </c>
    </row>
    <row r="21" spans="1:6" x14ac:dyDescent="0.25">
      <c r="A21">
        <v>20</v>
      </c>
      <c r="B21" s="1">
        <v>40269</v>
      </c>
      <c r="C21">
        <v>457720</v>
      </c>
      <c r="D21">
        <v>-41956</v>
      </c>
      <c r="E21">
        <v>6655990</v>
      </c>
      <c r="F21">
        <v>6.8768132163660098</v>
      </c>
    </row>
    <row r="22" spans="1:6" x14ac:dyDescent="0.25">
      <c r="A22">
        <v>21</v>
      </c>
      <c r="B22" s="1">
        <v>40299</v>
      </c>
      <c r="C22">
        <v>485898</v>
      </c>
      <c r="D22">
        <v>28178</v>
      </c>
      <c r="E22">
        <v>7141888</v>
      </c>
      <c r="F22">
        <v>6.8034950982149303</v>
      </c>
    </row>
    <row r="23" spans="1:6" x14ac:dyDescent="0.25">
      <c r="A23">
        <v>22</v>
      </c>
      <c r="B23" s="1">
        <v>40330</v>
      </c>
      <c r="C23">
        <v>486411</v>
      </c>
      <c r="D23">
        <v>513</v>
      </c>
      <c r="E23">
        <v>7628299</v>
      </c>
      <c r="F23">
        <v>6.37640186888322</v>
      </c>
    </row>
    <row r="24" spans="1:6" x14ac:dyDescent="0.25">
      <c r="A24">
        <v>23</v>
      </c>
      <c r="B24" s="1">
        <v>40360</v>
      </c>
      <c r="C24">
        <v>518872</v>
      </c>
      <c r="D24">
        <v>32461</v>
      </c>
      <c r="E24">
        <v>8147171</v>
      </c>
      <c r="F24">
        <v>6.3687383019209998</v>
      </c>
    </row>
    <row r="25" spans="1:6" x14ac:dyDescent="0.25">
      <c r="A25">
        <v>24</v>
      </c>
      <c r="B25" s="1">
        <v>40391</v>
      </c>
      <c r="C25">
        <v>536019</v>
      </c>
      <c r="D25">
        <v>17147</v>
      </c>
      <c r="E25">
        <v>8683190</v>
      </c>
      <c r="F25">
        <v>6.1730654287191697</v>
      </c>
    </row>
    <row r="26" spans="1:6" x14ac:dyDescent="0.25">
      <c r="A26">
        <v>25</v>
      </c>
      <c r="B26" s="1">
        <v>40422</v>
      </c>
      <c r="C26">
        <v>505056</v>
      </c>
      <c r="D26">
        <v>-30963</v>
      </c>
      <c r="E26">
        <v>9188246</v>
      </c>
      <c r="F26">
        <v>5.4967618411609802</v>
      </c>
    </row>
    <row r="27" spans="1:6" x14ac:dyDescent="0.25">
      <c r="A27">
        <v>26</v>
      </c>
      <c r="B27" s="1">
        <v>40452</v>
      </c>
      <c r="C27">
        <v>521375</v>
      </c>
      <c r="D27">
        <v>16319</v>
      </c>
      <c r="E27">
        <v>9709621</v>
      </c>
      <c r="F27">
        <v>5.3696740583386298</v>
      </c>
    </row>
    <row r="28" spans="1:6" x14ac:dyDescent="0.25">
      <c r="A28">
        <v>27</v>
      </c>
      <c r="B28" s="1">
        <v>40483</v>
      </c>
      <c r="C28">
        <v>550128</v>
      </c>
      <c r="D28">
        <v>28753</v>
      </c>
      <c r="E28">
        <v>10259749</v>
      </c>
      <c r="F28">
        <v>5.3620025207244302</v>
      </c>
    </row>
    <row r="29" spans="1:6" x14ac:dyDescent="0.25">
      <c r="A29">
        <v>28</v>
      </c>
      <c r="B29" s="1">
        <v>40513</v>
      </c>
      <c r="C29">
        <v>542567</v>
      </c>
      <c r="D29">
        <v>-7561</v>
      </c>
      <c r="E29">
        <v>10802316</v>
      </c>
      <c r="F29">
        <v>5.02269143024514</v>
      </c>
    </row>
    <row r="34" spans="1:3" x14ac:dyDescent="0.25">
      <c r="A34" t="s">
        <v>7</v>
      </c>
      <c r="B34" s="3">
        <v>4412.4840000000004</v>
      </c>
    </row>
    <row r="35" spans="1:3" x14ac:dyDescent="0.25">
      <c r="A35" t="s">
        <v>8</v>
      </c>
      <c r="B35" s="3">
        <v>1101.617</v>
      </c>
    </row>
    <row r="36" spans="1:3" x14ac:dyDescent="0.25">
      <c r="A36" t="s">
        <v>6</v>
      </c>
      <c r="B36" s="4">
        <f>SUM(B34:B35)</f>
        <v>5514.1010000000006</v>
      </c>
      <c r="C36" t="s">
        <v>9</v>
      </c>
    </row>
    <row r="38" spans="1:3" x14ac:dyDescent="0.25">
      <c r="A38" t="s">
        <v>67</v>
      </c>
      <c r="B38" s="3">
        <v>56860013</v>
      </c>
      <c r="C38" t="s">
        <v>11</v>
      </c>
    </row>
    <row r="39" spans="1:3" x14ac:dyDescent="0.25">
      <c r="B39" s="5">
        <f>B38/E29*B36</f>
        <v>29024.503129080196</v>
      </c>
      <c r="C39" t="s">
        <v>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C1" sqref="C1"/>
    </sheetView>
  </sheetViews>
  <sheetFormatPr defaultColWidth="13.140625" defaultRowHeight="15" x14ac:dyDescent="0.25"/>
  <sheetData>
    <row r="1" spans="1:6" x14ac:dyDescent="0.25">
      <c r="A1" t="s">
        <v>0</v>
      </c>
      <c r="B1" t="s">
        <v>5</v>
      </c>
      <c r="C1" t="s">
        <v>73</v>
      </c>
      <c r="D1" t="s">
        <v>10</v>
      </c>
      <c r="E1" t="s">
        <v>3</v>
      </c>
      <c r="F1" t="s">
        <v>4</v>
      </c>
    </row>
    <row r="2" spans="1:6" x14ac:dyDescent="0.25">
      <c r="B2" s="2"/>
    </row>
    <row r="3" spans="1:6" x14ac:dyDescent="0.25">
      <c r="B3" s="2"/>
    </row>
    <row r="4" spans="1:6" x14ac:dyDescent="0.25">
      <c r="B4" s="2"/>
    </row>
    <row r="5" spans="1:6" x14ac:dyDescent="0.25">
      <c r="B5" s="2"/>
    </row>
    <row r="6" spans="1:6" x14ac:dyDescent="0.25">
      <c r="B6" s="2"/>
    </row>
    <row r="7" spans="1:6" x14ac:dyDescent="0.25">
      <c r="B7" s="2"/>
    </row>
    <row r="8" spans="1:6" x14ac:dyDescent="0.25">
      <c r="B8" s="2"/>
    </row>
    <row r="9" spans="1:6" x14ac:dyDescent="0.25">
      <c r="B9" s="2"/>
    </row>
    <row r="10" spans="1:6" x14ac:dyDescent="0.25">
      <c r="B10" s="2"/>
    </row>
    <row r="11" spans="1:6" x14ac:dyDescent="0.25">
      <c r="A11">
        <v>10</v>
      </c>
      <c r="B11" s="1">
        <v>39965</v>
      </c>
      <c r="C11">
        <v>510544</v>
      </c>
      <c r="D11">
        <v>386567</v>
      </c>
      <c r="E11">
        <v>634521</v>
      </c>
      <c r="F11">
        <v>80.461324369091002</v>
      </c>
    </row>
    <row r="12" spans="1:6" x14ac:dyDescent="0.25">
      <c r="A12">
        <v>11</v>
      </c>
      <c r="B12" s="1">
        <v>39995</v>
      </c>
      <c r="C12">
        <v>598510</v>
      </c>
      <c r="D12">
        <v>87966</v>
      </c>
      <c r="E12">
        <v>1233031</v>
      </c>
      <c r="F12">
        <v>48.539736632736698</v>
      </c>
    </row>
    <row r="13" spans="1:6" x14ac:dyDescent="0.25">
      <c r="A13">
        <v>12</v>
      </c>
      <c r="B13" s="1">
        <v>40026</v>
      </c>
      <c r="C13">
        <v>631348</v>
      </c>
      <c r="D13">
        <v>32838</v>
      </c>
      <c r="E13">
        <v>1864379</v>
      </c>
      <c r="F13">
        <v>33.863715478451503</v>
      </c>
    </row>
    <row r="14" spans="1:6" x14ac:dyDescent="0.25">
      <c r="A14">
        <v>13</v>
      </c>
      <c r="B14" s="1">
        <v>40057</v>
      </c>
      <c r="C14">
        <v>617500</v>
      </c>
      <c r="D14">
        <v>-13848</v>
      </c>
      <c r="E14">
        <v>2481879</v>
      </c>
      <c r="F14">
        <v>24.880342675851601</v>
      </c>
    </row>
    <row r="15" spans="1:6" x14ac:dyDescent="0.25">
      <c r="A15">
        <v>14</v>
      </c>
      <c r="B15" s="1">
        <v>40087</v>
      </c>
      <c r="C15">
        <v>707362</v>
      </c>
      <c r="D15">
        <v>89862</v>
      </c>
      <c r="E15">
        <v>3189241</v>
      </c>
      <c r="F15">
        <v>22.179634590173599</v>
      </c>
    </row>
    <row r="16" spans="1:6" x14ac:dyDescent="0.25">
      <c r="A16">
        <v>15</v>
      </c>
      <c r="B16" s="1">
        <v>40118</v>
      </c>
      <c r="C16">
        <v>777311</v>
      </c>
      <c r="D16">
        <v>69949</v>
      </c>
      <c r="E16">
        <v>3966552</v>
      </c>
      <c r="F16">
        <v>19.596642121419301</v>
      </c>
    </row>
    <row r="17" spans="1:6" x14ac:dyDescent="0.25">
      <c r="A17">
        <v>16</v>
      </c>
      <c r="B17" s="1">
        <v>40148</v>
      </c>
      <c r="C17">
        <v>776818</v>
      </c>
      <c r="D17">
        <v>-493</v>
      </c>
      <c r="E17">
        <v>4743370</v>
      </c>
      <c r="F17">
        <v>16.3769218930845</v>
      </c>
    </row>
    <row r="18" spans="1:6" x14ac:dyDescent="0.25">
      <c r="A18">
        <v>17</v>
      </c>
      <c r="B18" s="1">
        <v>40179</v>
      </c>
      <c r="C18">
        <v>868970</v>
      </c>
      <c r="D18">
        <v>92152</v>
      </c>
      <c r="E18">
        <v>5612340</v>
      </c>
      <c r="F18">
        <v>15.4832030846314</v>
      </c>
    </row>
    <row r="19" spans="1:6" x14ac:dyDescent="0.25">
      <c r="A19">
        <v>18</v>
      </c>
      <c r="B19" s="1">
        <v>40210</v>
      </c>
      <c r="C19">
        <v>851102</v>
      </c>
      <c r="D19">
        <v>-17868</v>
      </c>
      <c r="E19">
        <v>6463442</v>
      </c>
      <c r="F19">
        <v>13.167937454996901</v>
      </c>
    </row>
    <row r="20" spans="1:6" x14ac:dyDescent="0.25">
      <c r="A20">
        <v>19</v>
      </c>
      <c r="B20" s="1">
        <v>40238</v>
      </c>
      <c r="C20">
        <v>1089045</v>
      </c>
      <c r="D20">
        <v>237943</v>
      </c>
      <c r="E20">
        <v>7552487</v>
      </c>
      <c r="F20">
        <v>14.419687183837601</v>
      </c>
    </row>
    <row r="21" spans="1:6" x14ac:dyDescent="0.25">
      <c r="A21">
        <v>20</v>
      </c>
      <c r="B21" s="1">
        <v>40269</v>
      </c>
      <c r="C21">
        <v>918463</v>
      </c>
      <c r="D21">
        <v>-170582</v>
      </c>
      <c r="E21">
        <v>8470950</v>
      </c>
      <c r="F21">
        <v>10.8425029069939</v>
      </c>
    </row>
    <row r="22" spans="1:6" x14ac:dyDescent="0.25">
      <c r="A22">
        <v>21</v>
      </c>
      <c r="B22" s="1">
        <v>40299</v>
      </c>
      <c r="C22">
        <v>979873</v>
      </c>
      <c r="D22">
        <v>61410</v>
      </c>
      <c r="E22">
        <v>9450823</v>
      </c>
      <c r="F22">
        <v>10.3681234956998</v>
      </c>
    </row>
    <row r="23" spans="1:6" x14ac:dyDescent="0.25">
      <c r="A23">
        <v>22</v>
      </c>
      <c r="B23" s="1">
        <v>40330</v>
      </c>
      <c r="C23">
        <v>1058140</v>
      </c>
      <c r="D23">
        <v>78267</v>
      </c>
      <c r="E23">
        <v>10508963</v>
      </c>
      <c r="F23">
        <v>10.068928780127999</v>
      </c>
    </row>
    <row r="24" spans="1:6" x14ac:dyDescent="0.25">
      <c r="A24">
        <v>23</v>
      </c>
      <c r="B24" s="1">
        <v>40360</v>
      </c>
      <c r="C24">
        <v>1153018</v>
      </c>
      <c r="D24">
        <v>94878</v>
      </c>
      <c r="E24">
        <v>11661981</v>
      </c>
      <c r="F24">
        <v>9.8869823231576195</v>
      </c>
    </row>
    <row r="25" spans="1:6" x14ac:dyDescent="0.25">
      <c r="A25">
        <v>24</v>
      </c>
      <c r="B25" s="1">
        <v>40391</v>
      </c>
      <c r="C25">
        <v>1255877</v>
      </c>
      <c r="D25">
        <v>102859</v>
      </c>
      <c r="E25">
        <v>12917858</v>
      </c>
      <c r="F25">
        <v>9.7220220256330396</v>
      </c>
    </row>
    <row r="26" spans="1:6" x14ac:dyDescent="0.25">
      <c r="A26">
        <v>25</v>
      </c>
      <c r="B26" s="1">
        <v>40422</v>
      </c>
      <c r="C26">
        <v>1187378</v>
      </c>
      <c r="D26">
        <v>-68499</v>
      </c>
      <c r="E26">
        <v>14105236</v>
      </c>
      <c r="F26">
        <v>8.4179945659895399</v>
      </c>
    </row>
    <row r="27" spans="1:6" x14ac:dyDescent="0.25">
      <c r="A27">
        <v>26</v>
      </c>
      <c r="B27" s="1">
        <v>40452</v>
      </c>
      <c r="C27">
        <v>1287484</v>
      </c>
      <c r="D27">
        <v>100106</v>
      </c>
      <c r="E27">
        <v>15392720</v>
      </c>
      <c r="F27">
        <v>8.3642397185162896</v>
      </c>
    </row>
    <row r="28" spans="1:6" x14ac:dyDescent="0.25">
      <c r="A28">
        <v>27</v>
      </c>
      <c r="B28" s="1">
        <v>40483</v>
      </c>
      <c r="C28">
        <v>1449249</v>
      </c>
      <c r="D28">
        <v>161765</v>
      </c>
      <c r="E28">
        <v>16841969</v>
      </c>
      <c r="F28">
        <v>8.6049855572112701</v>
      </c>
    </row>
    <row r="29" spans="1:6" x14ac:dyDescent="0.25">
      <c r="A29">
        <v>28</v>
      </c>
      <c r="B29" s="1">
        <v>40513</v>
      </c>
      <c r="C29">
        <v>1537680</v>
      </c>
      <c r="D29">
        <v>88431</v>
      </c>
      <c r="E29">
        <v>18379649</v>
      </c>
      <c r="F29">
        <v>8.3662098226141293</v>
      </c>
    </row>
    <row r="34" spans="1:3" x14ac:dyDescent="0.25">
      <c r="A34" t="s">
        <v>7</v>
      </c>
      <c r="B34" s="3">
        <v>4412.4840000000004</v>
      </c>
    </row>
    <row r="35" spans="1:3" x14ac:dyDescent="0.25">
      <c r="A35" t="s">
        <v>8</v>
      </c>
      <c r="B35" s="3">
        <v>1101.617</v>
      </c>
    </row>
    <row r="36" spans="1:3" x14ac:dyDescent="0.25">
      <c r="A36" t="s">
        <v>6</v>
      </c>
      <c r="B36" s="4">
        <f>SUM(B34:B35)</f>
        <v>5514.1010000000006</v>
      </c>
      <c r="C36" t="s">
        <v>9</v>
      </c>
    </row>
    <row r="38" spans="1:3" x14ac:dyDescent="0.25">
      <c r="A38" t="s">
        <v>67</v>
      </c>
      <c r="B38" s="3">
        <v>2237010</v>
      </c>
      <c r="C38" t="s">
        <v>11</v>
      </c>
    </row>
    <row r="39" spans="1:3" x14ac:dyDescent="0.25">
      <c r="B39" s="5">
        <v>31970.171999999999</v>
      </c>
      <c r="C39" t="s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G14" sqref="G14"/>
    </sheetView>
  </sheetViews>
  <sheetFormatPr defaultRowHeight="15" x14ac:dyDescent="0.25"/>
  <cols>
    <col min="1" max="1" width="19.5703125" customWidth="1"/>
    <col min="2" max="2" width="17" customWidth="1"/>
    <col min="3" max="3" width="13.5703125" customWidth="1"/>
    <col min="4" max="4" width="14.5703125" customWidth="1"/>
  </cols>
  <sheetData>
    <row r="1" spans="1:2" ht="15.75" thickBot="1" x14ac:dyDescent="0.3">
      <c r="A1" s="14" t="s">
        <v>81</v>
      </c>
      <c r="B1" s="14" t="s">
        <v>80</v>
      </c>
    </row>
    <row r="2" spans="1:2" x14ac:dyDescent="0.25">
      <c r="A2" s="24">
        <v>40074</v>
      </c>
      <c r="B2" s="3">
        <v>4973533</v>
      </c>
    </row>
    <row r="3" spans="1:2" x14ac:dyDescent="0.25">
      <c r="A3" s="24">
        <v>40104</v>
      </c>
      <c r="B3" s="3">
        <v>5572054</v>
      </c>
    </row>
    <row r="4" spans="1:2" x14ac:dyDescent="0.25">
      <c r="A4" s="24">
        <v>40135</v>
      </c>
      <c r="B4" s="3">
        <v>6277905</v>
      </c>
    </row>
    <row r="5" spans="1:2" x14ac:dyDescent="0.25">
      <c r="A5" s="24">
        <v>40175</v>
      </c>
      <c r="B5" s="3">
        <v>7005826</v>
      </c>
    </row>
    <row r="6" spans="1:2" x14ac:dyDescent="0.25">
      <c r="A6" s="24">
        <v>40196</v>
      </c>
      <c r="B6" s="3">
        <v>7741962</v>
      </c>
    </row>
    <row r="7" spans="1:2" x14ac:dyDescent="0.25">
      <c r="A7" s="24">
        <v>40222</v>
      </c>
      <c r="B7" s="3">
        <v>8111938</v>
      </c>
    </row>
    <row r="8" spans="1:2" x14ac:dyDescent="0.25">
      <c r="A8" s="24">
        <v>40255</v>
      </c>
      <c r="B8" s="3">
        <v>9355252</v>
      </c>
    </row>
    <row r="9" spans="1:2" x14ac:dyDescent="0.25">
      <c r="A9" s="24">
        <v>40286</v>
      </c>
      <c r="B9" s="3">
        <v>10333305</v>
      </c>
    </row>
    <row r="10" spans="1:2" x14ac:dyDescent="0.25">
      <c r="A10" s="24">
        <v>40316</v>
      </c>
      <c r="B10" s="3">
        <v>11063110</v>
      </c>
    </row>
    <row r="11" spans="1:2" x14ac:dyDescent="0.25">
      <c r="A11" s="24">
        <v>40347</v>
      </c>
      <c r="B11" s="3">
        <v>12098337</v>
      </c>
    </row>
    <row r="12" spans="1:2" x14ac:dyDescent="0.25">
      <c r="A12" s="24">
        <v>40377</v>
      </c>
      <c r="B12" s="3">
        <v>13817145</v>
      </c>
    </row>
    <row r="13" spans="1:2" x14ac:dyDescent="0.25">
      <c r="A13" s="24">
        <v>40408</v>
      </c>
      <c r="B13" s="3">
        <v>14556261</v>
      </c>
    </row>
    <row r="14" spans="1:2" x14ac:dyDescent="0.25">
      <c r="A14" s="24">
        <v>40439</v>
      </c>
      <c r="B14" s="3">
        <v>16292064</v>
      </c>
    </row>
    <row r="15" spans="1:2" x14ac:dyDescent="0.25">
      <c r="A15" s="24">
        <v>40483</v>
      </c>
      <c r="B15" s="3">
        <v>17609674</v>
      </c>
    </row>
    <row r="16" spans="1:2" x14ac:dyDescent="0.25">
      <c r="A16" s="24">
        <v>40498</v>
      </c>
      <c r="B16" s="3">
        <v>17612851</v>
      </c>
    </row>
    <row r="17" spans="1:4" x14ac:dyDescent="0.25">
      <c r="A17" s="24">
        <v>40532</v>
      </c>
      <c r="B17" s="3">
        <v>20428681</v>
      </c>
    </row>
    <row r="18" spans="1:4" x14ac:dyDescent="0.25">
      <c r="A18" s="24">
        <v>40547</v>
      </c>
      <c r="B18" s="3">
        <v>21005428</v>
      </c>
    </row>
    <row r="21" spans="1:4" ht="15.75" thickBot="1" x14ac:dyDescent="0.3">
      <c r="B21" s="10" t="s">
        <v>84</v>
      </c>
      <c r="C21" s="10" t="s">
        <v>86</v>
      </c>
      <c r="D21" s="10" t="s">
        <v>85</v>
      </c>
    </row>
    <row r="22" spans="1:4" x14ac:dyDescent="0.25">
      <c r="A22" t="s">
        <v>82</v>
      </c>
      <c r="B22" s="4">
        <v>67031325.600000001</v>
      </c>
      <c r="D22" s="12">
        <f>C23*B22</f>
        <v>225564159.5350337</v>
      </c>
    </row>
    <row r="23" spans="1:4" x14ac:dyDescent="0.25">
      <c r="A23" t="s">
        <v>83</v>
      </c>
      <c r="B23" s="3">
        <v>21005428</v>
      </c>
      <c r="C23">
        <f>D23/B23</f>
        <v>3.3650559274488479</v>
      </c>
      <c r="D23" s="3">
        <v>70684440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Current&amp;Future Space Breakdown</vt:lpstr>
      <vt:lpstr>PostHistory</vt:lpstr>
      <vt:lpstr>Posts</vt:lpstr>
      <vt:lpstr>Posts2Votes</vt:lpstr>
      <vt:lpstr>UserHistory</vt:lpstr>
      <vt:lpstr>Very Rough DB Bkup Size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Hobby</dc:creator>
  <cp:lastModifiedBy>Hobby</cp:lastModifiedBy>
  <dcterms:created xsi:type="dcterms:W3CDTF">2011-01-04T00:11:26Z</dcterms:created>
  <dcterms:modified xsi:type="dcterms:W3CDTF">2011-01-13T14:39:31Z</dcterms:modified>
</cp:coreProperties>
</file>