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bibRehman\Documents\Data Analytics\Module 1\Challenge 1\Starter_Code\"/>
    </mc:Choice>
  </mc:AlternateContent>
  <xr:revisionPtr revIDLastSave="0" documentId="13_ncr:1_{D48E732F-EC87-4405-9F5A-C16D035BAEBA}" xr6:coauthVersionLast="47" xr6:coauthVersionMax="47" xr10:uidLastSave="{00000000-0000-0000-0000-000000000000}"/>
  <bookViews>
    <workbookView xWindow="-28920" yWindow="-4365" windowWidth="29040" windowHeight="15720" xr2:uid="{00000000-000D-0000-FFFF-FFFF00000000}"/>
  </bookViews>
  <sheets>
    <sheet name="Crowdfunding" sheetId="1" r:id="rId1"/>
    <sheet name="Stacked Bar Chart" sheetId="3" r:id="rId2"/>
    <sheet name="Stacked Bar Chart 2" sheetId="4" r:id="rId3"/>
    <sheet name="Line Chart" sheetId="5" r:id="rId4"/>
    <sheet name="Crowfunding Goal Analysis" sheetId="6" r:id="rId5"/>
    <sheet name="Statistical Analysi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K8" i="7"/>
  <c r="K7" i="7"/>
  <c r="K6" i="7"/>
  <c r="K5" i="7"/>
  <c r="K4" i="7"/>
  <c r="K3" i="7"/>
  <c r="H8" i="7"/>
  <c r="H6" i="7"/>
  <c r="H5" i="7"/>
  <c r="H4" i="7"/>
  <c r="H3" i="7"/>
  <c r="D12" i="6"/>
  <c r="D11" i="6"/>
  <c r="D10" i="6"/>
  <c r="D9" i="6"/>
  <c r="D8" i="6"/>
  <c r="D7" i="6"/>
  <c r="D6" i="6"/>
  <c r="D5" i="6"/>
  <c r="D4" i="6"/>
  <c r="C12" i="6"/>
  <c r="C11" i="6"/>
  <c r="C10" i="6"/>
  <c r="C9" i="6"/>
  <c r="C8" i="6"/>
  <c r="C7" i="6"/>
  <c r="C6" i="6"/>
  <c r="C5" i="6"/>
  <c r="C4" i="6"/>
  <c r="C13" i="6"/>
  <c r="D13" i="6"/>
  <c r="B13" i="6"/>
  <c r="B12" i="6"/>
  <c r="B11" i="6"/>
  <c r="B10" i="6"/>
  <c r="B9" i="6"/>
  <c r="B8" i="6"/>
  <c r="B7" i="6"/>
  <c r="B6" i="6"/>
  <c r="B5" i="6"/>
  <c r="B4" i="6"/>
  <c r="D3" i="6"/>
  <c r="C3" i="6"/>
  <c r="B3" i="6"/>
  <c r="D2" i="6"/>
  <c r="C2" i="6"/>
  <c r="B2" i="6"/>
  <c r="E2" i="6" l="1"/>
  <c r="F2" i="6" s="1"/>
  <c r="E13" i="6"/>
  <c r="F13" i="6" s="1"/>
  <c r="E7" i="6"/>
  <c r="H7" i="6" s="1"/>
  <c r="E6" i="6"/>
  <c r="H6" i="6" s="1"/>
  <c r="E10" i="6"/>
  <c r="G10" i="6" s="1"/>
  <c r="E9" i="6"/>
  <c r="G9" i="6" s="1"/>
  <c r="E8" i="6"/>
  <c r="H8" i="6" s="1"/>
  <c r="E5" i="6"/>
  <c r="F5" i="6" s="1"/>
  <c r="E4" i="6"/>
  <c r="H4" i="6" s="1"/>
  <c r="E12" i="6"/>
  <c r="H12" i="6" s="1"/>
  <c r="E11" i="6"/>
  <c r="F11" i="6" s="1"/>
  <c r="E3" i="6"/>
  <c r="F3" i="6" s="1"/>
  <c r="G6" i="6" l="1"/>
  <c r="F6" i="6"/>
  <c r="G5" i="6"/>
  <c r="G7" i="6"/>
  <c r="G13" i="6"/>
  <c r="H13" i="6"/>
  <c r="H2" i="6"/>
  <c r="G2" i="6"/>
  <c r="F7" i="6"/>
  <c r="F10" i="6"/>
  <c r="H10" i="6"/>
  <c r="H9" i="6"/>
  <c r="F9" i="6"/>
  <c r="F8" i="6"/>
  <c r="G8" i="6"/>
  <c r="H5" i="6"/>
  <c r="F4" i="6"/>
  <c r="G4" i="6"/>
  <c r="G11" i="6"/>
  <c r="G12" i="6"/>
  <c r="F12" i="6"/>
  <c r="H11" i="6"/>
  <c r="H3" i="6"/>
  <c r="G3" i="6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<sst xmlns="http://schemas.openxmlformats.org/spreadsheetml/2006/main" count="7068" uniqueCount="2114">
  <si>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</si>
  <si>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</si>
  <si>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</si>
  <si>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</si>
  <si>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</si>
  <si>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</si>
  <si>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</si>
  <si>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</si>
  <si>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</si>
  <si>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</si>
  <si>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</si>
  <si>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</si>
  <si>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</si>
  <si>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</si>
  <si>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</si>
  <si>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</si>
  <si>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</si>
  <si>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</si>
  <si>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</si>
  <si>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</si>
  <si>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</si>
  <si>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</si>
  <si>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</si>
  <si>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</si>
  <si>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</si>
  <si>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</si>
  <si>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</si>
  <si>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</si>
  <si>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</si>
  <si>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</si>
  <si>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</si>
  <si>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</si>
  <si>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</si>
  <si>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</si>
  <si>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</si>
  <si>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</si>
  <si>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</si>
  <si>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</si>
  <si>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</si>
  <si>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</si>
  <si>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</si>
  <si>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</si>
  <si>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</si>
  <si>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</si>
  <si>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</si>
  <si>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</si>
  <si>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</si>
  <si>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</si>
  <si>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</si>
  <si>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</si>
  <si>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</si>
  <si>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</si>
  <si>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</si>
  <si>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</si>
  <si>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</si>
  <si>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</si>
  <si>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</si>
  <si>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</si>
  <si>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</si>
  <si>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</si>
  <si>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</si>
  <si>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</si>
  <si>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</si>
  <si>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</si>
  <si>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</si>
  <si>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</si>
  <si>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</si>
  <si>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</si>
  <si>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</si>
  <si>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</si>
  <si>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</si>
  <si>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</si>
  <si>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</si>
  <si>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</si>
  <si>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</si>
  <si>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</si>
  <si>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</si>
  <si>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</si>
  <si>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</si>
  <si>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</si>
  <si>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</si>
  <si>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</si>
  <si>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</si>
  <si>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</si>
  <si>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</si>
  <si>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</si>
  <si>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</si>
  <si>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</si>
  <si>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</si>
  <si>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</si>
  <si>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</si>
  <si>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</si>
  <si>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</si>
  <si>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</si>
  <si>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</si>
  <si>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</si>
  <si>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</si>
  <si>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</si>
  <si>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</si>
  <si>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</si>
  <si>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</si>
  <si>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</si>
  <si>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</si>
  <si>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</si>
  <si>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</si>
  <si>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</si>
  <si>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</si>
  <si>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</si>
  <si>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</si>
  <si>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</si>
  <si>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</si>
  <si>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</si>
  <si>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</si>
  <si>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</si>
  <si>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</si>
  <si>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</si>
  <si>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</si>
  <si>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</si>
  <si>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</si>
  <si>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</si>
  <si>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</si>
  <si>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</si>
  <si>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</si>
  <si>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</si>
  <si>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</si>
  <si>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</si>
  <si>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</si>
  <si>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</si>
  <si>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</si>
  <si>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</si>
  <si>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</si>
  <si>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</si>
  <si>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</si>
  <si>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</si>
  <si>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</si>
  <si>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</si>
  <si>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</si>
  <si>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</si>
  <si>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</si>
  <si>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</si>
  <si>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</si>
  <si>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</si>
  <si>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</si>
  <si>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</si>
  <si>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</si>
  <si>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</si>
  <si>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</si>
  <si>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</si>
  <si>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</si>
  <si>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</si>
  <si>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</si>
  <si>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</si>
  <si>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</si>
  <si>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</si>
  <si>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</si>
  <si>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</si>
  <si>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</si>
  <si>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</si>
  <si>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</si>
  <si>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</si>
  <si>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</si>
  <si>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</si>
  <si>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</si>
  <si>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</si>
  <si>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</si>
  <si>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</si>
  <si>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</si>
  <si>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</si>
  <si>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</si>
  <si>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</si>
  <si>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</si>
  <si>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</si>
  <si>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</si>
  <si>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</si>
  <si>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</si>
  <si>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</si>
  <si>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</si>
  <si>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</si>
  <si>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</si>
  <si>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</si>
  <si>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</si>
  <si>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</si>
  <si>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</si>
  <si>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</si>
  <si>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</si>
  <si>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</si>
  <si>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</si>
  <si>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</si>
  <si>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</si>
  <si>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</si>
  <si>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</si>
  <si>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</si>
  <si>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</si>
  <si>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</si>
  <si>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</si>
  <si>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</si>
  <si>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</si>
  <si>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</si>
  <si>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</si>
  <si>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</si>
  <si>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</si>
  <si>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</si>
  <si>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</si>
  <si>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</si>
  <si>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</si>
  <si>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</si>
  <si>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</si>
  <si>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</si>
  <si>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</si>
  <si>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</si>
  <si>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</si>
  <si>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</si>
  <si>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</si>
  <si>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</si>
  <si>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</si>
  <si>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</si>
  <si>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</si>
  <si>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</si>
  <si>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</si>
  <si>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</si>
  <si>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</si>
  <si>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</si>
  <si>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</si>
  <si>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</si>
  <si>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</si>
  <si>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</si>
  <si>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</si>
  <si>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</si>
  <si>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</si>
  <si>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</si>
  <si>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</si>
  <si>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</si>
  <si>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</si>
  <si>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</si>
  <si>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</si>
  <si>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</si>
  <si>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</si>
  <si>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</si>
  <si>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</si>
  <si>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</si>
  <si>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</si>
  <si>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</si>
  <si>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</si>
  <si>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</si>
  <si>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</si>
  <si>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</si>
  <si>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</si>
  <si>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</si>
  <si>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</si>
  <si>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</si>
  <si>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</si>
  <si>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</si>
  <si>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</si>
  <si>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</si>
  <si>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</si>
  <si>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</si>
  <si>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</si>
  <si>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</si>
  <si>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</si>
  <si>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</si>
  <si>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</si>
  <si>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</si>
  <si>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</si>
  <si>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</si>
  <si>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</si>
  <si>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</si>
  <si>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</si>
  <si>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</si>
  <si>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</si>
  <si>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</si>
  <si>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</si>
  <si>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</si>
  <si>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</si>
  <si>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</si>
  <si>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</si>
  <si>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</si>
  <si>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</si>
  <si>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</si>
  <si>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</si>
  <si>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</si>
  <si>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</si>
  <si>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</si>
  <si>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</si>
  <si>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</si>
  <si>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</si>
  <si>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</si>
  <si>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</si>
  <si>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</si>
  <si>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</si>
  <si>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</si>
  <si>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</si>
  <si>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</si>
  <si>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</si>
  <si>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</si>
  <si>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</si>
  <si>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</si>
  <si>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</si>
  <si>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</si>
  <si>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</si>
  <si>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</si>
  <si>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</si>
  <si>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</si>
  <si>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</si>
  <si>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</si>
  <si>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</si>
  <si>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</si>
  <si>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</si>
  <si>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</si>
  <si>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</si>
  <si>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</si>
  <si>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</si>
  <si>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</si>
  <si>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</si>
  <si>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</si>
  <si>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</si>
  <si>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</si>
  <si>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</si>
  <si>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</si>
  <si>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</si>
  <si>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</si>
  <si>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</si>
  <si>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</si>
  <si>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</si>
  <si>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</si>
  <si>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</si>
  <si>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</si>
  <si>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</si>
  <si>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</si>
  <si>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</si>
  <si>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</si>
  <si>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</si>
  <si>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</si>
  <si>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</si>
  <si>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</si>
  <si>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</si>
  <si>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</si>
  <si>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</si>
  <si>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</si>
  <si>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</si>
  <si>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</si>
  <si>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</si>
  <si>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</si>
  <si>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</si>
  <si>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</si>
  <si>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</si>
  <si>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</si>
  <si>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</si>
  <si>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</si>
  <si>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</si>
  <si>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</si>
  <si>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</si>
  <si>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</si>
  <si>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</si>
  <si>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</si>
  <si>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</si>
  <si>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</si>
  <si>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</si>
  <si>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</si>
  <si>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</si>
  <si>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</si>
  <si>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</si>
  <si>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</si>
  <si>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</si>
  <si>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</si>
  <si>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</si>
  <si>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</si>
  <si>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</si>
  <si>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</si>
  <si>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</si>
  <si>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</si>
  <si>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</si>
  <si>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</si>
  <si>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</si>
  <si>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</si>
  <si>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</si>
  <si>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</si>
  <si>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</si>
  <si>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</si>
  <si>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</si>
  <si>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</si>
  <si>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</si>
  <si>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</si>
  <si>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</si>
  <si>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</si>
  <si>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</si>
  <si>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</si>
  <si>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</si>
  <si>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</si>
  <si>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</si>
  <si>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</si>
  <si>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</si>
  <si>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</si>
  <si>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</si>
  <si>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</si>
  <si>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</si>
  <si>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</si>
  <si>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</si>
  <si>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</si>
  <si>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</si>
  <si>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</si>
  <si>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</si>
  <si>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</si>
  <si>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</si>
  <si>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</si>
  <si>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</si>
  <si>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</si>
  <si>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</si>
  <si>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</si>
  <si>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</si>
  <si>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</si>
  <si>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</si>
  <si>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</si>
  <si>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</si>
  <si>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</si>
  <si>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</si>
  <si>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</si>
  <si>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</si>
  <si>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</si>
  <si>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</si>
  <si>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</si>
  <si>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</si>
  <si>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</si>
  <si>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</si>
  <si>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</si>
  <si>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</si>
  <si>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</si>
  <si>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</si>
  <si>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</si>
  <si>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</si>
  <si>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</si>
  <si>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</si>
  <si>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</si>
  <si>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</si>
  <si>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</si>
  <si>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</si>
  <si>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</si>
  <si>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</si>
  <si>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</si>
  <si>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</si>
  <si>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</si>
  <si>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</si>
  <si>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</si>
  <si>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</si>
  <si>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</si>
  <si>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</si>
  <si>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</si>
  <si>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</si>
  <si>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</si>
  <si>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</si>
  <si>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</si>
  <si>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</si>
  <si>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</si>
  <si>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</si>
  <si>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</si>
  <si>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</si>
  <si>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</si>
  <si>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</si>
  <si>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</si>
  <si>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</si>
  <si>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</si>
  <si>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</si>
  <si>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</si>
  <si>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</si>
  <si>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</si>
  <si>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</si>
  <si>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</si>
  <si>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</si>
  <si>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</si>
  <si>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</si>
  <si>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</si>
  <si>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</si>
  <si>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</si>
  <si>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</si>
  <si>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</si>
  <si>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</si>
  <si>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</si>
  <si>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</si>
  <si>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</si>
  <si>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</si>
  <si>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</si>
  <si>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</si>
  <si>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</si>
  <si>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</si>
  <si>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</si>
  <si>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</si>
  <si>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</si>
  <si>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</si>
  <si>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</si>
  <si>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</si>
  <si>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</si>
  <si>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</si>
  <si>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</si>
  <si>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</si>
  <si>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</si>
  <si>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</si>
  <si>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</si>
  <si>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</si>
  <si>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</si>
  <si>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</si>
  <si>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</si>
  <si>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</si>
  <si>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</si>
  <si>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</si>
  <si>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</si>
  <si>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</si>
  <si>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</si>
  <si>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</si>
  <si>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</si>
  <si>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</si>
  <si>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</si>
  <si>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</si>
  <si>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</si>
  <si>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</si>
  <si>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</si>
  <si>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</si>
  <si>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</si>
  <si>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</si>
  <si>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</si>
  <si>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</si>
  <si>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</si>
  <si>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</si>
  <si>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</si>
  <si>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</si>
  <si>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</si>
  <si>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</si>
  <si>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</si>
  <si>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</si>
  <si>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</si>
  <si>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</si>
  <si>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</si>
  <si>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</si>
  <si>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</si>
  <si>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</si>
  <si>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</si>
  <si>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</si>
  <si>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</si>
  <si>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</si>
  <si>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</si>
  <si>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</si>
  <si>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</si>
  <si>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</si>
  <si>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</si>
  <si>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</si>
  <si>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</si>
  <si>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</si>
  <si>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</si>
  <si>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</si>
  <si>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</si>
  <si>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</si>
  <si>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</si>
  <si>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</si>
  <si>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</si>
  <si>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</si>
  <si>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</si>
  <si>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</si>
  <si>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</si>
  <si>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</si>
  <si>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</si>
  <si>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</si>
  <si>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</si>
  <si>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</si>
  <si>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</si>
  <si>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</si>
  <si>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</si>
  <si>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</si>
  <si>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</si>
  <si>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</si>
  <si>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</si>
  <si>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</si>
  <si>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</si>
  <si>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</si>
  <si>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</si>
  <si>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</si>
  <si>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</si>
  <si>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</si>
  <si>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</si>
  <si>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</si>
  <si>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</si>
  <si>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</si>
  <si>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</si>
  <si>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</si>
  <si>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</si>
  <si>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</si>
  <si>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</si>
  <si>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</si>
  <si>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</si>
  <si>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</si>
  <si>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</si>
  <si>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</si>
  <si>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</si>
  <si>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</si>
  <si>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</si>
  <si>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</si>
  <si>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</si>
  <si>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</si>
  <si>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</si>
  <si>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</si>
  <si>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</si>
  <si>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</si>
  <si>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</si>
  <si>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</si>
  <si>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</si>
  <si>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</si>
  <si>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</si>
  <si>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</si>
  <si>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</si>
  <si>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</si>
  <si>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</si>
  <si>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</si>
  <si>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</si>
  <si>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</si>
  <si>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</si>
  <si>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</si>
  <si>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</si>
  <si>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</si>
  <si>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</si>
  <si>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</si>
  <si>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</si>
  <si>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</si>
  <si>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</si>
  <si>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</si>
  <si>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</si>
  <si>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</si>
  <si>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</si>
  <si>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</si>
  <si>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</si>
  <si>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</si>
  <si>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</si>
  <si>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</si>
  <si>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</si>
  <si>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</si>
  <si>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</si>
  <si>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</si>
  <si>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</si>
  <si>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</si>
  <si>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</si>
  <si>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</si>
  <si>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</si>
  <si>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</si>
  <si>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</si>
  <si>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</si>
  <si>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</si>
  <si>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</si>
  <si>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</si>
  <si>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</si>
  <si>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</si>
  <si>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</si>
  <si>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</si>
  <si>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</si>
  <si>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</si>
  <si>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</si>
  <si>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</si>
  <si>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</si>
  <si>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</si>
  <si>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</si>
  <si>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</si>
  <si>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</si>
  <si>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</si>
  <si>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</si>
  <si>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</si>
  <si>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</si>
  <si>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</si>
  <si>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</si>
  <si>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</si>
  <si>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</si>
  <si>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</si>
  <si>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</si>
  <si>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</si>
  <si>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</si>
  <si>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</si>
  <si>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</si>
  <si>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</si>
  <si>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</si>
  <si>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</si>
  <si>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</si>
  <si>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</si>
  <si>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</si>
  <si>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</si>
  <si>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</si>
  <si>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</si>
  <si>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</si>
  <si>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</si>
  <si>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</si>
  <si>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</si>
  <si>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</si>
  <si>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</si>
  <si>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</si>
  <si>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</si>
  <si>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</si>
  <si>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</si>
  <si>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</si>
  <si>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</si>
  <si>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</si>
  <si>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</si>
  <si>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</si>
  <si>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</si>
  <si>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</si>
  <si>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</si>
  <si>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</si>
  <si>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</si>
  <si>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</si>
  <si>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</si>
  <si>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</si>
  <si>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</si>
  <si>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</si>
  <si>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</si>
  <si>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</si>
  <si>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</si>
  <si>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</si>
  <si>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</si>
  <si>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</si>
  <si>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</si>
  <si>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</si>
  <si>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</si>
  <si>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</si>
  <si>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</si>
  <si>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</si>
  <si>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</si>
  <si>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</si>
  <si>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</si>
  <si>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</si>
  <si>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</si>
  <si>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</si>
  <si>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</si>
  <si>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</si>
  <si>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</si>
  <si>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</si>
  <si>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</si>
  <si>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</si>
  <si>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</si>
  <si>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</si>
  <si>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</si>
  <si>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</si>
  <si>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</si>
  <si>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</si>
  <si>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</si>
  <si>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</si>
  <si>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</si>
  <si>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</si>
  <si>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</si>
  <si>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</si>
  <si>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</si>
  <si>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</si>
  <si>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</si>
  <si>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</si>
  <si>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</si>
  <si>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</si>
  <si>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</si>
  <si>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</si>
  <si>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</si>
  <si>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</si>
  <si>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</si>
  <si>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</si>
  <si>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</si>
  <si>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</si>
  <si>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</si>
  <si>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</si>
  <si>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</si>
  <si>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</si>
  <si>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</si>
  <si>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</si>
  <si>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</si>
  <si>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</si>
  <si>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</si>
  <si>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</si>
  <si>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</si>
  <si>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</si>
  <si>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</si>
  <si>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</si>
  <si>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</si>
  <si>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</si>
  <si>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</si>
  <si>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</si>
  <si>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</si>
  <si>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</si>
  <si>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</si>
  <si>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</si>
  <si>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</si>
  <si>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</si>
  <si>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</si>
  <si>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</si>
  <si>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</si>
  <si>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</si>
  <si>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</si>
  <si>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</si>
  <si>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</si>
  <si>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</si>
  <si>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</si>
  <si>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</si>
  <si>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</si>
  <si>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</si>
  <si>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</si>
  <si>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</si>
  <si>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</si>
  <si>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</si>
  <si>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</si>
  <si>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</si>
  <si>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</si>
  <si>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</si>
  <si>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</si>
  <si>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</si>
  <si>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</si>
  <si>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</si>
  <si>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</si>
  <si>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</si>
  <si>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</si>
  <si>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</si>
  <si>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</si>
  <si>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</si>
  <si>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</si>
  <si>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</si>
  <si>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</si>
  <si>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</si>
  <si>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</si>
  <si>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</si>
  <si>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</si>
  <si>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</si>
  <si>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</si>
  <si>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</si>
  <si>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</si>
  <si>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</si>
  <si>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</si>
  <si>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</si>
  <si>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</si>
  <si>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</si>
  <si>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</si>
  <si>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</si>
  <si>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</si>
  <si>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</si>
  <si>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</si>
  <si>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</si>
  <si>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</si>
  <si>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</si>
  <si>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</si>
  <si>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</si>
  <si>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</si>
  <si>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</si>
  <si>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</si>
  <si>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</si>
  <si>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</si>
  <si>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</si>
  <si>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</si>
  <si>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</si>
  <si>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</si>
  <si>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</si>
  <si>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</si>
  <si>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</si>
  <si>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</si>
  <si>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</si>
  <si>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</si>
  <si>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</si>
  <si>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</si>
  <si>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</si>
  <si>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</si>
  <si>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</si>
  <si>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</si>
  <si>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</si>
  <si>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</si>
  <si>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</si>
  <si>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</si>
  <si>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</si>
  <si>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</si>
  <si>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</si>
  <si>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</si>
  <si>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</si>
  <si>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</si>
  <si>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</si>
  <si>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</si>
  <si>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</si>
  <si>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</si>
  <si>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</si>
  <si>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</si>
  <si>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</si>
  <si>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</si>
  <si>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</si>
  <si>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</si>
  <si>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</si>
  <si>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</si>
  <si>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</si>
  <si>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</si>
  <si>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</si>
  <si>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</si>
  <si>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</si>
  <si>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</si>
  <si>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</si>
  <si>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</si>
  <si>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</si>
  <si>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</si>
  <si>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</si>
  <si>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</si>
  <si>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</si>
  <si>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</si>
  <si>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</si>
  <si>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</si>
  <si>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</si>
  <si>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</si>
  <si>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</si>
  <si>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</si>
  <si>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</si>
  <si>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</si>
  <si>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</si>
  <si>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</si>
  <si>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</si>
  <si>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</si>
  <si>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</si>
  <si>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</si>
  <si>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</si>
  <si>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</si>
  <si>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</si>
  <si>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</si>
  <si>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</si>
  <si>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</si>
  <si>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</si>
  <si>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</si>
  <si>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</si>
  <si>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</si>
  <si>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</si>
  <si>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</si>
  <si>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</si>
  <si>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</si>
  <si>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</si>
  <si>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</si>
  <si>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</si>
  <si>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</si>
  <si>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</si>
  <si>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</si>
  <si>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</si>
  <si>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</si>
  <si>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</si>
  <si>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</si>
  <si>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</si>
  <si>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</si>
  <si>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</si>
  <si>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</si>
  <si>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</si>
  <si>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</si>
  <si>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</si>
  <si>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</si>
  <si>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</si>
  <si>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</si>
  <si>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</si>
  <si>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</si>
  <si>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</si>
  <si>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</si>
  <si>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</si>
  <si>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</si>
  <si>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</si>
  <si>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</si>
  <si>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</si>
  <si>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</si>
  <si>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</si>
  <si>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</si>
  <si>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</si>
  <si>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</si>
  <si>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</si>
  <si>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</si>
  <si>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</si>
  <si>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</si>
  <si>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</si>
  <si>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</si>
  <si>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</si>
  <si>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</si>
  <si>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</si>
  <si>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</si>
  <si>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</si>
  <si>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</si>
  <si>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</si>
  <si>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</si>
  <si>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</si>
  <si>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</si>
  <si>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</si>
  <si>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</si>
  <si>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</si>
  <si>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</si>
  <si>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</si>
  <si>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</si>
  <si>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</si>
  <si>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</si>
  <si>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</si>
  <si>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</si>
  <si>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</si>
  <si>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</si>
  <si>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</si>
  <si>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</si>
  <si>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</si>
  <si>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</si>
  <si>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</si>
  <si>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</si>
  <si>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</si>
  <si>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</si>
  <si>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</si>
  <si>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</si>
  <si>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</si>
  <si>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</si>
  <si>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</si>
  <si>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</si>
  <si>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</si>
  <si>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</si>
  <si>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</si>
  <si>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</si>
  <si>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</si>
  <si>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</si>
  <si>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</si>
  <si>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</si>
  <si>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</si>
  <si>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</si>
  <si>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</si>
  <si>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</si>
  <si>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</si>
  <si>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</si>
  <si>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</si>
  <si>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</si>
  <si>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</si>
  <si>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</si>
  <si>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</si>
  <si>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</si>
  <si>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</si>
  <si>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</si>
  <si>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</si>
  <si>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</si>
  <si>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</si>
  <si>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</si>
  <si>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</si>
  <si>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</si>
  <si>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</si>
  <si>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</si>
  <si>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</si>
  <si>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</si>
  <si>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</si>
  <si>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</si>
  <si>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</si>
  <si>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</si>
  <si>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</si>
  <si>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</si>
  <si>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</si>
  <si>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</si>
  <si>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</si>
  <si>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</si>
  <si>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</si>
  <si>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</si>
  <si>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</si>
  <si>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</si>
  <si>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</si>
  <si>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</si>
  <si>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</si>
  <si>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</si>
  <si>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</si>
  <si>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</si>
  <si>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</si>
  <si>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</si>
  <si>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</si>
  <si>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</si>
  <si>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</si>
  <si>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</si>
  <si>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</si>
  <si>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</si>
  <si>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</si>
  <si>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</si>
  <si>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</si>
  <si>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</si>
  <si>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</si>
  <si>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</si>
  <si>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</si>
  <si>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</si>
  <si>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</si>
  <si>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</si>
  <si>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</si>
  <si>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</si>
  <si>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</si>
  <si>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</si>
  <si>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</si>
  <si>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</si>
  <si>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</si>
  <si>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</si>
  <si>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</si>
  <si>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</si>
  <si>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</si>
  <si>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</si>
  <si>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</si>
  <si>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</si>
  <si>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</si>
  <si>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</si>
  <si>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</si>
  <si>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</si>
  <si>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</si>
  <si>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</si>
  <si>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</si>
  <si>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</si>
  <si>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</si>
  <si>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</si>
  <si>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</si>
  <si>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</si>
  <si>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</si>
  <si>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</si>
  <si>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</si>
  <si>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</si>
  <si>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</si>
  <si>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</si>
  <si>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</si>
  <si>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</si>
  <si>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</si>
  <si>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</si>
  <si>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</si>
  <si>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</si>
  <si>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</si>
  <si>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</si>
  <si>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</si>
  <si>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</si>
  <si>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</si>
  <si>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</si>
  <si>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</si>
  <si>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</si>
  <si>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</si>
  <si>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</si>
  <si>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</si>
  <si>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</si>
  <si>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</si>
  <si>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</si>
  <si>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</si>
  <si>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</si>
  <si>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</si>
  <si>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</si>
  <si>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</si>
  <si>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</si>
  <si>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</si>
  <si>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</si>
  <si>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</si>
  <si>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</si>
  <si>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</si>
  <si>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</si>
  <si>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</si>
  <si>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</si>
  <si>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</si>
  <si>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</si>
  <si>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</si>
  <si>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</si>
  <si>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</si>
  <si>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</si>
  <si>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</si>
  <si>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</si>
  <si>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</si>
  <si>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</si>
  <si>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</si>
  <si>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</si>
  <si>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</si>
  <si>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</si>
  <si>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</si>
  <si>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</si>
  <si>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</si>
  <si>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</si>
  <si>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</si>
  <si>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</si>
  <si>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</si>
  <si>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</si>
  <si>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</si>
  <si>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</si>
  <si>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</si>
  <si>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</si>
  <si>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</si>
  <si>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</si>
  <si>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</si>
  <si>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</si>
  <si>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</si>
  <si>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</si>
  <si>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</si>
  <si>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</si>
  <si>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</si>
  <si>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</si>
  <si>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</si>
  <si>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</si>
  <si>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</si>
  <si>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</si>
  <si>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</si>
  <si>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</si>
  <si>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</si>
  <si>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</si>
  <si>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</si>
  <si>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</si>
  <si>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</si>
  <si>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</si>
  <si>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</si>
  <si>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</si>
  <si>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</si>
  <si>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</si>
  <si>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</si>
  <si>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</si>
  <si>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</si>
  <si>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</si>
  <si>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</si>
  <si>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</si>
  <si>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</si>
  <si>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</si>
  <si>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</si>
  <si>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</si>
  <si>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</si>
  <si>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</si>
  <si>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</si>
  <si>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</si>
  <si>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</si>
  <si>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</si>
  <si>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</si>
  <si>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</si>
  <si>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</si>
  <si>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</si>
  <si>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</si>
  <si>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</si>
  <si>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</si>
  <si>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</si>
  <si>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</si>
  <si>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</si>
  <si>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</si>
  <si>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</si>
  <si>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</si>
  <si>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</si>
  <si>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</si>
  <si>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</si>
  <si>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</si>
  <si>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</si>
  <si>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</si>
  <si>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</si>
  <si>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</si>
  <si>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</si>
  <si>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</si>
  <si>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</si>
  <si>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</si>
  <si>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</si>
  <si>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</si>
  <si>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</si>
  <si>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</si>
  <si>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</si>
  <si>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</si>
  <si>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</si>
  <si>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</si>
  <si>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</si>
  <si>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</si>
  <si>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</si>
  <si>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</si>
  <si>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</si>
  <si>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</si>
  <si>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</si>
  <si>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</si>
  <si>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</si>
  <si>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</si>
  <si>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</si>
  <si>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</si>
  <si>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</si>
  <si>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</si>
  <si>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</si>
  <si>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</si>
  <si>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</si>
  <si>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</si>
  <si>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</si>
  <si>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</si>
  <si>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</si>
  <si>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</si>
  <si>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</si>
  <si>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</si>
  <si>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</si>
  <si>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</si>
  <si>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</si>
  <si>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</si>
  <si>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</si>
  <si>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</si>
  <si>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</si>
  <si>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</si>
  <si>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</si>
  <si>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</si>
  <si>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</si>
  <si>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</si>
  <si>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</si>
  <si>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</si>
  <si>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</si>
  <si>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</si>
  <si>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</si>
  <si>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</si>
  <si>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</si>
  <si>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</si>
  <si>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</si>
  <si>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</si>
  <si>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</si>
  <si>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</si>
  <si>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</si>
  <si>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</si>
  <si>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</si>
  <si>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</si>
  <si>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</si>
  <si>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</si>
  <si>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</si>
  <si>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</si>
  <si>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</si>
  <si>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</si>
  <si>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</si>
  <si>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</si>
  <si>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</si>
  <si>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</si>
  <si>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</si>
  <si>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</si>
  <si>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</si>
  <si>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</si>
  <si>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</si>
  <si>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</si>
  <si>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</si>
  <si>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</si>
  <si>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</si>
  <si>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</si>
  <si>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</si>
  <si>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</si>
  <si>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</si>
  <si>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</si>
  <si>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</si>
  <si>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</si>
  <si>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</si>
  <si>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</si>
  <si>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</si>
  <si>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</si>
  <si>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</si>
  <si>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</si>
  <si>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</si>
  <si>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</si>
  <si>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</si>
  <si>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</si>
  <si>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</si>
  <si>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</si>
  <si>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</si>
  <si>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</si>
  <si>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</si>
  <si>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</si>
  <si>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</si>
  <si>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</si>
  <si>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</si>
  <si>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</si>
  <si>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</si>
  <si>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</si>
  <si>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</si>
  <si>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</si>
  <si>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</si>
  <si>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</si>
  <si>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</si>
  <si>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</si>
  <si>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</si>
  <si>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</si>
  <si>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</si>
  <si>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</si>
  <si>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</si>
  <si>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</si>
  <si>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</si>
  <si>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</si>
  <si>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</si>
  <si>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</si>
  <si>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</si>
  <si>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</si>
  <si>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</si>
  <si>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</si>
  <si>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</si>
  <si>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</si>
  <si>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</si>
  <si>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</si>
  <si>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</si>
  <si>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</si>
  <si>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</si>
  <si>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</si>
  <si>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</si>
  <si>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</si>
  <si>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</si>
  <si>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</si>
  <si>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</si>
  <si>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</si>
  <si>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</si>
  <si>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</si>
  <si>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</si>
  <si>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</si>
  <si>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</si>
  <si>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</si>
  <si>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</si>
  <si>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</si>
  <si>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</si>
  <si>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</si>
  <si>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</si>
  <si>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</si>
  <si>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</si>
  <si>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</si>
  <si>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</si>
  <si>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</si>
  <si>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</si>
  <si>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</si>
  <si>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</si>
  <si>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</si>
  <si>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</si>
  <si>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</si>
  <si>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</si>
  <si>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</si>
  <si>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</si>
  <si>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</si>
  <si>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</si>
  <si>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</si>
  <si>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</si>
  <si>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</si>
  <si>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</si>
  <si>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</si>
  <si>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</si>
  <si>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</si>
  <si>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</si>
  <si>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</si>
  <si>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</si>
  <si>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</si>
  <si>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</si>
  <si>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</si>
  <si>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</si>
  <si>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</si>
  <si>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</si>
  <si>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</si>
  <si>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</si>
  <si>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</si>
  <si>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</si>
  <si>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</si>
  <si>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</si>
  <si>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</si>
  <si>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</si>
  <si>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</si>
  <si>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</si>
  <si>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</si>
  <si>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</si>
  <si>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</si>
  <si>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</si>
  <si>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</si>
  <si>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</si>
  <si>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</si>
  <si>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</si>
  <si>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</si>
  <si>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</si>
  <si>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</si>
  <si>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</si>
  <si>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</si>
  <si>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</si>
  <si>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</si>
  <si>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</si>
  <si>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</si>
  <si>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</si>
  <si>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</si>
  <si>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</si>
  <si>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</si>
  <si>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</si>
  <si>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</si>
  <si>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</si>
  <si>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</si>
  <si>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</si>
  <si>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</si>
  <si>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</si>
  <si>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</si>
  <si>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</si>
  <si>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</si>
  <si>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</si>
  <si>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</si>
  <si>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</si>
  <si>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</si>
  <si>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</si>
  <si>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</si>
  <si>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</si>
  <si>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</si>
  <si>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</si>
  <si>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</si>
  <si>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</si>
  <si>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</si>
  <si>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</si>
  <si>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</si>
  <si>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</si>
  <si>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</si>
  <si>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</si>
  <si>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</si>
  <si>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</si>
  <si>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</si>
  <si>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</si>
  <si>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</si>
  <si>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</si>
  <si>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</si>
  <si>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</si>
  <si>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</si>
  <si>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</si>
  <si>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</si>
  <si>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</si>
  <si>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</si>
  <si>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</si>
  <si>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</si>
  <si>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</si>
  <si>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</si>
  <si>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</si>
  <si>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</si>
  <si>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</si>
  <si>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</si>
  <si>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</si>
  <si>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</si>
  <si>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</si>
  <si>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</si>
  <si>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</si>
  <si>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</si>
  <si>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</si>
  <si>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</si>
  <si>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</si>
  <si>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</si>
  <si>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</si>
  <si>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</si>
  <si>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</si>
  <si>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</si>
  <si>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</si>
  <si>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</si>
  <si>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</si>
  <si>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</si>
  <si>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</si>
  <si>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</si>
  <si>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</si>
  <si>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</si>
  <si>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</si>
  <si>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</si>
  <si>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</si>
  <si>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</si>
  <si>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</si>
  <si>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</si>
  <si>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</si>
  <si>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</si>
  <si>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</si>
  <si>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</si>
  <si>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</si>
  <si>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</si>
  <si>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</si>
  <si>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</si>
  <si>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</si>
  <si>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</si>
  <si>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</si>
  <si>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</si>
  <si>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</si>
  <si>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</si>
  <si>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</si>
  <si>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</si>
  <si>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</si>
  <si>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</si>
  <si>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</si>
  <si>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</si>
  <si>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</si>
  <si>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</si>
  <si>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</si>
  <si>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</si>
  <si>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</si>
  <si>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</si>
  <si>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</si>
  <si>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</si>
  <si>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</si>
  <si>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</si>
  <si>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</si>
  <si>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</si>
  <si>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</si>
  <si>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</si>
  <si>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</si>
  <si>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</si>
  <si>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</si>
  <si>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</si>
  <si>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</si>
  <si>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</si>
  <si>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</si>
  <si>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</si>
  <si>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</si>
  <si>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</si>
  <si>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</si>
  <si>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</si>
  <si>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</si>
  <si>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</si>
  <si>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</si>
  <si>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</si>
  <si>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</si>
  <si>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</si>
  <si>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</si>
  <si>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</si>
  <si>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</si>
  <si>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</si>
  <si>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</si>
  <si>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</si>
  <si>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</si>
  <si>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</si>
  <si>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</si>
  <si>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</si>
  <si>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</si>
  <si>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</si>
  <si>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</si>
  <si>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</si>
  <si>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</si>
  <si>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</si>
  <si>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</si>
  <si>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</si>
  <si>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</si>
  <si>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</si>
  <si>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</si>
  <si>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</si>
  <si>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</si>
  <si>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</si>
  <si>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</si>
  <si>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</si>
  <si>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</si>
  <si>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</si>
  <si>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</si>
  <si>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</si>
  <si>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</si>
  <si>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</si>
  <si>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</si>
  <si>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</si>
  <si>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</si>
  <si>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</si>
  <si>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</si>
  <si>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</si>
  <si>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</si>
  <si>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</si>
  <si>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</si>
  <si>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</si>
  <si>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</si>
  <si>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</si>
  <si>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</si>
  <si>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</si>
  <si>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</si>
  <si>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</si>
  <si>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</si>
  <si>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</si>
  <si>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</si>
  <si>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</si>
  <si>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</si>
  <si>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</si>
  <si>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</si>
  <si>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</si>
  <si>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</si>
  <si>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</si>
  <si>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</si>
  <si>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</si>
  <si>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</si>
  <si>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</si>
  <si>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</si>
  <si>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</si>
  <si>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</si>
  <si>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</si>
  <si>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</si>
  <si>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</si>
  <si>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</si>
  <si>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</si>
  <si>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</si>
  <si>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</si>
  <si>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</si>
  <si>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</si>
  <si>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</si>
  <si>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</si>
  <si>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</si>
  <si>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</si>
  <si>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</si>
  <si>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</si>
  <si>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</si>
  <si>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</si>
  <si>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</si>
  <si>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</si>
  <si>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</si>
  <si>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</si>
  <si>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</si>
  <si>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</si>
  <si>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</si>
  <si>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</si>
  <si>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</si>
  <si>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</si>
  <si>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</si>
  <si>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</si>
  <si>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</si>
  <si>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</si>
  <si>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</si>
  <si>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</si>
  <si>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</si>
  <si>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</si>
  <si>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</si>
  <si>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</si>
  <si>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</si>
  <si>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</si>
  <si>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</si>
  <si>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</si>
  <si>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</si>
  <si>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</si>
  <si>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</si>
  <si>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</si>
  <si>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</si>
  <si>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</si>
  <si>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</si>
  <si>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</si>
  <si>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</si>
  <si>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</si>
  <si>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</si>
  <si>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</si>
  <si>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</si>
  <si>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</si>
  <si>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</si>
  <si>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</si>
  <si>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</si>
  <si>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</si>
  <si>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</si>
  <si>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</si>
  <si>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</si>
  <si>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</si>
  <si>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</si>
  <si>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</si>
  <si>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</si>
  <si>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</si>
  <si>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</si>
  <si>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</si>
  <si>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</si>
  <si>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</si>
  <si>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</si>
  <si>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</si>
  <si>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</si>
  <si>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</si>
  <si>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</si>
  <si>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</si>
  <si>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</si>
  <si>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</si>
  <si>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</si>
  <si>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</si>
  <si>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</si>
  <si>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</si>
  <si>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</si>
  <si>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</si>
  <si>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</si>
  <si>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</si>
  <si>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</si>
  <si>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</si>
  <si>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</si>
  <si>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</si>
  <si>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</si>
  <si>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</si>
  <si>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</si>
  <si>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</si>
  <si>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</si>
  <si>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</si>
  <si>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</si>
  <si>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</si>
  <si>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</si>
  <si>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</si>
  <si>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</si>
  <si>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</si>
  <si>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</si>
  <si>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</si>
  <si>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</si>
  <si>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</si>
  <si>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</si>
  <si>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</si>
  <si>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</si>
  <si>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</si>
  <si>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</si>
  <si>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</si>
  <si>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</si>
  <si>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</si>
  <si>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</si>
  <si>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</si>
  <si>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</si>
  <si>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</si>
  <si>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</si>
  <si>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</si>
  <si>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</si>
  <si>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</si>
  <si>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</si>
  <si>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</si>
  <si>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</si>
  <si>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</si>
  <si>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</si>
  <si>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</si>
  <si>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</si>
  <si>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</si>
  <si>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</si>
  <si>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</si>
  <si>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</si>
  <si>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</si>
  <si>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</si>
  <si>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</si>
  <si>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</si>
  <si>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</si>
  <si>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</si>
  <si>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</si>
  <si>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</si>
  <si>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</si>
  <si>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</si>
  <si>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</si>
  <si>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</si>
  <si>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</si>
  <si>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</si>
  <si>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</si>
  <si>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</si>
  <si>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</si>
  <si>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</si>
  <si>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</si>
  <si>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</si>
  <si>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</si>
  <si>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</si>
  <si>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</si>
  <si>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</si>
  <si>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</si>
  <si>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</si>
  <si>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</si>
  <si>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</si>
  <si>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</si>
  <si>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</si>
  <si>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</si>
  <si>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</si>
  <si>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</si>
  <si>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</si>
  <si>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</si>
  <si>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</si>
  <si>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</si>
  <si>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</si>
  <si>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</si>
  <si>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</si>
  <si>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</si>
  <si>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</si>
  <si>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</si>
  <si>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</si>
  <si>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</si>
  <si>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</si>
  <si>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</si>
  <si>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</si>
  <si>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</si>
  <si>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</si>
  <si>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</si>
  <si>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</si>
  <si>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</si>
  <si>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</si>
  <si>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</si>
  <si>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</si>
  <si>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</si>
  <si>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</si>
  <si>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</si>
  <si>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</si>
  <si>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</si>
  <si>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</si>
  <si>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</si>
  <si>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</si>
  <si>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</si>
  <si>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</si>
  <si>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</si>
  <si>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</si>
  <si>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</si>
  <si>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</si>
  <si>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</si>
  <si>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</si>
  <si>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</si>
  <si>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</si>
  <si>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</si>
  <si>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</si>
  <si>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</si>
  <si>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</si>
  <si>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</si>
  <si>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</si>
  <si>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</si>
  <si>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</si>
  <si>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</si>
  <si>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</si>
  <si>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</si>
  <si>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</si>
  <si>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</si>
  <si>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</si>
  <si>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</si>
  <si>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</si>
  <si>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</si>
  <si>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</si>
  <si>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</si>
  <si>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</si>
  <si>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</si>
  <si>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</si>
  <si>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</si>
  <si>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</si>
  <si>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</si>
  <si>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</si>
  <si>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</si>
  <si>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</si>
  <si>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</si>
  <si>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</si>
  <si>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</si>
  <si>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</si>
  <si>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</si>
  <si>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</si>
  <si>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</si>
  <si>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</si>
  <si>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</si>
  <si>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</si>
  <si>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</si>
  <si>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</si>
  <si>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</si>
  <si>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</si>
  <si>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</si>
  <si>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</si>
  <si>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</si>
  <si>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</si>
  <si>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</si>
  <si>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</si>
  <si>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</si>
  <si>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</si>
  <si>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</si>
  <si>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</si>
  <si>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</si>
  <si>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</si>
  <si>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</si>
  <si>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</si>
  <si>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</si>
  <si>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</si>
  <si>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</si>
  <si>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</si>
  <si>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</si>
  <si>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</si>
  <si>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</si>
  <si>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</si>
  <si>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</si>
  <si>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</si>
  <si>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</si>
  <si>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</si>
  <si>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</si>
  <si>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</si>
  <si>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</si>
  <si>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</si>
  <si>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</si>
  <si>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</si>
  <si>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</si>
  <si>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</si>
  <si>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</si>
  <si>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</si>
  <si>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</si>
  <si>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</si>
  <si>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</si>
  <si>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</si>
  <si>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</si>
  <si>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</si>
  <si>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</si>
  <si>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</si>
  <si>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</si>
  <si>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</si>
  <si>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</si>
  <si>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</si>
  <si>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</si>
  <si>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</si>
  <si>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</si>
  <si>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</si>
  <si>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</si>
  <si>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</si>
  <si>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</si>
  <si>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</si>
  <si>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</si>
  <si>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</si>
  <si>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</si>
  <si>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</si>
  <si>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</si>
  <si>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</si>
  <si>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</si>
  <si>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</si>
  <si>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</si>
  <si>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</si>
  <si>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</si>
  <si>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</si>
  <si>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</si>
  <si>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</si>
  <si>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</si>
  <si>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</si>
  <si>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</si>
  <si>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</si>
  <si>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</si>
  <si>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</si>
  <si>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</si>
  <si>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</si>
  <si>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</si>
  <si>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</si>
  <si>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</si>
  <si>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</si>
  <si>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</si>
  <si>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</si>
  <si>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</si>
  <si>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</si>
  <si>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</si>
  <si>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</si>
  <si>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</si>
  <si>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</si>
  <si>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</si>
  <si>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</si>
  <si>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</si>
  <si>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</si>
  <si>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</si>
  <si>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</si>
  <si>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</si>
  <si>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</si>
  <si>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</si>
  <si>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</si>
  <si>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</si>
  <si>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</si>
  <si>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</si>
  <si>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</si>
  <si>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</si>
  <si>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</si>
  <si>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</si>
  <si>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</si>
  <si>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</si>
  <si>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</si>
  <si>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</si>
  <si>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</si>
  <si>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</si>
  <si>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</si>
  <si>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</si>
  <si>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</si>
  <si>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</si>
  <si>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</si>
  <si>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</si>
  <si>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</si>
  <si>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</si>
  <si>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</si>
  <si>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</si>
  <si>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</si>
  <si>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</si>
  <si>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</si>
  <si>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</si>
  <si>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</si>
  <si>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</si>
  <si>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</si>
  <si>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</si>
  <si>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</si>
  <si>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</si>
  <si>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</si>
  <si>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</si>
  <si>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</si>
  <si>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</si>
  <si>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</si>
  <si>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</si>
  <si>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</si>
  <si>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</si>
  <si>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</si>
  <si>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</si>
  <si>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</si>
  <si>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</si>
  <si>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</si>
  <si>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</si>
  <si>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</si>
  <si>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</si>
  <si>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</si>
  <si>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</si>
  <si>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</si>
  <si>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</si>
  <si>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</si>
  <si>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</si>
  <si>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</si>
  <si>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</si>
  <si>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</si>
  <si>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</si>
  <si>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</si>
  <si>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</si>
  <si>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</si>
  <si>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</si>
  <si>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</si>
  <si>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</si>
  <si>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</si>
  <si>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</si>
  <si>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</si>
  <si>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</si>
  <si>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</si>
  <si>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</si>
  <si>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</si>
  <si>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</si>
  <si>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</si>
  <si>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</si>
  <si>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</si>
  <si>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</si>
  <si>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</si>
  <si>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</si>
  <si>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</si>
  <si>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</si>
  <si>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</si>
  <si>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</si>
  <si>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</si>
  <si>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</si>
  <si>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</si>
  <si>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</si>
  <si>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</si>
  <si>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</si>
  <si>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</si>
  <si>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</si>
  <si>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</si>
  <si>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</si>
  <si>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</si>
  <si>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</si>
  <si>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</si>
  <si>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</si>
  <si>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</si>
  <si>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</si>
  <si>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</si>
  <si>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</si>
  <si>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</si>
  <si>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</si>
  <si>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 xml:space="preserve">Number Successful </t>
  </si>
  <si>
    <t>Number 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</si>
  <si>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</si>
  <si>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</si>
  <si>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</si>
  <si>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</si>
  <si>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</si>
  <si>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</si>
  <si>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</si>
  <si>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</si>
  <si>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</si>
  <si>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</si>
  <si>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</si>
  <si>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</si>
  <si>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</si>
  <si>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</si>
  <si>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</si>
  <si>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</si>
  <si>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30000 to 34999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</si>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</sst>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Bar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'Stacked Bar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BAB-8C83-7F606E0C8282}"/>
            </c:ext>
          </c:extLst>
        </c:ser>
        <c:ser>
          <c:idx val="1"/>
          <c:order val="1"/>
          <c:tx>
            <c:strRef>
              <c:f>'Stacked Bar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Bar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B-4BAB-8C83-7F606E0C8282}"/>
            </c:ext>
          </c:extLst>
        </c:ser>
        <c:ser>
          <c:idx val="2"/>
          <c:order val="2"/>
          <c:tx>
            <c:strRef>
              <c:f>'Stacked Bar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'Stacked Bar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CB-4BAB-8C83-7F606E0C8282}"/>
            </c:ext>
          </c:extLst>
        </c:ser>
        <c:ser>
          <c:idx val="3"/>
          <c:order val="3"/>
          <c:tx>
            <c:strRef>
              <c:f>'Stacked Bar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B-4BAB-8C83-7F606E0C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7484464"/>
        <c:axId val="1937486864"/>
      </c:barChart>
      <c:catAx>
        <c:axId val="19374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86864"/>
        <c:crosses val="autoZero"/>
        <c:auto val="1"/>
        <c:lblAlgn val="ctr"/>
        <c:lblOffset val="100"/>
        <c:noMultiLvlLbl val="0"/>
      </c:catAx>
      <c:valAx>
        <c:axId val="1937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 of Parent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Bar Chart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Bar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3-4F6E-B5BB-70987FD0FF26}"/>
            </c:ext>
          </c:extLst>
        </c:ser>
        <c:ser>
          <c:idx val="1"/>
          <c:order val="1"/>
          <c:tx>
            <c:strRef>
              <c:f>'Stacked Bar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'Stacked Bar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Bar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3-4F6E-B5BB-70987FD0FF26}"/>
            </c:ext>
          </c:extLst>
        </c:ser>
        <c:ser>
          <c:idx val="2"/>
          <c:order val="2"/>
          <c:tx>
            <c:strRef>
              <c:f>'Stacked Bar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Bar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3-4F6E-B5BB-70987FD0FF26}"/>
            </c:ext>
          </c:extLst>
        </c:ser>
        <c:ser>
          <c:idx val="3"/>
          <c:order val="3"/>
          <c:tx>
            <c:strRef>
              <c:f>'Stacked Bar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Bar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3-4F6E-B5BB-70987FD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2990527"/>
        <c:axId val="1132996287"/>
      </c:barChart>
      <c:catAx>
        <c:axId val="113299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Sub-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96287"/>
        <c:crosses val="autoZero"/>
        <c:auto val="1"/>
        <c:lblAlgn val="ctr"/>
        <c:lblOffset val="100"/>
        <c:noMultiLvlLbl val="0"/>
      </c:catAx>
      <c:valAx>
        <c:axId val="11329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 comes of Sub-</a:t>
                </a:r>
                <a:r>
                  <a:rPr lang="en-GB" baseline="0"/>
                  <a:t>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D-4E90-B4F0-2046F8F02132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D-4E90-B4F0-2046F8F02132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D-4E90-B4F0-2046F8F0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09887"/>
        <c:axId val="2056035327"/>
      </c:lineChart>
      <c:catAx>
        <c:axId val="205600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35327"/>
        <c:crosses val="autoZero"/>
        <c:auto val="1"/>
        <c:lblAlgn val="ctr"/>
        <c:lblOffset val="100"/>
        <c:noMultiLvlLbl val="0"/>
      </c:catAx>
      <c:valAx>
        <c:axId val="20560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</a:t>
            </a:r>
            <a:r>
              <a:rPr lang="en-GB" baseline="0"/>
              <a:t>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D9B-8BE8-8483DFCCB00A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D9B-8BE8-8483DFCCB00A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8-4D9B-8BE8-8483DFCC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249999"/>
        <c:axId val="676559087"/>
      </c:lineChart>
      <c:catAx>
        <c:axId val="10492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9087"/>
        <c:crosses val="autoZero"/>
        <c:auto val="1"/>
        <c:lblAlgn val="ctr"/>
        <c:lblOffset val="100"/>
        <c:noMultiLvlLbl val="0"/>
      </c:catAx>
      <c:valAx>
        <c:axId val="6765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2</xdr:row>
      <xdr:rowOff>6350</xdr:rowOff>
    </xdr:from>
    <xdr:to>
      <xdr:col>18</xdr:col>
      <xdr:colOff>85725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117C1-7938-0D4D-9C1A-B999FB4A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350837</xdr:colOff>
      <xdr:row>10</xdr:row>
      <xdr:rowOff>139700</xdr:rowOff>
    </xdr:from>
    <xdr:to>
      <xdr:col>19</xdr:col>
      <xdr:colOff>85725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16483-501E-8F24-FDC4-7CA62586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582612</xdr:colOff>
      <xdr:row>4</xdr:row>
      <xdr:rowOff>101600</xdr:rowOff>
    </xdr:from>
    <xdr:to>
      <xdr:col>16</xdr:col>
      <xdr:colOff>228600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2827-0EAA-1206-CC98-683AF1F44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341312</xdr:colOff>
      <xdr:row>13</xdr:row>
      <xdr:rowOff>130175</xdr:rowOff>
    </xdr:from>
    <xdr:to>
      <xdr:col>8</xdr:col>
      <xdr:colOff>19050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52B87-282A-7268-D33F-9D88E826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bib Rehman" refreshedDate="45140.91613784722" createdVersion="8" refreshedVersion="8" minRefreshableVersion="3" recordCount="1000" xr:uid="{2F2C6D5E-28AA-4D57-9AB3-5C7F68F624C3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n v="0"/>
    <n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  <n v="1040"/>
    <n v="92.15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  <n v="131"/>
    <n v="100.0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  <n v="59"/>
    <n v="103.2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  <n v="69"/>
    <n v="99.34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  <n v="174"/>
    <n v="75.8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  <n v="21"/>
    <n v="60.56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  <n v="328"/>
    <n v="64.94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  <n v="20"/>
    <n v="31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  <n v="52"/>
    <n v="72.91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  <n v="266"/>
    <n v="62.9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  <n v="48"/>
    <n v="112.22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  <n v="89"/>
    <n v="102.35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  <n v="245"/>
    <n v="105.05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  <n v="67"/>
    <n v="94.15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  <n v="47"/>
    <n v="84.99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  <n v="649"/>
    <n v="110.41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  <n v="159"/>
    <n v="107.96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  <n v="67"/>
    <n v="45.1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  <n v="49"/>
    <n v="45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  <n v="112"/>
    <n v="105.97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  <n v="41"/>
    <n v="69.06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  <n v="128"/>
    <n v="85.04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  <n v="332"/>
    <n v="105.23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  <n v="113"/>
    <n v="39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  <n v="216"/>
    <n v="73.03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  <n v="48"/>
    <n v="35.01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  <n v="80"/>
    <n v="106.6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  <n v="105"/>
    <n v="62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  <n v="329"/>
    <n v="94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  <n v="161"/>
    <n v="112.05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  <n v="310"/>
    <n v="48.0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  <n v="87"/>
    <n v="38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  <n v="378"/>
    <n v="35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  <n v="151"/>
    <n v="85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  <n v="150"/>
    <n v="95.99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  <n v="157"/>
    <n v="68.81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  <n v="140"/>
    <n v="105.97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  <n v="325"/>
    <n v="75.260000000000005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  <n v="51"/>
    <n v="57.1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  <n v="169"/>
    <n v="75.14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  <n v="213"/>
    <n v="107.42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  <n v="444"/>
    <n v="36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  <n v="186"/>
    <n v="27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  <n v="659"/>
    <n v="107.56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  <n v="48"/>
    <n v="94.38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  <n v="115"/>
    <n v="46.16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  <n v="475"/>
    <n v="47.85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  <n v="387"/>
    <n v="53.01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  <n v="190"/>
    <n v="45.06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  <n v="2"/>
    <n v="2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  <n v="92"/>
    <n v="99.01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  <n v="34"/>
    <n v="32.79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  <n v="140"/>
    <n v="59.12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  <n v="90"/>
    <n v="44.93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  <n v="178"/>
    <n v="89.66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  <n v="144"/>
    <n v="70.0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  <n v="215"/>
    <n v="31.06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  <n v="227"/>
    <n v="29.06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  <n v="275"/>
    <n v="30.09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  <n v="144"/>
    <n v="85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  <n v="93"/>
    <n v="82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  <n v="723"/>
    <n v="58.04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  <n v="12"/>
    <n v="111.4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  <n v="98"/>
    <n v="71.95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  <n v="236"/>
    <n v="61.04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  <n v="45"/>
    <n v="108.92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  <n v="162"/>
    <n v="29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  <n v="255"/>
    <n v="58.98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  <n v="24"/>
    <n v="111.82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  <n v="124"/>
    <n v="64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  <n v="108"/>
    <n v="85.32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  <n v="670"/>
    <n v="74.48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  <n v="661"/>
    <n v="105.15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  <n v="122"/>
    <n v="56.19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  <n v="151"/>
    <n v="85.92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  <n v="78"/>
    <n v="57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  <n v="47"/>
    <n v="79.64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  <n v="301"/>
    <n v="41.02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  <n v="70"/>
    <n v="48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  <n v="637"/>
    <n v="55.2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  <n v="225"/>
    <n v="92.1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  <n v="1497"/>
    <n v="83.18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  <n v="38"/>
    <n v="40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  <n v="132"/>
    <n v="111.13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  <n v="131"/>
    <n v="90.56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  <n v="168"/>
    <n v="61.11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  <n v="62"/>
    <n v="83.02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  <n v="261"/>
    <n v="110.76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  <n v="253"/>
    <n v="89.46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  <n v="79"/>
    <n v="57.85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  <n v="48"/>
    <n v="110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  <n v="259"/>
    <n v="103.97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  <n v="61"/>
    <n v="108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  <n v="304"/>
    <n v="48.93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  <n v="113"/>
    <n v="37.67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  <n v="217"/>
    <n v="65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  <n v="927"/>
    <n v="106.61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  <n v="34"/>
    <n v="27.0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  <n v="197"/>
    <n v="91.16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  <n v="1"/>
    <n v="1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  <n v="1021"/>
    <n v="56.0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  <n v="282"/>
    <n v="31.02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  <n v="25"/>
    <n v="66.51000000000000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  <n v="143"/>
    <n v="89.01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  <n v="145"/>
    <n v="103.46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  <n v="359"/>
    <n v="95.28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  <n v="186"/>
    <n v="75.900000000000006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  <n v="595"/>
    <n v="107.58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  <n v="59"/>
    <n v="51.32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  <n v="15"/>
    <n v="71.98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  <n v="120"/>
    <n v="108.9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  <n v="269"/>
    <n v="35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  <n v="377"/>
    <n v="94.94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  <n v="727"/>
    <n v="109.65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  <n v="87"/>
    <n v="44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  <n v="88"/>
    <n v="86.79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  <n v="174"/>
    <n v="30.9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  <n v="118"/>
    <n v="94.79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  <n v="215"/>
    <n v="69.790000000000006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  <n v="149"/>
    <n v="63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  <n v="219"/>
    <n v="110.03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  <n v="64"/>
    <n v="26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  <n v="19"/>
    <n v="49.99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  <n v="368"/>
    <n v="101.72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  <n v="160"/>
    <n v="47.08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  <n v="39"/>
    <n v="89.94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  <n v="51"/>
    <n v="78.97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  <n v="60"/>
    <n v="80.069999999999993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  <n v="3"/>
    <n v="86.47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  <n v="155"/>
    <n v="28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  <n v="101"/>
    <n v="68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  <n v="116"/>
    <n v="43.08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  <n v="311"/>
    <n v="87.96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  <n v="90"/>
    <n v="94.99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  <n v="71"/>
    <n v="46.91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  <n v="3"/>
    <n v="46.91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  <n v="262"/>
    <n v="94.24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  <n v="96"/>
    <n v="80.14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  <n v="21"/>
    <n v="59.04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  <n v="223"/>
    <n v="65.989999999999995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  <n v="102"/>
    <n v="60.99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  <n v="230"/>
    <n v="98.31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  <n v="136"/>
    <n v="104.6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  <n v="129"/>
    <n v="86.07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  <n v="237"/>
    <n v="76.989999999999995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  <n v="17"/>
    <n v="29.76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  <n v="112"/>
    <n v="46.92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  <n v="121"/>
    <n v="105.19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  <n v="220"/>
    <n v="69.91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  <n v="1"/>
    <n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  <n v="423"/>
    <n v="52.01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  <n v="93"/>
    <n v="31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  <n v="59"/>
    <n v="95.04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  <n v="65"/>
    <n v="75.97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  <n v="74"/>
    <n v="71.010000000000005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  <n v="53"/>
    <n v="73.73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  <n v="221"/>
    <n v="113.17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  <n v="100"/>
    <n v="105.01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  <n v="162"/>
    <n v="79.180000000000007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  <n v="78"/>
    <n v="57.33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  <n v="150"/>
    <n v="58.18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  <n v="253"/>
    <n v="36.03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  <n v="100"/>
    <n v="107.99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  <n v="122"/>
    <n v="44.01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  <n v="137"/>
    <n v="55.08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  <n v="416"/>
    <n v="74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  <n v="31"/>
    <n v="42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  <n v="424"/>
    <n v="77.989999999999995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  <n v="3"/>
    <n v="82.51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  <n v="11"/>
    <n v="104.2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  <n v="83"/>
    <n v="25.5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  <n v="163"/>
    <n v="100.98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  <n v="895"/>
    <n v="111.83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  <n v="26"/>
    <n v="42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  <n v="75"/>
    <n v="110.05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  <n v="416"/>
    <n v="59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  <n v="96"/>
    <n v="32.99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  <n v="358"/>
    <n v="45.01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  <n v="308"/>
    <n v="81.9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  <n v="62"/>
    <n v="39.08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  <n v="722"/>
    <n v="59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  <n v="69"/>
    <n v="40.99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  <n v="293"/>
    <n v="31.0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  <n v="72"/>
    <n v="37.7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  <n v="32"/>
    <n v="32.01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  <n v="230"/>
    <n v="95.97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  <n v="32"/>
    <n v="75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  <n v="24"/>
    <n v="102.05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  <n v="69"/>
    <n v="105.75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  <n v="38"/>
    <n v="37.07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  <n v="20"/>
    <n v="35.049999999999997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  <n v="46"/>
    <n v="46.34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  <n v="123"/>
    <n v="69.17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  <n v="362"/>
    <n v="109.08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  <n v="63"/>
    <n v="51.7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  <n v="298"/>
    <n v="82.01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  <n v="10"/>
    <n v="35.96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  <n v="54"/>
    <n v="74.459999999999994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  <n v="2"/>
    <n v="2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  <n v="681"/>
    <n v="91.11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  <n v="79"/>
    <n v="79.790000000000006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  <n v="134"/>
    <n v="4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  <n v="3"/>
    <n v="63.23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  <n v="432"/>
    <n v="70.180000000000007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  <n v="39"/>
    <n v="61.3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  <n v="426"/>
    <n v="99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  <n v="101"/>
    <n v="96.98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  <n v="21"/>
    <n v="51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  <n v="67"/>
    <n v="28.04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  <n v="95"/>
    <n v="60.98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  <n v="152"/>
    <n v="73.209999999999994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  <n v="195"/>
    <n v="40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  <n v="1023"/>
    <n v="86.8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  <n v="4"/>
    <n v="42.1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  <n v="155"/>
    <n v="103.98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  <n v="45"/>
    <n v="6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  <n v="216"/>
    <n v="31.01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  <n v="332"/>
    <n v="89.99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  <n v="8"/>
    <n v="39.24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  <n v="99"/>
    <n v="54.99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  <n v="138"/>
    <n v="47.99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  <n v="94"/>
    <n v="87.97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  <n v="404"/>
    <n v="5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  <n v="260"/>
    <n v="30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  <n v="367"/>
    <n v="98.21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  <n v="169"/>
    <n v="108.96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  <n v="120"/>
    <n v="67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  <n v="194"/>
    <n v="64.989999999999995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  <n v="420"/>
    <n v="99.84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  <n v="77"/>
    <n v="82.4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  <n v="171"/>
    <n v="63.29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  <n v="158"/>
    <n v="96.77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  <n v="109"/>
    <n v="54.9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  <n v="42"/>
    <n v="39.01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  <n v="11"/>
    <n v="75.84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  <n v="159"/>
    <n v="45.05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  <n v="422"/>
    <n v="104.52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  <n v="98"/>
    <n v="76.27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  <n v="419"/>
    <n v="69.02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  <n v="102"/>
    <n v="101.98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  <n v="128"/>
    <n v="42.92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  <n v="445"/>
    <n v="43.0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  <n v="570"/>
    <n v="75.25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  <n v="509"/>
    <n v="69.02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  <n v="326"/>
    <n v="65.989999999999995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  <n v="933"/>
    <n v="98.01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  <n v="211"/>
    <n v="60.11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  <n v="273"/>
    <n v="26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  <n v="3"/>
    <n v="3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  <n v="54"/>
    <n v="38.02000000000000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  <n v="626"/>
    <n v="106.15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  <n v="89"/>
    <n v="81.02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  <n v="185"/>
    <n v="96.65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  <n v="120"/>
    <n v="57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  <n v="23"/>
    <n v="63.93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  <n v="146"/>
    <n v="90.46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  <n v="268"/>
    <n v="72.17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  <n v="598"/>
    <n v="77.930000000000007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  <n v="158"/>
    <n v="38.07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  <n v="31"/>
    <n v="57.94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  <n v="313"/>
    <n v="49.79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  <n v="371"/>
    <n v="54.05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  <n v="363"/>
    <n v="30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  <n v="123"/>
    <n v="70.1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  <n v="77"/>
    <n v="2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  <n v="234"/>
    <n v="51.99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  <n v="181"/>
    <n v="56.42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  <n v="253"/>
    <n v="101.63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  <n v="27"/>
    <n v="25.0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  <n v="1"/>
    <n v="32.020000000000003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  <n v="304"/>
    <n v="82.02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  <n v="137"/>
    <n v="37.96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  <n v="32"/>
    <n v="51.5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  <n v="242"/>
    <n v="81.2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  <n v="97"/>
    <n v="40.03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  <n v="1066"/>
    <n v="89.94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  <n v="326"/>
    <n v="96.69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  <n v="171"/>
    <n v="25.01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  <n v="581"/>
    <n v="36.99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  <n v="92"/>
    <n v="73.010000000000005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  <n v="108"/>
    <n v="68.239999999999995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  <n v="19"/>
    <n v="52.3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  <n v="83"/>
    <n v="61.77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  <n v="706"/>
    <n v="25.0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  <n v="17"/>
    <n v="106.29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  <n v="210"/>
    <n v="75.069999999999993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  <n v="98"/>
    <n v="39.97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  <n v="1684"/>
    <n v="39.979999999999997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  <n v="54"/>
    <n v="101.02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  <n v="457"/>
    <n v="76.81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  <n v="10"/>
    <n v="71.7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  <n v="16"/>
    <n v="33.28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  <n v="1340"/>
    <n v="43.92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  <n v="36"/>
    <n v="36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  <n v="55"/>
    <n v="88.21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  <n v="94"/>
    <n v="65.239999999999995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  <n v="144"/>
    <n v="69.959999999999994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  <n v="51"/>
    <n v="39.880000000000003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  <n v="5"/>
    <n v="5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  <n v="1345"/>
    <n v="41.02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  <n v="32"/>
    <n v="98.91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  <n v="83"/>
    <n v="87.78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  <n v="546"/>
    <n v="80.77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  <n v="286"/>
    <n v="94.28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  <n v="8"/>
    <n v="73.430000000000007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  <n v="132"/>
    <n v="65.97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  <n v="74"/>
    <n v="109.04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  <n v="75"/>
    <n v="41.16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  <n v="20"/>
    <n v="99.13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  <n v="203"/>
    <n v="105.88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  <n v="310"/>
    <n v="49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  <n v="395"/>
    <n v="39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  <n v="295"/>
    <n v="31.02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  <n v="34"/>
    <n v="103.87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  <n v="67"/>
    <n v="59.27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  <n v="19"/>
    <n v="42.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  <n v="16"/>
    <n v="53.12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  <n v="39"/>
    <n v="50.8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  <n v="10"/>
    <n v="101.15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  <n v="94"/>
    <n v="65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  <n v="167"/>
    <n v="38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  <n v="24"/>
    <n v="82.62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  <n v="164"/>
    <n v="37.94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  <n v="91"/>
    <n v="80.78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  <n v="46"/>
    <n v="25.98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  <n v="39"/>
    <n v="30.36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  <n v="134"/>
    <n v="54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  <n v="23"/>
    <n v="101.79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  <n v="185"/>
    <n v="45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  <n v="444"/>
    <n v="77.069999999999993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  <n v="200"/>
    <n v="88.0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  <n v="124"/>
    <n v="47.04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  <n v="187"/>
    <n v="11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  <n v="114"/>
    <n v="87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  <n v="97"/>
    <n v="63.99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  <n v="123"/>
    <n v="105.99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  <n v="179"/>
    <n v="73.989999999999995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  <n v="80"/>
    <n v="84.02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  <n v="94"/>
    <n v="88.97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  <n v="85"/>
    <n v="76.989999999999995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  <n v="67"/>
    <n v="97.15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  <n v="54"/>
    <n v="33.01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  <n v="42"/>
    <n v="99.95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  <n v="15"/>
    <n v="69.97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  <n v="34"/>
    <n v="110.32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  <n v="1401"/>
    <n v="66.010000000000005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  <n v="72"/>
    <n v="41.01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  <n v="53"/>
    <n v="103.96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  <n v="5"/>
    <n v="5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  <n v="128"/>
    <n v="47.0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  <n v="35"/>
    <n v="29.61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  <n v="411"/>
    <n v="81.010000000000005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  <n v="124"/>
    <n v="94.35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  <n v="59"/>
    <n v="26.06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  <n v="37"/>
    <n v="85.78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  <n v="185"/>
    <n v="103.73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  <n v="12"/>
    <n v="49.83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  <n v="299"/>
    <n v="63.89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  <n v="226"/>
    <n v="47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  <n v="174"/>
    <n v="108.48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  <n v="372"/>
    <n v="72.02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  <n v="160"/>
    <n v="59.93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  <n v="1616"/>
    <n v="78.209999999999994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  <n v="733"/>
    <n v="104.78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  <n v="592"/>
    <n v="105.52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  <n v="19"/>
    <n v="24.9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  <n v="277"/>
    <n v="69.87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  <n v="273"/>
    <n v="95.73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  <n v="159"/>
    <n v="30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  <n v="68"/>
    <n v="59.01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  <n v="1592"/>
    <n v="84.76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  <n v="730"/>
    <n v="78.010000000000005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  <n v="13"/>
    <n v="50.05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  <n v="55"/>
    <n v="59.16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  <n v="361"/>
    <n v="93.7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  <n v="10"/>
    <n v="40.14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  <n v="14"/>
    <n v="70.09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  <n v="40"/>
    <n v="66.180000000000007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  <n v="160"/>
    <n v="47.71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  <n v="184"/>
    <n v="62.9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  <n v="64"/>
    <n v="86.61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  <n v="225"/>
    <n v="75.13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  <n v="172"/>
    <n v="41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  <n v="146"/>
    <n v="50.01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  <n v="76"/>
    <n v="96.96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  <n v="39"/>
    <n v="100.93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  <n v="11"/>
    <n v="89.23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  <n v="122"/>
    <n v="87.98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  <n v="187"/>
    <n v="89.5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  <n v="7"/>
    <n v="29.0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  <n v="66"/>
    <n v="42.01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  <n v="229"/>
    <n v="4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  <n v="469"/>
    <n v="110.4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  <n v="130"/>
    <n v="41.99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  <n v="167"/>
    <n v="48.01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  <n v="174"/>
    <n v="31.02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  <n v="718"/>
    <n v="99.2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  <n v="64"/>
    <n v="66.02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  <n v="2"/>
    <n v="2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  <n v="1530"/>
    <n v="46.06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  <n v="40"/>
    <n v="73.650000000000006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  <n v="86"/>
    <n v="55.99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  <n v="316"/>
    <n v="68.989999999999995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  <n v="90"/>
    <n v="60.98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  <n v="182"/>
    <n v="110.98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  <n v="356"/>
    <n v="25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  <n v="132"/>
    <n v="78.760000000000005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  <n v="46"/>
    <n v="87.96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  <n v="36"/>
    <n v="49.99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  <n v="105"/>
    <n v="99.52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  <n v="669"/>
    <n v="104.82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  <n v="62"/>
    <n v="108.01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  <n v="85"/>
    <n v="29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  <n v="11"/>
    <n v="30.0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  <n v="44"/>
    <n v="41.01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  <n v="55"/>
    <n v="62.87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  <n v="57"/>
    <n v="47.01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  <n v="123"/>
    <n v="27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  <n v="128"/>
    <n v="68.3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  <n v="64"/>
    <n v="50.97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  <n v="127"/>
    <n v="54.02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  <n v="11"/>
    <n v="97.06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  <n v="40"/>
    <n v="24.8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  <n v="288"/>
    <n v="84.42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  <n v="573"/>
    <n v="47.09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  <n v="113"/>
    <n v="78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  <n v="46"/>
    <n v="62.97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  <n v="91"/>
    <n v="81.010000000000005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  <n v="68"/>
    <n v="65.31999999999999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  <n v="192"/>
    <n v="104.44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  <n v="83"/>
    <n v="69.989999999999995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  <n v="54"/>
    <n v="83.02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  <n v="17"/>
    <n v="90.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  <n v="117"/>
    <n v="103.98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  <n v="1052"/>
    <n v="54.93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  <n v="123"/>
    <n v="51.92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  <n v="179"/>
    <n v="60.0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  <n v="355"/>
    <n v="44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  <n v="162"/>
    <n v="53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  <n v="25"/>
    <n v="54.5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  <n v="199"/>
    <n v="75.040000000000006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  <n v="35"/>
    <n v="35.909999999999997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  <n v="176"/>
    <n v="36.950000000000003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  <n v="511"/>
    <n v="63.17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  <n v="82"/>
    <n v="29.99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  <n v="24"/>
    <n v="86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  <n v="50"/>
    <n v="75.010000000000005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  <n v="967"/>
    <n v="101.2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  <n v="4"/>
    <n v="4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  <n v="123"/>
    <n v="29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  <n v="63"/>
    <n v="98.23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  <n v="56"/>
    <n v="87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  <n v="44"/>
    <n v="45.21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  <n v="118"/>
    <n v="37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  <n v="104"/>
    <n v="94.98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  <n v="27"/>
    <n v="28.96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  <n v="351"/>
    <n v="55.99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  <n v="90"/>
    <n v="54.0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  <n v="172"/>
    <n v="82.38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  <n v="141"/>
    <n v="67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  <n v="31"/>
    <n v="107.91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  <n v="108"/>
    <n v="69.010000000000005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  <n v="133"/>
    <n v="39.01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  <n v="188"/>
    <n v="110.36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  <n v="332"/>
    <n v="94.86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  <n v="575"/>
    <n v="57.94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  <n v="41"/>
    <n v="101.25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  <n v="184"/>
    <n v="64.959999999999994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  <n v="286"/>
    <n v="27.01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  <n v="319"/>
    <n v="50.97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  <n v="39"/>
    <n v="104.94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  <n v="178"/>
    <n v="84.03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  <n v="365"/>
    <n v="102.86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  <n v="114"/>
    <n v="39.96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  <n v="30"/>
    <n v="51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  <n v="54"/>
    <n v="40.8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  <n v="236"/>
    <n v="59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  <n v="513"/>
    <n v="71.16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  <n v="101"/>
    <n v="99.49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  <n v="81"/>
    <n v="103.99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  <n v="16"/>
    <n v="76.56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  <n v="53"/>
    <n v="87.07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  <n v="260"/>
    <n v="49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  <n v="31"/>
    <n v="42.97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  <n v="14"/>
    <n v="33.43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  <n v="179"/>
    <n v="83.98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  <n v="220"/>
    <n v="101.42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  <n v="102"/>
    <n v="109.87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  <n v="192"/>
    <n v="31.92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  <n v="305"/>
    <n v="70.989999999999995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  <n v="24"/>
    <n v="77.03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  <n v="724"/>
    <n v="101.78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  <n v="547"/>
    <n v="51.06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  <n v="415"/>
    <n v="68.02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  <n v="1"/>
    <n v="30.87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  <n v="34"/>
    <n v="27.91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  <n v="24"/>
    <n v="79.989999999999995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  <n v="48"/>
    <n v="38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  <n v="0"/>
    <n v="0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  <n v="70"/>
    <n v="59.99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  <n v="530"/>
    <n v="37.04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  <n v="180"/>
    <n v="99.9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  <n v="92"/>
    <n v="111.68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  <n v="14"/>
    <n v="36.01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  <n v="927"/>
    <n v="66.010000000000005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  <n v="40"/>
    <n v="44.05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  <n v="112"/>
    <n v="5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  <n v="71"/>
    <n v="95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  <n v="119"/>
    <n v="70.91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  <n v="24"/>
    <n v="98.06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  <n v="139"/>
    <n v="53.05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  <n v="39"/>
    <n v="93.14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  <n v="22"/>
    <n v="58.95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  <n v="56"/>
    <n v="36.07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  <n v="43"/>
    <n v="63.03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  <n v="112"/>
    <n v="84.72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  <n v="7"/>
    <n v="62.2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  <n v="102"/>
    <n v="101.98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  <n v="426"/>
    <n v="106.44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  <n v="146"/>
    <n v="29.98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  <n v="32"/>
    <n v="85.81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  <n v="700"/>
    <n v="70.819999999999993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  <n v="84"/>
    <n v="41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  <n v="84"/>
    <n v="28.06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  <n v="156"/>
    <n v="88.05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  <n v="100"/>
    <n v="3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  <n v="80"/>
    <n v="90.34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  <n v="11"/>
    <n v="63.78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  <n v="92"/>
    <n v="54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  <n v="96"/>
    <n v="48.99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  <n v="503"/>
    <n v="63.86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  <n v="159"/>
    <n v="83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  <n v="15"/>
    <n v="55.08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  <n v="482"/>
    <n v="62.04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  <n v="150"/>
    <n v="104.98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  <n v="117"/>
    <n v="94.0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  <n v="38"/>
    <n v="44.01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  <n v="73"/>
    <n v="92.47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  <n v="266"/>
    <n v="57.07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  <n v="24"/>
    <n v="109.08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  <n v="3"/>
    <n v="39.39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  <n v="16"/>
    <n v="77.02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  <n v="277"/>
    <n v="92.17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  <n v="89"/>
    <n v="61.01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  <n v="164"/>
    <n v="78.06999999999999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  <n v="969"/>
    <n v="80.75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  <n v="271"/>
    <n v="59.99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  <n v="284"/>
    <n v="110.03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  <n v="4"/>
    <n v="4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  <n v="59"/>
    <n v="38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  <n v="99"/>
    <n v="96.37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  <n v="44"/>
    <n v="72.98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  <n v="152"/>
    <n v="26.01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  <n v="224"/>
    <n v="104.36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  <n v="240"/>
    <n v="102.19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  <n v="199"/>
    <n v="54.1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  <n v="137"/>
    <n v="63.22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  <n v="101"/>
    <n v="104.0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  <n v="794"/>
    <n v="49.99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  <n v="370"/>
    <n v="56.02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  <n v="13"/>
    <n v="48.8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  <n v="138"/>
    <n v="60.08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  <n v="84"/>
    <n v="78.989999999999995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  <n v="205"/>
    <n v="53.99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  <n v="44"/>
    <n v="111.46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  <n v="219"/>
    <n v="60.92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  <n v="186"/>
    <n v="26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  <n v="237"/>
    <n v="80.989999999999995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  <n v="306"/>
    <n v="35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  <n v="94"/>
    <n v="94.14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  <n v="54"/>
    <n v="52.09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  <n v="112"/>
    <n v="24.99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  <n v="369"/>
    <n v="69.22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  <n v="63"/>
    <n v="93.94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  <n v="65"/>
    <n v="98.41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  <n v="19"/>
    <n v="41.78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  <n v="17"/>
    <n v="65.989999999999995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  <n v="101"/>
    <n v="72.06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  <n v="342"/>
    <n v="48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  <n v="64"/>
    <n v="54.1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  <n v="52"/>
    <n v="107.88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  <n v="322"/>
    <n v="67.03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  <n v="120"/>
    <n v="64.010000000000005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  <n v="147"/>
    <n v="96.07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  <n v="951"/>
    <n v="51.18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  <n v="73"/>
    <n v="43.92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  <n v="79"/>
    <n v="91.02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  <n v="65"/>
    <n v="50.13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  <n v="82"/>
    <n v="67.72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  <n v="1038"/>
    <n v="61.04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  <n v="13"/>
    <n v="80.010000000000005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  <n v="155"/>
    <n v="47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  <n v="7"/>
    <n v="71.1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  <n v="209"/>
    <n v="89.99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  <n v="100"/>
    <n v="43.03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  <n v="202"/>
    <n v="68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  <n v="162"/>
    <n v="73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  <n v="4"/>
    <n v="62.3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  <n v="5"/>
    <n v="5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  <n v="207"/>
    <n v="67.099999999999994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  <n v="128"/>
    <n v="79.98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  <n v="120"/>
    <n v="62.18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  <n v="171"/>
    <n v="53.01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  <n v="187"/>
    <n v="57.74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  <n v="188"/>
    <n v="40.03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  <n v="131"/>
    <n v="81.02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  <n v="284"/>
    <n v="35.04999999999999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  <n v="120"/>
    <n v="102.9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  <n v="419"/>
    <n v="28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  <n v="14"/>
    <n v="75.7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  <n v="139"/>
    <n v="45.03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  <n v="174"/>
    <n v="73.62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  <n v="155"/>
    <n v="56.99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  <n v="170"/>
    <n v="85.22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  <n v="190"/>
    <n v="50.96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  <n v="250"/>
    <n v="63.56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  <n v="49"/>
    <n v="81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  <n v="28"/>
    <n v="86.04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  <n v="268"/>
    <n v="90.0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  <n v="620"/>
    <n v="74.010000000000005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  <n v="3"/>
    <n v="92.44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  <n v="160"/>
    <n v="56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  <n v="279"/>
    <n v="32.979999999999997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  <n v="77"/>
    <n v="93.6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  <n v="206"/>
    <n v="69.87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  <n v="694"/>
    <n v="72.13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  <n v="152"/>
    <n v="30.04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  <n v="65"/>
    <n v="73.97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  <n v="63"/>
    <n v="68.66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  <n v="310"/>
    <n v="59.99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  <n v="43"/>
    <n v="111.16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  <n v="83"/>
    <n v="53.04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  <n v="79"/>
    <n v="55.9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  <n v="114"/>
    <n v="69.989999999999995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  <n v="65"/>
    <n v="49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  <n v="79"/>
    <n v="103.85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  <n v="11"/>
    <n v="99.1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  <n v="56"/>
    <n v="107.38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  <n v="17"/>
    <n v="76.92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  <n v="120"/>
    <n v="58.1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  <n v="145"/>
    <n v="103.74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  <n v="221"/>
    <n v="87.96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  <n v="48"/>
    <n v="28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  <n v="93"/>
    <n v="38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  <n v="89"/>
    <n v="30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  <n v="41"/>
    <n v="103.5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  <n v="63"/>
    <n v="85.99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  <n v="48"/>
    <n v="98.01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  <n v="2"/>
    <n v="2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  <n v="88"/>
    <n v="44.99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  <n v="127"/>
    <n v="31.01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  <n v="2339"/>
    <n v="59.97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  <n v="508"/>
    <n v="59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  <n v="191"/>
    <n v="50.05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  <n v="42"/>
    <n v="98.97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  <n v="8"/>
    <n v="58.86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  <n v="60"/>
    <n v="81.010000000000005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  <n v="47"/>
    <n v="76.010000000000005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  <n v="82"/>
    <n v="96.6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  <n v="54"/>
    <n v="76.959999999999994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  <n v="98"/>
    <n v="67.98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  <n v="77"/>
    <n v="88.78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  <n v="33"/>
    <n v="25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  <n v="240"/>
    <n v="44.92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  <n v="64"/>
    <n v="79.400000000000006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  <n v="176"/>
    <n v="29.01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  <n v="20"/>
    <n v="73.59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  <n v="359"/>
    <n v="107.97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  <n v="469"/>
    <n v="68.989999999999995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  <n v="122"/>
    <n v="111.02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  <n v="56"/>
    <n v="25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  <n v="44"/>
    <n v="42.16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  <n v="34"/>
    <n v="47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  <n v="123"/>
    <n v="36.04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  <n v="190"/>
    <n v="101.0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  <n v="84"/>
    <n v="39.9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  <n v="18"/>
    <n v="83.1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  <n v="1037"/>
    <n v="39.979999999999997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  <n v="97"/>
    <n v="47.99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  <n v="86"/>
    <n v="95.98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  <n v="150"/>
    <n v="78.7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  <n v="358"/>
    <n v="56.08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  <n v="543"/>
    <n v="69.0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  <n v="68"/>
    <n v="102.05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  <n v="192"/>
    <n v="107.32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  <n v="932"/>
    <n v="51.97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  <n v="429"/>
    <n v="71.14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  <n v="101"/>
    <n v="106.49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  <n v="227"/>
    <n v="42.9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  <n v="142"/>
    <n v="30.0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  <n v="91"/>
    <n v="70.62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  <n v="64"/>
    <n v="66.02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  <n v="84"/>
    <n v="96.91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  <n v="134"/>
    <n v="62.87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  <n v="59"/>
    <n v="108.99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  <n v="153"/>
    <n v="27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  <n v="447"/>
    <n v="65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  <n v="84"/>
    <n v="111.52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  <n v="3"/>
    <n v="3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  <n v="175"/>
    <n v="110.99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  <n v="54"/>
    <n v="56.75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  <n v="312"/>
    <n v="97.02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  <n v="123"/>
    <n v="92.09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  <n v="99"/>
    <n v="82.9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  <n v="128"/>
    <n v="103.04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  <n v="159"/>
    <n v="68.92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  <n v="707"/>
    <n v="87.74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  <n v="142"/>
    <n v="75.02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  <n v="148"/>
    <n v="50.86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  <n v="20"/>
    <n v="90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  <n v="1841"/>
    <n v="72.900000000000006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  <n v="162"/>
    <n v="108.49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  <n v="473"/>
    <n v="101.98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  <n v="24"/>
    <n v="44.01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  <n v="518"/>
    <n v="65.94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  <n v="248"/>
    <n v="24.99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  <n v="100"/>
    <n v="2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  <n v="153"/>
    <n v="85.8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  <n v="37"/>
    <n v="84.92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  <n v="4"/>
    <n v="90.48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  <n v="157"/>
    <n v="25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  <n v="270"/>
    <n v="92.01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  <n v="134"/>
    <n v="93.07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  <n v="50"/>
    <n v="61.01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  <n v="89"/>
    <n v="92.04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  <n v="165"/>
    <n v="81.13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  <n v="18"/>
    <n v="73.5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  <n v="186"/>
    <n v="85.22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  <n v="413"/>
    <n v="110.97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  <n v="90"/>
    <n v="32.97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  <n v="92"/>
    <n v="96.0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  <n v="527"/>
    <n v="84.97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  <n v="319"/>
    <n v="25.01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  <n v="354"/>
    <n v="66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  <n v="33"/>
    <n v="87.34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  <n v="136"/>
    <n v="27.93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  <n v="2"/>
    <n v="103.8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  <n v="61"/>
    <n v="31.94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  <n v="30"/>
    <n v="99.5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  <n v="1179"/>
    <n v="108.85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  <n v="1126"/>
    <n v="110.76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  <n v="13"/>
    <n v="29.65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  <n v="712"/>
    <n v="101.71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  <n v="30"/>
    <n v="61.5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  <n v="213"/>
    <n v="35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  <n v="229"/>
    <n v="40.049999999999997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  <n v="35"/>
    <n v="110.97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  <n v="157"/>
    <n v="36.96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  <n v="1"/>
    <n v="1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  <n v="232"/>
    <n v="30.97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  <n v="92"/>
    <n v="47.04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  <n v="257"/>
    <n v="88.07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  <n v="168"/>
    <n v="37.01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  <n v="167"/>
    <n v="26.0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  <n v="772"/>
    <n v="67.81999999999999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  <n v="407"/>
    <n v="49.9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  <n v="564"/>
    <n v="110.02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  <n v="68"/>
    <n v="89.96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  <n v="34"/>
    <n v="79.010000000000005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  <n v="655"/>
    <n v="86.87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  <n v="177"/>
    <n v="62.04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  <n v="113"/>
    <n v="26.97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  <n v="728"/>
    <n v="54.12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  <n v="208"/>
    <n v="41.04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  <n v="31"/>
    <n v="55.05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  <n v="57"/>
    <n v="107.94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  <n v="231"/>
    <n v="73.92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  <n v="87"/>
    <n v="32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  <n v="271"/>
    <n v="53.9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  <n v="49"/>
    <n v="106.5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  <n v="113"/>
    <n v="33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  <n v="191"/>
    <n v="4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  <n v="136"/>
    <n v="86.86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  <n v="10"/>
    <n v="96.8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  <n v="66"/>
    <n v="3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  <n v="49"/>
    <n v="68.0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  <n v="788"/>
    <n v="58.87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  <n v="80"/>
    <n v="105.05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  <n v="106"/>
    <n v="33.049999999999997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  <n v="51"/>
    <n v="78.81999999999999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  <n v="215"/>
    <n v="68.2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  <n v="141"/>
    <n v="75.73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  <n v="115"/>
    <n v="31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  <n v="193"/>
    <n v="101.88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  <n v="730"/>
    <n v="52.88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  <n v="100"/>
    <n v="71.010000000000005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  <n v="88"/>
    <n v="102.39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  <n v="37"/>
    <n v="74.47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  <n v="31"/>
    <n v="51.01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  <n v="26"/>
    <n v="9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  <n v="34"/>
    <n v="97.14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  <n v="1186"/>
    <n v="72.069999999999993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  <n v="125"/>
    <n v="75.239999999999995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  <n v="14"/>
    <n v="32.97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  <n v="55"/>
    <n v="54.81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  <n v="110"/>
    <n v="45.04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  <n v="188"/>
    <n v="52.96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  <n v="87"/>
    <n v="60.02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  <n v="1"/>
    <n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  <n v="203"/>
    <n v="44.03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  <n v="197"/>
    <n v="86.03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  <n v="107"/>
    <n v="28.01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  <n v="269"/>
    <n v="32.049999999999997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  <n v="51"/>
    <n v="73.61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  <n v="1180"/>
    <n v="108.71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  <n v="264"/>
    <n v="42.98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  <n v="30"/>
    <n v="83.32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  <n v="63"/>
    <n v="42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  <n v="193"/>
    <n v="55.9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  <n v="77"/>
    <n v="105.04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  <n v="226"/>
    <n v="48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  <n v="239"/>
    <n v="112.66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  <n v="92"/>
    <n v="81.94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  <n v="130"/>
    <n v="64.05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  <n v="615"/>
    <n v="106.39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  <n v="369"/>
    <n v="76.010000000000005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  <n v="1095"/>
    <n v="111.07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  <n v="51"/>
    <n v="95.94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  <n v="801"/>
    <n v="43.04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  <n v="291"/>
    <n v="67.97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  <n v="350"/>
    <n v="89.99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  <n v="357"/>
    <n v="58.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  <n v="126"/>
    <n v="84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  <n v="388"/>
    <n v="88.85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  <n v="457"/>
    <n v="65.959999999999994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  <n v="267"/>
    <n v="74.8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  <n v="69"/>
    <n v="69.989999999999995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  <n v="51"/>
    <n v="32.01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  <n v="1"/>
    <n v="64.7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  <n v="109"/>
    <n v="25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  <n v="315"/>
    <n v="104.9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  <n v="158"/>
    <n v="64.989999999999995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  <n v="154"/>
    <n v="94.35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  <n v="90"/>
    <n v="44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  <n v="75"/>
    <n v="64.739999999999995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  <n v="853"/>
    <n v="84.01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  <n v="139"/>
    <n v="34.06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  <n v="190"/>
    <n v="93.27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  <n v="100"/>
    <n v="3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  <n v="143"/>
    <n v="83.81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  <n v="563"/>
    <n v="63.99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  <n v="31"/>
    <n v="81.91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  <n v="99"/>
    <n v="93.05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  <n v="198"/>
    <n v="101.98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  <n v="509"/>
    <n v="105.94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  <n v="238"/>
    <n v="101.58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  <n v="338"/>
    <n v="62.97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  <n v="133"/>
    <n v="29.05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  <n v="1"/>
    <n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  <n v="208"/>
    <n v="77.930000000000007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  <n v="51"/>
    <n v="80.8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  <n v="652"/>
    <n v="76.010000000000005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  <n v="114"/>
    <n v="72.989999999999995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  <n v="102"/>
    <n v="5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  <n v="357"/>
    <n v="54.16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  <n v="140"/>
    <n v="32.950000000000003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  <n v="69"/>
    <n v="79.37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  <n v="36"/>
    <n v="41.17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  <n v="252"/>
    <n v="77.430000000000007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  <n v="106"/>
    <n v="57.16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  <n v="187"/>
    <n v="77.180000000000007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  <n v="387"/>
    <n v="24.95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  <n v="347"/>
    <n v="97.18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  <n v="186"/>
    <n v="46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  <n v="43"/>
    <n v="88.02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  <n v="162"/>
    <n v="25.99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  <n v="185"/>
    <n v="102.69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  <n v="24"/>
    <n v="72.959999999999994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  <n v="90"/>
    <n v="57.19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  <n v="273"/>
    <n v="84.01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  <n v="170"/>
    <n v="98.67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  <n v="188"/>
    <n v="42.01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  <n v="347"/>
    <n v="32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  <n v="69"/>
    <n v="81.569999999999993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  <n v="25"/>
    <n v="37.0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  <n v="77"/>
    <n v="103.03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  <n v="37"/>
    <n v="84.33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  <n v="544"/>
    <n v="102.6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  <n v="229"/>
    <n v="79.98999999999999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  <n v="39"/>
    <n v="70.06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  <n v="370"/>
    <n v="37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  <n v="238"/>
    <n v="41.91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  <n v="64"/>
    <n v="57.99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  <n v="118"/>
    <n v="40.94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  <n v="85"/>
    <n v="70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  <n v="29"/>
    <n v="73.84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  <n v="210"/>
    <n v="41.98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  <n v="170"/>
    <n v="77.930000000000007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  <n v="116"/>
    <n v="106.02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  <n v="259"/>
    <n v="47.02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  <n v="231"/>
    <n v="76.02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  <n v="128"/>
    <n v="54.12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  <n v="189"/>
    <n v="57.2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  <n v="7"/>
    <n v="103.81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  <n v="774"/>
    <n v="105.03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  <n v="28"/>
    <n v="90.26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  <n v="52"/>
    <n v="76.98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  <n v="407"/>
    <n v="102.6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  <n v="2"/>
    <n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  <n v="156"/>
    <n v="55.0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  <n v="252"/>
    <n v="32.130000000000003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  <n v="2"/>
    <n v="50.64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  <n v="12"/>
    <n v="49.69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  <n v="164"/>
    <n v="54.89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  <n v="163"/>
    <n v="46.93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  <n v="20"/>
    <n v="44.95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  <n v="319"/>
    <n v="3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  <n v="479"/>
    <n v="107.76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  <n v="20"/>
    <n v="102.08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  <n v="199"/>
    <n v="24.98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  <n v="795"/>
    <n v="79.94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  <n v="51"/>
    <n v="67.95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  <n v="57"/>
    <n v="26.07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  <n v="156"/>
    <n v="105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  <n v="36"/>
    <n v="25.83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  <n v="58"/>
    <n v="77.67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  <n v="237"/>
    <n v="57.83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  <n v="59"/>
    <n v="92.96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  <n v="183"/>
    <n v="37.950000000000003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  <n v="1"/>
    <n v="31.84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  <n v="176"/>
    <n v="40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  <n v="238"/>
    <n v="101.1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  <n v="488"/>
    <n v="84.01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  <n v="224"/>
    <n v="103.42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  <n v="18"/>
    <n v="105.13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  <n v="46"/>
    <n v="89.22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  <n v="117"/>
    <n v="5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  <n v="217"/>
    <n v="64.959999999999994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  <n v="112"/>
    <n v="46.24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  <n v="73"/>
    <n v="51.15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  <n v="212"/>
    <n v="33.909999999999997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  <n v="240"/>
    <n v="92.02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  <n v="182"/>
    <n v="107.4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  <n v="164"/>
    <n v="75.849999999999994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  <n v="2"/>
    <n v="80.48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  <n v="50"/>
    <n v="86.98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  <n v="110"/>
    <n v="105.14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  <n v="49"/>
    <n v="57.3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  <n v="62"/>
    <n v="93.35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  <n v="13"/>
    <n v="71.989999999999995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  <n v="65"/>
    <n v="92.61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  <n v="160"/>
    <n v="104.99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  <n v="81"/>
    <n v="30.96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  <n v="32"/>
    <n v="33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  <n v="10"/>
    <n v="84.19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  <n v="27"/>
    <n v="73.92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  <n v="63"/>
    <n v="36.99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  <n v="161"/>
    <n v="46.9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  <n v="5"/>
    <n v="5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  <n v="1097"/>
    <n v="102.02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  <n v="70"/>
    <n v="45.01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  <n v="60"/>
    <n v="94.29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  <n v="367"/>
    <n v="101.0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  <n v="1109"/>
    <n v="97.04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  <n v="19"/>
    <n v="43.01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  <n v="127"/>
    <n v="94.92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  <n v="735"/>
    <n v="72.150000000000006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  <n v="5"/>
    <n v="51.01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  <n v="85"/>
    <n v="85.05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  <n v="119"/>
    <n v="43.87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  <n v="296"/>
    <n v="40.06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  <n v="85"/>
    <n v="43.83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  <n v="356"/>
    <n v="84.9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  <n v="386"/>
    <n v="41.07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  <n v="792"/>
    <n v="54.97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  <n v="137"/>
    <n v="77.010000000000005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  <n v="338"/>
    <n v="71.2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  <n v="108"/>
    <n v="91.94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  <n v="61"/>
    <n v="97.07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  <n v="28"/>
    <n v="58.92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  <n v="228"/>
    <n v="58.0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  <n v="22"/>
    <n v="103.87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  <n v="374"/>
    <n v="93.4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  <n v="155"/>
    <n v="61.97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  <n v="322"/>
    <n v="92.04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  <n v="74"/>
    <n v="77.27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  <n v="864"/>
    <n v="93.92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  <n v="143"/>
    <n v="84.97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  <n v="40"/>
    <n v="105.97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  <n v="178"/>
    <n v="36.97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  <n v="85"/>
    <n v="81.53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  <n v="146"/>
    <n v="81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  <n v="152"/>
    <n v="26.01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  <n v="67"/>
    <n v="26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  <n v="40"/>
    <n v="34.17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  <n v="217"/>
    <n v="28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  <n v="52"/>
    <n v="76.5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  <n v="500"/>
    <n v="53.05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  <n v="88"/>
    <n v="106.8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  <n v="113"/>
    <n v="46.02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  <n v="427"/>
    <n v="100.17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  <n v="78"/>
    <n v="101.4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  <n v="52"/>
    <n v="87.97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  <n v="157"/>
    <n v="75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  <n v="73"/>
    <n v="42.98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  <n v="61"/>
    <n v="33.119999999999997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  <n v="57"/>
    <n v="101.13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  <n v="57"/>
    <n v="55.99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508D8-50B3-4DE1-BDD3-9DD0D740D24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91C89-7FFA-4BF9-9928-F62F2DFDB7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A36DA-6950-42D4-869B-57996615F1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4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845E2-EAAB-4E08-BB52-A32DFAC0DEE3}" name="Table1" displayName="Table1" ref="A1:T1001" totalsRowShown="0" headerRowDxfId="19">
  <autoFilter ref="A1:T1001" xr:uid="{869845E2-EAAB-4E08-BB52-A32DFAC0DEE3}"/>
  <tableColumns count="20">
    <tableColumn id="1" xr3:uid="{F1E5BD93-7C65-4849-8798-0E8FC69EA039}" name="id"/>
    <tableColumn id="2" xr3:uid="{9AD639C2-75CC-4FE7-9E5E-428BD97EEBB1}" name="name"/>
    <tableColumn id="3" xr3:uid="{E2B6D1F8-F9E6-4E89-886F-ED1AAD803916}" name="blurb" dataDxfId="18"/>
    <tableColumn id="4" xr3:uid="{035005B3-7DD9-4243-913C-F13832004050}" name="goal"/>
    <tableColumn id="5" xr3:uid="{8243151D-DB7A-4060-B579-E67733C3C8EA}" name="pledged"/>
    <tableColumn id="6" xr3:uid="{5C37AB78-27D5-4E3A-9EBD-158F79642A89}" name="outcome"/>
    <tableColumn id="7" xr3:uid="{EC7B675F-C364-411D-A3D3-49B1BB379C6F}" name="backers_count"/>
    <tableColumn id="8" xr3:uid="{71533BAB-0D84-4AF4-B6A8-91FE644BC1BE}" name="country"/>
    <tableColumn id="9" xr3:uid="{794FAD3C-215A-4FCF-9DD7-A9328436B5DB}" name="currency"/>
    <tableColumn id="10" xr3:uid="{4383D725-93AA-4C54-A814-CB4F5B6110E1}" name="launched_at"/>
    <tableColumn id="11" xr3:uid="{7E42A02F-8955-492B-9B43-64B2E0A924C6}" name="deadline"/>
    <tableColumn id="12" xr3:uid="{BD5673A4-3E24-4248-9035-68D360A5B172}" name="staff_pick"/>
    <tableColumn id="13" xr3:uid="{2B7B665C-4F37-4858-9414-2287281DB6ED}" name="spotlight"/>
    <tableColumn id="14" xr3:uid="{B7A75938-D5F0-47A6-828E-0D35C8C6A452}" name="category &amp; sub-category"/>
    <tableColumn id="18" xr3:uid="{20EF947A-7635-482F-ADC1-5563EA5BF503}" name="Parent Category" dataDxfId="17">
      <calculatedColumnFormula>LEFT(Table1[[#This Row],[category &amp; sub-category]],FIND("/",Table1[[#This Row],[category &amp; sub-category]])-1)</calculatedColumnFormula>
    </tableColumn>
    <tableColumn id="17" xr3:uid="{8EB15D0D-03A4-4AF4-B6A5-6BBA0E3A036B}" name="Sub-Category" dataDxfId="16">
      <calculatedColumnFormula>RIGHT(Table1[[#This Row],[category &amp; sub-category]],LEN(Table1[[#This Row],[category &amp; sub-category]])-FIND("/",Table1[[#This Row],[category &amp; sub-category]]))</calculatedColumnFormula>
    </tableColumn>
    <tableColumn id="15" xr3:uid="{8A26FCF9-07FB-4C37-8E4D-C9F2441BACE9}" name="Percent Funded" dataDxfId="15" dataCellStyle="Percent">
      <calculatedColumnFormula>ROUND(((Table1[[#This Row],[pledged]]/Table1[[#This Row],[goal]])*100),0)</calculatedColumnFormula>
    </tableColumn>
    <tableColumn id="16" xr3:uid="{77B7AA18-D94B-49CF-A293-55CD91845810}" name="Average Donation" dataDxfId="14">
      <calculatedColumnFormula>IFERROR(ROUND((Table1[[#This Row],[pledged]]/Table1[[#This Row],[backers_count]]),2),Table1[[#This Row],[pledged]])</calculatedColumnFormula>
    </tableColumn>
    <tableColumn id="19" xr3:uid="{9D251085-6F18-498A-BA4E-3B8EFA496A7B}" name="Date Created Conversion" dataDxfId="13">
      <calculatedColumnFormula>(((Table1[[#This Row],[launched_at]]/60)/60)/24)+DATE(1970,1,1)</calculatedColumnFormula>
    </tableColumn>
    <tableColumn id="20" xr3:uid="{6EBE01C9-168C-4438-B19D-EB23A0E1DF65}" name="Date Ended Conversion" dataDxfId="12">
      <calculatedColumnFormula>(((Table1[[#This Row],[deadline]]/60)/60)/24)+DATE(1970,1,1)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I10" sqref="I10"/>
    </sheetView>
  </sheetViews>
  <sheetFormatPr defaultColWidth="10.6640625" defaultRowHeight="15.5" x14ac:dyDescent="0.35"/>
  <cols>
    <col min="1" max="1" width="6.58203125" bestFit="1" customWidth="1"/>
    <col min="2" max="2" width="30.58203125" bestFit="1" customWidth="1"/>
    <col min="3" max="3" width="49.08203125" style="3" bestFit="1" customWidth="1"/>
    <col min="4" max="4" width="8.58203125" bestFit="1" customWidth="1"/>
    <col min="5" max="5" width="11.83203125" bestFit="1" customWidth="1"/>
    <col min="6" max="6" width="12.58203125" bestFit="1" customWidth="1"/>
    <col min="7" max="7" width="17.58203125" bestFit="1" customWidth="1"/>
    <col min="8" max="8" width="11.75" bestFit="1" customWidth="1"/>
    <col min="9" max="9" width="12.5" bestFit="1" customWidth="1"/>
    <col min="10" max="10" width="15.58203125" customWidth="1"/>
    <col min="11" max="11" width="12.33203125" bestFit="1" customWidth="1"/>
    <col min="12" max="12" width="13.25" bestFit="1" customWidth="1"/>
    <col min="13" max="13" width="12.58203125" bestFit="1" customWidth="1"/>
    <col min="14" max="14" width="28.5" bestFit="1" customWidth="1"/>
    <col min="15" max="16" width="28.5" customWidth="1"/>
    <col min="17" max="17" width="18.58203125" bestFit="1" customWidth="1"/>
    <col min="18" max="18" width="20.58203125" bestFit="1" customWidth="1"/>
    <col min="19" max="19" width="26.5" style="9" bestFit="1" customWidth="1"/>
    <col min="20" max="20" width="25.08203125" style="9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2031</v>
      </c>
      <c r="P1" s="1" t="s">
        <v>2032</v>
      </c>
      <c r="Q1" s="1" t="s">
        <v>2029</v>
      </c>
      <c r="R1" s="1" t="s">
        <v>2030</v>
      </c>
      <c r="S1" s="1" t="s">
        <v>2071</v>
      </c>
      <c r="T1" s="8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tr">
        <f>LEFT(Table1[[#This Row],[category &amp; sub-category]],FIND("/",Table1[[#This Row],[category &amp; sub-category]])-1)</f>
        <v>food</v>
      </c>
      <c r="P2" t="str">
        <f>RIGHT(Table1[[#This Row],[category &amp; sub-category]],LEN(Table1[[#This Row],[category &amp; sub-category]])-FIND("/",Table1[[#This Row],[category &amp; sub-category]]))</f>
        <v>food trucks</v>
      </c>
      <c r="Q2" s="4">
        <f>ROUND(((Table1[[#This Row],[pledged]]/Table1[[#This Row],[goal]])*100),0)</f>
        <v>0</v>
      </c>
      <c r="R2">
        <f>IFERROR(ROUND((Table1[[#This Row],[pledged]]/Table1[[#This Row],[backers_count]]),2),Table1[[#This Row],[pledged]])</f>
        <v>0</v>
      </c>
      <c r="S2" s="9">
        <f>(((Table1[[#This Row],[launched_at]]/60)/60)/24)+DATE(1970,1,1)</f>
        <v>42336.25</v>
      </c>
      <c r="T2" s="9">
        <f>(((Table1[[#This Row],[deadline]]/60)/60)/24)+DATE(1970,1,1)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tr">
        <f>LEFT(Table1[[#This Row],[category &amp; sub-category]],FIND("/",Table1[[#This Row],[category &amp; sub-category]])-1)</f>
        <v>music</v>
      </c>
      <c r="P3" t="str">
        <f>RIGHT(Table1[[#This Row],[category &amp; sub-category]],LEN(Table1[[#This Row],[category &amp; sub-category]])-FIND("/",Table1[[#This Row],[category &amp; sub-category]]))</f>
        <v>rock</v>
      </c>
      <c r="Q3" s="4">
        <f>ROUND(((Table1[[#This Row],[pledged]]/Table1[[#This Row],[goal]])*100),0)</f>
        <v>1040</v>
      </c>
      <c r="R3" s="5">
        <f>IFERROR(ROUND((Table1[[#This Row],[pledged]]/Table1[[#This Row],[backers_count]]),2),Table1[[#This Row],[pledged]])</f>
        <v>92.15</v>
      </c>
      <c r="S3" s="9">
        <f>(((Table1[[#This Row],[launched_at]]/60)/60)/24)+DATE(1970,1,1)</f>
        <v>41870.208333333336</v>
      </c>
      <c r="T3" s="9">
        <f>(((Table1[[#This Row],[deadline]]/60)/60)/24)+DATE(1970,1,1)</f>
        <v>41872.208333333336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tr">
        <f>LEFT(Table1[[#This Row],[category &amp; sub-category]],FIND("/",Table1[[#This Row],[category &amp; sub-category]])-1)</f>
        <v>technology</v>
      </c>
      <c r="P4" t="str">
        <f>RIGHT(Table1[[#This Row],[category &amp; sub-category]],LEN(Table1[[#This Row],[category &amp; sub-category]])-FIND("/",Table1[[#This Row],[category &amp; sub-category]]))</f>
        <v>web</v>
      </c>
      <c r="Q4" s="4">
        <f>ROUND(((Table1[[#This Row],[pledged]]/Table1[[#This Row],[goal]])*100),0)</f>
        <v>131</v>
      </c>
      <c r="R4">
        <f>IFERROR(ROUND((Table1[[#This Row],[pledged]]/Table1[[#This Row],[backers_count]]),2),Table1[[#This Row],[pledged]])</f>
        <v>100.02</v>
      </c>
      <c r="S4" s="9">
        <f>(((Table1[[#This Row],[launched_at]]/60)/60)/24)+DATE(1970,1,1)</f>
        <v>41595.25</v>
      </c>
      <c r="T4" s="9">
        <f>(((Table1[[#This Row],[deadline]]/60)/60)/24)+DATE(1970,1,1)</f>
        <v>41597.25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tr">
        <f>LEFT(Table1[[#This Row],[category &amp; sub-category]],FIND("/",Table1[[#This Row],[category &amp; sub-category]])-1)</f>
        <v>music</v>
      </c>
      <c r="P5" t="str">
        <f>RIGHT(Table1[[#This Row],[category &amp; sub-category]],LEN(Table1[[#This Row],[category &amp; sub-category]])-FIND("/",Table1[[#This Row],[category &amp; sub-category]]))</f>
        <v>rock</v>
      </c>
      <c r="Q5" s="4">
        <f>ROUND(((Table1[[#This Row],[pledged]]/Table1[[#This Row],[goal]])*100),0)</f>
        <v>59</v>
      </c>
      <c r="R5">
        <f>IFERROR(ROUND((Table1[[#This Row],[pledged]]/Table1[[#This Row],[backers_count]]),2),Table1[[#This Row],[pledged]])</f>
        <v>103.21</v>
      </c>
      <c r="S5" s="9">
        <f>(((Table1[[#This Row],[launched_at]]/60)/60)/24)+DATE(1970,1,1)</f>
        <v>43688.208333333328</v>
      </c>
      <c r="T5" s="9">
        <f>(((Table1[[#This Row],[deadline]]/60)/60)/24)+DATE(1970,1,1)</f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tr">
        <f>LEFT(Table1[[#This Row],[category &amp; sub-category]],FIND("/",Table1[[#This Row],[category &amp; sub-category]])-1)</f>
        <v>theater</v>
      </c>
      <c r="P6" t="str">
        <f>RIGHT(Table1[[#This Row],[category &amp; sub-category]],LEN(Table1[[#This Row],[category &amp; sub-category]])-FIND("/",Table1[[#This Row],[category &amp; sub-category]]))</f>
        <v>plays</v>
      </c>
      <c r="Q6" s="4">
        <f>ROUND(((Table1[[#This Row],[pledged]]/Table1[[#This Row],[goal]])*100),0)</f>
        <v>69</v>
      </c>
      <c r="R6">
        <f>IFERROR(ROUND((Table1[[#This Row],[pledged]]/Table1[[#This Row],[backers_count]]),2),Table1[[#This Row],[pledged]])</f>
        <v>99.34</v>
      </c>
      <c r="S6" s="9">
        <f>(((Table1[[#This Row],[launched_at]]/60)/60)/24)+DATE(1970,1,1)</f>
        <v>43485.25</v>
      </c>
      <c r="T6" s="9">
        <f>(((Table1[[#This Row],[deadline]]/60)/60)/24)+DATE(1970,1,1)</f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tr">
        <f>LEFT(Table1[[#This Row],[category &amp; sub-category]],FIND("/",Table1[[#This Row],[category &amp; sub-category]])-1)</f>
        <v>theater</v>
      </c>
      <c r="P7" t="str">
        <f>RIGHT(Table1[[#This Row],[category &amp; sub-category]],LEN(Table1[[#This Row],[category &amp; sub-category]])-FIND("/",Table1[[#This Row],[category &amp; sub-category]]))</f>
        <v>plays</v>
      </c>
      <c r="Q7" s="4">
        <f>ROUND(((Table1[[#This Row],[pledged]]/Table1[[#This Row],[goal]])*100),0)</f>
        <v>174</v>
      </c>
      <c r="R7">
        <f>IFERROR(ROUND((Table1[[#This Row],[pledged]]/Table1[[#This Row],[backers_count]]),2),Table1[[#This Row],[pledged]])</f>
        <v>75.83</v>
      </c>
      <c r="S7" s="9">
        <f>(((Table1[[#This Row],[launched_at]]/60)/60)/24)+DATE(1970,1,1)</f>
        <v>41149.208333333336</v>
      </c>
      <c r="T7" s="9">
        <f>(((Table1[[#This Row],[deadline]]/60)/60)/24)+DATE(1970,1,1)</f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tr">
        <f>LEFT(Table1[[#This Row],[category &amp; sub-category]],FIND("/",Table1[[#This Row],[category &amp; sub-category]])-1)</f>
        <v>film &amp; video</v>
      </c>
      <c r="P8" t="str">
        <f>RIGHT(Table1[[#This Row],[category &amp; sub-category]],LEN(Table1[[#This Row],[category &amp; sub-category]])-FIND("/",Table1[[#This Row],[category &amp; sub-category]]))</f>
        <v>documentary</v>
      </c>
      <c r="Q8" s="4">
        <f>ROUND(((Table1[[#This Row],[pledged]]/Table1[[#This Row],[goal]])*100),0)</f>
        <v>21</v>
      </c>
      <c r="R8">
        <f>IFERROR(ROUND((Table1[[#This Row],[pledged]]/Table1[[#This Row],[backers_count]]),2),Table1[[#This Row],[pledged]])</f>
        <v>60.56</v>
      </c>
      <c r="S8" s="9">
        <f>(((Table1[[#This Row],[launched_at]]/60)/60)/24)+DATE(1970,1,1)</f>
        <v>42991.208333333328</v>
      </c>
      <c r="T8" s="9">
        <f>(((Table1[[#This Row],[deadline]]/60)/60)/24)+DATE(1970,1,1)</f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tr">
        <f>LEFT(Table1[[#This Row],[category &amp; sub-category]],FIND("/",Table1[[#This Row],[category &amp; sub-category]])-1)</f>
        <v>theater</v>
      </c>
      <c r="P9" t="str">
        <f>RIGHT(Table1[[#This Row],[category &amp; sub-category]],LEN(Table1[[#This Row],[category &amp; sub-category]])-FIND("/",Table1[[#This Row],[category &amp; sub-category]]))</f>
        <v>plays</v>
      </c>
      <c r="Q9" s="4">
        <f>ROUND(((Table1[[#This Row],[pledged]]/Table1[[#This Row],[goal]])*100),0)</f>
        <v>328</v>
      </c>
      <c r="R9">
        <f>IFERROR(ROUND((Table1[[#This Row],[pledged]]/Table1[[#This Row],[backers_count]]),2),Table1[[#This Row],[pledged]])</f>
        <v>64.94</v>
      </c>
      <c r="S9" s="9">
        <f>(((Table1[[#This Row],[launched_at]]/60)/60)/24)+DATE(1970,1,1)</f>
        <v>42229.208333333328</v>
      </c>
      <c r="T9" s="9">
        <f>(((Table1[[#This Row],[deadline]]/60)/60)/24)+DATE(1970,1,1)</f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tr">
        <f>LEFT(Table1[[#This Row],[category &amp; sub-category]],FIND("/",Table1[[#This Row],[category &amp; sub-category]])-1)</f>
        <v>theater</v>
      </c>
      <c r="P10" t="str">
        <f>RIGHT(Table1[[#This Row],[category &amp; sub-category]],LEN(Table1[[#This Row],[category &amp; sub-category]])-FIND("/",Table1[[#This Row],[category &amp; sub-category]]))</f>
        <v>plays</v>
      </c>
      <c r="Q10" s="4">
        <f>ROUND(((Table1[[#This Row],[pledged]]/Table1[[#This Row],[goal]])*100),0)</f>
        <v>20</v>
      </c>
      <c r="R10">
        <f>IFERROR(ROUND((Table1[[#This Row],[pledged]]/Table1[[#This Row],[backers_count]]),2),Table1[[#This Row],[pledged]])</f>
        <v>31</v>
      </c>
      <c r="S10" s="9">
        <f>(((Table1[[#This Row],[launched_at]]/60)/60)/24)+DATE(1970,1,1)</f>
        <v>40399.208333333336</v>
      </c>
      <c r="T10" s="9">
        <f>(((Table1[[#This Row],[deadline]]/60)/60)/24)+DATE(1970,1,1)</f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tr">
        <f>LEFT(Table1[[#This Row],[category &amp; sub-category]],FIND("/",Table1[[#This Row],[category &amp; sub-category]])-1)</f>
        <v>music</v>
      </c>
      <c r="P11" t="str">
        <f>RIGHT(Table1[[#This Row],[category &amp; sub-category]],LEN(Table1[[#This Row],[category &amp; sub-category]])-FIND("/",Table1[[#This Row],[category &amp; sub-category]]))</f>
        <v>electric music</v>
      </c>
      <c r="Q11" s="4">
        <f>ROUND(((Table1[[#This Row],[pledged]]/Table1[[#This Row],[goal]])*100),0)</f>
        <v>52</v>
      </c>
      <c r="R11">
        <f>IFERROR(ROUND((Table1[[#This Row],[pledged]]/Table1[[#This Row],[backers_count]]),2),Table1[[#This Row],[pledged]])</f>
        <v>72.91</v>
      </c>
      <c r="S11" s="9">
        <f>(((Table1[[#This Row],[launched_at]]/60)/60)/24)+DATE(1970,1,1)</f>
        <v>41536.208333333336</v>
      </c>
      <c r="T11" s="9">
        <f>(((Table1[[#This Row],[deadline]]/60)/60)/24)+DATE(1970,1,1)</f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tr">
        <f>LEFT(Table1[[#This Row],[category &amp; sub-category]],FIND("/",Table1[[#This Row],[category &amp; sub-category]])-1)</f>
        <v>film &amp; video</v>
      </c>
      <c r="P12" t="str">
        <f>RIGHT(Table1[[#This Row],[category &amp; sub-category]],LEN(Table1[[#This Row],[category &amp; sub-category]])-FIND("/",Table1[[#This Row],[category &amp; sub-category]]))</f>
        <v>drama</v>
      </c>
      <c r="Q12" s="4">
        <f>ROUND(((Table1[[#This Row],[pledged]]/Table1[[#This Row],[goal]])*100),0)</f>
        <v>266</v>
      </c>
      <c r="R12">
        <f>IFERROR(ROUND((Table1[[#This Row],[pledged]]/Table1[[#This Row],[backers_count]]),2),Table1[[#This Row],[pledged]])</f>
        <v>62.9</v>
      </c>
      <c r="S12" s="9">
        <f>(((Table1[[#This Row],[launched_at]]/60)/60)/24)+DATE(1970,1,1)</f>
        <v>40404.208333333336</v>
      </c>
      <c r="T12" s="9">
        <f>(((Table1[[#This Row],[deadline]]/60)/60)/24)+DATE(1970,1,1)</f>
        <v>40452.208333333336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tr">
        <f>LEFT(Table1[[#This Row],[category &amp; sub-category]],FIND("/",Table1[[#This Row],[category &amp; sub-category]])-1)</f>
        <v>theater</v>
      </c>
      <c r="P13" t="str">
        <f>RIGHT(Table1[[#This Row],[category &amp; sub-category]],LEN(Table1[[#This Row],[category &amp; sub-category]])-FIND("/",Table1[[#This Row],[category &amp; sub-category]]))</f>
        <v>plays</v>
      </c>
      <c r="Q13" s="4">
        <f>ROUND(((Table1[[#This Row],[pledged]]/Table1[[#This Row],[goal]])*100),0)</f>
        <v>48</v>
      </c>
      <c r="R13">
        <f>IFERROR(ROUND((Table1[[#This Row],[pledged]]/Table1[[#This Row],[backers_count]]),2),Table1[[#This Row],[pledged]])</f>
        <v>112.22</v>
      </c>
      <c r="S13" s="9">
        <f>(((Table1[[#This Row],[launched_at]]/60)/60)/24)+DATE(1970,1,1)</f>
        <v>40442.208333333336</v>
      </c>
      <c r="T13" s="9">
        <f>(((Table1[[#This Row],[deadline]]/60)/60)/24)+DATE(1970,1,1)</f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tr">
        <f>LEFT(Table1[[#This Row],[category &amp; sub-category]],FIND("/",Table1[[#This Row],[category &amp; sub-category]])-1)</f>
        <v>film &amp; video</v>
      </c>
      <c r="P14" t="str">
        <f>RIGHT(Table1[[#This Row],[category &amp; sub-category]],LEN(Table1[[#This Row],[category &amp; sub-category]])-FIND("/",Table1[[#This Row],[category &amp; sub-category]]))</f>
        <v>drama</v>
      </c>
      <c r="Q14" s="4">
        <f>ROUND(((Table1[[#This Row],[pledged]]/Table1[[#This Row],[goal]])*100),0)</f>
        <v>89</v>
      </c>
      <c r="R14">
        <f>IFERROR(ROUND((Table1[[#This Row],[pledged]]/Table1[[#This Row],[backers_count]]),2),Table1[[#This Row],[pledged]])</f>
        <v>102.35</v>
      </c>
      <c r="S14" s="9">
        <f>(((Table1[[#This Row],[launched_at]]/60)/60)/24)+DATE(1970,1,1)</f>
        <v>43760.208333333328</v>
      </c>
      <c r="T14" s="9">
        <f>(((Table1[[#This Row],[deadline]]/60)/60)/24)+DATE(1970,1,1)</f>
        <v>43768.208333333328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tr">
        <f>LEFT(Table1[[#This Row],[category &amp; sub-category]],FIND("/",Table1[[#This Row],[category &amp; sub-category]])-1)</f>
        <v>music</v>
      </c>
      <c r="P15" t="str">
        <f>RIGHT(Table1[[#This Row],[category &amp; sub-category]],LEN(Table1[[#This Row],[category &amp; sub-category]])-FIND("/",Table1[[#This Row],[category &amp; sub-category]]))</f>
        <v>indie rock</v>
      </c>
      <c r="Q15" s="4">
        <f>ROUND(((Table1[[#This Row],[pledged]]/Table1[[#This Row],[goal]])*100),0)</f>
        <v>245</v>
      </c>
      <c r="R15">
        <f>IFERROR(ROUND((Table1[[#This Row],[pledged]]/Table1[[#This Row],[backers_count]]),2),Table1[[#This Row],[pledged]])</f>
        <v>105.05</v>
      </c>
      <c r="S15" s="9">
        <f>(((Table1[[#This Row],[launched_at]]/60)/60)/24)+DATE(1970,1,1)</f>
        <v>42532.208333333328</v>
      </c>
      <c r="T15" s="9">
        <f>(((Table1[[#This Row],[deadline]]/60)/60)/24)+DATE(1970,1,1)</f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tr">
        <f>LEFT(Table1[[#This Row],[category &amp; sub-category]],FIND("/",Table1[[#This Row],[category &amp; sub-category]])-1)</f>
        <v>music</v>
      </c>
      <c r="P16" t="str">
        <f>RIGHT(Table1[[#This Row],[category &amp; sub-category]],LEN(Table1[[#This Row],[category &amp; sub-category]])-FIND("/",Table1[[#This Row],[category &amp; sub-category]]))</f>
        <v>indie rock</v>
      </c>
      <c r="Q16" s="4">
        <f>ROUND(((Table1[[#This Row],[pledged]]/Table1[[#This Row],[goal]])*100),0)</f>
        <v>67</v>
      </c>
      <c r="R16">
        <f>IFERROR(ROUND((Table1[[#This Row],[pledged]]/Table1[[#This Row],[backers_count]]),2),Table1[[#This Row],[pledged]])</f>
        <v>94.15</v>
      </c>
      <c r="S16" s="9">
        <f>(((Table1[[#This Row],[launched_at]]/60)/60)/24)+DATE(1970,1,1)</f>
        <v>40974.25</v>
      </c>
      <c r="T16" s="9">
        <f>(((Table1[[#This Row],[deadline]]/60)/60)/24)+DATE(1970,1,1)</f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tr">
        <f>LEFT(Table1[[#This Row],[category &amp; sub-category]],FIND("/",Table1[[#This Row],[category &amp; sub-category]])-1)</f>
        <v>technology</v>
      </c>
      <c r="P17" t="str">
        <f>RIGHT(Table1[[#This Row],[category &amp; sub-category]],LEN(Table1[[#This Row],[category &amp; sub-category]])-FIND("/",Table1[[#This Row],[category &amp; sub-category]]))</f>
        <v>wearables</v>
      </c>
      <c r="Q17" s="4">
        <f>ROUND(((Table1[[#This Row],[pledged]]/Table1[[#This Row],[goal]])*100),0)</f>
        <v>47</v>
      </c>
      <c r="R17">
        <f>IFERROR(ROUND((Table1[[#This Row],[pledged]]/Table1[[#This Row],[backers_count]]),2),Table1[[#This Row],[pledged]])</f>
        <v>84.99</v>
      </c>
      <c r="S17" s="9">
        <f>(((Table1[[#This Row],[launched_at]]/60)/60)/24)+DATE(1970,1,1)</f>
        <v>43809.25</v>
      </c>
      <c r="T17" s="9">
        <f>(((Table1[[#This Row],[deadline]]/60)/60)/24)+DATE(1970,1,1)</f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tr">
        <f>LEFT(Table1[[#This Row],[category &amp; sub-category]],FIND("/",Table1[[#This Row],[category &amp; sub-category]])-1)</f>
        <v>publishing</v>
      </c>
      <c r="P18" t="str">
        <f>RIGHT(Table1[[#This Row],[category &amp; sub-category]],LEN(Table1[[#This Row],[category &amp; sub-category]])-FIND("/",Table1[[#This Row],[category &amp; sub-category]]))</f>
        <v>nonfiction</v>
      </c>
      <c r="Q18" s="4">
        <f>ROUND(((Table1[[#This Row],[pledged]]/Table1[[#This Row],[goal]])*100),0)</f>
        <v>649</v>
      </c>
      <c r="R18">
        <f>IFERROR(ROUND((Table1[[#This Row],[pledged]]/Table1[[#This Row],[backers_count]]),2),Table1[[#This Row],[pledged]])</f>
        <v>110.41</v>
      </c>
      <c r="S18" s="9">
        <f>(((Table1[[#This Row],[launched_at]]/60)/60)/24)+DATE(1970,1,1)</f>
        <v>41661.25</v>
      </c>
      <c r="T18" s="9">
        <f>(((Table1[[#This Row],[deadline]]/60)/60)/24)+DATE(1970,1,1)</f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tr">
        <f>LEFT(Table1[[#This Row],[category &amp; sub-category]],FIND("/",Table1[[#This Row],[category &amp; sub-category]])-1)</f>
        <v>film &amp; video</v>
      </c>
      <c r="P19" t="str">
        <f>RIGHT(Table1[[#This Row],[category &amp; sub-category]],LEN(Table1[[#This Row],[category &amp; sub-category]])-FIND("/",Table1[[#This Row],[category &amp; sub-category]]))</f>
        <v>animation</v>
      </c>
      <c r="Q19" s="4">
        <f>ROUND(((Table1[[#This Row],[pledged]]/Table1[[#This Row],[goal]])*100),0)</f>
        <v>159</v>
      </c>
      <c r="R19">
        <f>IFERROR(ROUND((Table1[[#This Row],[pledged]]/Table1[[#This Row],[backers_count]]),2),Table1[[#This Row],[pledged]])</f>
        <v>107.96</v>
      </c>
      <c r="S19" s="9">
        <f>(((Table1[[#This Row],[launched_at]]/60)/60)/24)+DATE(1970,1,1)</f>
        <v>40555.25</v>
      </c>
      <c r="T19" s="9">
        <f>(((Table1[[#This Row],[deadline]]/60)/60)/24)+DATE(1970,1,1)</f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tr">
        <f>LEFT(Table1[[#This Row],[category &amp; sub-category]],FIND("/",Table1[[#This Row],[category &amp; sub-category]])-1)</f>
        <v>theater</v>
      </c>
      <c r="P20" t="str">
        <f>RIGHT(Table1[[#This Row],[category &amp; sub-category]],LEN(Table1[[#This Row],[category &amp; sub-category]])-FIND("/",Table1[[#This Row],[category &amp; sub-category]]))</f>
        <v>plays</v>
      </c>
      <c r="Q20" s="4">
        <f>ROUND(((Table1[[#This Row],[pledged]]/Table1[[#This Row],[goal]])*100),0)</f>
        <v>67</v>
      </c>
      <c r="R20">
        <f>IFERROR(ROUND((Table1[[#This Row],[pledged]]/Table1[[#This Row],[backers_count]]),2),Table1[[#This Row],[pledged]])</f>
        <v>45.1</v>
      </c>
      <c r="S20" s="9">
        <f>(((Table1[[#This Row],[launched_at]]/60)/60)/24)+DATE(1970,1,1)</f>
        <v>43351.208333333328</v>
      </c>
      <c r="T20" s="9">
        <f>(((Table1[[#This Row],[deadline]]/60)/60)/24)+DATE(1970,1,1)</f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tr">
        <f>LEFT(Table1[[#This Row],[category &amp; sub-category]],FIND("/",Table1[[#This Row],[category &amp; sub-category]])-1)</f>
        <v>theater</v>
      </c>
      <c r="P21" t="str">
        <f>RIGHT(Table1[[#This Row],[category &amp; sub-category]],LEN(Table1[[#This Row],[category &amp; sub-category]])-FIND("/",Table1[[#This Row],[category &amp; sub-category]]))</f>
        <v>plays</v>
      </c>
      <c r="Q21" s="4">
        <f>ROUND(((Table1[[#This Row],[pledged]]/Table1[[#This Row],[goal]])*100),0)</f>
        <v>49</v>
      </c>
      <c r="R21">
        <f>IFERROR(ROUND((Table1[[#This Row],[pledged]]/Table1[[#This Row],[backers_count]]),2),Table1[[#This Row],[pledged]])</f>
        <v>45</v>
      </c>
      <c r="S21" s="9">
        <f>(((Table1[[#This Row],[launched_at]]/60)/60)/24)+DATE(1970,1,1)</f>
        <v>43528.25</v>
      </c>
      <c r="T21" s="9">
        <f>(((Table1[[#This Row],[deadline]]/60)/60)/24)+DATE(1970,1,1)</f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tr">
        <f>LEFT(Table1[[#This Row],[category &amp; sub-category]],FIND("/",Table1[[#This Row],[category &amp; sub-category]])-1)</f>
        <v>film &amp; video</v>
      </c>
      <c r="P22" t="str">
        <f>RIGHT(Table1[[#This Row],[category &amp; sub-category]],LEN(Table1[[#This Row],[category &amp; sub-category]])-FIND("/",Table1[[#This Row],[category &amp; sub-category]]))</f>
        <v>drama</v>
      </c>
      <c r="Q22" s="4">
        <f>ROUND(((Table1[[#This Row],[pledged]]/Table1[[#This Row],[goal]])*100),0)</f>
        <v>112</v>
      </c>
      <c r="R22">
        <f>IFERROR(ROUND((Table1[[#This Row],[pledged]]/Table1[[#This Row],[backers_count]]),2),Table1[[#This Row],[pledged]])</f>
        <v>105.97</v>
      </c>
      <c r="S22" s="9">
        <f>(((Table1[[#This Row],[launched_at]]/60)/60)/24)+DATE(1970,1,1)</f>
        <v>41848.208333333336</v>
      </c>
      <c r="T22" s="9">
        <f>(((Table1[[#This Row],[deadline]]/60)/60)/24)+DATE(1970,1,1)</f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tr">
        <f>LEFT(Table1[[#This Row],[category &amp; sub-category]],FIND("/",Table1[[#This Row],[category &amp; sub-category]])-1)</f>
        <v>theater</v>
      </c>
      <c r="P23" t="str">
        <f>RIGHT(Table1[[#This Row],[category &amp; sub-category]],LEN(Table1[[#This Row],[category &amp; sub-category]])-FIND("/",Table1[[#This Row],[category &amp; sub-category]]))</f>
        <v>plays</v>
      </c>
      <c r="Q23" s="4">
        <f>ROUND(((Table1[[#This Row],[pledged]]/Table1[[#This Row],[goal]])*100),0)</f>
        <v>41</v>
      </c>
      <c r="R23">
        <f>IFERROR(ROUND((Table1[[#This Row],[pledged]]/Table1[[#This Row],[backers_count]]),2),Table1[[#This Row],[pledged]])</f>
        <v>69.06</v>
      </c>
      <c r="S23" s="9">
        <f>(((Table1[[#This Row],[launched_at]]/60)/60)/24)+DATE(1970,1,1)</f>
        <v>40770.208333333336</v>
      </c>
      <c r="T23" s="9">
        <f>(((Table1[[#This Row],[deadline]]/60)/60)/24)+DATE(1970,1,1)</f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tr">
        <f>LEFT(Table1[[#This Row],[category &amp; sub-category]],FIND("/",Table1[[#This Row],[category &amp; sub-category]])-1)</f>
        <v>theater</v>
      </c>
      <c r="P24" t="str">
        <f>RIGHT(Table1[[#This Row],[category &amp; sub-category]],LEN(Table1[[#This Row],[category &amp; sub-category]])-FIND("/",Table1[[#This Row],[category &amp; sub-category]]))</f>
        <v>plays</v>
      </c>
      <c r="Q24" s="4">
        <f>ROUND(((Table1[[#This Row],[pledged]]/Table1[[#This Row],[goal]])*100),0)</f>
        <v>128</v>
      </c>
      <c r="R24">
        <f>IFERROR(ROUND((Table1[[#This Row],[pledged]]/Table1[[#This Row],[backers_count]]),2),Table1[[#This Row],[pledged]])</f>
        <v>85.04</v>
      </c>
      <c r="S24" s="9">
        <f>(((Table1[[#This Row],[launched_at]]/60)/60)/24)+DATE(1970,1,1)</f>
        <v>43193.208333333328</v>
      </c>
      <c r="T24" s="9">
        <f>(((Table1[[#This Row],[deadline]]/60)/60)/24)+DATE(1970,1,1)</f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tr">
        <f>LEFT(Table1[[#This Row],[category &amp; sub-category]],FIND("/",Table1[[#This Row],[category &amp; sub-category]])-1)</f>
        <v>film &amp; video</v>
      </c>
      <c r="P25" t="str">
        <f>RIGHT(Table1[[#This Row],[category &amp; sub-category]],LEN(Table1[[#This Row],[category &amp; sub-category]])-FIND("/",Table1[[#This Row],[category &amp; sub-category]]))</f>
        <v>documentary</v>
      </c>
      <c r="Q25" s="4">
        <f>ROUND(((Table1[[#This Row],[pledged]]/Table1[[#This Row],[goal]])*100),0)</f>
        <v>332</v>
      </c>
      <c r="R25">
        <f>IFERROR(ROUND((Table1[[#This Row],[pledged]]/Table1[[#This Row],[backers_count]]),2),Table1[[#This Row],[pledged]])</f>
        <v>105.23</v>
      </c>
      <c r="S25" s="9">
        <f>(((Table1[[#This Row],[launched_at]]/60)/60)/24)+DATE(1970,1,1)</f>
        <v>43510.25</v>
      </c>
      <c r="T25" s="9">
        <f>(((Table1[[#This Row],[deadline]]/60)/60)/24)+DATE(1970,1,1)</f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tr">
        <f>LEFT(Table1[[#This Row],[category &amp; sub-category]],FIND("/",Table1[[#This Row],[category &amp; sub-category]])-1)</f>
        <v>technology</v>
      </c>
      <c r="P26" t="str">
        <f>RIGHT(Table1[[#This Row],[category &amp; sub-category]],LEN(Table1[[#This Row],[category &amp; sub-category]])-FIND("/",Table1[[#This Row],[category &amp; sub-category]]))</f>
        <v>wearables</v>
      </c>
      <c r="Q26" s="4">
        <f>ROUND(((Table1[[#This Row],[pledged]]/Table1[[#This Row],[goal]])*100),0)</f>
        <v>113</v>
      </c>
      <c r="R26">
        <f>IFERROR(ROUND((Table1[[#This Row],[pledged]]/Table1[[#This Row],[backers_count]]),2),Table1[[#This Row],[pledged]])</f>
        <v>39</v>
      </c>
      <c r="S26" s="9">
        <f>(((Table1[[#This Row],[launched_at]]/60)/60)/24)+DATE(1970,1,1)</f>
        <v>41811.208333333336</v>
      </c>
      <c r="T26" s="9">
        <f>(((Table1[[#This Row],[deadline]]/60)/60)/24)+DATE(1970,1,1)</f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tr">
        <f>LEFT(Table1[[#This Row],[category &amp; sub-category]],FIND("/",Table1[[#This Row],[category &amp; sub-category]])-1)</f>
        <v>games</v>
      </c>
      <c r="P27" t="str">
        <f>RIGHT(Table1[[#This Row],[category &amp; sub-category]],LEN(Table1[[#This Row],[category &amp; sub-category]])-FIND("/",Table1[[#This Row],[category &amp; sub-category]]))</f>
        <v>video games</v>
      </c>
      <c r="Q27" s="4">
        <f>ROUND(((Table1[[#This Row],[pledged]]/Table1[[#This Row],[goal]])*100),0)</f>
        <v>216</v>
      </c>
      <c r="R27">
        <f>IFERROR(ROUND((Table1[[#This Row],[pledged]]/Table1[[#This Row],[backers_count]]),2),Table1[[#This Row],[pledged]])</f>
        <v>73.03</v>
      </c>
      <c r="S27" s="9">
        <f>(((Table1[[#This Row],[launched_at]]/60)/60)/24)+DATE(1970,1,1)</f>
        <v>40681.208333333336</v>
      </c>
      <c r="T27" s="9">
        <f>(((Table1[[#This Row],[deadline]]/60)/60)/24)+DATE(1970,1,1)</f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tr">
        <f>LEFT(Table1[[#This Row],[category &amp; sub-category]],FIND("/",Table1[[#This Row],[category &amp; sub-category]])-1)</f>
        <v>theater</v>
      </c>
      <c r="P28" t="str">
        <f>RIGHT(Table1[[#This Row],[category &amp; sub-category]],LEN(Table1[[#This Row],[category &amp; sub-category]])-FIND("/",Table1[[#This Row],[category &amp; sub-category]]))</f>
        <v>plays</v>
      </c>
      <c r="Q28" s="4">
        <f>ROUND(((Table1[[#This Row],[pledged]]/Table1[[#This Row],[goal]])*100),0)</f>
        <v>48</v>
      </c>
      <c r="R28">
        <f>IFERROR(ROUND((Table1[[#This Row],[pledged]]/Table1[[#This Row],[backers_count]]),2),Table1[[#This Row],[pledged]])</f>
        <v>35.01</v>
      </c>
      <c r="S28" s="9">
        <f>(((Table1[[#This Row],[launched_at]]/60)/60)/24)+DATE(1970,1,1)</f>
        <v>43312.208333333328</v>
      </c>
      <c r="T28" s="9">
        <f>(((Table1[[#This Row],[deadline]]/60)/60)/24)+DATE(1970,1,1)</f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tr">
        <f>LEFT(Table1[[#This Row],[category &amp; sub-category]],FIND("/",Table1[[#This Row],[category &amp; sub-category]])-1)</f>
        <v>music</v>
      </c>
      <c r="P29" t="str">
        <f>RIGHT(Table1[[#This Row],[category &amp; sub-category]],LEN(Table1[[#This Row],[category &amp; sub-category]])-FIND("/",Table1[[#This Row],[category &amp; sub-category]]))</f>
        <v>rock</v>
      </c>
      <c r="Q29" s="4">
        <f>ROUND(((Table1[[#This Row],[pledged]]/Table1[[#This Row],[goal]])*100),0)</f>
        <v>80</v>
      </c>
      <c r="R29">
        <f>IFERROR(ROUND((Table1[[#This Row],[pledged]]/Table1[[#This Row],[backers_count]]),2),Table1[[#This Row],[pledged]])</f>
        <v>106.6</v>
      </c>
      <c r="S29" s="9">
        <f>(((Table1[[#This Row],[launched_at]]/60)/60)/24)+DATE(1970,1,1)</f>
        <v>42280.208333333328</v>
      </c>
      <c r="T29" s="9">
        <f>(((Table1[[#This Row],[deadline]]/60)/60)/24)+DATE(1970,1,1)</f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tr">
        <f>LEFT(Table1[[#This Row],[category &amp; sub-category]],FIND("/",Table1[[#This Row],[category &amp; sub-category]])-1)</f>
        <v>theater</v>
      </c>
      <c r="P30" t="str">
        <f>RIGHT(Table1[[#This Row],[category &amp; sub-category]],LEN(Table1[[#This Row],[category &amp; sub-category]])-FIND("/",Table1[[#This Row],[category &amp; sub-category]]))</f>
        <v>plays</v>
      </c>
      <c r="Q30" s="4">
        <f>ROUND(((Table1[[#This Row],[pledged]]/Table1[[#This Row],[goal]])*100),0)</f>
        <v>105</v>
      </c>
      <c r="R30">
        <f>IFERROR(ROUND((Table1[[#This Row],[pledged]]/Table1[[#This Row],[backers_count]]),2),Table1[[#This Row],[pledged]])</f>
        <v>62</v>
      </c>
      <c r="S30" s="9">
        <f>(((Table1[[#This Row],[launched_at]]/60)/60)/24)+DATE(1970,1,1)</f>
        <v>40218.25</v>
      </c>
      <c r="T30" s="9">
        <f>(((Table1[[#This Row],[deadline]]/60)/60)/24)+DATE(1970,1,1)</f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tr">
        <f>LEFT(Table1[[#This Row],[category &amp; sub-category]],FIND("/",Table1[[#This Row],[category &amp; sub-category]])-1)</f>
        <v>film &amp; video</v>
      </c>
      <c r="P31" t="str">
        <f>RIGHT(Table1[[#This Row],[category &amp; sub-category]],LEN(Table1[[#This Row],[category &amp; sub-category]])-FIND("/",Table1[[#This Row],[category &amp; sub-category]]))</f>
        <v>shorts</v>
      </c>
      <c r="Q31" s="4">
        <f>ROUND(((Table1[[#This Row],[pledged]]/Table1[[#This Row],[goal]])*100),0)</f>
        <v>329</v>
      </c>
      <c r="R31">
        <f>IFERROR(ROUND((Table1[[#This Row],[pledged]]/Table1[[#This Row],[backers_count]]),2),Table1[[#This Row],[pledged]])</f>
        <v>94</v>
      </c>
      <c r="S31" s="9">
        <f>(((Table1[[#This Row],[launched_at]]/60)/60)/24)+DATE(1970,1,1)</f>
        <v>43301.208333333328</v>
      </c>
      <c r="T31" s="9">
        <f>(((Table1[[#This Row],[deadline]]/60)/60)/24)+DATE(1970,1,1)</f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tr">
        <f>LEFT(Table1[[#This Row],[category &amp; sub-category]],FIND("/",Table1[[#This Row],[category &amp; sub-category]])-1)</f>
        <v>film &amp; video</v>
      </c>
      <c r="P32" t="str">
        <f>RIGHT(Table1[[#This Row],[category &amp; sub-category]],LEN(Table1[[#This Row],[category &amp; sub-category]])-FIND("/",Table1[[#This Row],[category &amp; sub-category]]))</f>
        <v>animation</v>
      </c>
      <c r="Q32" s="4">
        <f>ROUND(((Table1[[#This Row],[pledged]]/Table1[[#This Row],[goal]])*100),0)</f>
        <v>161</v>
      </c>
      <c r="R32">
        <f>IFERROR(ROUND((Table1[[#This Row],[pledged]]/Table1[[#This Row],[backers_count]]),2),Table1[[#This Row],[pledged]])</f>
        <v>112.05</v>
      </c>
      <c r="S32" s="9">
        <f>(((Table1[[#This Row],[launched_at]]/60)/60)/24)+DATE(1970,1,1)</f>
        <v>43609.208333333328</v>
      </c>
      <c r="T32" s="9">
        <f>(((Table1[[#This Row],[deadline]]/60)/60)/24)+DATE(1970,1,1)</f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tr">
        <f>LEFT(Table1[[#This Row],[category &amp; sub-category]],FIND("/",Table1[[#This Row],[category &amp; sub-category]])-1)</f>
        <v>games</v>
      </c>
      <c r="P33" t="str">
        <f>RIGHT(Table1[[#This Row],[category &amp; sub-category]],LEN(Table1[[#This Row],[category &amp; sub-category]])-FIND("/",Table1[[#This Row],[category &amp; sub-category]]))</f>
        <v>video games</v>
      </c>
      <c r="Q33" s="4">
        <f>ROUND(((Table1[[#This Row],[pledged]]/Table1[[#This Row],[goal]])*100),0)</f>
        <v>310</v>
      </c>
      <c r="R33">
        <f>IFERROR(ROUND((Table1[[#This Row],[pledged]]/Table1[[#This Row],[backers_count]]),2),Table1[[#This Row],[pledged]])</f>
        <v>48.01</v>
      </c>
      <c r="S33" s="9">
        <f>(((Table1[[#This Row],[launched_at]]/60)/60)/24)+DATE(1970,1,1)</f>
        <v>42374.25</v>
      </c>
      <c r="T33" s="9">
        <f>(((Table1[[#This Row],[deadline]]/60)/60)/24)+DATE(1970,1,1)</f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tr">
        <f>LEFT(Table1[[#This Row],[category &amp; sub-category]],FIND("/",Table1[[#This Row],[category &amp; sub-category]])-1)</f>
        <v>film &amp; video</v>
      </c>
      <c r="P34" t="str">
        <f>RIGHT(Table1[[#This Row],[category &amp; sub-category]],LEN(Table1[[#This Row],[category &amp; sub-category]])-FIND("/",Table1[[#This Row],[category &amp; sub-category]]))</f>
        <v>documentary</v>
      </c>
      <c r="Q34" s="4">
        <f>ROUND(((Table1[[#This Row],[pledged]]/Table1[[#This Row],[goal]])*100),0)</f>
        <v>87</v>
      </c>
      <c r="R34">
        <f>IFERROR(ROUND((Table1[[#This Row],[pledged]]/Table1[[#This Row],[backers_count]]),2),Table1[[#This Row],[pledged]])</f>
        <v>38</v>
      </c>
      <c r="S34" s="9">
        <f>(((Table1[[#This Row],[launched_at]]/60)/60)/24)+DATE(1970,1,1)</f>
        <v>43110.25</v>
      </c>
      <c r="T34" s="9">
        <f>(((Table1[[#This Row],[deadline]]/60)/60)/24)+DATE(1970,1,1)</f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tr">
        <f>LEFT(Table1[[#This Row],[category &amp; sub-category]],FIND("/",Table1[[#This Row],[category &amp; sub-category]])-1)</f>
        <v>theater</v>
      </c>
      <c r="P35" t="str">
        <f>RIGHT(Table1[[#This Row],[category &amp; sub-category]],LEN(Table1[[#This Row],[category &amp; sub-category]])-FIND("/",Table1[[#This Row],[category &amp; sub-category]]))</f>
        <v>plays</v>
      </c>
      <c r="Q35" s="4">
        <f>ROUND(((Table1[[#This Row],[pledged]]/Table1[[#This Row],[goal]])*100),0)</f>
        <v>378</v>
      </c>
      <c r="R35">
        <f>IFERROR(ROUND((Table1[[#This Row],[pledged]]/Table1[[#This Row],[backers_count]]),2),Table1[[#This Row],[pledged]])</f>
        <v>35</v>
      </c>
      <c r="S35" s="9">
        <f>(((Table1[[#This Row],[launched_at]]/60)/60)/24)+DATE(1970,1,1)</f>
        <v>41917.208333333336</v>
      </c>
      <c r="T35" s="9">
        <f>(((Table1[[#This Row],[deadline]]/60)/60)/24)+DATE(1970,1,1)</f>
        <v>41954.25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tr">
        <f>LEFT(Table1[[#This Row],[category &amp; sub-category]],FIND("/",Table1[[#This Row],[category &amp; sub-category]])-1)</f>
        <v>film &amp; video</v>
      </c>
      <c r="P36" t="str">
        <f>RIGHT(Table1[[#This Row],[category &amp; sub-category]],LEN(Table1[[#This Row],[category &amp; sub-category]])-FIND("/",Table1[[#This Row],[category &amp; sub-category]]))</f>
        <v>documentary</v>
      </c>
      <c r="Q36" s="4">
        <f>ROUND(((Table1[[#This Row],[pledged]]/Table1[[#This Row],[goal]])*100),0)</f>
        <v>151</v>
      </c>
      <c r="R36">
        <f>IFERROR(ROUND((Table1[[#This Row],[pledged]]/Table1[[#This Row],[backers_count]]),2),Table1[[#This Row],[pledged]])</f>
        <v>85</v>
      </c>
      <c r="S36" s="9">
        <f>(((Table1[[#This Row],[launched_at]]/60)/60)/24)+DATE(1970,1,1)</f>
        <v>42817.208333333328</v>
      </c>
      <c r="T36" s="9">
        <f>(((Table1[[#This Row],[deadline]]/60)/60)/24)+DATE(1970,1,1)</f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tr">
        <f>LEFT(Table1[[#This Row],[category &amp; sub-category]],FIND("/",Table1[[#This Row],[category &amp; sub-category]])-1)</f>
        <v>film &amp; video</v>
      </c>
      <c r="P37" t="str">
        <f>RIGHT(Table1[[#This Row],[category &amp; sub-category]],LEN(Table1[[#This Row],[category &amp; sub-category]])-FIND("/",Table1[[#This Row],[category &amp; sub-category]]))</f>
        <v>drama</v>
      </c>
      <c r="Q37" s="4">
        <f>ROUND(((Table1[[#This Row],[pledged]]/Table1[[#This Row],[goal]])*100),0)</f>
        <v>150</v>
      </c>
      <c r="R37">
        <f>IFERROR(ROUND((Table1[[#This Row],[pledged]]/Table1[[#This Row],[backers_count]]),2),Table1[[#This Row],[pledged]])</f>
        <v>95.99</v>
      </c>
      <c r="S37" s="9">
        <f>(((Table1[[#This Row],[launched_at]]/60)/60)/24)+DATE(1970,1,1)</f>
        <v>43484.25</v>
      </c>
      <c r="T37" s="9">
        <f>(((Table1[[#This Row],[deadline]]/60)/60)/24)+DATE(1970,1,1)</f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tr">
        <f>LEFT(Table1[[#This Row],[category &amp; sub-category]],FIND("/",Table1[[#This Row],[category &amp; sub-category]])-1)</f>
        <v>theater</v>
      </c>
      <c r="P38" t="str">
        <f>RIGHT(Table1[[#This Row],[category &amp; sub-category]],LEN(Table1[[#This Row],[category &amp; sub-category]])-FIND("/",Table1[[#This Row],[category &amp; sub-category]]))</f>
        <v>plays</v>
      </c>
      <c r="Q38" s="4">
        <f>ROUND(((Table1[[#This Row],[pledged]]/Table1[[#This Row],[goal]])*100),0)</f>
        <v>157</v>
      </c>
      <c r="R38">
        <f>IFERROR(ROUND((Table1[[#This Row],[pledged]]/Table1[[#This Row],[backers_count]]),2),Table1[[#This Row],[pledged]])</f>
        <v>68.81</v>
      </c>
      <c r="S38" s="9">
        <f>(((Table1[[#This Row],[launched_at]]/60)/60)/24)+DATE(1970,1,1)</f>
        <v>40600.25</v>
      </c>
      <c r="T38" s="9">
        <f>(((Table1[[#This Row],[deadline]]/60)/60)/24)+DATE(1970,1,1)</f>
        <v>40625.208333333336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tr">
        <f>LEFT(Table1[[#This Row],[category &amp; sub-category]],FIND("/",Table1[[#This Row],[category &amp; sub-category]])-1)</f>
        <v>publishing</v>
      </c>
      <c r="P39" t="str">
        <f>RIGHT(Table1[[#This Row],[category &amp; sub-category]],LEN(Table1[[#This Row],[category &amp; sub-category]])-FIND("/",Table1[[#This Row],[category &amp; sub-category]]))</f>
        <v>fiction</v>
      </c>
      <c r="Q39" s="4">
        <f>ROUND(((Table1[[#This Row],[pledged]]/Table1[[#This Row],[goal]])*100),0)</f>
        <v>140</v>
      </c>
      <c r="R39">
        <f>IFERROR(ROUND((Table1[[#This Row],[pledged]]/Table1[[#This Row],[backers_count]]),2),Table1[[#This Row],[pledged]])</f>
        <v>105.97</v>
      </c>
      <c r="S39" s="9">
        <f>(((Table1[[#This Row],[launched_at]]/60)/60)/24)+DATE(1970,1,1)</f>
        <v>43744.208333333328</v>
      </c>
      <c r="T39" s="9">
        <f>(((Table1[[#This Row],[deadline]]/60)/60)/24)+DATE(1970,1,1)</f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tr">
        <f>LEFT(Table1[[#This Row],[category &amp; sub-category]],FIND("/",Table1[[#This Row],[category &amp; sub-category]])-1)</f>
        <v>photography</v>
      </c>
      <c r="P40" t="str">
        <f>RIGHT(Table1[[#This Row],[category &amp; sub-category]],LEN(Table1[[#This Row],[category &amp; sub-category]])-FIND("/",Table1[[#This Row],[category &amp; sub-category]]))</f>
        <v>photography books</v>
      </c>
      <c r="Q40" s="4">
        <f>ROUND(((Table1[[#This Row],[pledged]]/Table1[[#This Row],[goal]])*100),0)</f>
        <v>325</v>
      </c>
      <c r="R40">
        <f>IFERROR(ROUND((Table1[[#This Row],[pledged]]/Table1[[#This Row],[backers_count]]),2),Table1[[#This Row],[pledged]])</f>
        <v>75.260000000000005</v>
      </c>
      <c r="S40" s="9">
        <f>(((Table1[[#This Row],[launched_at]]/60)/60)/24)+DATE(1970,1,1)</f>
        <v>40469.208333333336</v>
      </c>
      <c r="T40" s="9">
        <f>(((Table1[[#This Row],[deadline]]/60)/60)/24)+DATE(1970,1,1)</f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tr">
        <f>LEFT(Table1[[#This Row],[category &amp; sub-category]],FIND("/",Table1[[#This Row],[category &amp; sub-category]])-1)</f>
        <v>theater</v>
      </c>
      <c r="P41" t="str">
        <f>RIGHT(Table1[[#This Row],[category &amp; sub-category]],LEN(Table1[[#This Row],[category &amp; sub-category]])-FIND("/",Table1[[#This Row],[category &amp; sub-category]]))</f>
        <v>plays</v>
      </c>
      <c r="Q41" s="4">
        <f>ROUND(((Table1[[#This Row],[pledged]]/Table1[[#This Row],[goal]])*100),0)</f>
        <v>51</v>
      </c>
      <c r="R41">
        <f>IFERROR(ROUND((Table1[[#This Row],[pledged]]/Table1[[#This Row],[backers_count]]),2),Table1[[#This Row],[pledged]])</f>
        <v>57.13</v>
      </c>
      <c r="S41" s="9">
        <f>(((Table1[[#This Row],[launched_at]]/60)/60)/24)+DATE(1970,1,1)</f>
        <v>41330.25</v>
      </c>
      <c r="T41" s="9">
        <f>(((Table1[[#This Row],[deadline]]/60)/60)/24)+DATE(1970,1,1)</f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tr">
        <f>LEFT(Table1[[#This Row],[category &amp; sub-category]],FIND("/",Table1[[#This Row],[category &amp; sub-category]])-1)</f>
        <v>technology</v>
      </c>
      <c r="P42" t="str">
        <f>RIGHT(Table1[[#This Row],[category &amp; sub-category]],LEN(Table1[[#This Row],[category &amp; sub-category]])-FIND("/",Table1[[#This Row],[category &amp; sub-category]]))</f>
        <v>wearables</v>
      </c>
      <c r="Q42" s="4">
        <f>ROUND(((Table1[[#This Row],[pledged]]/Table1[[#This Row],[goal]])*100),0)</f>
        <v>169</v>
      </c>
      <c r="R42">
        <f>IFERROR(ROUND((Table1[[#This Row],[pledged]]/Table1[[#This Row],[backers_count]]),2),Table1[[#This Row],[pledged]])</f>
        <v>75.14</v>
      </c>
      <c r="S42" s="9">
        <f>(((Table1[[#This Row],[launched_at]]/60)/60)/24)+DATE(1970,1,1)</f>
        <v>40334.208333333336</v>
      </c>
      <c r="T42" s="9">
        <f>(((Table1[[#This Row],[deadline]]/60)/60)/24)+DATE(1970,1,1)</f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tr">
        <f>LEFT(Table1[[#This Row],[category &amp; sub-category]],FIND("/",Table1[[#This Row],[category &amp; sub-category]])-1)</f>
        <v>music</v>
      </c>
      <c r="P43" t="str">
        <f>RIGHT(Table1[[#This Row],[category &amp; sub-category]],LEN(Table1[[#This Row],[category &amp; sub-category]])-FIND("/",Table1[[#This Row],[category &amp; sub-category]]))</f>
        <v>rock</v>
      </c>
      <c r="Q43" s="4">
        <f>ROUND(((Table1[[#This Row],[pledged]]/Table1[[#This Row],[goal]])*100),0)</f>
        <v>213</v>
      </c>
      <c r="R43">
        <f>IFERROR(ROUND((Table1[[#This Row],[pledged]]/Table1[[#This Row],[backers_count]]),2),Table1[[#This Row],[pledged]])</f>
        <v>107.42</v>
      </c>
      <c r="S43" s="9">
        <f>(((Table1[[#This Row],[launched_at]]/60)/60)/24)+DATE(1970,1,1)</f>
        <v>41156.208333333336</v>
      </c>
      <c r="T43" s="9">
        <f>(((Table1[[#This Row],[deadline]]/60)/60)/24)+DATE(1970,1,1)</f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tr">
        <f>LEFT(Table1[[#This Row],[category &amp; sub-category]],FIND("/",Table1[[#This Row],[category &amp; sub-category]])-1)</f>
        <v>food</v>
      </c>
      <c r="P44" t="str">
        <f>RIGHT(Table1[[#This Row],[category &amp; sub-category]],LEN(Table1[[#This Row],[category &amp; sub-category]])-FIND("/",Table1[[#This Row],[category &amp; sub-category]]))</f>
        <v>food trucks</v>
      </c>
      <c r="Q44" s="4">
        <f>ROUND(((Table1[[#This Row],[pledged]]/Table1[[#This Row],[goal]])*100),0)</f>
        <v>444</v>
      </c>
      <c r="R44">
        <f>IFERROR(ROUND((Table1[[#This Row],[pledged]]/Table1[[#This Row],[backers_count]]),2),Table1[[#This Row],[pledged]])</f>
        <v>36</v>
      </c>
      <c r="S44" s="9">
        <f>(((Table1[[#This Row],[launched_at]]/60)/60)/24)+DATE(1970,1,1)</f>
        <v>40728.208333333336</v>
      </c>
      <c r="T44" s="9">
        <f>(((Table1[[#This Row],[deadline]]/60)/60)/24)+DATE(1970,1,1)</f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tr">
        <f>LEFT(Table1[[#This Row],[category &amp; sub-category]],FIND("/",Table1[[#This Row],[category &amp; sub-category]])-1)</f>
        <v>publishing</v>
      </c>
      <c r="P45" t="str">
        <f>RIGHT(Table1[[#This Row],[category &amp; sub-category]],LEN(Table1[[#This Row],[category &amp; sub-category]])-FIND("/",Table1[[#This Row],[category &amp; sub-category]]))</f>
        <v>radio &amp; podcasts</v>
      </c>
      <c r="Q45" s="4">
        <f>ROUND(((Table1[[#This Row],[pledged]]/Table1[[#This Row],[goal]])*100),0)</f>
        <v>186</v>
      </c>
      <c r="R45">
        <f>IFERROR(ROUND((Table1[[#This Row],[pledged]]/Table1[[#This Row],[backers_count]]),2),Table1[[#This Row],[pledged]])</f>
        <v>27</v>
      </c>
      <c r="S45" s="9">
        <f>(((Table1[[#This Row],[launched_at]]/60)/60)/24)+DATE(1970,1,1)</f>
        <v>41844.208333333336</v>
      </c>
      <c r="T45" s="9">
        <f>(((Table1[[#This Row],[deadline]]/60)/60)/24)+DATE(1970,1,1)</f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tr">
        <f>LEFT(Table1[[#This Row],[category &amp; sub-category]],FIND("/",Table1[[#This Row],[category &amp; sub-category]])-1)</f>
        <v>publishing</v>
      </c>
      <c r="P46" t="str">
        <f>RIGHT(Table1[[#This Row],[category &amp; sub-category]],LEN(Table1[[#This Row],[category &amp; sub-category]])-FIND("/",Table1[[#This Row],[category &amp; sub-category]]))</f>
        <v>fiction</v>
      </c>
      <c r="Q46" s="4">
        <f>ROUND(((Table1[[#This Row],[pledged]]/Table1[[#This Row],[goal]])*100),0)</f>
        <v>659</v>
      </c>
      <c r="R46">
        <f>IFERROR(ROUND((Table1[[#This Row],[pledged]]/Table1[[#This Row],[backers_count]]),2),Table1[[#This Row],[pledged]])</f>
        <v>107.56</v>
      </c>
      <c r="S46" s="9">
        <f>(((Table1[[#This Row],[launched_at]]/60)/60)/24)+DATE(1970,1,1)</f>
        <v>43541.208333333328</v>
      </c>
      <c r="T46" s="9">
        <f>(((Table1[[#This Row],[deadline]]/60)/60)/24)+DATE(1970,1,1)</f>
        <v>43542.208333333328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tr">
        <f>LEFT(Table1[[#This Row],[category &amp; sub-category]],FIND("/",Table1[[#This Row],[category &amp; sub-category]])-1)</f>
        <v>theater</v>
      </c>
      <c r="P47" t="str">
        <f>RIGHT(Table1[[#This Row],[category &amp; sub-category]],LEN(Table1[[#This Row],[category &amp; sub-category]])-FIND("/",Table1[[#This Row],[category &amp; sub-category]]))</f>
        <v>plays</v>
      </c>
      <c r="Q47" s="4">
        <f>ROUND(((Table1[[#This Row],[pledged]]/Table1[[#This Row],[goal]])*100),0)</f>
        <v>48</v>
      </c>
      <c r="R47">
        <f>IFERROR(ROUND((Table1[[#This Row],[pledged]]/Table1[[#This Row],[backers_count]]),2),Table1[[#This Row],[pledged]])</f>
        <v>94.38</v>
      </c>
      <c r="S47" s="9">
        <f>(((Table1[[#This Row],[launched_at]]/60)/60)/24)+DATE(1970,1,1)</f>
        <v>42676.208333333328</v>
      </c>
      <c r="T47" s="9">
        <f>(((Table1[[#This Row],[deadline]]/60)/60)/24)+DATE(1970,1,1)</f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tr">
        <f>LEFT(Table1[[#This Row],[category &amp; sub-category]],FIND("/",Table1[[#This Row],[category &amp; sub-category]])-1)</f>
        <v>music</v>
      </c>
      <c r="P48" t="str">
        <f>RIGHT(Table1[[#This Row],[category &amp; sub-category]],LEN(Table1[[#This Row],[category &amp; sub-category]])-FIND("/",Table1[[#This Row],[category &amp; sub-category]]))</f>
        <v>rock</v>
      </c>
      <c r="Q48" s="4">
        <f>ROUND(((Table1[[#This Row],[pledged]]/Table1[[#This Row],[goal]])*100),0)</f>
        <v>115</v>
      </c>
      <c r="R48">
        <f>IFERROR(ROUND((Table1[[#This Row],[pledged]]/Table1[[#This Row],[backers_count]]),2),Table1[[#This Row],[pledged]])</f>
        <v>46.16</v>
      </c>
      <c r="S48" s="9">
        <f>(((Table1[[#This Row],[launched_at]]/60)/60)/24)+DATE(1970,1,1)</f>
        <v>40367.208333333336</v>
      </c>
      <c r="T48" s="9">
        <f>(((Table1[[#This Row],[deadline]]/60)/60)/24)+DATE(1970,1,1)</f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tr">
        <f>LEFT(Table1[[#This Row],[category &amp; sub-category]],FIND("/",Table1[[#This Row],[category &amp; sub-category]])-1)</f>
        <v>theater</v>
      </c>
      <c r="P49" t="str">
        <f>RIGHT(Table1[[#This Row],[category &amp; sub-category]],LEN(Table1[[#This Row],[category &amp; sub-category]])-FIND("/",Table1[[#This Row],[category &amp; sub-category]]))</f>
        <v>plays</v>
      </c>
      <c r="Q49" s="4">
        <f>ROUND(((Table1[[#This Row],[pledged]]/Table1[[#This Row],[goal]])*100),0)</f>
        <v>475</v>
      </c>
      <c r="R49">
        <f>IFERROR(ROUND((Table1[[#This Row],[pledged]]/Table1[[#This Row],[backers_count]]),2),Table1[[#This Row],[pledged]])</f>
        <v>47.85</v>
      </c>
      <c r="S49" s="9">
        <f>(((Table1[[#This Row],[launched_at]]/60)/60)/24)+DATE(1970,1,1)</f>
        <v>41727.208333333336</v>
      </c>
      <c r="T49" s="9">
        <f>(((Table1[[#This Row],[deadline]]/60)/60)/24)+DATE(1970,1,1)</f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tr">
        <f>LEFT(Table1[[#This Row],[category &amp; sub-category]],FIND("/",Table1[[#This Row],[category &amp; sub-category]])-1)</f>
        <v>theater</v>
      </c>
      <c r="P50" t="str">
        <f>RIGHT(Table1[[#This Row],[category &amp; sub-category]],LEN(Table1[[#This Row],[category &amp; sub-category]])-FIND("/",Table1[[#This Row],[category &amp; sub-category]]))</f>
        <v>plays</v>
      </c>
      <c r="Q50" s="4">
        <f>ROUND(((Table1[[#This Row],[pledged]]/Table1[[#This Row],[goal]])*100),0)</f>
        <v>387</v>
      </c>
      <c r="R50">
        <f>IFERROR(ROUND((Table1[[#This Row],[pledged]]/Table1[[#This Row],[backers_count]]),2),Table1[[#This Row],[pledged]])</f>
        <v>53.01</v>
      </c>
      <c r="S50" s="9">
        <f>(((Table1[[#This Row],[launched_at]]/60)/60)/24)+DATE(1970,1,1)</f>
        <v>42180.208333333328</v>
      </c>
      <c r="T50" s="9">
        <f>(((Table1[[#This Row],[deadline]]/60)/60)/24)+DATE(1970,1,1)</f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tr">
        <f>LEFT(Table1[[#This Row],[category &amp; sub-category]],FIND("/",Table1[[#This Row],[category &amp; sub-category]])-1)</f>
        <v>music</v>
      </c>
      <c r="P51" t="str">
        <f>RIGHT(Table1[[#This Row],[category &amp; sub-category]],LEN(Table1[[#This Row],[category &amp; sub-category]])-FIND("/",Table1[[#This Row],[category &amp; sub-category]]))</f>
        <v>rock</v>
      </c>
      <c r="Q51" s="4">
        <f>ROUND(((Table1[[#This Row],[pledged]]/Table1[[#This Row],[goal]])*100),0)</f>
        <v>190</v>
      </c>
      <c r="R51">
        <f>IFERROR(ROUND((Table1[[#This Row],[pledged]]/Table1[[#This Row],[backers_count]]),2),Table1[[#This Row],[pledged]])</f>
        <v>45.06</v>
      </c>
      <c r="S51" s="9">
        <f>(((Table1[[#This Row],[launched_at]]/60)/60)/24)+DATE(1970,1,1)</f>
        <v>43758.208333333328</v>
      </c>
      <c r="T51" s="9">
        <f>(((Table1[[#This Row],[deadline]]/60)/60)/24)+DATE(1970,1,1)</f>
        <v>43803.25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tr">
        <f>LEFT(Table1[[#This Row],[category &amp; sub-category]],FIND("/",Table1[[#This Row],[category &amp; sub-category]])-1)</f>
        <v>music</v>
      </c>
      <c r="P52" t="str">
        <f>RIGHT(Table1[[#This Row],[category &amp; sub-category]],LEN(Table1[[#This Row],[category &amp; sub-category]])-FIND("/",Table1[[#This Row],[category &amp; sub-category]]))</f>
        <v>metal</v>
      </c>
      <c r="Q52" s="4">
        <f>ROUND(((Table1[[#This Row],[pledged]]/Table1[[#This Row],[goal]])*100),0)</f>
        <v>2</v>
      </c>
      <c r="R52">
        <f>IFERROR(ROUND((Table1[[#This Row],[pledged]]/Table1[[#This Row],[backers_count]]),2),Table1[[#This Row],[pledged]])</f>
        <v>2</v>
      </c>
      <c r="S52" s="9">
        <f>(((Table1[[#This Row],[launched_at]]/60)/60)/24)+DATE(1970,1,1)</f>
        <v>41487.208333333336</v>
      </c>
      <c r="T52" s="9">
        <f>(((Table1[[#This Row],[deadline]]/60)/60)/24)+DATE(1970,1,1)</f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tr">
        <f>LEFT(Table1[[#This Row],[category &amp; sub-category]],FIND("/",Table1[[#This Row],[category &amp; sub-category]])-1)</f>
        <v>technology</v>
      </c>
      <c r="P53" t="str">
        <f>RIGHT(Table1[[#This Row],[category &amp; sub-category]],LEN(Table1[[#This Row],[category &amp; sub-category]])-FIND("/",Table1[[#This Row],[category &amp; sub-category]]))</f>
        <v>wearables</v>
      </c>
      <c r="Q53" s="4">
        <f>ROUND(((Table1[[#This Row],[pledged]]/Table1[[#This Row],[goal]])*100),0)</f>
        <v>92</v>
      </c>
      <c r="R53">
        <f>IFERROR(ROUND((Table1[[#This Row],[pledged]]/Table1[[#This Row],[backers_count]]),2),Table1[[#This Row],[pledged]])</f>
        <v>99.01</v>
      </c>
      <c r="S53" s="9">
        <f>(((Table1[[#This Row],[launched_at]]/60)/60)/24)+DATE(1970,1,1)</f>
        <v>40995.208333333336</v>
      </c>
      <c r="T53" s="9">
        <f>(((Table1[[#This Row],[deadline]]/60)/60)/24)+DATE(1970,1,1)</f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tr">
        <f>LEFT(Table1[[#This Row],[category &amp; sub-category]],FIND("/",Table1[[#This Row],[category &amp; sub-category]])-1)</f>
        <v>theater</v>
      </c>
      <c r="P54" t="str">
        <f>RIGHT(Table1[[#This Row],[category &amp; sub-category]],LEN(Table1[[#This Row],[category &amp; sub-category]])-FIND("/",Table1[[#This Row],[category &amp; sub-category]]))</f>
        <v>plays</v>
      </c>
      <c r="Q54" s="4">
        <f>ROUND(((Table1[[#This Row],[pledged]]/Table1[[#This Row],[goal]])*100),0)</f>
        <v>34</v>
      </c>
      <c r="R54">
        <f>IFERROR(ROUND((Table1[[#This Row],[pledged]]/Table1[[#This Row],[backers_count]]),2),Table1[[#This Row],[pledged]])</f>
        <v>32.79</v>
      </c>
      <c r="S54" s="9">
        <f>(((Table1[[#This Row],[launched_at]]/60)/60)/24)+DATE(1970,1,1)</f>
        <v>40436.208333333336</v>
      </c>
      <c r="T54" s="9">
        <f>(((Table1[[#This Row],[deadline]]/60)/60)/24)+DATE(1970,1,1)</f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tr">
        <f>LEFT(Table1[[#This Row],[category &amp; sub-category]],FIND("/",Table1[[#This Row],[category &amp; sub-category]])-1)</f>
        <v>film &amp; video</v>
      </c>
      <c r="P55" t="str">
        <f>RIGHT(Table1[[#This Row],[category &amp; sub-category]],LEN(Table1[[#This Row],[category &amp; sub-category]])-FIND("/",Table1[[#This Row],[category &amp; sub-category]]))</f>
        <v>drama</v>
      </c>
      <c r="Q55" s="4">
        <f>ROUND(((Table1[[#This Row],[pledged]]/Table1[[#This Row],[goal]])*100),0)</f>
        <v>140</v>
      </c>
      <c r="R55">
        <f>IFERROR(ROUND((Table1[[#This Row],[pledged]]/Table1[[#This Row],[backers_count]]),2),Table1[[#This Row],[pledged]])</f>
        <v>59.12</v>
      </c>
      <c r="S55" s="9">
        <f>(((Table1[[#This Row],[launched_at]]/60)/60)/24)+DATE(1970,1,1)</f>
        <v>41779.208333333336</v>
      </c>
      <c r="T55" s="9">
        <f>(((Table1[[#This Row],[deadline]]/60)/60)/24)+DATE(1970,1,1)</f>
        <v>41818.208333333336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tr">
        <f>LEFT(Table1[[#This Row],[category &amp; sub-category]],FIND("/",Table1[[#This Row],[category &amp; sub-category]])-1)</f>
        <v>technology</v>
      </c>
      <c r="P56" t="str">
        <f>RIGHT(Table1[[#This Row],[category &amp; sub-category]],LEN(Table1[[#This Row],[category &amp; sub-category]])-FIND("/",Table1[[#This Row],[category &amp; sub-category]]))</f>
        <v>wearables</v>
      </c>
      <c r="Q56" s="4">
        <f>ROUND(((Table1[[#This Row],[pledged]]/Table1[[#This Row],[goal]])*100),0)</f>
        <v>90</v>
      </c>
      <c r="R56">
        <f>IFERROR(ROUND((Table1[[#This Row],[pledged]]/Table1[[#This Row],[backers_count]]),2),Table1[[#This Row],[pledged]])</f>
        <v>44.93</v>
      </c>
      <c r="S56" s="9">
        <f>(((Table1[[#This Row],[launched_at]]/60)/60)/24)+DATE(1970,1,1)</f>
        <v>43170.25</v>
      </c>
      <c r="T56" s="9">
        <f>(((Table1[[#This Row],[deadline]]/60)/60)/24)+DATE(1970,1,1)</f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tr">
        <f>LEFT(Table1[[#This Row],[category &amp; sub-category]],FIND("/",Table1[[#This Row],[category &amp; sub-category]])-1)</f>
        <v>music</v>
      </c>
      <c r="P57" t="str">
        <f>RIGHT(Table1[[#This Row],[category &amp; sub-category]],LEN(Table1[[#This Row],[category &amp; sub-category]])-FIND("/",Table1[[#This Row],[category &amp; sub-category]]))</f>
        <v>jazz</v>
      </c>
      <c r="Q57" s="4">
        <f>ROUND(((Table1[[#This Row],[pledged]]/Table1[[#This Row],[goal]])*100),0)</f>
        <v>178</v>
      </c>
      <c r="R57">
        <f>IFERROR(ROUND((Table1[[#This Row],[pledged]]/Table1[[#This Row],[backers_count]]),2),Table1[[#This Row],[pledged]])</f>
        <v>89.66</v>
      </c>
      <c r="S57" s="9">
        <f>(((Table1[[#This Row],[launched_at]]/60)/60)/24)+DATE(1970,1,1)</f>
        <v>43311.208333333328</v>
      </c>
      <c r="T57" s="9">
        <f>(((Table1[[#This Row],[deadline]]/60)/60)/24)+DATE(1970,1,1)</f>
        <v>43316.208333333328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tr">
        <f>LEFT(Table1[[#This Row],[category &amp; sub-category]],FIND("/",Table1[[#This Row],[category &amp; sub-category]])-1)</f>
        <v>technology</v>
      </c>
      <c r="P58" t="str">
        <f>RIGHT(Table1[[#This Row],[category &amp; sub-category]],LEN(Table1[[#This Row],[category &amp; sub-category]])-FIND("/",Table1[[#This Row],[category &amp; sub-category]]))</f>
        <v>wearables</v>
      </c>
      <c r="Q58" s="4">
        <f>ROUND(((Table1[[#This Row],[pledged]]/Table1[[#This Row],[goal]])*100),0)</f>
        <v>144</v>
      </c>
      <c r="R58">
        <f>IFERROR(ROUND((Table1[[#This Row],[pledged]]/Table1[[#This Row],[backers_count]]),2),Table1[[#This Row],[pledged]])</f>
        <v>70.08</v>
      </c>
      <c r="S58" s="9">
        <f>(((Table1[[#This Row],[launched_at]]/60)/60)/24)+DATE(1970,1,1)</f>
        <v>42014.25</v>
      </c>
      <c r="T58" s="9">
        <f>(((Table1[[#This Row],[deadline]]/60)/60)/24)+DATE(1970,1,1)</f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tr">
        <f>LEFT(Table1[[#This Row],[category &amp; sub-category]],FIND("/",Table1[[#This Row],[category &amp; sub-category]])-1)</f>
        <v>games</v>
      </c>
      <c r="P59" t="str">
        <f>RIGHT(Table1[[#This Row],[category &amp; sub-category]],LEN(Table1[[#This Row],[category &amp; sub-category]])-FIND("/",Table1[[#This Row],[category &amp; sub-category]]))</f>
        <v>video games</v>
      </c>
      <c r="Q59" s="4">
        <f>ROUND(((Table1[[#This Row],[pledged]]/Table1[[#This Row],[goal]])*100),0)</f>
        <v>215</v>
      </c>
      <c r="R59">
        <f>IFERROR(ROUND((Table1[[#This Row],[pledged]]/Table1[[#This Row],[backers_count]]),2),Table1[[#This Row],[pledged]])</f>
        <v>31.06</v>
      </c>
      <c r="S59" s="9">
        <f>(((Table1[[#This Row],[launched_at]]/60)/60)/24)+DATE(1970,1,1)</f>
        <v>42979.208333333328</v>
      </c>
      <c r="T59" s="9">
        <f>(((Table1[[#This Row],[deadline]]/60)/60)/24)+DATE(1970,1,1)</f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tr">
        <f>LEFT(Table1[[#This Row],[category &amp; sub-category]],FIND("/",Table1[[#This Row],[category &amp; sub-category]])-1)</f>
        <v>theater</v>
      </c>
      <c r="P60" t="str">
        <f>RIGHT(Table1[[#This Row],[category &amp; sub-category]],LEN(Table1[[#This Row],[category &amp; sub-category]])-FIND("/",Table1[[#This Row],[category &amp; sub-category]]))</f>
        <v>plays</v>
      </c>
      <c r="Q60" s="4">
        <f>ROUND(((Table1[[#This Row],[pledged]]/Table1[[#This Row],[goal]])*100),0)</f>
        <v>227</v>
      </c>
      <c r="R60">
        <f>IFERROR(ROUND((Table1[[#This Row],[pledged]]/Table1[[#This Row],[backers_count]]),2),Table1[[#This Row],[pledged]])</f>
        <v>29.06</v>
      </c>
      <c r="S60" s="9">
        <f>(((Table1[[#This Row],[launched_at]]/60)/60)/24)+DATE(1970,1,1)</f>
        <v>42268.208333333328</v>
      </c>
      <c r="T60" s="9">
        <f>(((Table1[[#This Row],[deadline]]/60)/60)/24)+DATE(1970,1,1)</f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tr">
        <f>LEFT(Table1[[#This Row],[category &amp; sub-category]],FIND("/",Table1[[#This Row],[category &amp; sub-category]])-1)</f>
        <v>theater</v>
      </c>
      <c r="P61" t="str">
        <f>RIGHT(Table1[[#This Row],[category &amp; sub-category]],LEN(Table1[[#This Row],[category &amp; sub-category]])-FIND("/",Table1[[#This Row],[category &amp; sub-category]]))</f>
        <v>plays</v>
      </c>
      <c r="Q61" s="4">
        <f>ROUND(((Table1[[#This Row],[pledged]]/Table1[[#This Row],[goal]])*100),0)</f>
        <v>275</v>
      </c>
      <c r="R61">
        <f>IFERROR(ROUND((Table1[[#This Row],[pledged]]/Table1[[#This Row],[backers_count]]),2),Table1[[#This Row],[pledged]])</f>
        <v>30.09</v>
      </c>
      <c r="S61" s="9">
        <f>(((Table1[[#This Row],[launched_at]]/60)/60)/24)+DATE(1970,1,1)</f>
        <v>42898.208333333328</v>
      </c>
      <c r="T61" s="9">
        <f>(((Table1[[#This Row],[deadline]]/60)/60)/24)+DATE(1970,1,1)</f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tr">
        <f>LEFT(Table1[[#This Row],[category &amp; sub-category]],FIND("/",Table1[[#This Row],[category &amp; sub-category]])-1)</f>
        <v>theater</v>
      </c>
      <c r="P62" t="str">
        <f>RIGHT(Table1[[#This Row],[category &amp; sub-category]],LEN(Table1[[#This Row],[category &amp; sub-category]])-FIND("/",Table1[[#This Row],[category &amp; sub-category]]))</f>
        <v>plays</v>
      </c>
      <c r="Q62" s="4">
        <f>ROUND(((Table1[[#This Row],[pledged]]/Table1[[#This Row],[goal]])*100),0)</f>
        <v>144</v>
      </c>
      <c r="R62">
        <f>IFERROR(ROUND((Table1[[#This Row],[pledged]]/Table1[[#This Row],[backers_count]]),2),Table1[[#This Row],[pledged]])</f>
        <v>85</v>
      </c>
      <c r="S62" s="9">
        <f>(((Table1[[#This Row],[launched_at]]/60)/60)/24)+DATE(1970,1,1)</f>
        <v>41107.208333333336</v>
      </c>
      <c r="T62" s="9">
        <f>(((Table1[[#This Row],[deadline]]/60)/60)/24)+DATE(1970,1,1)</f>
        <v>41110.208333333336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tr">
        <f>LEFT(Table1[[#This Row],[category &amp; sub-category]],FIND("/",Table1[[#This Row],[category &amp; sub-category]])-1)</f>
        <v>theater</v>
      </c>
      <c r="P63" t="str">
        <f>RIGHT(Table1[[#This Row],[category &amp; sub-category]],LEN(Table1[[#This Row],[category &amp; sub-category]])-FIND("/",Table1[[#This Row],[category &amp; sub-category]]))</f>
        <v>plays</v>
      </c>
      <c r="Q63" s="4">
        <f>ROUND(((Table1[[#This Row],[pledged]]/Table1[[#This Row],[goal]])*100),0)</f>
        <v>93</v>
      </c>
      <c r="R63">
        <f>IFERROR(ROUND((Table1[[#This Row],[pledged]]/Table1[[#This Row],[backers_count]]),2),Table1[[#This Row],[pledged]])</f>
        <v>82</v>
      </c>
      <c r="S63" s="9">
        <f>(((Table1[[#This Row],[launched_at]]/60)/60)/24)+DATE(1970,1,1)</f>
        <v>40595.25</v>
      </c>
      <c r="T63" s="9">
        <f>(((Table1[[#This Row],[deadline]]/60)/60)/24)+DATE(1970,1,1)</f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tr">
        <f>LEFT(Table1[[#This Row],[category &amp; sub-category]],FIND("/",Table1[[#This Row],[category &amp; sub-category]])-1)</f>
        <v>technology</v>
      </c>
      <c r="P64" t="str">
        <f>RIGHT(Table1[[#This Row],[category &amp; sub-category]],LEN(Table1[[#This Row],[category &amp; sub-category]])-FIND("/",Table1[[#This Row],[category &amp; sub-category]]))</f>
        <v>web</v>
      </c>
      <c r="Q64" s="4">
        <f>ROUND(((Table1[[#This Row],[pledged]]/Table1[[#This Row],[goal]])*100),0)</f>
        <v>723</v>
      </c>
      <c r="R64">
        <f>IFERROR(ROUND((Table1[[#This Row],[pledged]]/Table1[[#This Row],[backers_count]]),2),Table1[[#This Row],[pledged]])</f>
        <v>58.04</v>
      </c>
      <c r="S64" s="9">
        <f>(((Table1[[#This Row],[launched_at]]/60)/60)/24)+DATE(1970,1,1)</f>
        <v>42160.208333333328</v>
      </c>
      <c r="T64" s="9">
        <f>(((Table1[[#This Row],[deadline]]/60)/60)/24)+DATE(1970,1,1)</f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tr">
        <f>LEFT(Table1[[#This Row],[category &amp; sub-category]],FIND("/",Table1[[#This Row],[category &amp; sub-category]])-1)</f>
        <v>theater</v>
      </c>
      <c r="P65" t="str">
        <f>RIGHT(Table1[[#This Row],[category &amp; sub-category]],LEN(Table1[[#This Row],[category &amp; sub-category]])-FIND("/",Table1[[#This Row],[category &amp; sub-category]]))</f>
        <v>plays</v>
      </c>
      <c r="Q65" s="4">
        <f>ROUND(((Table1[[#This Row],[pledged]]/Table1[[#This Row],[goal]])*100),0)</f>
        <v>12</v>
      </c>
      <c r="R65">
        <f>IFERROR(ROUND((Table1[[#This Row],[pledged]]/Table1[[#This Row],[backers_count]]),2),Table1[[#This Row],[pledged]])</f>
        <v>111.4</v>
      </c>
      <c r="S65" s="9">
        <f>(((Table1[[#This Row],[launched_at]]/60)/60)/24)+DATE(1970,1,1)</f>
        <v>42853.208333333328</v>
      </c>
      <c r="T65" s="9">
        <f>(((Table1[[#This Row],[deadline]]/60)/60)/24)+DATE(1970,1,1)</f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tr">
        <f>LEFT(Table1[[#This Row],[category &amp; sub-category]],FIND("/",Table1[[#This Row],[category &amp; sub-category]])-1)</f>
        <v>technology</v>
      </c>
      <c r="P66" t="str">
        <f>RIGHT(Table1[[#This Row],[category &amp; sub-category]],LEN(Table1[[#This Row],[category &amp; sub-category]])-FIND("/",Table1[[#This Row],[category &amp; sub-category]]))</f>
        <v>web</v>
      </c>
      <c r="Q66" s="4">
        <f>ROUND(((Table1[[#This Row],[pledged]]/Table1[[#This Row],[goal]])*100),0)</f>
        <v>98</v>
      </c>
      <c r="R66">
        <f>IFERROR(ROUND((Table1[[#This Row],[pledged]]/Table1[[#This Row],[backers_count]]),2),Table1[[#This Row],[pledged]])</f>
        <v>71.95</v>
      </c>
      <c r="S66" s="9">
        <f>(((Table1[[#This Row],[launched_at]]/60)/60)/24)+DATE(1970,1,1)</f>
        <v>43283.208333333328</v>
      </c>
      <c r="T66" s="9">
        <f>(((Table1[[#This Row],[deadline]]/60)/60)/24)+DATE(1970,1,1)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tr">
        <f>LEFT(Table1[[#This Row],[category &amp; sub-category]],FIND("/",Table1[[#This Row],[category &amp; sub-category]])-1)</f>
        <v>theater</v>
      </c>
      <c r="P67" t="str">
        <f>RIGHT(Table1[[#This Row],[category &amp; sub-category]],LEN(Table1[[#This Row],[category &amp; sub-category]])-FIND("/",Table1[[#This Row],[category &amp; sub-category]]))</f>
        <v>plays</v>
      </c>
      <c r="Q67" s="4">
        <f>ROUND(((Table1[[#This Row],[pledged]]/Table1[[#This Row],[goal]])*100),0)</f>
        <v>236</v>
      </c>
      <c r="R67">
        <f>IFERROR(ROUND((Table1[[#This Row],[pledged]]/Table1[[#This Row],[backers_count]]),2),Table1[[#This Row],[pledged]])</f>
        <v>61.04</v>
      </c>
      <c r="S67" s="9">
        <f>(((Table1[[#This Row],[launched_at]]/60)/60)/24)+DATE(1970,1,1)</f>
        <v>40570.25</v>
      </c>
      <c r="T67" s="9">
        <f>(((Table1[[#This Row],[deadline]]/60)/60)/24)+DATE(1970,1,1)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tr">
        <f>LEFT(Table1[[#This Row],[category &amp; sub-category]],FIND("/",Table1[[#This Row],[category &amp; sub-category]])-1)</f>
        <v>theater</v>
      </c>
      <c r="P68" t="str">
        <f>RIGHT(Table1[[#This Row],[category &amp; sub-category]],LEN(Table1[[#This Row],[category &amp; sub-category]])-FIND("/",Table1[[#This Row],[category &amp; sub-category]]))</f>
        <v>plays</v>
      </c>
      <c r="Q68" s="4">
        <f>ROUND(((Table1[[#This Row],[pledged]]/Table1[[#This Row],[goal]])*100),0)</f>
        <v>45</v>
      </c>
      <c r="R68">
        <f>IFERROR(ROUND((Table1[[#This Row],[pledged]]/Table1[[#This Row],[backers_count]]),2),Table1[[#This Row],[pledged]])</f>
        <v>108.92</v>
      </c>
      <c r="S68" s="9">
        <f>(((Table1[[#This Row],[launched_at]]/60)/60)/24)+DATE(1970,1,1)</f>
        <v>42102.208333333328</v>
      </c>
      <c r="T68" s="9">
        <f>(((Table1[[#This Row],[deadline]]/60)/60)/24)+DATE(1970,1,1)</f>
        <v>42107.208333333328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tr">
        <f>LEFT(Table1[[#This Row],[category &amp; sub-category]],FIND("/",Table1[[#This Row],[category &amp; sub-category]])-1)</f>
        <v>technology</v>
      </c>
      <c r="P69" t="str">
        <f>RIGHT(Table1[[#This Row],[category &amp; sub-category]],LEN(Table1[[#This Row],[category &amp; sub-category]])-FIND("/",Table1[[#This Row],[category &amp; sub-category]]))</f>
        <v>wearables</v>
      </c>
      <c r="Q69" s="4">
        <f>ROUND(((Table1[[#This Row],[pledged]]/Table1[[#This Row],[goal]])*100),0)</f>
        <v>162</v>
      </c>
      <c r="R69">
        <f>IFERROR(ROUND((Table1[[#This Row],[pledged]]/Table1[[#This Row],[backers_count]]),2),Table1[[#This Row],[pledged]])</f>
        <v>29</v>
      </c>
      <c r="S69" s="9">
        <f>(((Table1[[#This Row],[launched_at]]/60)/60)/24)+DATE(1970,1,1)</f>
        <v>40203.25</v>
      </c>
      <c r="T69" s="9">
        <f>(((Table1[[#This Row],[deadline]]/60)/60)/24)+DATE(1970,1,1)</f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tr">
        <f>LEFT(Table1[[#This Row],[category &amp; sub-category]],FIND("/",Table1[[#This Row],[category &amp; sub-category]])-1)</f>
        <v>theater</v>
      </c>
      <c r="P70" t="str">
        <f>RIGHT(Table1[[#This Row],[category &amp; sub-category]],LEN(Table1[[#This Row],[category &amp; sub-category]])-FIND("/",Table1[[#This Row],[category &amp; sub-category]]))</f>
        <v>plays</v>
      </c>
      <c r="Q70" s="4">
        <f>ROUND(((Table1[[#This Row],[pledged]]/Table1[[#This Row],[goal]])*100),0)</f>
        <v>255</v>
      </c>
      <c r="R70">
        <f>IFERROR(ROUND((Table1[[#This Row],[pledged]]/Table1[[#This Row],[backers_count]]),2),Table1[[#This Row],[pledged]])</f>
        <v>58.98</v>
      </c>
      <c r="S70" s="9">
        <f>(((Table1[[#This Row],[launched_at]]/60)/60)/24)+DATE(1970,1,1)</f>
        <v>42943.208333333328</v>
      </c>
      <c r="T70" s="9">
        <f>(((Table1[[#This Row],[deadline]]/60)/60)/24)+DATE(1970,1,1)</f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tr">
        <f>LEFT(Table1[[#This Row],[category &amp; sub-category]],FIND("/",Table1[[#This Row],[category &amp; sub-category]])-1)</f>
        <v>theater</v>
      </c>
      <c r="P71" t="str">
        <f>RIGHT(Table1[[#This Row],[category &amp; sub-category]],LEN(Table1[[#This Row],[category &amp; sub-category]])-FIND("/",Table1[[#This Row],[category &amp; sub-category]]))</f>
        <v>plays</v>
      </c>
      <c r="Q71" s="4">
        <f>ROUND(((Table1[[#This Row],[pledged]]/Table1[[#This Row],[goal]])*100),0)</f>
        <v>24</v>
      </c>
      <c r="R71">
        <f>IFERROR(ROUND((Table1[[#This Row],[pledged]]/Table1[[#This Row],[backers_count]]),2),Table1[[#This Row],[pledged]])</f>
        <v>111.82</v>
      </c>
      <c r="S71" s="9">
        <f>(((Table1[[#This Row],[launched_at]]/60)/60)/24)+DATE(1970,1,1)</f>
        <v>40531.25</v>
      </c>
      <c r="T71" s="9">
        <f>(((Table1[[#This Row],[deadline]]/60)/60)/24)+DATE(1970,1,1)</f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tr">
        <f>LEFT(Table1[[#This Row],[category &amp; sub-category]],FIND("/",Table1[[#This Row],[category &amp; sub-category]])-1)</f>
        <v>theater</v>
      </c>
      <c r="P72" t="str">
        <f>RIGHT(Table1[[#This Row],[category &amp; sub-category]],LEN(Table1[[#This Row],[category &amp; sub-category]])-FIND("/",Table1[[#This Row],[category &amp; sub-category]]))</f>
        <v>plays</v>
      </c>
      <c r="Q72" s="4">
        <f>ROUND(((Table1[[#This Row],[pledged]]/Table1[[#This Row],[goal]])*100),0)</f>
        <v>124</v>
      </c>
      <c r="R72">
        <f>IFERROR(ROUND((Table1[[#This Row],[pledged]]/Table1[[#This Row],[backers_count]]),2),Table1[[#This Row],[pledged]])</f>
        <v>64</v>
      </c>
      <c r="S72" s="9">
        <f>(((Table1[[#This Row],[launched_at]]/60)/60)/24)+DATE(1970,1,1)</f>
        <v>40484.208333333336</v>
      </c>
      <c r="T72" s="9">
        <f>(((Table1[[#This Row],[deadline]]/60)/60)/24)+DATE(1970,1,1)</f>
        <v>40533.25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tr">
        <f>LEFT(Table1[[#This Row],[category &amp; sub-category]],FIND("/",Table1[[#This Row],[category &amp; sub-category]])-1)</f>
        <v>theater</v>
      </c>
      <c r="P73" t="str">
        <f>RIGHT(Table1[[#This Row],[category &amp; sub-category]],LEN(Table1[[#This Row],[category &amp; sub-category]])-FIND("/",Table1[[#This Row],[category &amp; sub-category]]))</f>
        <v>plays</v>
      </c>
      <c r="Q73" s="4">
        <f>ROUND(((Table1[[#This Row],[pledged]]/Table1[[#This Row],[goal]])*100),0)</f>
        <v>108</v>
      </c>
      <c r="R73">
        <f>IFERROR(ROUND((Table1[[#This Row],[pledged]]/Table1[[#This Row],[backers_count]]),2),Table1[[#This Row],[pledged]])</f>
        <v>85.32</v>
      </c>
      <c r="S73" s="9">
        <f>(((Table1[[#This Row],[launched_at]]/60)/60)/24)+DATE(1970,1,1)</f>
        <v>43799.25</v>
      </c>
      <c r="T73" s="9">
        <f>(((Table1[[#This Row],[deadline]]/60)/60)/24)+DATE(1970,1,1)</f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tr">
        <f>LEFT(Table1[[#This Row],[category &amp; sub-category]],FIND("/",Table1[[#This Row],[category &amp; sub-category]])-1)</f>
        <v>film &amp; video</v>
      </c>
      <c r="P74" t="str">
        <f>RIGHT(Table1[[#This Row],[category &amp; sub-category]],LEN(Table1[[#This Row],[category &amp; sub-category]])-FIND("/",Table1[[#This Row],[category &amp; sub-category]]))</f>
        <v>animation</v>
      </c>
      <c r="Q74" s="4">
        <f>ROUND(((Table1[[#This Row],[pledged]]/Table1[[#This Row],[goal]])*100),0)</f>
        <v>670</v>
      </c>
      <c r="R74">
        <f>IFERROR(ROUND((Table1[[#This Row],[pledged]]/Table1[[#This Row],[backers_count]]),2),Table1[[#This Row],[pledged]])</f>
        <v>74.48</v>
      </c>
      <c r="S74" s="9">
        <f>(((Table1[[#This Row],[launched_at]]/60)/60)/24)+DATE(1970,1,1)</f>
        <v>42186.208333333328</v>
      </c>
      <c r="T74" s="9">
        <f>(((Table1[[#This Row],[deadline]]/60)/60)/24)+DATE(1970,1,1)</f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tr">
        <f>LEFT(Table1[[#This Row],[category &amp; sub-category]],FIND("/",Table1[[#This Row],[category &amp; sub-category]])-1)</f>
        <v>music</v>
      </c>
      <c r="P75" t="str">
        <f>RIGHT(Table1[[#This Row],[category &amp; sub-category]],LEN(Table1[[#This Row],[category &amp; sub-category]])-FIND("/",Table1[[#This Row],[category &amp; sub-category]]))</f>
        <v>jazz</v>
      </c>
      <c r="Q75" s="4">
        <f>ROUND(((Table1[[#This Row],[pledged]]/Table1[[#This Row],[goal]])*100),0)</f>
        <v>661</v>
      </c>
      <c r="R75">
        <f>IFERROR(ROUND((Table1[[#This Row],[pledged]]/Table1[[#This Row],[backers_count]]),2),Table1[[#This Row],[pledged]])</f>
        <v>105.15</v>
      </c>
      <c r="S75" s="9">
        <f>(((Table1[[#This Row],[launched_at]]/60)/60)/24)+DATE(1970,1,1)</f>
        <v>42701.25</v>
      </c>
      <c r="T75" s="9">
        <f>(((Table1[[#This Row],[deadline]]/60)/60)/24)+DATE(1970,1,1)</f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tr">
        <f>LEFT(Table1[[#This Row],[category &amp; sub-category]],FIND("/",Table1[[#This Row],[category &amp; sub-category]])-1)</f>
        <v>music</v>
      </c>
      <c r="P76" t="str">
        <f>RIGHT(Table1[[#This Row],[category &amp; sub-category]],LEN(Table1[[#This Row],[category &amp; sub-category]])-FIND("/",Table1[[#This Row],[category &amp; sub-category]]))</f>
        <v>metal</v>
      </c>
      <c r="Q76" s="4">
        <f>ROUND(((Table1[[#This Row],[pledged]]/Table1[[#This Row],[goal]])*100),0)</f>
        <v>122</v>
      </c>
      <c r="R76">
        <f>IFERROR(ROUND((Table1[[#This Row],[pledged]]/Table1[[#This Row],[backers_count]]),2),Table1[[#This Row],[pledged]])</f>
        <v>56.19</v>
      </c>
      <c r="S76" s="9">
        <f>(((Table1[[#This Row],[launched_at]]/60)/60)/24)+DATE(1970,1,1)</f>
        <v>42456.208333333328</v>
      </c>
      <c r="T76" s="9">
        <f>(((Table1[[#This Row],[deadline]]/60)/60)/24)+DATE(1970,1,1)</f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tr">
        <f>LEFT(Table1[[#This Row],[category &amp; sub-category]],FIND("/",Table1[[#This Row],[category &amp; sub-category]])-1)</f>
        <v>photography</v>
      </c>
      <c r="P77" t="str">
        <f>RIGHT(Table1[[#This Row],[category &amp; sub-category]],LEN(Table1[[#This Row],[category &amp; sub-category]])-FIND("/",Table1[[#This Row],[category &amp; sub-category]]))</f>
        <v>photography books</v>
      </c>
      <c r="Q77" s="4">
        <f>ROUND(((Table1[[#This Row],[pledged]]/Table1[[#This Row],[goal]])*100),0)</f>
        <v>151</v>
      </c>
      <c r="R77">
        <f>IFERROR(ROUND((Table1[[#This Row],[pledged]]/Table1[[#This Row],[backers_count]]),2),Table1[[#This Row],[pledged]])</f>
        <v>85.92</v>
      </c>
      <c r="S77" s="9">
        <f>(((Table1[[#This Row],[launched_at]]/60)/60)/24)+DATE(1970,1,1)</f>
        <v>43296.208333333328</v>
      </c>
      <c r="T77" s="9">
        <f>(((Table1[[#This Row],[deadline]]/60)/60)/24)+DATE(1970,1,1)</f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tr">
        <f>LEFT(Table1[[#This Row],[category &amp; sub-category]],FIND("/",Table1[[#This Row],[category &amp; sub-category]])-1)</f>
        <v>theater</v>
      </c>
      <c r="P78" t="str">
        <f>RIGHT(Table1[[#This Row],[category &amp; sub-category]],LEN(Table1[[#This Row],[category &amp; sub-category]])-FIND("/",Table1[[#This Row],[category &amp; sub-category]]))</f>
        <v>plays</v>
      </c>
      <c r="Q78" s="4">
        <f>ROUND(((Table1[[#This Row],[pledged]]/Table1[[#This Row],[goal]])*100),0)</f>
        <v>78</v>
      </c>
      <c r="R78">
        <f>IFERROR(ROUND((Table1[[#This Row],[pledged]]/Table1[[#This Row],[backers_count]]),2),Table1[[#This Row],[pledged]])</f>
        <v>57</v>
      </c>
      <c r="S78" s="9">
        <f>(((Table1[[#This Row],[launched_at]]/60)/60)/24)+DATE(1970,1,1)</f>
        <v>42027.25</v>
      </c>
      <c r="T78" s="9">
        <f>(((Table1[[#This Row],[deadline]]/60)/60)/24)+DATE(1970,1,1)</f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tr">
        <f>LEFT(Table1[[#This Row],[category &amp; sub-category]],FIND("/",Table1[[#This Row],[category &amp; sub-category]])-1)</f>
        <v>film &amp; video</v>
      </c>
      <c r="P79" t="str">
        <f>RIGHT(Table1[[#This Row],[category &amp; sub-category]],LEN(Table1[[#This Row],[category &amp; sub-category]])-FIND("/",Table1[[#This Row],[category &amp; sub-category]]))</f>
        <v>animation</v>
      </c>
      <c r="Q79" s="4">
        <f>ROUND(((Table1[[#This Row],[pledged]]/Table1[[#This Row],[goal]])*100),0)</f>
        <v>47</v>
      </c>
      <c r="R79">
        <f>IFERROR(ROUND((Table1[[#This Row],[pledged]]/Table1[[#This Row],[backers_count]]),2),Table1[[#This Row],[pledged]])</f>
        <v>79.64</v>
      </c>
      <c r="S79" s="9">
        <f>(((Table1[[#This Row],[launched_at]]/60)/60)/24)+DATE(1970,1,1)</f>
        <v>40448.208333333336</v>
      </c>
      <c r="T79" s="9">
        <f>(((Table1[[#This Row],[deadline]]/60)/60)/24)+DATE(1970,1,1)</f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tr">
        <f>LEFT(Table1[[#This Row],[category &amp; sub-category]],FIND("/",Table1[[#This Row],[category &amp; sub-category]])-1)</f>
        <v>publishing</v>
      </c>
      <c r="P80" t="str">
        <f>RIGHT(Table1[[#This Row],[category &amp; sub-category]],LEN(Table1[[#This Row],[category &amp; sub-category]])-FIND("/",Table1[[#This Row],[category &amp; sub-category]]))</f>
        <v>translations</v>
      </c>
      <c r="Q80" s="4">
        <f>ROUND(((Table1[[#This Row],[pledged]]/Table1[[#This Row],[goal]])*100),0)</f>
        <v>301</v>
      </c>
      <c r="R80">
        <f>IFERROR(ROUND((Table1[[#This Row],[pledged]]/Table1[[#This Row],[backers_count]]),2),Table1[[#This Row],[pledged]])</f>
        <v>41.02</v>
      </c>
      <c r="S80" s="9">
        <f>(((Table1[[#This Row],[launched_at]]/60)/60)/24)+DATE(1970,1,1)</f>
        <v>43206.208333333328</v>
      </c>
      <c r="T80" s="9">
        <f>(((Table1[[#This Row],[deadline]]/60)/60)/24)+DATE(1970,1,1)</f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tr">
        <f>LEFT(Table1[[#This Row],[category &amp; sub-category]],FIND("/",Table1[[#This Row],[category &amp; sub-category]])-1)</f>
        <v>theater</v>
      </c>
      <c r="P81" t="str">
        <f>RIGHT(Table1[[#This Row],[category &amp; sub-category]],LEN(Table1[[#This Row],[category &amp; sub-category]])-FIND("/",Table1[[#This Row],[category &amp; sub-category]]))</f>
        <v>plays</v>
      </c>
      <c r="Q81" s="4">
        <f>ROUND(((Table1[[#This Row],[pledged]]/Table1[[#This Row],[goal]])*100),0)</f>
        <v>70</v>
      </c>
      <c r="R81">
        <f>IFERROR(ROUND((Table1[[#This Row],[pledged]]/Table1[[#This Row],[backers_count]]),2),Table1[[#This Row],[pledged]])</f>
        <v>48</v>
      </c>
      <c r="S81" s="9">
        <f>(((Table1[[#This Row],[launched_at]]/60)/60)/24)+DATE(1970,1,1)</f>
        <v>43267.208333333328</v>
      </c>
      <c r="T81" s="9">
        <f>(((Table1[[#This Row],[deadline]]/60)/60)/24)+DATE(1970,1,1)</f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tr">
        <f>LEFT(Table1[[#This Row],[category &amp; sub-category]],FIND("/",Table1[[#This Row],[category &amp; sub-category]])-1)</f>
        <v>games</v>
      </c>
      <c r="P82" t="str">
        <f>RIGHT(Table1[[#This Row],[category &amp; sub-category]],LEN(Table1[[#This Row],[category &amp; sub-category]])-FIND("/",Table1[[#This Row],[category &amp; sub-category]]))</f>
        <v>video games</v>
      </c>
      <c r="Q82" s="4">
        <f>ROUND(((Table1[[#This Row],[pledged]]/Table1[[#This Row],[goal]])*100),0)</f>
        <v>637</v>
      </c>
      <c r="R82">
        <f>IFERROR(ROUND((Table1[[#This Row],[pledged]]/Table1[[#This Row],[backers_count]]),2),Table1[[#This Row],[pledged]])</f>
        <v>55.21</v>
      </c>
      <c r="S82" s="9">
        <f>(((Table1[[#This Row],[launched_at]]/60)/60)/24)+DATE(1970,1,1)</f>
        <v>42976.208333333328</v>
      </c>
      <c r="T82" s="9">
        <f>(((Table1[[#This Row],[deadline]]/60)/60)/24)+DATE(1970,1,1)</f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tr">
        <f>LEFT(Table1[[#This Row],[category &amp; sub-category]],FIND("/",Table1[[#This Row],[category &amp; sub-category]])-1)</f>
        <v>music</v>
      </c>
      <c r="P83" t="str">
        <f>RIGHT(Table1[[#This Row],[category &amp; sub-category]],LEN(Table1[[#This Row],[category &amp; sub-category]])-FIND("/",Table1[[#This Row],[category &amp; sub-category]]))</f>
        <v>rock</v>
      </c>
      <c r="Q83" s="4">
        <f>ROUND(((Table1[[#This Row],[pledged]]/Table1[[#This Row],[goal]])*100),0)</f>
        <v>225</v>
      </c>
      <c r="R83">
        <f>IFERROR(ROUND((Table1[[#This Row],[pledged]]/Table1[[#This Row],[backers_count]]),2),Table1[[#This Row],[pledged]])</f>
        <v>92.11</v>
      </c>
      <c r="S83" s="9">
        <f>(((Table1[[#This Row],[launched_at]]/60)/60)/24)+DATE(1970,1,1)</f>
        <v>43062.25</v>
      </c>
      <c r="T83" s="9">
        <f>(((Table1[[#This Row],[deadline]]/60)/60)/24)+DATE(1970,1,1)</f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tr">
        <f>LEFT(Table1[[#This Row],[category &amp; sub-category]],FIND("/",Table1[[#This Row],[category &amp; sub-category]])-1)</f>
        <v>games</v>
      </c>
      <c r="P84" t="str">
        <f>RIGHT(Table1[[#This Row],[category &amp; sub-category]],LEN(Table1[[#This Row],[category &amp; sub-category]])-FIND("/",Table1[[#This Row],[category &amp; sub-category]]))</f>
        <v>video games</v>
      </c>
      <c r="Q84" s="4">
        <f>ROUND(((Table1[[#This Row],[pledged]]/Table1[[#This Row],[goal]])*100),0)</f>
        <v>1497</v>
      </c>
      <c r="R84">
        <f>IFERROR(ROUND((Table1[[#This Row],[pledged]]/Table1[[#This Row],[backers_count]]),2),Table1[[#This Row],[pledged]])</f>
        <v>83.18</v>
      </c>
      <c r="S84" s="9">
        <f>(((Table1[[#This Row],[launched_at]]/60)/60)/24)+DATE(1970,1,1)</f>
        <v>43482.25</v>
      </c>
      <c r="T84" s="9">
        <f>(((Table1[[#This Row],[deadline]]/60)/60)/24)+DATE(1970,1,1)</f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tr">
        <f>LEFT(Table1[[#This Row],[category &amp; sub-category]],FIND("/",Table1[[#This Row],[category &amp; sub-category]])-1)</f>
        <v>music</v>
      </c>
      <c r="P85" t="str">
        <f>RIGHT(Table1[[#This Row],[category &amp; sub-category]],LEN(Table1[[#This Row],[category &amp; sub-category]])-FIND("/",Table1[[#This Row],[category &amp; sub-category]]))</f>
        <v>electric music</v>
      </c>
      <c r="Q85" s="4">
        <f>ROUND(((Table1[[#This Row],[pledged]]/Table1[[#This Row],[goal]])*100),0)</f>
        <v>38</v>
      </c>
      <c r="R85">
        <f>IFERROR(ROUND((Table1[[#This Row],[pledged]]/Table1[[#This Row],[backers_count]]),2),Table1[[#This Row],[pledged]])</f>
        <v>40</v>
      </c>
      <c r="S85" s="9">
        <f>(((Table1[[#This Row],[launched_at]]/60)/60)/24)+DATE(1970,1,1)</f>
        <v>42579.208333333328</v>
      </c>
      <c r="T85" s="9">
        <f>(((Table1[[#This Row],[deadline]]/60)/60)/24)+DATE(1970,1,1)</f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tr">
        <f>LEFT(Table1[[#This Row],[category &amp; sub-category]],FIND("/",Table1[[#This Row],[category &amp; sub-category]])-1)</f>
        <v>technology</v>
      </c>
      <c r="P86" t="str">
        <f>RIGHT(Table1[[#This Row],[category &amp; sub-category]],LEN(Table1[[#This Row],[category &amp; sub-category]])-FIND("/",Table1[[#This Row],[category &amp; sub-category]]))</f>
        <v>wearables</v>
      </c>
      <c r="Q86" s="4">
        <f>ROUND(((Table1[[#This Row],[pledged]]/Table1[[#This Row],[goal]])*100),0)</f>
        <v>132</v>
      </c>
      <c r="R86">
        <f>IFERROR(ROUND((Table1[[#This Row],[pledged]]/Table1[[#This Row],[backers_count]]),2),Table1[[#This Row],[pledged]])</f>
        <v>111.13</v>
      </c>
      <c r="S86" s="9">
        <f>(((Table1[[#This Row],[launched_at]]/60)/60)/24)+DATE(1970,1,1)</f>
        <v>41118.208333333336</v>
      </c>
      <c r="T86" s="9">
        <f>(((Table1[[#This Row],[deadline]]/60)/60)/24)+DATE(1970,1,1)</f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tr">
        <f>LEFT(Table1[[#This Row],[category &amp; sub-category]],FIND("/",Table1[[#This Row],[category &amp; sub-category]])-1)</f>
        <v>music</v>
      </c>
      <c r="P87" t="str">
        <f>RIGHT(Table1[[#This Row],[category &amp; sub-category]],LEN(Table1[[#This Row],[category &amp; sub-category]])-FIND("/",Table1[[#This Row],[category &amp; sub-category]]))</f>
        <v>indie rock</v>
      </c>
      <c r="Q87" s="4">
        <f>ROUND(((Table1[[#This Row],[pledged]]/Table1[[#This Row],[goal]])*100),0)</f>
        <v>131</v>
      </c>
      <c r="R87">
        <f>IFERROR(ROUND((Table1[[#This Row],[pledged]]/Table1[[#This Row],[backers_count]]),2),Table1[[#This Row],[pledged]])</f>
        <v>90.56</v>
      </c>
      <c r="S87" s="9">
        <f>(((Table1[[#This Row],[launched_at]]/60)/60)/24)+DATE(1970,1,1)</f>
        <v>40797.208333333336</v>
      </c>
      <c r="T87" s="9">
        <f>(((Table1[[#This Row],[deadline]]/60)/60)/24)+DATE(1970,1,1)</f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tr">
        <f>LEFT(Table1[[#This Row],[category &amp; sub-category]],FIND("/",Table1[[#This Row],[category &amp; sub-category]])-1)</f>
        <v>theater</v>
      </c>
      <c r="P88" t="str">
        <f>RIGHT(Table1[[#This Row],[category &amp; sub-category]],LEN(Table1[[#This Row],[category &amp; sub-category]])-FIND("/",Table1[[#This Row],[category &amp; sub-category]]))</f>
        <v>plays</v>
      </c>
      <c r="Q88" s="4">
        <f>ROUND(((Table1[[#This Row],[pledged]]/Table1[[#This Row],[goal]])*100),0)</f>
        <v>168</v>
      </c>
      <c r="R88">
        <f>IFERROR(ROUND((Table1[[#This Row],[pledged]]/Table1[[#This Row],[backers_count]]),2),Table1[[#This Row],[pledged]])</f>
        <v>61.11</v>
      </c>
      <c r="S88" s="9">
        <f>(((Table1[[#This Row],[launched_at]]/60)/60)/24)+DATE(1970,1,1)</f>
        <v>42128.208333333328</v>
      </c>
      <c r="T88" s="9">
        <f>(((Table1[[#This Row],[deadline]]/60)/60)/24)+DATE(1970,1,1)</f>
        <v>42141.208333333328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tr">
        <f>LEFT(Table1[[#This Row],[category &amp; sub-category]],FIND("/",Table1[[#This Row],[category &amp; sub-category]])-1)</f>
        <v>music</v>
      </c>
      <c r="P89" t="str">
        <f>RIGHT(Table1[[#This Row],[category &amp; sub-category]],LEN(Table1[[#This Row],[category &amp; sub-category]])-FIND("/",Table1[[#This Row],[category &amp; sub-category]]))</f>
        <v>rock</v>
      </c>
      <c r="Q89" s="4">
        <f>ROUND(((Table1[[#This Row],[pledged]]/Table1[[#This Row],[goal]])*100),0)</f>
        <v>62</v>
      </c>
      <c r="R89">
        <f>IFERROR(ROUND((Table1[[#This Row],[pledged]]/Table1[[#This Row],[backers_count]]),2),Table1[[#This Row],[pledged]])</f>
        <v>83.02</v>
      </c>
      <c r="S89" s="9">
        <f>(((Table1[[#This Row],[launched_at]]/60)/60)/24)+DATE(1970,1,1)</f>
        <v>40610.25</v>
      </c>
      <c r="T89" s="9">
        <f>(((Table1[[#This Row],[deadline]]/60)/60)/24)+DATE(1970,1,1)</f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tr">
        <f>LEFT(Table1[[#This Row],[category &amp; sub-category]],FIND("/",Table1[[#This Row],[category &amp; sub-category]])-1)</f>
        <v>publishing</v>
      </c>
      <c r="P90" t="str">
        <f>RIGHT(Table1[[#This Row],[category &amp; sub-category]],LEN(Table1[[#This Row],[category &amp; sub-category]])-FIND("/",Table1[[#This Row],[category &amp; sub-category]]))</f>
        <v>translations</v>
      </c>
      <c r="Q90" s="4">
        <f>ROUND(((Table1[[#This Row],[pledged]]/Table1[[#This Row],[goal]])*100),0)</f>
        <v>261</v>
      </c>
      <c r="R90">
        <f>IFERROR(ROUND((Table1[[#This Row],[pledged]]/Table1[[#This Row],[backers_count]]),2),Table1[[#This Row],[pledged]])</f>
        <v>110.76</v>
      </c>
      <c r="S90" s="9">
        <f>(((Table1[[#This Row],[launched_at]]/60)/60)/24)+DATE(1970,1,1)</f>
        <v>42110.208333333328</v>
      </c>
      <c r="T90" s="9">
        <f>(((Table1[[#This Row],[deadline]]/60)/60)/24)+DATE(1970,1,1)</f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tr">
        <f>LEFT(Table1[[#This Row],[category &amp; sub-category]],FIND("/",Table1[[#This Row],[category &amp; sub-category]])-1)</f>
        <v>theater</v>
      </c>
      <c r="P91" t="str">
        <f>RIGHT(Table1[[#This Row],[category &amp; sub-category]],LEN(Table1[[#This Row],[category &amp; sub-category]])-FIND("/",Table1[[#This Row],[category &amp; sub-category]]))</f>
        <v>plays</v>
      </c>
      <c r="Q91" s="4">
        <f>ROUND(((Table1[[#This Row],[pledged]]/Table1[[#This Row],[goal]])*100),0)</f>
        <v>253</v>
      </c>
      <c r="R91">
        <f>IFERROR(ROUND((Table1[[#This Row],[pledged]]/Table1[[#This Row],[backers_count]]),2),Table1[[#This Row],[pledged]])</f>
        <v>89.46</v>
      </c>
      <c r="S91" s="9">
        <f>(((Table1[[#This Row],[launched_at]]/60)/60)/24)+DATE(1970,1,1)</f>
        <v>40283.208333333336</v>
      </c>
      <c r="T91" s="9">
        <f>(((Table1[[#This Row],[deadline]]/60)/60)/24)+DATE(1970,1,1)</f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tr">
        <f>LEFT(Table1[[#This Row],[category &amp; sub-category]],FIND("/",Table1[[#This Row],[category &amp; sub-category]])-1)</f>
        <v>theater</v>
      </c>
      <c r="P92" t="str">
        <f>RIGHT(Table1[[#This Row],[category &amp; sub-category]],LEN(Table1[[#This Row],[category &amp; sub-category]])-FIND("/",Table1[[#This Row],[category &amp; sub-category]]))</f>
        <v>plays</v>
      </c>
      <c r="Q92" s="4">
        <f>ROUND(((Table1[[#This Row],[pledged]]/Table1[[#This Row],[goal]])*100),0)</f>
        <v>79</v>
      </c>
      <c r="R92">
        <f>IFERROR(ROUND((Table1[[#This Row],[pledged]]/Table1[[#This Row],[backers_count]]),2),Table1[[#This Row],[pledged]])</f>
        <v>57.85</v>
      </c>
      <c r="S92" s="9">
        <f>(((Table1[[#This Row],[launched_at]]/60)/60)/24)+DATE(1970,1,1)</f>
        <v>42425.25</v>
      </c>
      <c r="T92" s="9">
        <f>(((Table1[[#This Row],[deadline]]/60)/60)/24)+DATE(1970,1,1)</f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tr">
        <f>LEFT(Table1[[#This Row],[category &amp; sub-category]],FIND("/",Table1[[#This Row],[category &amp; sub-category]])-1)</f>
        <v>publishing</v>
      </c>
      <c r="P93" t="str">
        <f>RIGHT(Table1[[#This Row],[category &amp; sub-category]],LEN(Table1[[#This Row],[category &amp; sub-category]])-FIND("/",Table1[[#This Row],[category &amp; sub-category]]))</f>
        <v>translations</v>
      </c>
      <c r="Q93" s="4">
        <f>ROUND(((Table1[[#This Row],[pledged]]/Table1[[#This Row],[goal]])*100),0)</f>
        <v>48</v>
      </c>
      <c r="R93">
        <f>IFERROR(ROUND((Table1[[#This Row],[pledged]]/Table1[[#This Row],[backers_count]]),2),Table1[[#This Row],[pledged]])</f>
        <v>110</v>
      </c>
      <c r="S93" s="9">
        <f>(((Table1[[#This Row],[launched_at]]/60)/60)/24)+DATE(1970,1,1)</f>
        <v>42588.208333333328</v>
      </c>
      <c r="T93" s="9">
        <f>(((Table1[[#This Row],[deadline]]/60)/60)/24)+DATE(1970,1,1)</f>
        <v>42616.208333333328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tr">
        <f>LEFT(Table1[[#This Row],[category &amp; sub-category]],FIND("/",Table1[[#This Row],[category &amp; sub-category]])-1)</f>
        <v>games</v>
      </c>
      <c r="P94" t="str">
        <f>RIGHT(Table1[[#This Row],[category &amp; sub-category]],LEN(Table1[[#This Row],[category &amp; sub-category]])-FIND("/",Table1[[#This Row],[category &amp; sub-category]]))</f>
        <v>video games</v>
      </c>
      <c r="Q94" s="4">
        <f>ROUND(((Table1[[#This Row],[pledged]]/Table1[[#This Row],[goal]])*100),0)</f>
        <v>259</v>
      </c>
      <c r="R94">
        <f>IFERROR(ROUND((Table1[[#This Row],[pledged]]/Table1[[#This Row],[backers_count]]),2),Table1[[#This Row],[pledged]])</f>
        <v>103.97</v>
      </c>
      <c r="S94" s="9">
        <f>(((Table1[[#This Row],[launched_at]]/60)/60)/24)+DATE(1970,1,1)</f>
        <v>40352.208333333336</v>
      </c>
      <c r="T94" s="9">
        <f>(((Table1[[#This Row],[deadline]]/60)/60)/24)+DATE(1970,1,1)</f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tr">
        <f>LEFT(Table1[[#This Row],[category &amp; sub-category]],FIND("/",Table1[[#This Row],[category &amp; sub-category]])-1)</f>
        <v>theater</v>
      </c>
      <c r="P95" t="str">
        <f>RIGHT(Table1[[#This Row],[category &amp; sub-category]],LEN(Table1[[#This Row],[category &amp; sub-category]])-FIND("/",Table1[[#This Row],[category &amp; sub-category]]))</f>
        <v>plays</v>
      </c>
      <c r="Q95" s="4">
        <f>ROUND(((Table1[[#This Row],[pledged]]/Table1[[#This Row],[goal]])*100),0)</f>
        <v>61</v>
      </c>
      <c r="R95">
        <f>IFERROR(ROUND((Table1[[#This Row],[pledged]]/Table1[[#This Row],[backers_count]]),2),Table1[[#This Row],[pledged]])</f>
        <v>108</v>
      </c>
      <c r="S95" s="9">
        <f>(((Table1[[#This Row],[launched_at]]/60)/60)/24)+DATE(1970,1,1)</f>
        <v>41202.208333333336</v>
      </c>
      <c r="T95" s="9">
        <f>(((Table1[[#This Row],[deadline]]/60)/60)/24)+DATE(1970,1,1)</f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tr">
        <f>LEFT(Table1[[#This Row],[category &amp; sub-category]],FIND("/",Table1[[#This Row],[category &amp; sub-category]])-1)</f>
        <v>technology</v>
      </c>
      <c r="P96" t="str">
        <f>RIGHT(Table1[[#This Row],[category &amp; sub-category]],LEN(Table1[[#This Row],[category &amp; sub-category]])-FIND("/",Table1[[#This Row],[category &amp; sub-category]]))</f>
        <v>web</v>
      </c>
      <c r="Q96" s="4">
        <f>ROUND(((Table1[[#This Row],[pledged]]/Table1[[#This Row],[goal]])*100),0)</f>
        <v>304</v>
      </c>
      <c r="R96">
        <f>IFERROR(ROUND((Table1[[#This Row],[pledged]]/Table1[[#This Row],[backers_count]]),2),Table1[[#This Row],[pledged]])</f>
        <v>48.93</v>
      </c>
      <c r="S96" s="9">
        <f>(((Table1[[#This Row],[launched_at]]/60)/60)/24)+DATE(1970,1,1)</f>
        <v>43562.208333333328</v>
      </c>
      <c r="T96" s="9">
        <f>(((Table1[[#This Row],[deadline]]/60)/60)/24)+DATE(1970,1,1)</f>
        <v>43573.208333333328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tr">
        <f>LEFT(Table1[[#This Row],[category &amp; sub-category]],FIND("/",Table1[[#This Row],[category &amp; sub-category]])-1)</f>
        <v>film &amp; video</v>
      </c>
      <c r="P97" t="str">
        <f>RIGHT(Table1[[#This Row],[category &amp; sub-category]],LEN(Table1[[#This Row],[category &amp; sub-category]])-FIND("/",Table1[[#This Row],[category &amp; sub-category]]))</f>
        <v>documentary</v>
      </c>
      <c r="Q97" s="4">
        <f>ROUND(((Table1[[#This Row],[pledged]]/Table1[[#This Row],[goal]])*100),0)</f>
        <v>113</v>
      </c>
      <c r="R97">
        <f>IFERROR(ROUND((Table1[[#This Row],[pledged]]/Table1[[#This Row],[backers_count]]),2),Table1[[#This Row],[pledged]])</f>
        <v>37.67</v>
      </c>
      <c r="S97" s="9">
        <f>(((Table1[[#This Row],[launched_at]]/60)/60)/24)+DATE(1970,1,1)</f>
        <v>43752.208333333328</v>
      </c>
      <c r="T97" s="9">
        <f>(((Table1[[#This Row],[deadline]]/60)/60)/24)+DATE(1970,1,1)</f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tr">
        <f>LEFT(Table1[[#This Row],[category &amp; sub-category]],FIND("/",Table1[[#This Row],[category &amp; sub-category]])-1)</f>
        <v>theater</v>
      </c>
      <c r="P98" t="str">
        <f>RIGHT(Table1[[#This Row],[category &amp; sub-category]],LEN(Table1[[#This Row],[category &amp; sub-category]])-FIND("/",Table1[[#This Row],[category &amp; sub-category]]))</f>
        <v>plays</v>
      </c>
      <c r="Q98" s="4">
        <f>ROUND(((Table1[[#This Row],[pledged]]/Table1[[#This Row],[goal]])*100),0)</f>
        <v>217</v>
      </c>
      <c r="R98">
        <f>IFERROR(ROUND((Table1[[#This Row],[pledged]]/Table1[[#This Row],[backers_count]]),2),Table1[[#This Row],[pledged]])</f>
        <v>65</v>
      </c>
      <c r="S98" s="9">
        <f>(((Table1[[#This Row],[launched_at]]/60)/60)/24)+DATE(1970,1,1)</f>
        <v>40612.25</v>
      </c>
      <c r="T98" s="9">
        <f>(((Table1[[#This Row],[deadline]]/60)/60)/24)+DATE(1970,1,1)</f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tr">
        <f>LEFT(Table1[[#This Row],[category &amp; sub-category]],FIND("/",Table1[[#This Row],[category &amp; sub-category]])-1)</f>
        <v>food</v>
      </c>
      <c r="P99" t="str">
        <f>RIGHT(Table1[[#This Row],[category &amp; sub-category]],LEN(Table1[[#This Row],[category &amp; sub-category]])-FIND("/",Table1[[#This Row],[category &amp; sub-category]]))</f>
        <v>food trucks</v>
      </c>
      <c r="Q99" s="4">
        <f>ROUND(((Table1[[#This Row],[pledged]]/Table1[[#This Row],[goal]])*100),0)</f>
        <v>927</v>
      </c>
      <c r="R99">
        <f>IFERROR(ROUND((Table1[[#This Row],[pledged]]/Table1[[#This Row],[backers_count]]),2),Table1[[#This Row],[pledged]])</f>
        <v>106.61</v>
      </c>
      <c r="S99" s="9">
        <f>(((Table1[[#This Row],[launched_at]]/60)/60)/24)+DATE(1970,1,1)</f>
        <v>42180.208333333328</v>
      </c>
      <c r="T99" s="9">
        <f>(((Table1[[#This Row],[deadline]]/60)/60)/24)+DATE(1970,1,1)</f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tr">
        <f>LEFT(Table1[[#This Row],[category &amp; sub-category]],FIND("/",Table1[[#This Row],[category &amp; sub-category]])-1)</f>
        <v>games</v>
      </c>
      <c r="P100" t="str">
        <f>RIGHT(Table1[[#This Row],[category &amp; sub-category]],LEN(Table1[[#This Row],[category &amp; sub-category]])-FIND("/",Table1[[#This Row],[category &amp; sub-category]]))</f>
        <v>video games</v>
      </c>
      <c r="Q100" s="4">
        <f>ROUND(((Table1[[#This Row],[pledged]]/Table1[[#This Row],[goal]])*100),0)</f>
        <v>34</v>
      </c>
      <c r="R100">
        <f>IFERROR(ROUND((Table1[[#This Row],[pledged]]/Table1[[#This Row],[backers_count]]),2),Table1[[#This Row],[pledged]])</f>
        <v>27.01</v>
      </c>
      <c r="S100" s="9">
        <f>(((Table1[[#This Row],[launched_at]]/60)/60)/24)+DATE(1970,1,1)</f>
        <v>42212.208333333328</v>
      </c>
      <c r="T100" s="9">
        <f>(((Table1[[#This Row],[deadline]]/60)/60)/24)+DATE(1970,1,1)</f>
        <v>42216.208333333328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tr">
        <f>LEFT(Table1[[#This Row],[category &amp; sub-category]],FIND("/",Table1[[#This Row],[category &amp; sub-category]])-1)</f>
        <v>theater</v>
      </c>
      <c r="P101" t="str">
        <f>RIGHT(Table1[[#This Row],[category &amp; sub-category]],LEN(Table1[[#This Row],[category &amp; sub-category]])-FIND("/",Table1[[#This Row],[category &amp; sub-category]]))</f>
        <v>plays</v>
      </c>
      <c r="Q101" s="4">
        <f>ROUND(((Table1[[#This Row],[pledged]]/Table1[[#This Row],[goal]])*100),0)</f>
        <v>197</v>
      </c>
      <c r="R101">
        <f>IFERROR(ROUND((Table1[[#This Row],[pledged]]/Table1[[#This Row],[backers_count]]),2),Table1[[#This Row],[pledged]])</f>
        <v>91.16</v>
      </c>
      <c r="S101" s="9">
        <f>(((Table1[[#This Row],[launched_at]]/60)/60)/24)+DATE(1970,1,1)</f>
        <v>41968.25</v>
      </c>
      <c r="T101" s="9">
        <f>(((Table1[[#This Row],[deadline]]/60)/60)/24)+DATE(1970,1,1)</f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tr">
        <f>LEFT(Table1[[#This Row],[category &amp; sub-category]],FIND("/",Table1[[#This Row],[category &amp; sub-category]])-1)</f>
        <v>theater</v>
      </c>
      <c r="P102" t="str">
        <f>RIGHT(Table1[[#This Row],[category &amp; sub-category]],LEN(Table1[[#This Row],[category &amp; sub-category]])-FIND("/",Table1[[#This Row],[category &amp; sub-category]]))</f>
        <v>plays</v>
      </c>
      <c r="Q102" s="4">
        <f>ROUND(((Table1[[#This Row],[pledged]]/Table1[[#This Row],[goal]])*100),0)</f>
        <v>1</v>
      </c>
      <c r="R102">
        <f>IFERROR(ROUND((Table1[[#This Row],[pledged]]/Table1[[#This Row],[backers_count]]),2),Table1[[#This Row],[pledged]])</f>
        <v>1</v>
      </c>
      <c r="S102" s="9">
        <f>(((Table1[[#This Row],[launched_at]]/60)/60)/24)+DATE(1970,1,1)</f>
        <v>40835.208333333336</v>
      </c>
      <c r="T102" s="9">
        <f>(((Table1[[#This Row],[deadline]]/60)/60)/24)+DATE(1970,1,1)</f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tr">
        <f>LEFT(Table1[[#This Row],[category &amp; sub-category]],FIND("/",Table1[[#This Row],[category &amp; sub-category]])-1)</f>
        <v>music</v>
      </c>
      <c r="P103" t="str">
        <f>RIGHT(Table1[[#This Row],[category &amp; sub-category]],LEN(Table1[[#This Row],[category &amp; sub-category]])-FIND("/",Table1[[#This Row],[category &amp; sub-category]]))</f>
        <v>electric music</v>
      </c>
      <c r="Q103" s="4">
        <f>ROUND(((Table1[[#This Row],[pledged]]/Table1[[#This Row],[goal]])*100),0)</f>
        <v>1021</v>
      </c>
      <c r="R103">
        <f>IFERROR(ROUND((Table1[[#This Row],[pledged]]/Table1[[#This Row],[backers_count]]),2),Table1[[#This Row],[pledged]])</f>
        <v>56.05</v>
      </c>
      <c r="S103" s="9">
        <f>(((Table1[[#This Row],[launched_at]]/60)/60)/24)+DATE(1970,1,1)</f>
        <v>42056.25</v>
      </c>
      <c r="T103" s="9">
        <f>(((Table1[[#This Row],[deadline]]/60)/60)/24)+DATE(1970,1,1)</f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tr">
        <f>LEFT(Table1[[#This Row],[category &amp; sub-category]],FIND("/",Table1[[#This Row],[category &amp; sub-category]])-1)</f>
        <v>technology</v>
      </c>
      <c r="P104" t="str">
        <f>RIGHT(Table1[[#This Row],[category &amp; sub-category]],LEN(Table1[[#This Row],[category &amp; sub-category]])-FIND("/",Table1[[#This Row],[category &amp; sub-category]]))</f>
        <v>wearables</v>
      </c>
      <c r="Q104" s="4">
        <f>ROUND(((Table1[[#This Row],[pledged]]/Table1[[#This Row],[goal]])*100),0)</f>
        <v>282</v>
      </c>
      <c r="R104">
        <f>IFERROR(ROUND((Table1[[#This Row],[pledged]]/Table1[[#This Row],[backers_count]]),2),Table1[[#This Row],[pledged]])</f>
        <v>31.02</v>
      </c>
      <c r="S104" s="9">
        <f>(((Table1[[#This Row],[launched_at]]/60)/60)/24)+DATE(1970,1,1)</f>
        <v>43234.208333333328</v>
      </c>
      <c r="T104" s="9">
        <f>(((Table1[[#This Row],[deadline]]/60)/60)/24)+DATE(1970,1,1)</f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tr">
        <f>LEFT(Table1[[#This Row],[category &amp; sub-category]],FIND("/",Table1[[#This Row],[category &amp; sub-category]])-1)</f>
        <v>music</v>
      </c>
      <c r="P105" t="str">
        <f>RIGHT(Table1[[#This Row],[category &amp; sub-category]],LEN(Table1[[#This Row],[category &amp; sub-category]])-FIND("/",Table1[[#This Row],[category &amp; sub-category]]))</f>
        <v>electric music</v>
      </c>
      <c r="Q105" s="4">
        <f>ROUND(((Table1[[#This Row],[pledged]]/Table1[[#This Row],[goal]])*100),0)</f>
        <v>25</v>
      </c>
      <c r="R105">
        <f>IFERROR(ROUND((Table1[[#This Row],[pledged]]/Table1[[#This Row],[backers_count]]),2),Table1[[#This Row],[pledged]])</f>
        <v>66.510000000000005</v>
      </c>
      <c r="S105" s="9">
        <f>(((Table1[[#This Row],[launched_at]]/60)/60)/24)+DATE(1970,1,1)</f>
        <v>40475.208333333336</v>
      </c>
      <c r="T105" s="9">
        <f>(((Table1[[#This Row],[deadline]]/60)/60)/24)+DATE(1970,1,1)</f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tr">
        <f>LEFT(Table1[[#This Row],[category &amp; sub-category]],FIND("/",Table1[[#This Row],[category &amp; sub-category]])-1)</f>
        <v>music</v>
      </c>
      <c r="P106" t="str">
        <f>RIGHT(Table1[[#This Row],[category &amp; sub-category]],LEN(Table1[[#This Row],[category &amp; sub-category]])-FIND("/",Table1[[#This Row],[category &amp; sub-category]]))</f>
        <v>indie rock</v>
      </c>
      <c r="Q106" s="4">
        <f>ROUND(((Table1[[#This Row],[pledged]]/Table1[[#This Row],[goal]])*100),0)</f>
        <v>143</v>
      </c>
      <c r="R106">
        <f>IFERROR(ROUND((Table1[[#This Row],[pledged]]/Table1[[#This Row],[backers_count]]),2),Table1[[#This Row],[pledged]])</f>
        <v>89.01</v>
      </c>
      <c r="S106" s="9">
        <f>(((Table1[[#This Row],[launched_at]]/60)/60)/24)+DATE(1970,1,1)</f>
        <v>42878.208333333328</v>
      </c>
      <c r="T106" s="9">
        <f>(((Table1[[#This Row],[deadline]]/60)/60)/24)+DATE(1970,1,1)</f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tr">
        <f>LEFT(Table1[[#This Row],[category &amp; sub-category]],FIND("/",Table1[[#This Row],[category &amp; sub-category]])-1)</f>
        <v>technology</v>
      </c>
      <c r="P107" t="str">
        <f>RIGHT(Table1[[#This Row],[category &amp; sub-category]],LEN(Table1[[#This Row],[category &amp; sub-category]])-FIND("/",Table1[[#This Row],[category &amp; sub-category]]))</f>
        <v>web</v>
      </c>
      <c r="Q107" s="4">
        <f>ROUND(((Table1[[#This Row],[pledged]]/Table1[[#This Row],[goal]])*100),0)</f>
        <v>145</v>
      </c>
      <c r="R107">
        <f>IFERROR(ROUND((Table1[[#This Row],[pledged]]/Table1[[#This Row],[backers_count]]),2),Table1[[#This Row],[pledged]])</f>
        <v>103.46</v>
      </c>
      <c r="S107" s="9">
        <f>(((Table1[[#This Row],[launched_at]]/60)/60)/24)+DATE(1970,1,1)</f>
        <v>41366.208333333336</v>
      </c>
      <c r="T107" s="9">
        <f>(((Table1[[#This Row],[deadline]]/60)/60)/24)+DATE(1970,1,1)</f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tr">
        <f>LEFT(Table1[[#This Row],[category &amp; sub-category]],FIND("/",Table1[[#This Row],[category &amp; sub-category]])-1)</f>
        <v>theater</v>
      </c>
      <c r="P108" t="str">
        <f>RIGHT(Table1[[#This Row],[category &amp; sub-category]],LEN(Table1[[#This Row],[category &amp; sub-category]])-FIND("/",Table1[[#This Row],[category &amp; sub-category]]))</f>
        <v>plays</v>
      </c>
      <c r="Q108" s="4">
        <f>ROUND(((Table1[[#This Row],[pledged]]/Table1[[#This Row],[goal]])*100),0)</f>
        <v>359</v>
      </c>
      <c r="R108">
        <f>IFERROR(ROUND((Table1[[#This Row],[pledged]]/Table1[[#This Row],[backers_count]]),2),Table1[[#This Row],[pledged]])</f>
        <v>95.28</v>
      </c>
      <c r="S108" s="9">
        <f>(((Table1[[#This Row],[launched_at]]/60)/60)/24)+DATE(1970,1,1)</f>
        <v>43716.208333333328</v>
      </c>
      <c r="T108" s="9">
        <f>(((Table1[[#This Row],[deadline]]/60)/60)/24)+DATE(1970,1,1)</f>
        <v>43721.208333333328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tr">
        <f>LEFT(Table1[[#This Row],[category &amp; sub-category]],FIND("/",Table1[[#This Row],[category &amp; sub-category]])-1)</f>
        <v>theater</v>
      </c>
      <c r="P109" t="str">
        <f>RIGHT(Table1[[#This Row],[category &amp; sub-category]],LEN(Table1[[#This Row],[category &amp; sub-category]])-FIND("/",Table1[[#This Row],[category &amp; sub-category]]))</f>
        <v>plays</v>
      </c>
      <c r="Q109" s="4">
        <f>ROUND(((Table1[[#This Row],[pledged]]/Table1[[#This Row],[goal]])*100),0)</f>
        <v>186</v>
      </c>
      <c r="R109">
        <f>IFERROR(ROUND((Table1[[#This Row],[pledged]]/Table1[[#This Row],[backers_count]]),2),Table1[[#This Row],[pledged]])</f>
        <v>75.900000000000006</v>
      </c>
      <c r="S109" s="9">
        <f>(((Table1[[#This Row],[launched_at]]/60)/60)/24)+DATE(1970,1,1)</f>
        <v>43213.208333333328</v>
      </c>
      <c r="T109" s="9">
        <f>(((Table1[[#This Row],[deadline]]/60)/60)/24)+DATE(1970,1,1)</f>
        <v>43230.208333333328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tr">
        <f>LEFT(Table1[[#This Row],[category &amp; sub-category]],FIND("/",Table1[[#This Row],[category &amp; sub-category]])-1)</f>
        <v>film &amp; video</v>
      </c>
      <c r="P110" t="str">
        <f>RIGHT(Table1[[#This Row],[category &amp; sub-category]],LEN(Table1[[#This Row],[category &amp; sub-category]])-FIND("/",Table1[[#This Row],[category &amp; sub-category]]))</f>
        <v>documentary</v>
      </c>
      <c r="Q110" s="4">
        <f>ROUND(((Table1[[#This Row],[pledged]]/Table1[[#This Row],[goal]])*100),0)</f>
        <v>595</v>
      </c>
      <c r="R110">
        <f>IFERROR(ROUND((Table1[[#This Row],[pledged]]/Table1[[#This Row],[backers_count]]),2),Table1[[#This Row],[pledged]])</f>
        <v>107.58</v>
      </c>
      <c r="S110" s="9">
        <f>(((Table1[[#This Row],[launched_at]]/60)/60)/24)+DATE(1970,1,1)</f>
        <v>41005.208333333336</v>
      </c>
      <c r="T110" s="9">
        <f>(((Table1[[#This Row],[deadline]]/60)/60)/24)+DATE(1970,1,1)</f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tr">
        <f>LEFT(Table1[[#This Row],[category &amp; sub-category]],FIND("/",Table1[[#This Row],[category &amp; sub-category]])-1)</f>
        <v>film &amp; video</v>
      </c>
      <c r="P111" t="str">
        <f>RIGHT(Table1[[#This Row],[category &amp; sub-category]],LEN(Table1[[#This Row],[category &amp; sub-category]])-FIND("/",Table1[[#This Row],[category &amp; sub-category]]))</f>
        <v>television</v>
      </c>
      <c r="Q111" s="4">
        <f>ROUND(((Table1[[#This Row],[pledged]]/Table1[[#This Row],[goal]])*100),0)</f>
        <v>59</v>
      </c>
      <c r="R111">
        <f>IFERROR(ROUND((Table1[[#This Row],[pledged]]/Table1[[#This Row],[backers_count]]),2),Table1[[#This Row],[pledged]])</f>
        <v>51.32</v>
      </c>
      <c r="S111" s="9">
        <f>(((Table1[[#This Row],[launched_at]]/60)/60)/24)+DATE(1970,1,1)</f>
        <v>41651.25</v>
      </c>
      <c r="T111" s="9">
        <f>(((Table1[[#This Row],[deadline]]/60)/60)/24)+DATE(1970,1,1)</f>
        <v>41653.25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tr">
        <f>LEFT(Table1[[#This Row],[category &amp; sub-category]],FIND("/",Table1[[#This Row],[category &amp; sub-category]])-1)</f>
        <v>food</v>
      </c>
      <c r="P112" t="str">
        <f>RIGHT(Table1[[#This Row],[category &amp; sub-category]],LEN(Table1[[#This Row],[category &amp; sub-category]])-FIND("/",Table1[[#This Row],[category &amp; sub-category]]))</f>
        <v>food trucks</v>
      </c>
      <c r="Q112" s="4">
        <f>ROUND(((Table1[[#This Row],[pledged]]/Table1[[#This Row],[goal]])*100),0)</f>
        <v>15</v>
      </c>
      <c r="R112">
        <f>IFERROR(ROUND((Table1[[#This Row],[pledged]]/Table1[[#This Row],[backers_count]]),2),Table1[[#This Row],[pledged]])</f>
        <v>71.98</v>
      </c>
      <c r="S112" s="9">
        <f>(((Table1[[#This Row],[launched_at]]/60)/60)/24)+DATE(1970,1,1)</f>
        <v>43354.208333333328</v>
      </c>
      <c r="T112" s="9">
        <f>(((Table1[[#This Row],[deadline]]/60)/60)/24)+DATE(1970,1,1)</f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tr">
        <f>LEFT(Table1[[#This Row],[category &amp; sub-category]],FIND("/",Table1[[#This Row],[category &amp; sub-category]])-1)</f>
        <v>publishing</v>
      </c>
      <c r="P113" t="str">
        <f>RIGHT(Table1[[#This Row],[category &amp; sub-category]],LEN(Table1[[#This Row],[category &amp; sub-category]])-FIND("/",Table1[[#This Row],[category &amp; sub-category]]))</f>
        <v>radio &amp; podcasts</v>
      </c>
      <c r="Q113" s="4">
        <f>ROUND(((Table1[[#This Row],[pledged]]/Table1[[#This Row],[goal]])*100),0)</f>
        <v>120</v>
      </c>
      <c r="R113">
        <f>IFERROR(ROUND((Table1[[#This Row],[pledged]]/Table1[[#This Row],[backers_count]]),2),Table1[[#This Row],[pledged]])</f>
        <v>108.95</v>
      </c>
      <c r="S113" s="9">
        <f>(((Table1[[#This Row],[launched_at]]/60)/60)/24)+DATE(1970,1,1)</f>
        <v>41174.208333333336</v>
      </c>
      <c r="T113" s="9">
        <f>(((Table1[[#This Row],[deadline]]/60)/60)/24)+DATE(1970,1,1)</f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tr">
        <f>LEFT(Table1[[#This Row],[category &amp; sub-category]],FIND("/",Table1[[#This Row],[category &amp; sub-category]])-1)</f>
        <v>technology</v>
      </c>
      <c r="P114" t="str">
        <f>RIGHT(Table1[[#This Row],[category &amp; sub-category]],LEN(Table1[[#This Row],[category &amp; sub-category]])-FIND("/",Table1[[#This Row],[category &amp; sub-category]]))</f>
        <v>web</v>
      </c>
      <c r="Q114" s="4">
        <f>ROUND(((Table1[[#This Row],[pledged]]/Table1[[#This Row],[goal]])*100),0)</f>
        <v>269</v>
      </c>
      <c r="R114">
        <f>IFERROR(ROUND((Table1[[#This Row],[pledged]]/Table1[[#This Row],[backers_count]]),2),Table1[[#This Row],[pledged]])</f>
        <v>35</v>
      </c>
      <c r="S114" s="9">
        <f>(((Table1[[#This Row],[launched_at]]/60)/60)/24)+DATE(1970,1,1)</f>
        <v>41875.208333333336</v>
      </c>
      <c r="T114" s="9">
        <f>(((Table1[[#This Row],[deadline]]/60)/60)/24)+DATE(1970,1,1)</f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tr">
        <f>LEFT(Table1[[#This Row],[category &amp; sub-category]],FIND("/",Table1[[#This Row],[category &amp; sub-category]])-1)</f>
        <v>food</v>
      </c>
      <c r="P115" t="str">
        <f>RIGHT(Table1[[#This Row],[category &amp; sub-category]],LEN(Table1[[#This Row],[category &amp; sub-category]])-FIND("/",Table1[[#This Row],[category &amp; sub-category]]))</f>
        <v>food trucks</v>
      </c>
      <c r="Q115" s="4">
        <f>ROUND(((Table1[[#This Row],[pledged]]/Table1[[#This Row],[goal]])*100),0)</f>
        <v>377</v>
      </c>
      <c r="R115">
        <f>IFERROR(ROUND((Table1[[#This Row],[pledged]]/Table1[[#This Row],[backers_count]]),2),Table1[[#This Row],[pledged]])</f>
        <v>94.94</v>
      </c>
      <c r="S115" s="9">
        <f>(((Table1[[#This Row],[launched_at]]/60)/60)/24)+DATE(1970,1,1)</f>
        <v>42990.208333333328</v>
      </c>
      <c r="T115" s="9">
        <f>(((Table1[[#This Row],[deadline]]/60)/60)/24)+DATE(1970,1,1)</f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tr">
        <f>LEFT(Table1[[#This Row],[category &amp; sub-category]],FIND("/",Table1[[#This Row],[category &amp; sub-category]])-1)</f>
        <v>technology</v>
      </c>
      <c r="P116" t="str">
        <f>RIGHT(Table1[[#This Row],[category &amp; sub-category]],LEN(Table1[[#This Row],[category &amp; sub-category]])-FIND("/",Table1[[#This Row],[category &amp; sub-category]]))</f>
        <v>wearables</v>
      </c>
      <c r="Q116" s="4">
        <f>ROUND(((Table1[[#This Row],[pledged]]/Table1[[#This Row],[goal]])*100),0)</f>
        <v>727</v>
      </c>
      <c r="R116">
        <f>IFERROR(ROUND((Table1[[#This Row],[pledged]]/Table1[[#This Row],[backers_count]]),2),Table1[[#This Row],[pledged]])</f>
        <v>109.65</v>
      </c>
      <c r="S116" s="9">
        <f>(((Table1[[#This Row],[launched_at]]/60)/60)/24)+DATE(1970,1,1)</f>
        <v>43564.208333333328</v>
      </c>
      <c r="T116" s="9">
        <f>(((Table1[[#This Row],[deadline]]/60)/60)/24)+DATE(1970,1,1)</f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tr">
        <f>LEFT(Table1[[#This Row],[category &amp; sub-category]],FIND("/",Table1[[#This Row],[category &amp; sub-category]])-1)</f>
        <v>publishing</v>
      </c>
      <c r="P117" t="str">
        <f>RIGHT(Table1[[#This Row],[category &amp; sub-category]],LEN(Table1[[#This Row],[category &amp; sub-category]])-FIND("/",Table1[[#This Row],[category &amp; sub-category]]))</f>
        <v>fiction</v>
      </c>
      <c r="Q117" s="4">
        <f>ROUND(((Table1[[#This Row],[pledged]]/Table1[[#This Row],[goal]])*100),0)</f>
        <v>87</v>
      </c>
      <c r="R117">
        <f>IFERROR(ROUND((Table1[[#This Row],[pledged]]/Table1[[#This Row],[backers_count]]),2),Table1[[#This Row],[pledged]])</f>
        <v>44</v>
      </c>
      <c r="S117" s="9">
        <f>(((Table1[[#This Row],[launched_at]]/60)/60)/24)+DATE(1970,1,1)</f>
        <v>43056.25</v>
      </c>
      <c r="T117" s="9">
        <f>(((Table1[[#This Row],[deadline]]/60)/60)/24)+DATE(1970,1,1)</f>
        <v>43091.25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tr">
        <f>LEFT(Table1[[#This Row],[category &amp; sub-category]],FIND("/",Table1[[#This Row],[category &amp; sub-category]])-1)</f>
        <v>theater</v>
      </c>
      <c r="P118" t="str">
        <f>RIGHT(Table1[[#This Row],[category &amp; sub-category]],LEN(Table1[[#This Row],[category &amp; sub-category]])-FIND("/",Table1[[#This Row],[category &amp; sub-category]]))</f>
        <v>plays</v>
      </c>
      <c r="Q118" s="4">
        <f>ROUND(((Table1[[#This Row],[pledged]]/Table1[[#This Row],[goal]])*100),0)</f>
        <v>88</v>
      </c>
      <c r="R118">
        <f>IFERROR(ROUND((Table1[[#This Row],[pledged]]/Table1[[#This Row],[backers_count]]),2),Table1[[#This Row],[pledged]])</f>
        <v>86.79</v>
      </c>
      <c r="S118" s="9">
        <f>(((Table1[[#This Row],[launched_at]]/60)/60)/24)+DATE(1970,1,1)</f>
        <v>42265.208333333328</v>
      </c>
      <c r="T118" s="9">
        <f>(((Table1[[#This Row],[deadline]]/60)/60)/24)+DATE(1970,1,1)</f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tr">
        <f>LEFT(Table1[[#This Row],[category &amp; sub-category]],FIND("/",Table1[[#This Row],[category &amp; sub-category]])-1)</f>
        <v>film &amp; video</v>
      </c>
      <c r="P119" t="str">
        <f>RIGHT(Table1[[#This Row],[category &amp; sub-category]],LEN(Table1[[#This Row],[category &amp; sub-category]])-FIND("/",Table1[[#This Row],[category &amp; sub-category]]))</f>
        <v>television</v>
      </c>
      <c r="Q119" s="4">
        <f>ROUND(((Table1[[#This Row],[pledged]]/Table1[[#This Row],[goal]])*100),0)</f>
        <v>174</v>
      </c>
      <c r="R119">
        <f>IFERROR(ROUND((Table1[[#This Row],[pledged]]/Table1[[#This Row],[backers_count]]),2),Table1[[#This Row],[pledged]])</f>
        <v>30.99</v>
      </c>
      <c r="S119" s="9">
        <f>(((Table1[[#This Row],[launched_at]]/60)/60)/24)+DATE(1970,1,1)</f>
        <v>40808.208333333336</v>
      </c>
      <c r="T119" s="9">
        <f>(((Table1[[#This Row],[deadline]]/60)/60)/24)+DATE(1970,1,1)</f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tr">
        <f>LEFT(Table1[[#This Row],[category &amp; sub-category]],FIND("/",Table1[[#This Row],[category &amp; sub-category]])-1)</f>
        <v>photography</v>
      </c>
      <c r="P120" t="str">
        <f>RIGHT(Table1[[#This Row],[category &amp; sub-category]],LEN(Table1[[#This Row],[category &amp; sub-category]])-FIND("/",Table1[[#This Row],[category &amp; sub-category]]))</f>
        <v>photography books</v>
      </c>
      <c r="Q120" s="4">
        <f>ROUND(((Table1[[#This Row],[pledged]]/Table1[[#This Row],[goal]])*100),0)</f>
        <v>118</v>
      </c>
      <c r="R120">
        <f>IFERROR(ROUND((Table1[[#This Row],[pledged]]/Table1[[#This Row],[backers_count]]),2),Table1[[#This Row],[pledged]])</f>
        <v>94.79</v>
      </c>
      <c r="S120" s="9">
        <f>(((Table1[[#This Row],[launched_at]]/60)/60)/24)+DATE(1970,1,1)</f>
        <v>41665.25</v>
      </c>
      <c r="T120" s="9">
        <f>(((Table1[[#This Row],[deadline]]/60)/60)/24)+DATE(1970,1,1)</f>
        <v>41671.25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tr">
        <f>LEFT(Table1[[#This Row],[category &amp; sub-category]],FIND("/",Table1[[#This Row],[category &amp; sub-category]])-1)</f>
        <v>film &amp; video</v>
      </c>
      <c r="P121" t="str">
        <f>RIGHT(Table1[[#This Row],[category &amp; sub-category]],LEN(Table1[[#This Row],[category &amp; sub-category]])-FIND("/",Table1[[#This Row],[category &amp; sub-category]]))</f>
        <v>documentary</v>
      </c>
      <c r="Q121" s="4">
        <f>ROUND(((Table1[[#This Row],[pledged]]/Table1[[#This Row],[goal]])*100),0)</f>
        <v>215</v>
      </c>
      <c r="R121">
        <f>IFERROR(ROUND((Table1[[#This Row],[pledged]]/Table1[[#This Row],[backers_count]]),2),Table1[[#This Row],[pledged]])</f>
        <v>69.790000000000006</v>
      </c>
      <c r="S121" s="9">
        <f>(((Table1[[#This Row],[launched_at]]/60)/60)/24)+DATE(1970,1,1)</f>
        <v>41806.208333333336</v>
      </c>
      <c r="T121" s="9">
        <f>(((Table1[[#This Row],[deadline]]/60)/60)/24)+DATE(1970,1,1)</f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tr">
        <f>LEFT(Table1[[#This Row],[category &amp; sub-category]],FIND("/",Table1[[#This Row],[category &amp; sub-category]])-1)</f>
        <v>games</v>
      </c>
      <c r="P122" t="str">
        <f>RIGHT(Table1[[#This Row],[category &amp; sub-category]],LEN(Table1[[#This Row],[category &amp; sub-category]])-FIND("/",Table1[[#This Row],[category &amp; sub-category]]))</f>
        <v>mobile games</v>
      </c>
      <c r="Q122" s="4">
        <f>ROUND(((Table1[[#This Row],[pledged]]/Table1[[#This Row],[goal]])*100),0)</f>
        <v>149</v>
      </c>
      <c r="R122">
        <f>IFERROR(ROUND((Table1[[#This Row],[pledged]]/Table1[[#This Row],[backers_count]]),2),Table1[[#This Row],[pledged]])</f>
        <v>63</v>
      </c>
      <c r="S122" s="9">
        <f>(((Table1[[#This Row],[launched_at]]/60)/60)/24)+DATE(1970,1,1)</f>
        <v>42111.208333333328</v>
      </c>
      <c r="T122" s="9">
        <f>(((Table1[[#This Row],[deadline]]/60)/60)/24)+DATE(1970,1,1)</f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tr">
        <f>LEFT(Table1[[#This Row],[category &amp; sub-category]],FIND("/",Table1[[#This Row],[category &amp; sub-category]])-1)</f>
        <v>games</v>
      </c>
      <c r="P123" t="str">
        <f>RIGHT(Table1[[#This Row],[category &amp; sub-category]],LEN(Table1[[#This Row],[category &amp; sub-category]])-FIND("/",Table1[[#This Row],[category &amp; sub-category]]))</f>
        <v>video games</v>
      </c>
      <c r="Q123" s="4">
        <f>ROUND(((Table1[[#This Row],[pledged]]/Table1[[#This Row],[goal]])*100),0)</f>
        <v>219</v>
      </c>
      <c r="R123">
        <f>IFERROR(ROUND((Table1[[#This Row],[pledged]]/Table1[[#This Row],[backers_count]]),2),Table1[[#This Row],[pledged]])</f>
        <v>110.03</v>
      </c>
      <c r="S123" s="9">
        <f>(((Table1[[#This Row],[launched_at]]/60)/60)/24)+DATE(1970,1,1)</f>
        <v>41917.208333333336</v>
      </c>
      <c r="T123" s="9">
        <f>(((Table1[[#This Row],[deadline]]/60)/60)/24)+DATE(1970,1,1)</f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tr">
        <f>LEFT(Table1[[#This Row],[category &amp; sub-category]],FIND("/",Table1[[#This Row],[category &amp; sub-category]])-1)</f>
        <v>publishing</v>
      </c>
      <c r="P124" t="str">
        <f>RIGHT(Table1[[#This Row],[category &amp; sub-category]],LEN(Table1[[#This Row],[category &amp; sub-category]])-FIND("/",Table1[[#This Row],[category &amp; sub-category]]))</f>
        <v>fiction</v>
      </c>
      <c r="Q124" s="4">
        <f>ROUND(((Table1[[#This Row],[pledged]]/Table1[[#This Row],[goal]])*100),0)</f>
        <v>64</v>
      </c>
      <c r="R124">
        <f>IFERROR(ROUND((Table1[[#This Row],[pledged]]/Table1[[#This Row],[backers_count]]),2),Table1[[#This Row],[pledged]])</f>
        <v>26</v>
      </c>
      <c r="S124" s="9">
        <f>(((Table1[[#This Row],[launched_at]]/60)/60)/24)+DATE(1970,1,1)</f>
        <v>41970.25</v>
      </c>
      <c r="T124" s="9">
        <f>(((Table1[[#This Row],[deadline]]/60)/60)/24)+DATE(1970,1,1)</f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tr">
        <f>LEFT(Table1[[#This Row],[category &amp; sub-category]],FIND("/",Table1[[#This Row],[category &amp; sub-category]])-1)</f>
        <v>theater</v>
      </c>
      <c r="P125" t="str">
        <f>RIGHT(Table1[[#This Row],[category &amp; sub-category]],LEN(Table1[[#This Row],[category &amp; sub-category]])-FIND("/",Table1[[#This Row],[category &amp; sub-category]]))</f>
        <v>plays</v>
      </c>
      <c r="Q125" s="4">
        <f>ROUND(((Table1[[#This Row],[pledged]]/Table1[[#This Row],[goal]])*100),0)</f>
        <v>19</v>
      </c>
      <c r="R125">
        <f>IFERROR(ROUND((Table1[[#This Row],[pledged]]/Table1[[#This Row],[backers_count]]),2),Table1[[#This Row],[pledged]])</f>
        <v>49.99</v>
      </c>
      <c r="S125" s="9">
        <f>(((Table1[[#This Row],[launched_at]]/60)/60)/24)+DATE(1970,1,1)</f>
        <v>42332.25</v>
      </c>
      <c r="T125" s="9">
        <f>(((Table1[[#This Row],[deadline]]/60)/60)/24)+DATE(1970,1,1)</f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tr">
        <f>LEFT(Table1[[#This Row],[category &amp; sub-category]],FIND("/",Table1[[#This Row],[category &amp; sub-category]])-1)</f>
        <v>photography</v>
      </c>
      <c r="P126" t="str">
        <f>RIGHT(Table1[[#This Row],[category &amp; sub-category]],LEN(Table1[[#This Row],[category &amp; sub-category]])-FIND("/",Table1[[#This Row],[category &amp; sub-category]]))</f>
        <v>photography books</v>
      </c>
      <c r="Q126" s="4">
        <f>ROUND(((Table1[[#This Row],[pledged]]/Table1[[#This Row],[goal]])*100),0)</f>
        <v>368</v>
      </c>
      <c r="R126">
        <f>IFERROR(ROUND((Table1[[#This Row],[pledged]]/Table1[[#This Row],[backers_count]]),2),Table1[[#This Row],[pledged]])</f>
        <v>101.72</v>
      </c>
      <c r="S126" s="9">
        <f>(((Table1[[#This Row],[launched_at]]/60)/60)/24)+DATE(1970,1,1)</f>
        <v>43598.208333333328</v>
      </c>
      <c r="T126" s="9">
        <f>(((Table1[[#This Row],[deadline]]/60)/60)/24)+DATE(1970,1,1)</f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tr">
        <f>LEFT(Table1[[#This Row],[category &amp; sub-category]],FIND("/",Table1[[#This Row],[category &amp; sub-category]])-1)</f>
        <v>theater</v>
      </c>
      <c r="P127" t="str">
        <f>RIGHT(Table1[[#This Row],[category &amp; sub-category]],LEN(Table1[[#This Row],[category &amp; sub-category]])-FIND("/",Table1[[#This Row],[category &amp; sub-category]]))</f>
        <v>plays</v>
      </c>
      <c r="Q127" s="4">
        <f>ROUND(((Table1[[#This Row],[pledged]]/Table1[[#This Row],[goal]])*100),0)</f>
        <v>160</v>
      </c>
      <c r="R127">
        <f>IFERROR(ROUND((Table1[[#This Row],[pledged]]/Table1[[#This Row],[backers_count]]),2),Table1[[#This Row],[pledged]])</f>
        <v>47.08</v>
      </c>
      <c r="S127" s="9">
        <f>(((Table1[[#This Row],[launched_at]]/60)/60)/24)+DATE(1970,1,1)</f>
        <v>43362.208333333328</v>
      </c>
      <c r="T127" s="9">
        <f>(((Table1[[#This Row],[deadline]]/60)/60)/24)+DATE(1970,1,1)</f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tr">
        <f>LEFT(Table1[[#This Row],[category &amp; sub-category]],FIND("/",Table1[[#This Row],[category &amp; sub-category]])-1)</f>
        <v>theater</v>
      </c>
      <c r="P128" t="str">
        <f>RIGHT(Table1[[#This Row],[category &amp; sub-category]],LEN(Table1[[#This Row],[category &amp; sub-category]])-FIND("/",Table1[[#This Row],[category &amp; sub-category]]))</f>
        <v>plays</v>
      </c>
      <c r="Q128" s="4">
        <f>ROUND(((Table1[[#This Row],[pledged]]/Table1[[#This Row],[goal]])*100),0)</f>
        <v>39</v>
      </c>
      <c r="R128">
        <f>IFERROR(ROUND((Table1[[#This Row],[pledged]]/Table1[[#This Row],[backers_count]]),2),Table1[[#This Row],[pledged]])</f>
        <v>89.94</v>
      </c>
      <c r="S128" s="9">
        <f>(((Table1[[#This Row],[launched_at]]/60)/60)/24)+DATE(1970,1,1)</f>
        <v>42596.208333333328</v>
      </c>
      <c r="T128" s="9">
        <f>(((Table1[[#This Row],[deadline]]/60)/60)/24)+DATE(1970,1,1)</f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tr">
        <f>LEFT(Table1[[#This Row],[category &amp; sub-category]],FIND("/",Table1[[#This Row],[category &amp; sub-category]])-1)</f>
        <v>theater</v>
      </c>
      <c r="P129" t="str">
        <f>RIGHT(Table1[[#This Row],[category &amp; sub-category]],LEN(Table1[[#This Row],[category &amp; sub-category]])-FIND("/",Table1[[#This Row],[category &amp; sub-category]]))</f>
        <v>plays</v>
      </c>
      <c r="Q129" s="4">
        <f>ROUND(((Table1[[#This Row],[pledged]]/Table1[[#This Row],[goal]])*100),0)</f>
        <v>51</v>
      </c>
      <c r="R129">
        <f>IFERROR(ROUND((Table1[[#This Row],[pledged]]/Table1[[#This Row],[backers_count]]),2),Table1[[#This Row],[pledged]])</f>
        <v>78.97</v>
      </c>
      <c r="S129" s="9">
        <f>(((Table1[[#This Row],[launched_at]]/60)/60)/24)+DATE(1970,1,1)</f>
        <v>40310.208333333336</v>
      </c>
      <c r="T129" s="9">
        <f>(((Table1[[#This Row],[deadline]]/60)/60)/24)+DATE(1970,1,1)</f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tr">
        <f>LEFT(Table1[[#This Row],[category &amp; sub-category]],FIND("/",Table1[[#This Row],[category &amp; sub-category]])-1)</f>
        <v>music</v>
      </c>
      <c r="P130" t="str">
        <f>RIGHT(Table1[[#This Row],[category &amp; sub-category]],LEN(Table1[[#This Row],[category &amp; sub-category]])-FIND("/",Table1[[#This Row],[category &amp; sub-category]]))</f>
        <v>rock</v>
      </c>
      <c r="Q130" s="4">
        <f>ROUND(((Table1[[#This Row],[pledged]]/Table1[[#This Row],[goal]])*100),0)</f>
        <v>60</v>
      </c>
      <c r="R130">
        <f>IFERROR(ROUND((Table1[[#This Row],[pledged]]/Table1[[#This Row],[backers_count]]),2),Table1[[#This Row],[pledged]])</f>
        <v>80.069999999999993</v>
      </c>
      <c r="S130" s="9">
        <f>(((Table1[[#This Row],[launched_at]]/60)/60)/24)+DATE(1970,1,1)</f>
        <v>40417.208333333336</v>
      </c>
      <c r="T130" s="9">
        <f>(((Table1[[#This Row],[deadline]]/60)/60)/24)+DATE(1970,1,1)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tr">
        <f>LEFT(Table1[[#This Row],[category &amp; sub-category]],FIND("/",Table1[[#This Row],[category &amp; sub-category]])-1)</f>
        <v>food</v>
      </c>
      <c r="P131" t="str">
        <f>RIGHT(Table1[[#This Row],[category &amp; sub-category]],LEN(Table1[[#This Row],[category &amp; sub-category]])-FIND("/",Table1[[#This Row],[category &amp; sub-category]]))</f>
        <v>food trucks</v>
      </c>
      <c r="Q131" s="4">
        <f>ROUND(((Table1[[#This Row],[pledged]]/Table1[[#This Row],[goal]])*100),0)</f>
        <v>3</v>
      </c>
      <c r="R131">
        <f>IFERROR(ROUND((Table1[[#This Row],[pledged]]/Table1[[#This Row],[backers_count]]),2),Table1[[#This Row],[pledged]])</f>
        <v>86.47</v>
      </c>
      <c r="S131" s="9">
        <f>(((Table1[[#This Row],[launched_at]]/60)/60)/24)+DATE(1970,1,1)</f>
        <v>42038.25</v>
      </c>
      <c r="T131" s="9">
        <f>(((Table1[[#This Row],[deadline]]/60)/60)/24)+DATE(1970,1,1)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tr">
        <f>LEFT(Table1[[#This Row],[category &amp; sub-category]],FIND("/",Table1[[#This Row],[category &amp; sub-category]])-1)</f>
        <v>film &amp; video</v>
      </c>
      <c r="P132" t="str">
        <f>RIGHT(Table1[[#This Row],[category &amp; sub-category]],LEN(Table1[[#This Row],[category &amp; sub-category]])-FIND("/",Table1[[#This Row],[category &amp; sub-category]]))</f>
        <v>drama</v>
      </c>
      <c r="Q132" s="4">
        <f>ROUND(((Table1[[#This Row],[pledged]]/Table1[[#This Row],[goal]])*100),0)</f>
        <v>155</v>
      </c>
      <c r="R132">
        <f>IFERROR(ROUND((Table1[[#This Row],[pledged]]/Table1[[#This Row],[backers_count]]),2),Table1[[#This Row],[pledged]])</f>
        <v>28</v>
      </c>
      <c r="S132" s="9">
        <f>(((Table1[[#This Row],[launched_at]]/60)/60)/24)+DATE(1970,1,1)</f>
        <v>40842.208333333336</v>
      </c>
      <c r="T132" s="9">
        <f>(((Table1[[#This Row],[deadline]]/60)/60)/24)+DATE(1970,1,1)</f>
        <v>40858.25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tr">
        <f>LEFT(Table1[[#This Row],[category &amp; sub-category]],FIND("/",Table1[[#This Row],[category &amp; sub-category]])-1)</f>
        <v>technology</v>
      </c>
      <c r="P133" t="str">
        <f>RIGHT(Table1[[#This Row],[category &amp; sub-category]],LEN(Table1[[#This Row],[category &amp; sub-category]])-FIND("/",Table1[[#This Row],[category &amp; sub-category]]))</f>
        <v>web</v>
      </c>
      <c r="Q133" s="4">
        <f>ROUND(((Table1[[#This Row],[pledged]]/Table1[[#This Row],[goal]])*100),0)</f>
        <v>101</v>
      </c>
      <c r="R133">
        <f>IFERROR(ROUND((Table1[[#This Row],[pledged]]/Table1[[#This Row],[backers_count]]),2),Table1[[#This Row],[pledged]])</f>
        <v>68</v>
      </c>
      <c r="S133" s="9">
        <f>(((Table1[[#This Row],[launched_at]]/60)/60)/24)+DATE(1970,1,1)</f>
        <v>41607.25</v>
      </c>
      <c r="T133" s="9">
        <f>(((Table1[[#This Row],[deadline]]/60)/60)/24)+DATE(1970,1,1)</f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tr">
        <f>LEFT(Table1[[#This Row],[category &amp; sub-category]],FIND("/",Table1[[#This Row],[category &amp; sub-category]])-1)</f>
        <v>theater</v>
      </c>
      <c r="P134" t="str">
        <f>RIGHT(Table1[[#This Row],[category &amp; sub-category]],LEN(Table1[[#This Row],[category &amp; sub-category]])-FIND("/",Table1[[#This Row],[category &amp; sub-category]]))</f>
        <v>plays</v>
      </c>
      <c r="Q134" s="4">
        <f>ROUND(((Table1[[#This Row],[pledged]]/Table1[[#This Row],[goal]])*100),0)</f>
        <v>116</v>
      </c>
      <c r="R134">
        <f>IFERROR(ROUND((Table1[[#This Row],[pledged]]/Table1[[#This Row],[backers_count]]),2),Table1[[#This Row],[pledged]])</f>
        <v>43.08</v>
      </c>
      <c r="S134" s="9">
        <f>(((Table1[[#This Row],[launched_at]]/60)/60)/24)+DATE(1970,1,1)</f>
        <v>43112.25</v>
      </c>
      <c r="T134" s="9">
        <f>(((Table1[[#This Row],[deadline]]/60)/60)/24)+DATE(1970,1,1)</f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tr">
        <f>LEFT(Table1[[#This Row],[category &amp; sub-category]],FIND("/",Table1[[#This Row],[category &amp; sub-category]])-1)</f>
        <v>music</v>
      </c>
      <c r="P135" t="str">
        <f>RIGHT(Table1[[#This Row],[category &amp; sub-category]],LEN(Table1[[#This Row],[category &amp; sub-category]])-FIND("/",Table1[[#This Row],[category &amp; sub-category]]))</f>
        <v>world music</v>
      </c>
      <c r="Q135" s="4">
        <f>ROUND(((Table1[[#This Row],[pledged]]/Table1[[#This Row],[goal]])*100),0)</f>
        <v>311</v>
      </c>
      <c r="R135">
        <f>IFERROR(ROUND((Table1[[#This Row],[pledged]]/Table1[[#This Row],[backers_count]]),2),Table1[[#This Row],[pledged]])</f>
        <v>87.96</v>
      </c>
      <c r="S135" s="9">
        <f>(((Table1[[#This Row],[launched_at]]/60)/60)/24)+DATE(1970,1,1)</f>
        <v>40767.208333333336</v>
      </c>
      <c r="T135" s="9">
        <f>(((Table1[[#This Row],[deadline]]/60)/60)/24)+DATE(1970,1,1)</f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tr">
        <f>LEFT(Table1[[#This Row],[category &amp; sub-category]],FIND("/",Table1[[#This Row],[category &amp; sub-category]])-1)</f>
        <v>film &amp; video</v>
      </c>
      <c r="P136" t="str">
        <f>RIGHT(Table1[[#This Row],[category &amp; sub-category]],LEN(Table1[[#This Row],[category &amp; sub-category]])-FIND("/",Table1[[#This Row],[category &amp; sub-category]]))</f>
        <v>documentary</v>
      </c>
      <c r="Q136" s="4">
        <f>ROUND(((Table1[[#This Row],[pledged]]/Table1[[#This Row],[goal]])*100),0)</f>
        <v>90</v>
      </c>
      <c r="R136">
        <f>IFERROR(ROUND((Table1[[#This Row],[pledged]]/Table1[[#This Row],[backers_count]]),2),Table1[[#This Row],[pledged]])</f>
        <v>94.99</v>
      </c>
      <c r="S136" s="9">
        <f>(((Table1[[#This Row],[launched_at]]/60)/60)/24)+DATE(1970,1,1)</f>
        <v>40713.208333333336</v>
      </c>
      <c r="T136" s="9">
        <f>(((Table1[[#This Row],[deadline]]/60)/60)/24)+DATE(1970,1,1)</f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tr">
        <f>LEFT(Table1[[#This Row],[category &amp; sub-category]],FIND("/",Table1[[#This Row],[category &amp; sub-category]])-1)</f>
        <v>theater</v>
      </c>
      <c r="P137" t="str">
        <f>RIGHT(Table1[[#This Row],[category &amp; sub-category]],LEN(Table1[[#This Row],[category &amp; sub-category]])-FIND("/",Table1[[#This Row],[category &amp; sub-category]]))</f>
        <v>plays</v>
      </c>
      <c r="Q137" s="4">
        <f>ROUND(((Table1[[#This Row],[pledged]]/Table1[[#This Row],[goal]])*100),0)</f>
        <v>71</v>
      </c>
      <c r="R137">
        <f>IFERROR(ROUND((Table1[[#This Row],[pledged]]/Table1[[#This Row],[backers_count]]),2),Table1[[#This Row],[pledged]])</f>
        <v>46.91</v>
      </c>
      <c r="S137" s="9">
        <f>(((Table1[[#This Row],[launched_at]]/60)/60)/24)+DATE(1970,1,1)</f>
        <v>41340.25</v>
      </c>
      <c r="T137" s="9">
        <f>(((Table1[[#This Row],[deadline]]/60)/60)/24)+DATE(1970,1,1)</f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tr">
        <f>LEFT(Table1[[#This Row],[category &amp; sub-category]],FIND("/",Table1[[#This Row],[category &amp; sub-category]])-1)</f>
        <v>film &amp; video</v>
      </c>
      <c r="P138" t="str">
        <f>RIGHT(Table1[[#This Row],[category &amp; sub-category]],LEN(Table1[[#This Row],[category &amp; sub-category]])-FIND("/",Table1[[#This Row],[category &amp; sub-category]]))</f>
        <v>drama</v>
      </c>
      <c r="Q138" s="4">
        <f>ROUND(((Table1[[#This Row],[pledged]]/Table1[[#This Row],[goal]])*100),0)</f>
        <v>3</v>
      </c>
      <c r="R138">
        <f>IFERROR(ROUND((Table1[[#This Row],[pledged]]/Table1[[#This Row],[backers_count]]),2),Table1[[#This Row],[pledged]])</f>
        <v>46.91</v>
      </c>
      <c r="S138" s="9">
        <f>(((Table1[[#This Row],[launched_at]]/60)/60)/24)+DATE(1970,1,1)</f>
        <v>41797.208333333336</v>
      </c>
      <c r="T138" s="9">
        <f>(((Table1[[#This Row],[deadline]]/60)/60)/24)+DATE(1970,1,1)</f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tr">
        <f>LEFT(Table1[[#This Row],[category &amp; sub-category]],FIND("/",Table1[[#This Row],[category &amp; sub-category]])-1)</f>
        <v>publishing</v>
      </c>
      <c r="P139" t="str">
        <f>RIGHT(Table1[[#This Row],[category &amp; sub-category]],LEN(Table1[[#This Row],[category &amp; sub-category]])-FIND("/",Table1[[#This Row],[category &amp; sub-category]]))</f>
        <v>nonfiction</v>
      </c>
      <c r="Q139" s="4">
        <f>ROUND(((Table1[[#This Row],[pledged]]/Table1[[#This Row],[goal]])*100),0)</f>
        <v>262</v>
      </c>
      <c r="R139">
        <f>IFERROR(ROUND((Table1[[#This Row],[pledged]]/Table1[[#This Row],[backers_count]]),2),Table1[[#This Row],[pledged]])</f>
        <v>94.24</v>
      </c>
      <c r="S139" s="9">
        <f>(((Table1[[#This Row],[launched_at]]/60)/60)/24)+DATE(1970,1,1)</f>
        <v>40457.208333333336</v>
      </c>
      <c r="T139" s="9">
        <f>(((Table1[[#This Row],[deadline]]/60)/60)/24)+DATE(1970,1,1)</f>
        <v>40463.208333333336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tr">
        <f>LEFT(Table1[[#This Row],[category &amp; sub-category]],FIND("/",Table1[[#This Row],[category &amp; sub-category]])-1)</f>
        <v>games</v>
      </c>
      <c r="P140" t="str">
        <f>RIGHT(Table1[[#This Row],[category &amp; sub-category]],LEN(Table1[[#This Row],[category &amp; sub-category]])-FIND("/",Table1[[#This Row],[category &amp; sub-category]]))</f>
        <v>mobile games</v>
      </c>
      <c r="Q140" s="4">
        <f>ROUND(((Table1[[#This Row],[pledged]]/Table1[[#This Row],[goal]])*100),0)</f>
        <v>96</v>
      </c>
      <c r="R140">
        <f>IFERROR(ROUND((Table1[[#This Row],[pledged]]/Table1[[#This Row],[backers_count]]),2),Table1[[#This Row],[pledged]])</f>
        <v>80.14</v>
      </c>
      <c r="S140" s="9">
        <f>(((Table1[[#This Row],[launched_at]]/60)/60)/24)+DATE(1970,1,1)</f>
        <v>41180.208333333336</v>
      </c>
      <c r="T140" s="9">
        <f>(((Table1[[#This Row],[deadline]]/60)/60)/24)+DATE(1970,1,1)</f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tr">
        <f>LEFT(Table1[[#This Row],[category &amp; sub-category]],FIND("/",Table1[[#This Row],[category &amp; sub-category]])-1)</f>
        <v>technology</v>
      </c>
      <c r="P141" t="str">
        <f>RIGHT(Table1[[#This Row],[category &amp; sub-category]],LEN(Table1[[#This Row],[category &amp; sub-category]])-FIND("/",Table1[[#This Row],[category &amp; sub-category]]))</f>
        <v>wearables</v>
      </c>
      <c r="Q141" s="4">
        <f>ROUND(((Table1[[#This Row],[pledged]]/Table1[[#This Row],[goal]])*100),0)</f>
        <v>21</v>
      </c>
      <c r="R141">
        <f>IFERROR(ROUND((Table1[[#This Row],[pledged]]/Table1[[#This Row],[backers_count]]),2),Table1[[#This Row],[pledged]])</f>
        <v>59.04</v>
      </c>
      <c r="S141" s="9">
        <f>(((Table1[[#This Row],[launched_at]]/60)/60)/24)+DATE(1970,1,1)</f>
        <v>42115.208333333328</v>
      </c>
      <c r="T141" s="9">
        <f>(((Table1[[#This Row],[deadline]]/60)/60)/24)+DATE(1970,1,1)</f>
        <v>42131.208333333328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tr">
        <f>LEFT(Table1[[#This Row],[category &amp; sub-category]],FIND("/",Table1[[#This Row],[category &amp; sub-category]])-1)</f>
        <v>film &amp; video</v>
      </c>
      <c r="P142" t="str">
        <f>RIGHT(Table1[[#This Row],[category &amp; sub-category]],LEN(Table1[[#This Row],[category &amp; sub-category]])-FIND("/",Table1[[#This Row],[category &amp; sub-category]]))</f>
        <v>documentary</v>
      </c>
      <c r="Q142" s="4">
        <f>ROUND(((Table1[[#This Row],[pledged]]/Table1[[#This Row],[goal]])*100),0)</f>
        <v>223</v>
      </c>
      <c r="R142">
        <f>IFERROR(ROUND((Table1[[#This Row],[pledged]]/Table1[[#This Row],[backers_count]]),2),Table1[[#This Row],[pledged]])</f>
        <v>65.989999999999995</v>
      </c>
      <c r="S142" s="9">
        <f>(((Table1[[#This Row],[launched_at]]/60)/60)/24)+DATE(1970,1,1)</f>
        <v>43156.25</v>
      </c>
      <c r="T142" s="9">
        <f>(((Table1[[#This Row],[deadline]]/60)/60)/24)+DATE(1970,1,1)</f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tr">
        <f>LEFT(Table1[[#This Row],[category &amp; sub-category]],FIND("/",Table1[[#This Row],[category &amp; sub-category]])-1)</f>
        <v>technology</v>
      </c>
      <c r="P143" t="str">
        <f>RIGHT(Table1[[#This Row],[category &amp; sub-category]],LEN(Table1[[#This Row],[category &amp; sub-category]])-FIND("/",Table1[[#This Row],[category &amp; sub-category]]))</f>
        <v>web</v>
      </c>
      <c r="Q143" s="4">
        <f>ROUND(((Table1[[#This Row],[pledged]]/Table1[[#This Row],[goal]])*100),0)</f>
        <v>102</v>
      </c>
      <c r="R143">
        <f>IFERROR(ROUND((Table1[[#This Row],[pledged]]/Table1[[#This Row],[backers_count]]),2),Table1[[#This Row],[pledged]])</f>
        <v>60.99</v>
      </c>
      <c r="S143" s="9">
        <f>(((Table1[[#This Row],[launched_at]]/60)/60)/24)+DATE(1970,1,1)</f>
        <v>42167.208333333328</v>
      </c>
      <c r="T143" s="9">
        <f>(((Table1[[#This Row],[deadline]]/60)/60)/24)+DATE(1970,1,1)</f>
        <v>42173.208333333328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tr">
        <f>LEFT(Table1[[#This Row],[category &amp; sub-category]],FIND("/",Table1[[#This Row],[category &amp; sub-category]])-1)</f>
        <v>technology</v>
      </c>
      <c r="P144" t="str">
        <f>RIGHT(Table1[[#This Row],[category &amp; sub-category]],LEN(Table1[[#This Row],[category &amp; sub-category]])-FIND("/",Table1[[#This Row],[category &amp; sub-category]]))</f>
        <v>web</v>
      </c>
      <c r="Q144" s="4">
        <f>ROUND(((Table1[[#This Row],[pledged]]/Table1[[#This Row],[goal]])*100),0)</f>
        <v>230</v>
      </c>
      <c r="R144">
        <f>IFERROR(ROUND((Table1[[#This Row],[pledged]]/Table1[[#This Row],[backers_count]]),2),Table1[[#This Row],[pledged]])</f>
        <v>98.31</v>
      </c>
      <c r="S144" s="9">
        <f>(((Table1[[#This Row],[launched_at]]/60)/60)/24)+DATE(1970,1,1)</f>
        <v>41005.208333333336</v>
      </c>
      <c r="T144" s="9">
        <f>(((Table1[[#This Row],[deadline]]/60)/60)/24)+DATE(1970,1,1)</f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tr">
        <f>LEFT(Table1[[#This Row],[category &amp; sub-category]],FIND("/",Table1[[#This Row],[category &amp; sub-category]])-1)</f>
        <v>music</v>
      </c>
      <c r="P145" t="str">
        <f>RIGHT(Table1[[#This Row],[category &amp; sub-category]],LEN(Table1[[#This Row],[category &amp; sub-category]])-FIND("/",Table1[[#This Row],[category &amp; sub-category]]))</f>
        <v>indie rock</v>
      </c>
      <c r="Q145" s="4">
        <f>ROUND(((Table1[[#This Row],[pledged]]/Table1[[#This Row],[goal]])*100),0)</f>
        <v>136</v>
      </c>
      <c r="R145">
        <f>IFERROR(ROUND((Table1[[#This Row],[pledged]]/Table1[[#This Row],[backers_count]]),2),Table1[[#This Row],[pledged]])</f>
        <v>104.6</v>
      </c>
      <c r="S145" s="9">
        <f>(((Table1[[#This Row],[launched_at]]/60)/60)/24)+DATE(1970,1,1)</f>
        <v>40357.208333333336</v>
      </c>
      <c r="T145" s="9">
        <f>(((Table1[[#This Row],[deadline]]/60)/60)/24)+DATE(1970,1,1)</f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tr">
        <f>LEFT(Table1[[#This Row],[category &amp; sub-category]],FIND("/",Table1[[#This Row],[category &amp; sub-category]])-1)</f>
        <v>theater</v>
      </c>
      <c r="P146" t="str">
        <f>RIGHT(Table1[[#This Row],[category &amp; sub-category]],LEN(Table1[[#This Row],[category &amp; sub-category]])-FIND("/",Table1[[#This Row],[category &amp; sub-category]]))</f>
        <v>plays</v>
      </c>
      <c r="Q146" s="4">
        <f>ROUND(((Table1[[#This Row],[pledged]]/Table1[[#This Row],[goal]])*100),0)</f>
        <v>129</v>
      </c>
      <c r="R146">
        <f>IFERROR(ROUND((Table1[[#This Row],[pledged]]/Table1[[#This Row],[backers_count]]),2),Table1[[#This Row],[pledged]])</f>
        <v>86.07</v>
      </c>
      <c r="S146" s="9">
        <f>(((Table1[[#This Row],[launched_at]]/60)/60)/24)+DATE(1970,1,1)</f>
        <v>43633.208333333328</v>
      </c>
      <c r="T146" s="9">
        <f>(((Table1[[#This Row],[deadline]]/60)/60)/24)+DATE(1970,1,1)</f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tr">
        <f>LEFT(Table1[[#This Row],[category &amp; sub-category]],FIND("/",Table1[[#This Row],[category &amp; sub-category]])-1)</f>
        <v>technology</v>
      </c>
      <c r="P147" t="str">
        <f>RIGHT(Table1[[#This Row],[category &amp; sub-category]],LEN(Table1[[#This Row],[category &amp; sub-category]])-FIND("/",Table1[[#This Row],[category &amp; sub-category]]))</f>
        <v>wearables</v>
      </c>
      <c r="Q147" s="4">
        <f>ROUND(((Table1[[#This Row],[pledged]]/Table1[[#This Row],[goal]])*100),0)</f>
        <v>237</v>
      </c>
      <c r="R147">
        <f>IFERROR(ROUND((Table1[[#This Row],[pledged]]/Table1[[#This Row],[backers_count]]),2),Table1[[#This Row],[pledged]])</f>
        <v>76.989999999999995</v>
      </c>
      <c r="S147" s="9">
        <f>(((Table1[[#This Row],[launched_at]]/60)/60)/24)+DATE(1970,1,1)</f>
        <v>41889.208333333336</v>
      </c>
      <c r="T147" s="9">
        <f>(((Table1[[#This Row],[deadline]]/60)/60)/24)+DATE(1970,1,1)</f>
        <v>41894.208333333336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tr">
        <f>LEFT(Table1[[#This Row],[category &amp; sub-category]],FIND("/",Table1[[#This Row],[category &amp; sub-category]])-1)</f>
        <v>theater</v>
      </c>
      <c r="P148" t="str">
        <f>RIGHT(Table1[[#This Row],[category &amp; sub-category]],LEN(Table1[[#This Row],[category &amp; sub-category]])-FIND("/",Table1[[#This Row],[category &amp; sub-category]]))</f>
        <v>plays</v>
      </c>
      <c r="Q148" s="4">
        <f>ROUND(((Table1[[#This Row],[pledged]]/Table1[[#This Row],[goal]])*100),0)</f>
        <v>17</v>
      </c>
      <c r="R148">
        <f>IFERROR(ROUND((Table1[[#This Row],[pledged]]/Table1[[#This Row],[backers_count]]),2),Table1[[#This Row],[pledged]])</f>
        <v>29.76</v>
      </c>
      <c r="S148" s="9">
        <f>(((Table1[[#This Row],[launched_at]]/60)/60)/24)+DATE(1970,1,1)</f>
        <v>40855.25</v>
      </c>
      <c r="T148" s="9">
        <f>(((Table1[[#This Row],[deadline]]/60)/60)/24)+DATE(1970,1,1)</f>
        <v>40875.25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tr">
        <f>LEFT(Table1[[#This Row],[category &amp; sub-category]],FIND("/",Table1[[#This Row],[category &amp; sub-category]])-1)</f>
        <v>theater</v>
      </c>
      <c r="P149" t="str">
        <f>RIGHT(Table1[[#This Row],[category &amp; sub-category]],LEN(Table1[[#This Row],[category &amp; sub-category]])-FIND("/",Table1[[#This Row],[category &amp; sub-category]]))</f>
        <v>plays</v>
      </c>
      <c r="Q149" s="4">
        <f>ROUND(((Table1[[#This Row],[pledged]]/Table1[[#This Row],[goal]])*100),0)</f>
        <v>112</v>
      </c>
      <c r="R149">
        <f>IFERROR(ROUND((Table1[[#This Row],[pledged]]/Table1[[#This Row],[backers_count]]),2),Table1[[#This Row],[pledged]])</f>
        <v>46.92</v>
      </c>
      <c r="S149" s="9">
        <f>(((Table1[[#This Row],[launched_at]]/60)/60)/24)+DATE(1970,1,1)</f>
        <v>42534.208333333328</v>
      </c>
      <c r="T149" s="9">
        <f>(((Table1[[#This Row],[deadline]]/60)/60)/24)+DATE(1970,1,1)</f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tr">
        <f>LEFT(Table1[[#This Row],[category &amp; sub-category]],FIND("/",Table1[[#This Row],[category &amp; sub-category]])-1)</f>
        <v>technology</v>
      </c>
      <c r="P150" t="str">
        <f>RIGHT(Table1[[#This Row],[category &amp; sub-category]],LEN(Table1[[#This Row],[category &amp; sub-category]])-FIND("/",Table1[[#This Row],[category &amp; sub-category]]))</f>
        <v>wearables</v>
      </c>
      <c r="Q150" s="4">
        <f>ROUND(((Table1[[#This Row],[pledged]]/Table1[[#This Row],[goal]])*100),0)</f>
        <v>121</v>
      </c>
      <c r="R150">
        <f>IFERROR(ROUND((Table1[[#This Row],[pledged]]/Table1[[#This Row],[backers_count]]),2),Table1[[#This Row],[pledged]])</f>
        <v>105.19</v>
      </c>
      <c r="S150" s="9">
        <f>(((Table1[[#This Row],[launched_at]]/60)/60)/24)+DATE(1970,1,1)</f>
        <v>42941.208333333328</v>
      </c>
      <c r="T150" s="9">
        <f>(((Table1[[#This Row],[deadline]]/60)/60)/24)+DATE(1970,1,1)</f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tr">
        <f>LEFT(Table1[[#This Row],[category &amp; sub-category]],FIND("/",Table1[[#This Row],[category &amp; sub-category]])-1)</f>
        <v>music</v>
      </c>
      <c r="P151" t="str">
        <f>RIGHT(Table1[[#This Row],[category &amp; sub-category]],LEN(Table1[[#This Row],[category &amp; sub-category]])-FIND("/",Table1[[#This Row],[category &amp; sub-category]]))</f>
        <v>indie rock</v>
      </c>
      <c r="Q151" s="4">
        <f>ROUND(((Table1[[#This Row],[pledged]]/Table1[[#This Row],[goal]])*100),0)</f>
        <v>220</v>
      </c>
      <c r="R151">
        <f>IFERROR(ROUND((Table1[[#This Row],[pledged]]/Table1[[#This Row],[backers_count]]),2),Table1[[#This Row],[pledged]])</f>
        <v>69.91</v>
      </c>
      <c r="S151" s="9">
        <f>(((Table1[[#This Row],[launched_at]]/60)/60)/24)+DATE(1970,1,1)</f>
        <v>41275.25</v>
      </c>
      <c r="T151" s="9">
        <f>(((Table1[[#This Row],[deadline]]/60)/60)/24)+DATE(1970,1,1)</f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tr">
        <f>LEFT(Table1[[#This Row],[category &amp; sub-category]],FIND("/",Table1[[#This Row],[category &amp; sub-category]])-1)</f>
        <v>music</v>
      </c>
      <c r="P152" t="str">
        <f>RIGHT(Table1[[#This Row],[category &amp; sub-category]],LEN(Table1[[#This Row],[category &amp; sub-category]])-FIND("/",Table1[[#This Row],[category &amp; sub-category]]))</f>
        <v>rock</v>
      </c>
      <c r="Q152" s="4">
        <f>ROUND(((Table1[[#This Row],[pledged]]/Table1[[#This Row],[goal]])*100),0)</f>
        <v>1</v>
      </c>
      <c r="R152">
        <f>IFERROR(ROUND((Table1[[#This Row],[pledged]]/Table1[[#This Row],[backers_count]]),2),Table1[[#This Row],[pledged]])</f>
        <v>1</v>
      </c>
      <c r="S152" s="9">
        <f>(((Table1[[#This Row],[launched_at]]/60)/60)/24)+DATE(1970,1,1)</f>
        <v>43450.25</v>
      </c>
      <c r="T152" s="9">
        <f>(((Table1[[#This Row],[deadline]]/60)/60)/24)+DATE(1970,1,1)</f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tr">
        <f>LEFT(Table1[[#This Row],[category &amp; sub-category]],FIND("/",Table1[[#This Row],[category &amp; sub-category]])-1)</f>
        <v>music</v>
      </c>
      <c r="P153" t="str">
        <f>RIGHT(Table1[[#This Row],[category &amp; sub-category]],LEN(Table1[[#This Row],[category &amp; sub-category]])-FIND("/",Table1[[#This Row],[category &amp; sub-category]]))</f>
        <v>electric music</v>
      </c>
      <c r="Q153" s="4">
        <f>ROUND(((Table1[[#This Row],[pledged]]/Table1[[#This Row],[goal]])*100),0)</f>
        <v>64</v>
      </c>
      <c r="R153">
        <f>IFERROR(ROUND((Table1[[#This Row],[pledged]]/Table1[[#This Row],[backers_count]]),2),Table1[[#This Row],[pledged]])</f>
        <v>60.01</v>
      </c>
      <c r="S153" s="9">
        <f>(((Table1[[#This Row],[launched_at]]/60)/60)/24)+DATE(1970,1,1)</f>
        <v>41799.208333333336</v>
      </c>
      <c r="T153" s="9">
        <f>(((Table1[[#This Row],[deadline]]/60)/60)/24)+DATE(1970,1,1)</f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tr">
        <f>LEFT(Table1[[#This Row],[category &amp; sub-category]],FIND("/",Table1[[#This Row],[category &amp; sub-category]])-1)</f>
        <v>music</v>
      </c>
      <c r="P154" t="str">
        <f>RIGHT(Table1[[#This Row],[category &amp; sub-category]],LEN(Table1[[#This Row],[category &amp; sub-category]])-FIND("/",Table1[[#This Row],[category &amp; sub-category]]))</f>
        <v>indie rock</v>
      </c>
      <c r="Q154" s="4">
        <f>ROUND(((Table1[[#This Row],[pledged]]/Table1[[#This Row],[goal]])*100),0)</f>
        <v>423</v>
      </c>
      <c r="R154">
        <f>IFERROR(ROUND((Table1[[#This Row],[pledged]]/Table1[[#This Row],[backers_count]]),2),Table1[[#This Row],[pledged]])</f>
        <v>52.01</v>
      </c>
      <c r="S154" s="9">
        <f>(((Table1[[#This Row],[launched_at]]/60)/60)/24)+DATE(1970,1,1)</f>
        <v>42783.25</v>
      </c>
      <c r="T154" s="9">
        <f>(((Table1[[#This Row],[deadline]]/60)/60)/24)+DATE(1970,1,1)</f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tr">
        <f>LEFT(Table1[[#This Row],[category &amp; sub-category]],FIND("/",Table1[[#This Row],[category &amp; sub-category]])-1)</f>
        <v>theater</v>
      </c>
      <c r="P155" t="str">
        <f>RIGHT(Table1[[#This Row],[category &amp; sub-category]],LEN(Table1[[#This Row],[category &amp; sub-category]])-FIND("/",Table1[[#This Row],[category &amp; sub-category]]))</f>
        <v>plays</v>
      </c>
      <c r="Q155" s="4">
        <f>ROUND(((Table1[[#This Row],[pledged]]/Table1[[#This Row],[goal]])*100),0)</f>
        <v>93</v>
      </c>
      <c r="R155">
        <f>IFERROR(ROUND((Table1[[#This Row],[pledged]]/Table1[[#This Row],[backers_count]]),2),Table1[[#This Row],[pledged]])</f>
        <v>31</v>
      </c>
      <c r="S155" s="9">
        <f>(((Table1[[#This Row],[launched_at]]/60)/60)/24)+DATE(1970,1,1)</f>
        <v>41201.208333333336</v>
      </c>
      <c r="T155" s="9">
        <f>(((Table1[[#This Row],[deadline]]/60)/60)/24)+DATE(1970,1,1)</f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tr">
        <f>LEFT(Table1[[#This Row],[category &amp; sub-category]],FIND("/",Table1[[#This Row],[category &amp; sub-category]])-1)</f>
        <v>music</v>
      </c>
      <c r="P156" t="str">
        <f>RIGHT(Table1[[#This Row],[category &amp; sub-category]],LEN(Table1[[#This Row],[category &amp; sub-category]])-FIND("/",Table1[[#This Row],[category &amp; sub-category]]))</f>
        <v>indie rock</v>
      </c>
      <c r="Q156" s="4">
        <f>ROUND(((Table1[[#This Row],[pledged]]/Table1[[#This Row],[goal]])*100),0)</f>
        <v>59</v>
      </c>
      <c r="R156">
        <f>IFERROR(ROUND((Table1[[#This Row],[pledged]]/Table1[[#This Row],[backers_count]]),2),Table1[[#This Row],[pledged]])</f>
        <v>95.04</v>
      </c>
      <c r="S156" s="9">
        <f>(((Table1[[#This Row],[launched_at]]/60)/60)/24)+DATE(1970,1,1)</f>
        <v>42502.208333333328</v>
      </c>
      <c r="T156" s="9">
        <f>(((Table1[[#This Row],[deadline]]/60)/60)/24)+DATE(1970,1,1)</f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tr">
        <f>LEFT(Table1[[#This Row],[category &amp; sub-category]],FIND("/",Table1[[#This Row],[category &amp; sub-category]])-1)</f>
        <v>theater</v>
      </c>
      <c r="P157" t="str">
        <f>RIGHT(Table1[[#This Row],[category &amp; sub-category]],LEN(Table1[[#This Row],[category &amp; sub-category]])-FIND("/",Table1[[#This Row],[category &amp; sub-category]]))</f>
        <v>plays</v>
      </c>
      <c r="Q157" s="4">
        <f>ROUND(((Table1[[#This Row],[pledged]]/Table1[[#This Row],[goal]])*100),0)</f>
        <v>65</v>
      </c>
      <c r="R157">
        <f>IFERROR(ROUND((Table1[[#This Row],[pledged]]/Table1[[#This Row],[backers_count]]),2),Table1[[#This Row],[pledged]])</f>
        <v>75.97</v>
      </c>
      <c r="S157" s="9">
        <f>(((Table1[[#This Row],[launched_at]]/60)/60)/24)+DATE(1970,1,1)</f>
        <v>40262.208333333336</v>
      </c>
      <c r="T157" s="9">
        <f>(((Table1[[#This Row],[deadline]]/60)/60)/24)+DATE(1970,1,1)</f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tr">
        <f>LEFT(Table1[[#This Row],[category &amp; sub-category]],FIND("/",Table1[[#This Row],[category &amp; sub-category]])-1)</f>
        <v>music</v>
      </c>
      <c r="P158" t="str">
        <f>RIGHT(Table1[[#This Row],[category &amp; sub-category]],LEN(Table1[[#This Row],[category &amp; sub-category]])-FIND("/",Table1[[#This Row],[category &amp; sub-category]]))</f>
        <v>rock</v>
      </c>
      <c r="Q158" s="4">
        <f>ROUND(((Table1[[#This Row],[pledged]]/Table1[[#This Row],[goal]])*100),0)</f>
        <v>74</v>
      </c>
      <c r="R158">
        <f>IFERROR(ROUND((Table1[[#This Row],[pledged]]/Table1[[#This Row],[backers_count]]),2),Table1[[#This Row],[pledged]])</f>
        <v>71.010000000000005</v>
      </c>
      <c r="S158" s="9">
        <f>(((Table1[[#This Row],[launched_at]]/60)/60)/24)+DATE(1970,1,1)</f>
        <v>43743.208333333328</v>
      </c>
      <c r="T158" s="9">
        <f>(((Table1[[#This Row],[deadline]]/60)/60)/24)+DATE(1970,1,1)</f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tr">
        <f>LEFT(Table1[[#This Row],[category &amp; sub-category]],FIND("/",Table1[[#This Row],[category &amp; sub-category]])-1)</f>
        <v>photography</v>
      </c>
      <c r="P159" t="str">
        <f>RIGHT(Table1[[#This Row],[category &amp; sub-category]],LEN(Table1[[#This Row],[category &amp; sub-category]])-FIND("/",Table1[[#This Row],[category &amp; sub-category]]))</f>
        <v>photography books</v>
      </c>
      <c r="Q159" s="4">
        <f>ROUND(((Table1[[#This Row],[pledged]]/Table1[[#This Row],[goal]])*100),0)</f>
        <v>53</v>
      </c>
      <c r="R159">
        <f>IFERROR(ROUND((Table1[[#This Row],[pledged]]/Table1[[#This Row],[backers_count]]),2),Table1[[#This Row],[pledged]])</f>
        <v>73.73</v>
      </c>
      <c r="S159" s="9">
        <f>(((Table1[[#This Row],[launched_at]]/60)/60)/24)+DATE(1970,1,1)</f>
        <v>41638.25</v>
      </c>
      <c r="T159" s="9">
        <f>(((Table1[[#This Row],[deadline]]/60)/60)/24)+DATE(1970,1,1)</f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tr">
        <f>LEFT(Table1[[#This Row],[category &amp; sub-category]],FIND("/",Table1[[#This Row],[category &amp; sub-category]])-1)</f>
        <v>music</v>
      </c>
      <c r="P160" t="str">
        <f>RIGHT(Table1[[#This Row],[category &amp; sub-category]],LEN(Table1[[#This Row],[category &amp; sub-category]])-FIND("/",Table1[[#This Row],[category &amp; sub-category]]))</f>
        <v>rock</v>
      </c>
      <c r="Q160" s="4">
        <f>ROUND(((Table1[[#This Row],[pledged]]/Table1[[#This Row],[goal]])*100),0)</f>
        <v>221</v>
      </c>
      <c r="R160">
        <f>IFERROR(ROUND((Table1[[#This Row],[pledged]]/Table1[[#This Row],[backers_count]]),2),Table1[[#This Row],[pledged]])</f>
        <v>113.17</v>
      </c>
      <c r="S160" s="9">
        <f>(((Table1[[#This Row],[launched_at]]/60)/60)/24)+DATE(1970,1,1)</f>
        <v>42346.25</v>
      </c>
      <c r="T160" s="9">
        <f>(((Table1[[#This Row],[deadline]]/60)/60)/24)+DATE(1970,1,1)</f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tr">
        <f>LEFT(Table1[[#This Row],[category &amp; sub-category]],FIND("/",Table1[[#This Row],[category &amp; sub-category]])-1)</f>
        <v>theater</v>
      </c>
      <c r="P161" t="str">
        <f>RIGHT(Table1[[#This Row],[category &amp; sub-category]],LEN(Table1[[#This Row],[category &amp; sub-category]])-FIND("/",Table1[[#This Row],[category &amp; sub-category]]))</f>
        <v>plays</v>
      </c>
      <c r="Q161" s="4">
        <f>ROUND(((Table1[[#This Row],[pledged]]/Table1[[#This Row],[goal]])*100),0)</f>
        <v>100</v>
      </c>
      <c r="R161">
        <f>IFERROR(ROUND((Table1[[#This Row],[pledged]]/Table1[[#This Row],[backers_count]]),2),Table1[[#This Row],[pledged]])</f>
        <v>105.01</v>
      </c>
      <c r="S161" s="9">
        <f>(((Table1[[#This Row],[launched_at]]/60)/60)/24)+DATE(1970,1,1)</f>
        <v>43551.208333333328</v>
      </c>
      <c r="T161" s="9">
        <f>(((Table1[[#This Row],[deadline]]/60)/60)/24)+DATE(1970,1,1)</f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tr">
        <f>LEFT(Table1[[#This Row],[category &amp; sub-category]],FIND("/",Table1[[#This Row],[category &amp; sub-category]])-1)</f>
        <v>technology</v>
      </c>
      <c r="P162" t="str">
        <f>RIGHT(Table1[[#This Row],[category &amp; sub-category]],LEN(Table1[[#This Row],[category &amp; sub-category]])-FIND("/",Table1[[#This Row],[category &amp; sub-category]]))</f>
        <v>wearables</v>
      </c>
      <c r="Q162" s="4">
        <f>ROUND(((Table1[[#This Row],[pledged]]/Table1[[#This Row],[goal]])*100),0)</f>
        <v>162</v>
      </c>
      <c r="R162">
        <f>IFERROR(ROUND((Table1[[#This Row],[pledged]]/Table1[[#This Row],[backers_count]]),2),Table1[[#This Row],[pledged]])</f>
        <v>79.180000000000007</v>
      </c>
      <c r="S162" s="9">
        <f>(((Table1[[#This Row],[launched_at]]/60)/60)/24)+DATE(1970,1,1)</f>
        <v>43582.208333333328</v>
      </c>
      <c r="T162" s="9">
        <f>(((Table1[[#This Row],[deadline]]/60)/60)/24)+DATE(1970,1,1)</f>
        <v>43598.208333333328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tr">
        <f>LEFT(Table1[[#This Row],[category &amp; sub-category]],FIND("/",Table1[[#This Row],[category &amp; sub-category]])-1)</f>
        <v>technology</v>
      </c>
      <c r="P163" t="str">
        <f>RIGHT(Table1[[#This Row],[category &amp; sub-category]],LEN(Table1[[#This Row],[category &amp; sub-category]])-FIND("/",Table1[[#This Row],[category &amp; sub-category]]))</f>
        <v>web</v>
      </c>
      <c r="Q163" s="4">
        <f>ROUND(((Table1[[#This Row],[pledged]]/Table1[[#This Row],[goal]])*100),0)</f>
        <v>78</v>
      </c>
      <c r="R163">
        <f>IFERROR(ROUND((Table1[[#This Row],[pledged]]/Table1[[#This Row],[backers_count]]),2),Table1[[#This Row],[pledged]])</f>
        <v>57.33</v>
      </c>
      <c r="S163" s="9">
        <f>(((Table1[[#This Row],[launched_at]]/60)/60)/24)+DATE(1970,1,1)</f>
        <v>42270.208333333328</v>
      </c>
      <c r="T163" s="9">
        <f>(((Table1[[#This Row],[deadline]]/60)/60)/24)+DATE(1970,1,1)</f>
        <v>42276.208333333328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tr">
        <f>LEFT(Table1[[#This Row],[category &amp; sub-category]],FIND("/",Table1[[#This Row],[category &amp; sub-category]])-1)</f>
        <v>music</v>
      </c>
      <c r="P164" t="str">
        <f>RIGHT(Table1[[#This Row],[category &amp; sub-category]],LEN(Table1[[#This Row],[category &amp; sub-category]])-FIND("/",Table1[[#This Row],[category &amp; sub-category]]))</f>
        <v>rock</v>
      </c>
      <c r="Q164" s="4">
        <f>ROUND(((Table1[[#This Row],[pledged]]/Table1[[#This Row],[goal]])*100),0)</f>
        <v>150</v>
      </c>
      <c r="R164">
        <f>IFERROR(ROUND((Table1[[#This Row],[pledged]]/Table1[[#This Row],[backers_count]]),2),Table1[[#This Row],[pledged]])</f>
        <v>58.18</v>
      </c>
      <c r="S164" s="9">
        <f>(((Table1[[#This Row],[launched_at]]/60)/60)/24)+DATE(1970,1,1)</f>
        <v>43442.25</v>
      </c>
      <c r="T164" s="9">
        <f>(((Table1[[#This Row],[deadline]]/60)/60)/24)+DATE(1970,1,1)</f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tr">
        <f>LEFT(Table1[[#This Row],[category &amp; sub-category]],FIND("/",Table1[[#This Row],[category &amp; sub-category]])-1)</f>
        <v>photography</v>
      </c>
      <c r="P165" t="str">
        <f>RIGHT(Table1[[#This Row],[category &amp; sub-category]],LEN(Table1[[#This Row],[category &amp; sub-category]])-FIND("/",Table1[[#This Row],[category &amp; sub-category]]))</f>
        <v>photography books</v>
      </c>
      <c r="Q165" s="4">
        <f>ROUND(((Table1[[#This Row],[pledged]]/Table1[[#This Row],[goal]])*100),0)</f>
        <v>253</v>
      </c>
      <c r="R165">
        <f>IFERROR(ROUND((Table1[[#This Row],[pledged]]/Table1[[#This Row],[backers_count]]),2),Table1[[#This Row],[pledged]])</f>
        <v>36.03</v>
      </c>
      <c r="S165" s="9">
        <f>(((Table1[[#This Row],[launched_at]]/60)/60)/24)+DATE(1970,1,1)</f>
        <v>43028.208333333328</v>
      </c>
      <c r="T165" s="9">
        <f>(((Table1[[#This Row],[deadline]]/60)/60)/24)+DATE(1970,1,1)</f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tr">
        <f>LEFT(Table1[[#This Row],[category &amp; sub-category]],FIND("/",Table1[[#This Row],[category &amp; sub-category]])-1)</f>
        <v>theater</v>
      </c>
      <c r="P166" t="str">
        <f>RIGHT(Table1[[#This Row],[category &amp; sub-category]],LEN(Table1[[#This Row],[category &amp; sub-category]])-FIND("/",Table1[[#This Row],[category &amp; sub-category]]))</f>
        <v>plays</v>
      </c>
      <c r="Q166" s="4">
        <f>ROUND(((Table1[[#This Row],[pledged]]/Table1[[#This Row],[goal]])*100),0)</f>
        <v>100</v>
      </c>
      <c r="R166">
        <f>IFERROR(ROUND((Table1[[#This Row],[pledged]]/Table1[[#This Row],[backers_count]]),2),Table1[[#This Row],[pledged]])</f>
        <v>107.99</v>
      </c>
      <c r="S166" s="9">
        <f>(((Table1[[#This Row],[launched_at]]/60)/60)/24)+DATE(1970,1,1)</f>
        <v>43016.208333333328</v>
      </c>
      <c r="T166" s="9">
        <f>(((Table1[[#This Row],[deadline]]/60)/60)/24)+DATE(1970,1,1)</f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tr">
        <f>LEFT(Table1[[#This Row],[category &amp; sub-category]],FIND("/",Table1[[#This Row],[category &amp; sub-category]])-1)</f>
        <v>technology</v>
      </c>
      <c r="P167" t="str">
        <f>RIGHT(Table1[[#This Row],[category &amp; sub-category]],LEN(Table1[[#This Row],[category &amp; sub-category]])-FIND("/",Table1[[#This Row],[category &amp; sub-category]]))</f>
        <v>web</v>
      </c>
      <c r="Q167" s="4">
        <f>ROUND(((Table1[[#This Row],[pledged]]/Table1[[#This Row],[goal]])*100),0)</f>
        <v>122</v>
      </c>
      <c r="R167">
        <f>IFERROR(ROUND((Table1[[#This Row],[pledged]]/Table1[[#This Row],[backers_count]]),2),Table1[[#This Row],[pledged]])</f>
        <v>44.01</v>
      </c>
      <c r="S167" s="9">
        <f>(((Table1[[#This Row],[launched_at]]/60)/60)/24)+DATE(1970,1,1)</f>
        <v>42948.208333333328</v>
      </c>
      <c r="T167" s="9">
        <f>(((Table1[[#This Row],[deadline]]/60)/60)/24)+DATE(1970,1,1)</f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tr">
        <f>LEFT(Table1[[#This Row],[category &amp; sub-category]],FIND("/",Table1[[#This Row],[category &amp; sub-category]])-1)</f>
        <v>photography</v>
      </c>
      <c r="P168" t="str">
        <f>RIGHT(Table1[[#This Row],[category &amp; sub-category]],LEN(Table1[[#This Row],[category &amp; sub-category]])-FIND("/",Table1[[#This Row],[category &amp; sub-category]]))</f>
        <v>photography books</v>
      </c>
      <c r="Q168" s="4">
        <f>ROUND(((Table1[[#This Row],[pledged]]/Table1[[#This Row],[goal]])*100),0)</f>
        <v>137</v>
      </c>
      <c r="R168">
        <f>IFERROR(ROUND((Table1[[#This Row],[pledged]]/Table1[[#This Row],[backers_count]]),2),Table1[[#This Row],[pledged]])</f>
        <v>55.08</v>
      </c>
      <c r="S168" s="9">
        <f>(((Table1[[#This Row],[launched_at]]/60)/60)/24)+DATE(1970,1,1)</f>
        <v>40534.25</v>
      </c>
      <c r="T168" s="9">
        <f>(((Table1[[#This Row],[deadline]]/60)/60)/24)+DATE(1970,1,1)</f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tr">
        <f>LEFT(Table1[[#This Row],[category &amp; sub-category]],FIND("/",Table1[[#This Row],[category &amp; sub-category]])-1)</f>
        <v>theater</v>
      </c>
      <c r="P169" t="str">
        <f>RIGHT(Table1[[#This Row],[category &amp; sub-category]],LEN(Table1[[#This Row],[category &amp; sub-category]])-FIND("/",Table1[[#This Row],[category &amp; sub-category]]))</f>
        <v>plays</v>
      </c>
      <c r="Q169" s="4">
        <f>ROUND(((Table1[[#This Row],[pledged]]/Table1[[#This Row],[goal]])*100),0)</f>
        <v>416</v>
      </c>
      <c r="R169">
        <f>IFERROR(ROUND((Table1[[#This Row],[pledged]]/Table1[[#This Row],[backers_count]]),2),Table1[[#This Row],[pledged]])</f>
        <v>74</v>
      </c>
      <c r="S169" s="9">
        <f>(((Table1[[#This Row],[launched_at]]/60)/60)/24)+DATE(1970,1,1)</f>
        <v>41435.208333333336</v>
      </c>
      <c r="T169" s="9">
        <f>(((Table1[[#This Row],[deadline]]/60)/60)/24)+DATE(1970,1,1)</f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tr">
        <f>LEFT(Table1[[#This Row],[category &amp; sub-category]],FIND("/",Table1[[#This Row],[category &amp; sub-category]])-1)</f>
        <v>music</v>
      </c>
      <c r="P170" t="str">
        <f>RIGHT(Table1[[#This Row],[category &amp; sub-category]],LEN(Table1[[#This Row],[category &amp; sub-category]])-FIND("/",Table1[[#This Row],[category &amp; sub-category]]))</f>
        <v>indie rock</v>
      </c>
      <c r="Q170" s="4">
        <f>ROUND(((Table1[[#This Row],[pledged]]/Table1[[#This Row],[goal]])*100),0)</f>
        <v>31</v>
      </c>
      <c r="R170">
        <f>IFERROR(ROUND((Table1[[#This Row],[pledged]]/Table1[[#This Row],[backers_count]]),2),Table1[[#This Row],[pledged]])</f>
        <v>42</v>
      </c>
      <c r="S170" s="9">
        <f>(((Table1[[#This Row],[launched_at]]/60)/60)/24)+DATE(1970,1,1)</f>
        <v>43518.25</v>
      </c>
      <c r="T170" s="9">
        <f>(((Table1[[#This Row],[deadline]]/60)/60)/24)+DATE(1970,1,1)</f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tr">
        <f>LEFT(Table1[[#This Row],[category &amp; sub-category]],FIND("/",Table1[[#This Row],[category &amp; sub-category]])-1)</f>
        <v>film &amp; video</v>
      </c>
      <c r="P171" t="str">
        <f>RIGHT(Table1[[#This Row],[category &amp; sub-category]],LEN(Table1[[#This Row],[category &amp; sub-category]])-FIND("/",Table1[[#This Row],[category &amp; sub-category]]))</f>
        <v>shorts</v>
      </c>
      <c r="Q171" s="4">
        <f>ROUND(((Table1[[#This Row],[pledged]]/Table1[[#This Row],[goal]])*100),0)</f>
        <v>424</v>
      </c>
      <c r="R171">
        <f>IFERROR(ROUND((Table1[[#This Row],[pledged]]/Table1[[#This Row],[backers_count]]),2),Table1[[#This Row],[pledged]])</f>
        <v>77.989999999999995</v>
      </c>
      <c r="S171" s="9">
        <f>(((Table1[[#This Row],[launched_at]]/60)/60)/24)+DATE(1970,1,1)</f>
        <v>41077.208333333336</v>
      </c>
      <c r="T171" s="9">
        <f>(((Table1[[#This Row],[deadline]]/60)/60)/24)+DATE(1970,1,1)</f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tr">
        <f>LEFT(Table1[[#This Row],[category &amp; sub-category]],FIND("/",Table1[[#This Row],[category &amp; sub-category]])-1)</f>
        <v>music</v>
      </c>
      <c r="P172" t="str">
        <f>RIGHT(Table1[[#This Row],[category &amp; sub-category]],LEN(Table1[[#This Row],[category &amp; sub-category]])-FIND("/",Table1[[#This Row],[category &amp; sub-category]]))</f>
        <v>indie rock</v>
      </c>
      <c r="Q172" s="4">
        <f>ROUND(((Table1[[#This Row],[pledged]]/Table1[[#This Row],[goal]])*100),0)</f>
        <v>3</v>
      </c>
      <c r="R172">
        <f>IFERROR(ROUND((Table1[[#This Row],[pledged]]/Table1[[#This Row],[backers_count]]),2),Table1[[#This Row],[pledged]])</f>
        <v>82.51</v>
      </c>
      <c r="S172" s="9">
        <f>(((Table1[[#This Row],[launched_at]]/60)/60)/24)+DATE(1970,1,1)</f>
        <v>42950.208333333328</v>
      </c>
      <c r="T172" s="9">
        <f>(((Table1[[#This Row],[deadline]]/60)/60)/24)+DATE(1970,1,1)</f>
        <v>42957.208333333328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tr">
        <f>LEFT(Table1[[#This Row],[category &amp; sub-category]],FIND("/",Table1[[#This Row],[category &amp; sub-category]])-1)</f>
        <v>publishing</v>
      </c>
      <c r="P173" t="str">
        <f>RIGHT(Table1[[#This Row],[category &amp; sub-category]],LEN(Table1[[#This Row],[category &amp; sub-category]])-FIND("/",Table1[[#This Row],[category &amp; sub-category]]))</f>
        <v>translations</v>
      </c>
      <c r="Q173" s="4">
        <f>ROUND(((Table1[[#This Row],[pledged]]/Table1[[#This Row],[goal]])*100),0)</f>
        <v>11</v>
      </c>
      <c r="R173">
        <f>IFERROR(ROUND((Table1[[#This Row],[pledged]]/Table1[[#This Row],[backers_count]]),2),Table1[[#This Row],[pledged]])</f>
        <v>104.2</v>
      </c>
      <c r="S173" s="9">
        <f>(((Table1[[#This Row],[launched_at]]/60)/60)/24)+DATE(1970,1,1)</f>
        <v>41718.208333333336</v>
      </c>
      <c r="T173" s="9">
        <f>(((Table1[[#This Row],[deadline]]/60)/60)/24)+DATE(1970,1,1)</f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tr">
        <f>LEFT(Table1[[#This Row],[category &amp; sub-category]],FIND("/",Table1[[#This Row],[category &amp; sub-category]])-1)</f>
        <v>film &amp; video</v>
      </c>
      <c r="P174" t="str">
        <f>RIGHT(Table1[[#This Row],[category &amp; sub-category]],LEN(Table1[[#This Row],[category &amp; sub-category]])-FIND("/",Table1[[#This Row],[category &amp; sub-category]]))</f>
        <v>documentary</v>
      </c>
      <c r="Q174" s="4">
        <f>ROUND(((Table1[[#This Row],[pledged]]/Table1[[#This Row],[goal]])*100),0)</f>
        <v>83</v>
      </c>
      <c r="R174">
        <f>IFERROR(ROUND((Table1[[#This Row],[pledged]]/Table1[[#This Row],[backers_count]]),2),Table1[[#This Row],[pledged]])</f>
        <v>25.5</v>
      </c>
      <c r="S174" s="9">
        <f>(((Table1[[#This Row],[launched_at]]/60)/60)/24)+DATE(1970,1,1)</f>
        <v>41839.208333333336</v>
      </c>
      <c r="T174" s="9">
        <f>(((Table1[[#This Row],[deadline]]/60)/60)/24)+DATE(1970,1,1)</f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tr">
        <f>LEFT(Table1[[#This Row],[category &amp; sub-category]],FIND("/",Table1[[#This Row],[category &amp; sub-category]])-1)</f>
        <v>theater</v>
      </c>
      <c r="P175" t="str">
        <f>RIGHT(Table1[[#This Row],[category &amp; sub-category]],LEN(Table1[[#This Row],[category &amp; sub-category]])-FIND("/",Table1[[#This Row],[category &amp; sub-category]]))</f>
        <v>plays</v>
      </c>
      <c r="Q175" s="4">
        <f>ROUND(((Table1[[#This Row],[pledged]]/Table1[[#This Row],[goal]])*100),0)</f>
        <v>163</v>
      </c>
      <c r="R175">
        <f>IFERROR(ROUND((Table1[[#This Row],[pledged]]/Table1[[#This Row],[backers_count]]),2),Table1[[#This Row],[pledged]])</f>
        <v>100.98</v>
      </c>
      <c r="S175" s="9">
        <f>(((Table1[[#This Row],[launched_at]]/60)/60)/24)+DATE(1970,1,1)</f>
        <v>41412.208333333336</v>
      </c>
      <c r="T175" s="9">
        <f>(((Table1[[#This Row],[deadline]]/60)/60)/24)+DATE(1970,1,1)</f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tr">
        <f>LEFT(Table1[[#This Row],[category &amp; sub-category]],FIND("/",Table1[[#This Row],[category &amp; sub-category]])-1)</f>
        <v>technology</v>
      </c>
      <c r="P176" t="str">
        <f>RIGHT(Table1[[#This Row],[category &amp; sub-category]],LEN(Table1[[#This Row],[category &amp; sub-category]])-FIND("/",Table1[[#This Row],[category &amp; sub-category]]))</f>
        <v>wearables</v>
      </c>
      <c r="Q176" s="4">
        <f>ROUND(((Table1[[#This Row],[pledged]]/Table1[[#This Row],[goal]])*100),0)</f>
        <v>895</v>
      </c>
      <c r="R176">
        <f>IFERROR(ROUND((Table1[[#This Row],[pledged]]/Table1[[#This Row],[backers_count]]),2),Table1[[#This Row],[pledged]])</f>
        <v>111.83</v>
      </c>
      <c r="S176" s="9">
        <f>(((Table1[[#This Row],[launched_at]]/60)/60)/24)+DATE(1970,1,1)</f>
        <v>42282.208333333328</v>
      </c>
      <c r="T176" s="9">
        <f>(((Table1[[#This Row],[deadline]]/60)/60)/24)+DATE(1970,1,1)</f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tr">
        <f>LEFT(Table1[[#This Row],[category &amp; sub-category]],FIND("/",Table1[[#This Row],[category &amp; sub-category]])-1)</f>
        <v>theater</v>
      </c>
      <c r="P177" t="str">
        <f>RIGHT(Table1[[#This Row],[category &amp; sub-category]],LEN(Table1[[#This Row],[category &amp; sub-category]])-FIND("/",Table1[[#This Row],[category &amp; sub-category]]))</f>
        <v>plays</v>
      </c>
      <c r="Q177" s="4">
        <f>ROUND(((Table1[[#This Row],[pledged]]/Table1[[#This Row],[goal]])*100),0)</f>
        <v>26</v>
      </c>
      <c r="R177">
        <f>IFERROR(ROUND((Table1[[#This Row],[pledged]]/Table1[[#This Row],[backers_count]]),2),Table1[[#This Row],[pledged]])</f>
        <v>42</v>
      </c>
      <c r="S177" s="9">
        <f>(((Table1[[#This Row],[launched_at]]/60)/60)/24)+DATE(1970,1,1)</f>
        <v>42613.208333333328</v>
      </c>
      <c r="T177" s="9">
        <f>(((Table1[[#This Row],[deadline]]/60)/60)/24)+DATE(1970,1,1)</f>
        <v>42632.208333333328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tr">
        <f>LEFT(Table1[[#This Row],[category &amp; sub-category]],FIND("/",Table1[[#This Row],[category &amp; sub-category]])-1)</f>
        <v>theater</v>
      </c>
      <c r="P178" t="str">
        <f>RIGHT(Table1[[#This Row],[category &amp; sub-category]],LEN(Table1[[#This Row],[category &amp; sub-category]])-FIND("/",Table1[[#This Row],[category &amp; sub-category]]))</f>
        <v>plays</v>
      </c>
      <c r="Q178" s="4">
        <f>ROUND(((Table1[[#This Row],[pledged]]/Table1[[#This Row],[goal]])*100),0)</f>
        <v>75</v>
      </c>
      <c r="R178">
        <f>IFERROR(ROUND((Table1[[#This Row],[pledged]]/Table1[[#This Row],[backers_count]]),2),Table1[[#This Row],[pledged]])</f>
        <v>110.05</v>
      </c>
      <c r="S178" s="9">
        <f>(((Table1[[#This Row],[launched_at]]/60)/60)/24)+DATE(1970,1,1)</f>
        <v>42616.208333333328</v>
      </c>
      <c r="T178" s="9">
        <f>(((Table1[[#This Row],[deadline]]/60)/60)/24)+DATE(1970,1,1)</f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tr">
        <f>LEFT(Table1[[#This Row],[category &amp; sub-category]],FIND("/",Table1[[#This Row],[category &amp; sub-category]])-1)</f>
        <v>theater</v>
      </c>
      <c r="P179" t="str">
        <f>RIGHT(Table1[[#This Row],[category &amp; sub-category]],LEN(Table1[[#This Row],[category &amp; sub-category]])-FIND("/",Table1[[#This Row],[category &amp; sub-category]]))</f>
        <v>plays</v>
      </c>
      <c r="Q179" s="4">
        <f>ROUND(((Table1[[#This Row],[pledged]]/Table1[[#This Row],[goal]])*100),0)</f>
        <v>416</v>
      </c>
      <c r="R179">
        <f>IFERROR(ROUND((Table1[[#This Row],[pledged]]/Table1[[#This Row],[backers_count]]),2),Table1[[#This Row],[pledged]])</f>
        <v>59</v>
      </c>
      <c r="S179" s="9">
        <f>(((Table1[[#This Row],[launched_at]]/60)/60)/24)+DATE(1970,1,1)</f>
        <v>40497.25</v>
      </c>
      <c r="T179" s="9">
        <f>(((Table1[[#This Row],[deadline]]/60)/60)/24)+DATE(1970,1,1)</f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tr">
        <f>LEFT(Table1[[#This Row],[category &amp; sub-category]],FIND("/",Table1[[#This Row],[category &amp; sub-category]])-1)</f>
        <v>food</v>
      </c>
      <c r="P180" t="str">
        <f>RIGHT(Table1[[#This Row],[category &amp; sub-category]],LEN(Table1[[#This Row],[category &amp; sub-category]])-FIND("/",Table1[[#This Row],[category &amp; sub-category]]))</f>
        <v>food trucks</v>
      </c>
      <c r="Q180" s="4">
        <f>ROUND(((Table1[[#This Row],[pledged]]/Table1[[#This Row],[goal]])*100),0)</f>
        <v>96</v>
      </c>
      <c r="R180">
        <f>IFERROR(ROUND((Table1[[#This Row],[pledged]]/Table1[[#This Row],[backers_count]]),2),Table1[[#This Row],[pledged]])</f>
        <v>32.99</v>
      </c>
      <c r="S180" s="9">
        <f>(((Table1[[#This Row],[launched_at]]/60)/60)/24)+DATE(1970,1,1)</f>
        <v>42999.208333333328</v>
      </c>
      <c r="T180" s="9">
        <f>(((Table1[[#This Row],[deadline]]/60)/60)/24)+DATE(1970,1,1)</f>
        <v>43008.208333333328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tr">
        <f>LEFT(Table1[[#This Row],[category &amp; sub-category]],FIND("/",Table1[[#This Row],[category &amp; sub-category]])-1)</f>
        <v>theater</v>
      </c>
      <c r="P181" t="str">
        <f>RIGHT(Table1[[#This Row],[category &amp; sub-category]],LEN(Table1[[#This Row],[category &amp; sub-category]])-FIND("/",Table1[[#This Row],[category &amp; sub-category]]))</f>
        <v>plays</v>
      </c>
      <c r="Q181" s="4">
        <f>ROUND(((Table1[[#This Row],[pledged]]/Table1[[#This Row],[goal]])*100),0)</f>
        <v>358</v>
      </c>
      <c r="R181">
        <f>IFERROR(ROUND((Table1[[#This Row],[pledged]]/Table1[[#This Row],[backers_count]]),2),Table1[[#This Row],[pledged]])</f>
        <v>45.01</v>
      </c>
      <c r="S181" s="9">
        <f>(((Table1[[#This Row],[launched_at]]/60)/60)/24)+DATE(1970,1,1)</f>
        <v>41350.208333333336</v>
      </c>
      <c r="T181" s="9">
        <f>(((Table1[[#This Row],[deadline]]/60)/60)/24)+DATE(1970,1,1)</f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tr">
        <f>LEFT(Table1[[#This Row],[category &amp; sub-category]],FIND("/",Table1[[#This Row],[category &amp; sub-category]])-1)</f>
        <v>technology</v>
      </c>
      <c r="P182" t="str">
        <f>RIGHT(Table1[[#This Row],[category &amp; sub-category]],LEN(Table1[[#This Row],[category &amp; sub-category]])-FIND("/",Table1[[#This Row],[category &amp; sub-category]]))</f>
        <v>wearables</v>
      </c>
      <c r="Q182" s="4">
        <f>ROUND(((Table1[[#This Row],[pledged]]/Table1[[#This Row],[goal]])*100),0)</f>
        <v>308</v>
      </c>
      <c r="R182">
        <f>IFERROR(ROUND((Table1[[#This Row],[pledged]]/Table1[[#This Row],[backers_count]]),2),Table1[[#This Row],[pledged]])</f>
        <v>81.98</v>
      </c>
      <c r="S182" s="9">
        <f>(((Table1[[#This Row],[launched_at]]/60)/60)/24)+DATE(1970,1,1)</f>
        <v>40259.208333333336</v>
      </c>
      <c r="T182" s="9">
        <f>(((Table1[[#This Row],[deadline]]/60)/60)/24)+DATE(1970,1,1)</f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tr">
        <f>LEFT(Table1[[#This Row],[category &amp; sub-category]],FIND("/",Table1[[#This Row],[category &amp; sub-category]])-1)</f>
        <v>technology</v>
      </c>
      <c r="P183" t="str">
        <f>RIGHT(Table1[[#This Row],[category &amp; sub-category]],LEN(Table1[[#This Row],[category &amp; sub-category]])-FIND("/",Table1[[#This Row],[category &amp; sub-category]]))</f>
        <v>web</v>
      </c>
      <c r="Q183" s="4">
        <f>ROUND(((Table1[[#This Row],[pledged]]/Table1[[#This Row],[goal]])*100),0)</f>
        <v>62</v>
      </c>
      <c r="R183">
        <f>IFERROR(ROUND((Table1[[#This Row],[pledged]]/Table1[[#This Row],[backers_count]]),2),Table1[[#This Row],[pledged]])</f>
        <v>39.08</v>
      </c>
      <c r="S183" s="9">
        <f>(((Table1[[#This Row],[launched_at]]/60)/60)/24)+DATE(1970,1,1)</f>
        <v>43012.208333333328</v>
      </c>
      <c r="T183" s="9">
        <f>(((Table1[[#This Row],[deadline]]/60)/60)/24)+DATE(1970,1,1)</f>
        <v>43030.208333333328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tr">
        <f>LEFT(Table1[[#This Row],[category &amp; sub-category]],FIND("/",Table1[[#This Row],[category &amp; sub-category]])-1)</f>
        <v>theater</v>
      </c>
      <c r="P184" t="str">
        <f>RIGHT(Table1[[#This Row],[category &amp; sub-category]],LEN(Table1[[#This Row],[category &amp; sub-category]])-FIND("/",Table1[[#This Row],[category &amp; sub-category]]))</f>
        <v>plays</v>
      </c>
      <c r="Q184" s="4">
        <f>ROUND(((Table1[[#This Row],[pledged]]/Table1[[#This Row],[goal]])*100),0)</f>
        <v>722</v>
      </c>
      <c r="R184">
        <f>IFERROR(ROUND((Table1[[#This Row],[pledged]]/Table1[[#This Row],[backers_count]]),2),Table1[[#This Row],[pledged]])</f>
        <v>59</v>
      </c>
      <c r="S184" s="9">
        <f>(((Table1[[#This Row],[launched_at]]/60)/60)/24)+DATE(1970,1,1)</f>
        <v>43631.208333333328</v>
      </c>
      <c r="T184" s="9">
        <f>(((Table1[[#This Row],[deadline]]/60)/60)/24)+DATE(1970,1,1)</f>
        <v>43647.208333333328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tr">
        <f>LEFT(Table1[[#This Row],[category &amp; sub-category]],FIND("/",Table1[[#This Row],[category &amp; sub-category]])-1)</f>
        <v>music</v>
      </c>
      <c r="P185" t="str">
        <f>RIGHT(Table1[[#This Row],[category &amp; sub-category]],LEN(Table1[[#This Row],[category &amp; sub-category]])-FIND("/",Table1[[#This Row],[category &amp; sub-category]]))</f>
        <v>rock</v>
      </c>
      <c r="Q185" s="4">
        <f>ROUND(((Table1[[#This Row],[pledged]]/Table1[[#This Row],[goal]])*100),0)</f>
        <v>69</v>
      </c>
      <c r="R185">
        <f>IFERROR(ROUND((Table1[[#This Row],[pledged]]/Table1[[#This Row],[backers_count]]),2),Table1[[#This Row],[pledged]])</f>
        <v>40.99</v>
      </c>
      <c r="S185" s="9">
        <f>(((Table1[[#This Row],[launched_at]]/60)/60)/24)+DATE(1970,1,1)</f>
        <v>40430.208333333336</v>
      </c>
      <c r="T185" s="9">
        <f>(((Table1[[#This Row],[deadline]]/60)/60)/24)+DATE(1970,1,1)</f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tr">
        <f>LEFT(Table1[[#This Row],[category &amp; sub-category]],FIND("/",Table1[[#This Row],[category &amp; sub-category]])-1)</f>
        <v>theater</v>
      </c>
      <c r="P186" t="str">
        <f>RIGHT(Table1[[#This Row],[category &amp; sub-category]],LEN(Table1[[#This Row],[category &amp; sub-category]])-FIND("/",Table1[[#This Row],[category &amp; sub-category]]))</f>
        <v>plays</v>
      </c>
      <c r="Q186" s="4">
        <f>ROUND(((Table1[[#This Row],[pledged]]/Table1[[#This Row],[goal]])*100),0)</f>
        <v>293</v>
      </c>
      <c r="R186">
        <f>IFERROR(ROUND((Table1[[#This Row],[pledged]]/Table1[[#This Row],[backers_count]]),2),Table1[[#This Row],[pledged]])</f>
        <v>31.03</v>
      </c>
      <c r="S186" s="9">
        <f>(((Table1[[#This Row],[launched_at]]/60)/60)/24)+DATE(1970,1,1)</f>
        <v>43588.208333333328</v>
      </c>
      <c r="T186" s="9">
        <f>(((Table1[[#This Row],[deadline]]/60)/60)/24)+DATE(1970,1,1)</f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tr">
        <f>LEFT(Table1[[#This Row],[category &amp; sub-category]],FIND("/",Table1[[#This Row],[category &amp; sub-category]])-1)</f>
        <v>film &amp; video</v>
      </c>
      <c r="P187" t="str">
        <f>RIGHT(Table1[[#This Row],[category &amp; sub-category]],LEN(Table1[[#This Row],[category &amp; sub-category]])-FIND("/",Table1[[#This Row],[category &amp; sub-category]]))</f>
        <v>television</v>
      </c>
      <c r="Q187" s="4">
        <f>ROUND(((Table1[[#This Row],[pledged]]/Table1[[#This Row],[goal]])*100),0)</f>
        <v>72</v>
      </c>
      <c r="R187">
        <f>IFERROR(ROUND((Table1[[#This Row],[pledged]]/Table1[[#This Row],[backers_count]]),2),Table1[[#This Row],[pledged]])</f>
        <v>37.79</v>
      </c>
      <c r="S187" s="9">
        <f>(((Table1[[#This Row],[launched_at]]/60)/60)/24)+DATE(1970,1,1)</f>
        <v>43233.208333333328</v>
      </c>
      <c r="T187" s="9">
        <f>(((Table1[[#This Row],[deadline]]/60)/60)/24)+DATE(1970,1,1)</f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tr">
        <f>LEFT(Table1[[#This Row],[category &amp; sub-category]],FIND("/",Table1[[#This Row],[category &amp; sub-category]])-1)</f>
        <v>theater</v>
      </c>
      <c r="P188" t="str">
        <f>RIGHT(Table1[[#This Row],[category &amp; sub-category]],LEN(Table1[[#This Row],[category &amp; sub-category]])-FIND("/",Table1[[#This Row],[category &amp; sub-category]]))</f>
        <v>plays</v>
      </c>
      <c r="Q188" s="4">
        <f>ROUND(((Table1[[#This Row],[pledged]]/Table1[[#This Row],[goal]])*100),0)</f>
        <v>32</v>
      </c>
      <c r="R188">
        <f>IFERROR(ROUND((Table1[[#This Row],[pledged]]/Table1[[#This Row],[backers_count]]),2),Table1[[#This Row],[pledged]])</f>
        <v>32.01</v>
      </c>
      <c r="S188" s="9">
        <f>(((Table1[[#This Row],[launched_at]]/60)/60)/24)+DATE(1970,1,1)</f>
        <v>41782.208333333336</v>
      </c>
      <c r="T188" s="9">
        <f>(((Table1[[#This Row],[deadline]]/60)/60)/24)+DATE(1970,1,1)</f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tr">
        <f>LEFT(Table1[[#This Row],[category &amp; sub-category]],FIND("/",Table1[[#This Row],[category &amp; sub-category]])-1)</f>
        <v>film &amp; video</v>
      </c>
      <c r="P189" t="str">
        <f>RIGHT(Table1[[#This Row],[category &amp; sub-category]],LEN(Table1[[#This Row],[category &amp; sub-category]])-FIND("/",Table1[[#This Row],[category &amp; sub-category]]))</f>
        <v>shorts</v>
      </c>
      <c r="Q189" s="4">
        <f>ROUND(((Table1[[#This Row],[pledged]]/Table1[[#This Row],[goal]])*100),0)</f>
        <v>230</v>
      </c>
      <c r="R189">
        <f>IFERROR(ROUND((Table1[[#This Row],[pledged]]/Table1[[#This Row],[backers_count]]),2),Table1[[#This Row],[pledged]])</f>
        <v>95.97</v>
      </c>
      <c r="S189" s="9">
        <f>(((Table1[[#This Row],[launched_at]]/60)/60)/24)+DATE(1970,1,1)</f>
        <v>41328.25</v>
      </c>
      <c r="T189" s="9">
        <f>(((Table1[[#This Row],[deadline]]/60)/60)/24)+DATE(1970,1,1)</f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tr">
        <f>LEFT(Table1[[#This Row],[category &amp; sub-category]],FIND("/",Table1[[#This Row],[category &amp; sub-category]])-1)</f>
        <v>theater</v>
      </c>
      <c r="P190" t="str">
        <f>RIGHT(Table1[[#This Row],[category &amp; sub-category]],LEN(Table1[[#This Row],[category &amp; sub-category]])-FIND("/",Table1[[#This Row],[category &amp; sub-category]]))</f>
        <v>plays</v>
      </c>
      <c r="Q190" s="4">
        <f>ROUND(((Table1[[#This Row],[pledged]]/Table1[[#This Row],[goal]])*100),0)</f>
        <v>32</v>
      </c>
      <c r="R190">
        <f>IFERROR(ROUND((Table1[[#This Row],[pledged]]/Table1[[#This Row],[backers_count]]),2),Table1[[#This Row],[pledged]])</f>
        <v>75</v>
      </c>
      <c r="S190" s="9">
        <f>(((Table1[[#This Row],[launched_at]]/60)/60)/24)+DATE(1970,1,1)</f>
        <v>41975.25</v>
      </c>
      <c r="T190" s="9">
        <f>(((Table1[[#This Row],[deadline]]/60)/60)/24)+DATE(1970,1,1)</f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tr">
        <f>LEFT(Table1[[#This Row],[category &amp; sub-category]],FIND("/",Table1[[#This Row],[category &amp; sub-category]])-1)</f>
        <v>theater</v>
      </c>
      <c r="P191" t="str">
        <f>RIGHT(Table1[[#This Row],[category &amp; sub-category]],LEN(Table1[[#This Row],[category &amp; sub-category]])-FIND("/",Table1[[#This Row],[category &amp; sub-category]]))</f>
        <v>plays</v>
      </c>
      <c r="Q191" s="4">
        <f>ROUND(((Table1[[#This Row],[pledged]]/Table1[[#This Row],[goal]])*100),0)</f>
        <v>24</v>
      </c>
      <c r="R191">
        <f>IFERROR(ROUND((Table1[[#This Row],[pledged]]/Table1[[#This Row],[backers_count]]),2),Table1[[#This Row],[pledged]])</f>
        <v>102.05</v>
      </c>
      <c r="S191" s="9">
        <f>(((Table1[[#This Row],[launched_at]]/60)/60)/24)+DATE(1970,1,1)</f>
        <v>42433.25</v>
      </c>
      <c r="T191" s="9">
        <f>(((Table1[[#This Row],[deadline]]/60)/60)/24)+DATE(1970,1,1)</f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tr">
        <f>LEFT(Table1[[#This Row],[category &amp; sub-category]],FIND("/",Table1[[#This Row],[category &amp; sub-category]])-1)</f>
        <v>theater</v>
      </c>
      <c r="P192" t="str">
        <f>RIGHT(Table1[[#This Row],[category &amp; sub-category]],LEN(Table1[[#This Row],[category &amp; sub-category]])-FIND("/",Table1[[#This Row],[category &amp; sub-category]]))</f>
        <v>plays</v>
      </c>
      <c r="Q192" s="4">
        <f>ROUND(((Table1[[#This Row],[pledged]]/Table1[[#This Row],[goal]])*100),0)</f>
        <v>69</v>
      </c>
      <c r="R192">
        <f>IFERROR(ROUND((Table1[[#This Row],[pledged]]/Table1[[#This Row],[backers_count]]),2),Table1[[#This Row],[pledged]])</f>
        <v>105.75</v>
      </c>
      <c r="S192" s="9">
        <f>(((Table1[[#This Row],[launched_at]]/60)/60)/24)+DATE(1970,1,1)</f>
        <v>41429.208333333336</v>
      </c>
      <c r="T192" s="9">
        <f>(((Table1[[#This Row],[deadline]]/60)/60)/24)+DATE(1970,1,1)</f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tr">
        <f>LEFT(Table1[[#This Row],[category &amp; sub-category]],FIND("/",Table1[[#This Row],[category &amp; sub-category]])-1)</f>
        <v>theater</v>
      </c>
      <c r="P193" t="str">
        <f>RIGHT(Table1[[#This Row],[category &amp; sub-category]],LEN(Table1[[#This Row],[category &amp; sub-category]])-FIND("/",Table1[[#This Row],[category &amp; sub-category]]))</f>
        <v>plays</v>
      </c>
      <c r="Q193" s="4">
        <f>ROUND(((Table1[[#This Row],[pledged]]/Table1[[#This Row],[goal]])*100),0)</f>
        <v>38</v>
      </c>
      <c r="R193">
        <f>IFERROR(ROUND((Table1[[#This Row],[pledged]]/Table1[[#This Row],[backers_count]]),2),Table1[[#This Row],[pledged]])</f>
        <v>37.07</v>
      </c>
      <c r="S193" s="9">
        <f>(((Table1[[#This Row],[launched_at]]/60)/60)/24)+DATE(1970,1,1)</f>
        <v>43536.208333333328</v>
      </c>
      <c r="T193" s="9">
        <f>(((Table1[[#This Row],[deadline]]/60)/60)/24)+DATE(1970,1,1)</f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tr">
        <f>LEFT(Table1[[#This Row],[category &amp; sub-category]],FIND("/",Table1[[#This Row],[category &amp; sub-category]])-1)</f>
        <v>music</v>
      </c>
      <c r="P194" t="str">
        <f>RIGHT(Table1[[#This Row],[category &amp; sub-category]],LEN(Table1[[#This Row],[category &amp; sub-category]])-FIND("/",Table1[[#This Row],[category &amp; sub-category]]))</f>
        <v>rock</v>
      </c>
      <c r="Q194" s="4">
        <f>ROUND(((Table1[[#This Row],[pledged]]/Table1[[#This Row],[goal]])*100),0)</f>
        <v>20</v>
      </c>
      <c r="R194">
        <f>IFERROR(ROUND((Table1[[#This Row],[pledged]]/Table1[[#This Row],[backers_count]]),2),Table1[[#This Row],[pledged]])</f>
        <v>35.049999999999997</v>
      </c>
      <c r="S194" s="9">
        <f>(((Table1[[#This Row],[launched_at]]/60)/60)/24)+DATE(1970,1,1)</f>
        <v>41817.208333333336</v>
      </c>
      <c r="T194" s="9">
        <f>(((Table1[[#This Row],[deadline]]/60)/60)/24)+DATE(1970,1,1)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tr">
        <f>LEFT(Table1[[#This Row],[category &amp; sub-category]],FIND("/",Table1[[#This Row],[category &amp; sub-category]])-1)</f>
        <v>music</v>
      </c>
      <c r="P195" t="str">
        <f>RIGHT(Table1[[#This Row],[category &amp; sub-category]],LEN(Table1[[#This Row],[category &amp; sub-category]])-FIND("/",Table1[[#This Row],[category &amp; sub-category]]))</f>
        <v>indie rock</v>
      </c>
      <c r="Q195" s="4">
        <f>ROUND(((Table1[[#This Row],[pledged]]/Table1[[#This Row],[goal]])*100),0)</f>
        <v>46</v>
      </c>
      <c r="R195">
        <f>IFERROR(ROUND((Table1[[#This Row],[pledged]]/Table1[[#This Row],[backers_count]]),2),Table1[[#This Row],[pledged]])</f>
        <v>46.34</v>
      </c>
      <c r="S195" s="9">
        <f>(((Table1[[#This Row],[launched_at]]/60)/60)/24)+DATE(1970,1,1)</f>
        <v>43198.208333333328</v>
      </c>
      <c r="T195" s="9">
        <f>(((Table1[[#This Row],[deadline]]/60)/60)/24)+DATE(1970,1,1)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tr">
        <f>LEFT(Table1[[#This Row],[category &amp; sub-category]],FIND("/",Table1[[#This Row],[category &amp; sub-category]])-1)</f>
        <v>music</v>
      </c>
      <c r="P196" t="str">
        <f>RIGHT(Table1[[#This Row],[category &amp; sub-category]],LEN(Table1[[#This Row],[category &amp; sub-category]])-FIND("/",Table1[[#This Row],[category &amp; sub-category]]))</f>
        <v>metal</v>
      </c>
      <c r="Q196" s="4">
        <f>ROUND(((Table1[[#This Row],[pledged]]/Table1[[#This Row],[goal]])*100),0)</f>
        <v>123</v>
      </c>
      <c r="R196">
        <f>IFERROR(ROUND((Table1[[#This Row],[pledged]]/Table1[[#This Row],[backers_count]]),2),Table1[[#This Row],[pledged]])</f>
        <v>69.17</v>
      </c>
      <c r="S196" s="9">
        <f>(((Table1[[#This Row],[launched_at]]/60)/60)/24)+DATE(1970,1,1)</f>
        <v>42261.208333333328</v>
      </c>
      <c r="T196" s="9">
        <f>(((Table1[[#This Row],[deadline]]/60)/60)/24)+DATE(1970,1,1)</f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tr">
        <f>LEFT(Table1[[#This Row],[category &amp; sub-category]],FIND("/",Table1[[#This Row],[category &amp; sub-category]])-1)</f>
        <v>music</v>
      </c>
      <c r="P197" t="str">
        <f>RIGHT(Table1[[#This Row],[category &amp; sub-category]],LEN(Table1[[#This Row],[category &amp; sub-category]])-FIND("/",Table1[[#This Row],[category &amp; sub-category]]))</f>
        <v>electric music</v>
      </c>
      <c r="Q197" s="4">
        <f>ROUND(((Table1[[#This Row],[pledged]]/Table1[[#This Row],[goal]])*100),0)</f>
        <v>362</v>
      </c>
      <c r="R197">
        <f>IFERROR(ROUND((Table1[[#This Row],[pledged]]/Table1[[#This Row],[backers_count]]),2),Table1[[#This Row],[pledged]])</f>
        <v>109.08</v>
      </c>
      <c r="S197" s="9">
        <f>(((Table1[[#This Row],[launched_at]]/60)/60)/24)+DATE(1970,1,1)</f>
        <v>43310.208333333328</v>
      </c>
      <c r="T197" s="9">
        <f>(((Table1[[#This Row],[deadline]]/60)/60)/24)+DATE(1970,1,1)</f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tr">
        <f>LEFT(Table1[[#This Row],[category &amp; sub-category]],FIND("/",Table1[[#This Row],[category &amp; sub-category]])-1)</f>
        <v>technology</v>
      </c>
      <c r="P198" t="str">
        <f>RIGHT(Table1[[#This Row],[category &amp; sub-category]],LEN(Table1[[#This Row],[category &amp; sub-category]])-FIND("/",Table1[[#This Row],[category &amp; sub-category]]))</f>
        <v>wearables</v>
      </c>
      <c r="Q198" s="4">
        <f>ROUND(((Table1[[#This Row],[pledged]]/Table1[[#This Row],[goal]])*100),0)</f>
        <v>63</v>
      </c>
      <c r="R198">
        <f>IFERROR(ROUND((Table1[[#This Row],[pledged]]/Table1[[#This Row],[backers_count]]),2),Table1[[#This Row],[pledged]])</f>
        <v>51.78</v>
      </c>
      <c r="S198" s="9">
        <f>(((Table1[[#This Row],[launched_at]]/60)/60)/24)+DATE(1970,1,1)</f>
        <v>42616.208333333328</v>
      </c>
      <c r="T198" s="9">
        <f>(((Table1[[#This Row],[deadline]]/60)/60)/24)+DATE(1970,1,1)</f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tr">
        <f>LEFT(Table1[[#This Row],[category &amp; sub-category]],FIND("/",Table1[[#This Row],[category &amp; sub-category]])-1)</f>
        <v>film &amp; video</v>
      </c>
      <c r="P199" t="str">
        <f>RIGHT(Table1[[#This Row],[category &amp; sub-category]],LEN(Table1[[#This Row],[category &amp; sub-category]])-FIND("/",Table1[[#This Row],[category &amp; sub-category]]))</f>
        <v>drama</v>
      </c>
      <c r="Q199" s="4">
        <f>ROUND(((Table1[[#This Row],[pledged]]/Table1[[#This Row],[goal]])*100),0)</f>
        <v>298</v>
      </c>
      <c r="R199">
        <f>IFERROR(ROUND((Table1[[#This Row],[pledged]]/Table1[[#This Row],[backers_count]]),2),Table1[[#This Row],[pledged]])</f>
        <v>82.01</v>
      </c>
      <c r="S199" s="9">
        <f>(((Table1[[#This Row],[launched_at]]/60)/60)/24)+DATE(1970,1,1)</f>
        <v>42909.208333333328</v>
      </c>
      <c r="T199" s="9">
        <f>(((Table1[[#This Row],[deadline]]/60)/60)/24)+DATE(1970,1,1)</f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tr">
        <f>LEFT(Table1[[#This Row],[category &amp; sub-category]],FIND("/",Table1[[#This Row],[category &amp; sub-category]])-1)</f>
        <v>music</v>
      </c>
      <c r="P200" t="str">
        <f>RIGHT(Table1[[#This Row],[category &amp; sub-category]],LEN(Table1[[#This Row],[category &amp; sub-category]])-FIND("/",Table1[[#This Row],[category &amp; sub-category]]))</f>
        <v>electric music</v>
      </c>
      <c r="Q200" s="4">
        <f>ROUND(((Table1[[#This Row],[pledged]]/Table1[[#This Row],[goal]])*100),0)</f>
        <v>10</v>
      </c>
      <c r="R200">
        <f>IFERROR(ROUND((Table1[[#This Row],[pledged]]/Table1[[#This Row],[backers_count]]),2),Table1[[#This Row],[pledged]])</f>
        <v>35.96</v>
      </c>
      <c r="S200" s="9">
        <f>(((Table1[[#This Row],[launched_at]]/60)/60)/24)+DATE(1970,1,1)</f>
        <v>40396.208333333336</v>
      </c>
      <c r="T200" s="9">
        <f>(((Table1[[#This Row],[deadline]]/60)/60)/24)+DATE(1970,1,1)</f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tr">
        <f>LEFT(Table1[[#This Row],[category &amp; sub-category]],FIND("/",Table1[[#This Row],[category &amp; sub-category]])-1)</f>
        <v>music</v>
      </c>
      <c r="P201" t="str">
        <f>RIGHT(Table1[[#This Row],[category &amp; sub-category]],LEN(Table1[[#This Row],[category &amp; sub-category]])-FIND("/",Table1[[#This Row],[category &amp; sub-category]]))</f>
        <v>rock</v>
      </c>
      <c r="Q201" s="4">
        <f>ROUND(((Table1[[#This Row],[pledged]]/Table1[[#This Row],[goal]])*100),0)</f>
        <v>54</v>
      </c>
      <c r="R201">
        <f>IFERROR(ROUND((Table1[[#This Row],[pledged]]/Table1[[#This Row],[backers_count]]),2),Table1[[#This Row],[pledged]])</f>
        <v>74.459999999999994</v>
      </c>
      <c r="S201" s="9">
        <f>(((Table1[[#This Row],[launched_at]]/60)/60)/24)+DATE(1970,1,1)</f>
        <v>42192.208333333328</v>
      </c>
      <c r="T201" s="9">
        <f>(((Table1[[#This Row],[deadline]]/60)/60)/24)+DATE(1970,1,1)</f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tr">
        <f>LEFT(Table1[[#This Row],[category &amp; sub-category]],FIND("/",Table1[[#This Row],[category &amp; sub-category]])-1)</f>
        <v>theater</v>
      </c>
      <c r="P202" t="str">
        <f>RIGHT(Table1[[#This Row],[category &amp; sub-category]],LEN(Table1[[#This Row],[category &amp; sub-category]])-FIND("/",Table1[[#This Row],[category &amp; sub-category]]))</f>
        <v>plays</v>
      </c>
      <c r="Q202" s="4">
        <f>ROUND(((Table1[[#This Row],[pledged]]/Table1[[#This Row],[goal]])*100),0)</f>
        <v>2</v>
      </c>
      <c r="R202">
        <f>IFERROR(ROUND((Table1[[#This Row],[pledged]]/Table1[[#This Row],[backers_count]]),2),Table1[[#This Row],[pledged]])</f>
        <v>2</v>
      </c>
      <c r="S202" s="9">
        <f>(((Table1[[#This Row],[launched_at]]/60)/60)/24)+DATE(1970,1,1)</f>
        <v>40262.208333333336</v>
      </c>
      <c r="T202" s="9">
        <f>(((Table1[[#This Row],[deadline]]/60)/60)/24)+DATE(1970,1,1)</f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tr">
        <f>LEFT(Table1[[#This Row],[category &amp; sub-category]],FIND("/",Table1[[#This Row],[category &amp; sub-category]])-1)</f>
        <v>technology</v>
      </c>
      <c r="P203" t="str">
        <f>RIGHT(Table1[[#This Row],[category &amp; sub-category]],LEN(Table1[[#This Row],[category &amp; sub-category]])-FIND("/",Table1[[#This Row],[category &amp; sub-category]]))</f>
        <v>web</v>
      </c>
      <c r="Q203" s="4">
        <f>ROUND(((Table1[[#This Row],[pledged]]/Table1[[#This Row],[goal]])*100),0)</f>
        <v>681</v>
      </c>
      <c r="R203">
        <f>IFERROR(ROUND((Table1[[#This Row],[pledged]]/Table1[[#This Row],[backers_count]]),2),Table1[[#This Row],[pledged]])</f>
        <v>91.11</v>
      </c>
      <c r="S203" s="9">
        <f>(((Table1[[#This Row],[launched_at]]/60)/60)/24)+DATE(1970,1,1)</f>
        <v>41845.208333333336</v>
      </c>
      <c r="T203" s="9">
        <f>(((Table1[[#This Row],[deadline]]/60)/60)/24)+DATE(1970,1,1)</f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tr">
        <f>LEFT(Table1[[#This Row],[category &amp; sub-category]],FIND("/",Table1[[#This Row],[category &amp; sub-category]])-1)</f>
        <v>food</v>
      </c>
      <c r="P204" t="str">
        <f>RIGHT(Table1[[#This Row],[category &amp; sub-category]],LEN(Table1[[#This Row],[category &amp; sub-category]])-FIND("/",Table1[[#This Row],[category &amp; sub-category]]))</f>
        <v>food trucks</v>
      </c>
      <c r="Q204" s="4">
        <f>ROUND(((Table1[[#This Row],[pledged]]/Table1[[#This Row],[goal]])*100),0)</f>
        <v>79</v>
      </c>
      <c r="R204">
        <f>IFERROR(ROUND((Table1[[#This Row],[pledged]]/Table1[[#This Row],[backers_count]]),2),Table1[[#This Row],[pledged]])</f>
        <v>79.790000000000006</v>
      </c>
      <c r="S204" s="9">
        <f>(((Table1[[#This Row],[launched_at]]/60)/60)/24)+DATE(1970,1,1)</f>
        <v>40818.208333333336</v>
      </c>
      <c r="T204" s="9">
        <f>(((Table1[[#This Row],[deadline]]/60)/60)/24)+DATE(1970,1,1)</f>
        <v>40822.208333333336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tr">
        <f>LEFT(Table1[[#This Row],[category &amp; sub-category]],FIND("/",Table1[[#This Row],[category &amp; sub-category]])-1)</f>
        <v>theater</v>
      </c>
      <c r="P205" t="str">
        <f>RIGHT(Table1[[#This Row],[category &amp; sub-category]],LEN(Table1[[#This Row],[category &amp; sub-category]])-FIND("/",Table1[[#This Row],[category &amp; sub-category]]))</f>
        <v>plays</v>
      </c>
      <c r="Q205" s="4">
        <f>ROUND(((Table1[[#This Row],[pledged]]/Table1[[#This Row],[goal]])*100),0)</f>
        <v>134</v>
      </c>
      <c r="R205">
        <f>IFERROR(ROUND((Table1[[#This Row],[pledged]]/Table1[[#This Row],[backers_count]]),2),Table1[[#This Row],[pledged]])</f>
        <v>43</v>
      </c>
      <c r="S205" s="9">
        <f>(((Table1[[#This Row],[launched_at]]/60)/60)/24)+DATE(1970,1,1)</f>
        <v>42752.25</v>
      </c>
      <c r="T205" s="9">
        <f>(((Table1[[#This Row],[deadline]]/60)/60)/24)+DATE(1970,1,1)</f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tr">
        <f>LEFT(Table1[[#This Row],[category &amp; sub-category]],FIND("/",Table1[[#This Row],[category &amp; sub-category]])-1)</f>
        <v>music</v>
      </c>
      <c r="P206" t="str">
        <f>RIGHT(Table1[[#This Row],[category &amp; sub-category]],LEN(Table1[[#This Row],[category &amp; sub-category]])-FIND("/",Table1[[#This Row],[category &amp; sub-category]]))</f>
        <v>jazz</v>
      </c>
      <c r="Q206" s="4">
        <f>ROUND(((Table1[[#This Row],[pledged]]/Table1[[#This Row],[goal]])*100),0)</f>
        <v>3</v>
      </c>
      <c r="R206">
        <f>IFERROR(ROUND((Table1[[#This Row],[pledged]]/Table1[[#This Row],[backers_count]]),2),Table1[[#This Row],[pledged]])</f>
        <v>63.23</v>
      </c>
      <c r="S206" s="9">
        <f>(((Table1[[#This Row],[launched_at]]/60)/60)/24)+DATE(1970,1,1)</f>
        <v>40636.208333333336</v>
      </c>
      <c r="T206" s="9">
        <f>(((Table1[[#This Row],[deadline]]/60)/60)/24)+DATE(1970,1,1)</f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tr">
        <f>LEFT(Table1[[#This Row],[category &amp; sub-category]],FIND("/",Table1[[#This Row],[category &amp; sub-category]])-1)</f>
        <v>theater</v>
      </c>
      <c r="P207" t="str">
        <f>RIGHT(Table1[[#This Row],[category &amp; sub-category]],LEN(Table1[[#This Row],[category &amp; sub-category]])-FIND("/",Table1[[#This Row],[category &amp; sub-category]]))</f>
        <v>plays</v>
      </c>
      <c r="Q207" s="4">
        <f>ROUND(((Table1[[#This Row],[pledged]]/Table1[[#This Row],[goal]])*100),0)</f>
        <v>432</v>
      </c>
      <c r="R207">
        <f>IFERROR(ROUND((Table1[[#This Row],[pledged]]/Table1[[#This Row],[backers_count]]),2),Table1[[#This Row],[pledged]])</f>
        <v>70.180000000000007</v>
      </c>
      <c r="S207" s="9">
        <f>(((Table1[[#This Row],[launched_at]]/60)/60)/24)+DATE(1970,1,1)</f>
        <v>43390.208333333328</v>
      </c>
      <c r="T207" s="9">
        <f>(((Table1[[#This Row],[deadline]]/60)/60)/24)+DATE(1970,1,1)</f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tr">
        <f>LEFT(Table1[[#This Row],[category &amp; sub-category]],FIND("/",Table1[[#This Row],[category &amp; sub-category]])-1)</f>
        <v>publishing</v>
      </c>
      <c r="P208" t="str">
        <f>RIGHT(Table1[[#This Row],[category &amp; sub-category]],LEN(Table1[[#This Row],[category &amp; sub-category]])-FIND("/",Table1[[#This Row],[category &amp; sub-category]]))</f>
        <v>fiction</v>
      </c>
      <c r="Q208" s="4">
        <f>ROUND(((Table1[[#This Row],[pledged]]/Table1[[#This Row],[goal]])*100),0)</f>
        <v>39</v>
      </c>
      <c r="R208">
        <f>IFERROR(ROUND((Table1[[#This Row],[pledged]]/Table1[[#This Row],[backers_count]]),2),Table1[[#This Row],[pledged]])</f>
        <v>61.33</v>
      </c>
      <c r="S208" s="9">
        <f>(((Table1[[#This Row],[launched_at]]/60)/60)/24)+DATE(1970,1,1)</f>
        <v>40236.25</v>
      </c>
      <c r="T208" s="9">
        <f>(((Table1[[#This Row],[deadline]]/60)/60)/24)+DATE(1970,1,1)</f>
        <v>40245.25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tr">
        <f>LEFT(Table1[[#This Row],[category &amp; sub-category]],FIND("/",Table1[[#This Row],[category &amp; sub-category]])-1)</f>
        <v>music</v>
      </c>
      <c r="P209" t="str">
        <f>RIGHT(Table1[[#This Row],[category &amp; sub-category]],LEN(Table1[[#This Row],[category &amp; sub-category]])-FIND("/",Table1[[#This Row],[category &amp; sub-category]]))</f>
        <v>rock</v>
      </c>
      <c r="Q209" s="4">
        <f>ROUND(((Table1[[#This Row],[pledged]]/Table1[[#This Row],[goal]])*100),0)</f>
        <v>426</v>
      </c>
      <c r="R209">
        <f>IFERROR(ROUND((Table1[[#This Row],[pledged]]/Table1[[#This Row],[backers_count]]),2),Table1[[#This Row],[pledged]])</f>
        <v>99</v>
      </c>
      <c r="S209" s="9">
        <f>(((Table1[[#This Row],[launched_at]]/60)/60)/24)+DATE(1970,1,1)</f>
        <v>43340.208333333328</v>
      </c>
      <c r="T209" s="9">
        <f>(((Table1[[#This Row],[deadline]]/60)/60)/24)+DATE(1970,1,1)</f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tr">
        <f>LEFT(Table1[[#This Row],[category &amp; sub-category]],FIND("/",Table1[[#This Row],[category &amp; sub-category]])-1)</f>
        <v>film &amp; video</v>
      </c>
      <c r="P210" t="str">
        <f>RIGHT(Table1[[#This Row],[category &amp; sub-category]],LEN(Table1[[#This Row],[category &amp; sub-category]])-FIND("/",Table1[[#This Row],[category &amp; sub-category]]))</f>
        <v>documentary</v>
      </c>
      <c r="Q210" s="4">
        <f>ROUND(((Table1[[#This Row],[pledged]]/Table1[[#This Row],[goal]])*100),0)</f>
        <v>101</v>
      </c>
      <c r="R210">
        <f>IFERROR(ROUND((Table1[[#This Row],[pledged]]/Table1[[#This Row],[backers_count]]),2),Table1[[#This Row],[pledged]])</f>
        <v>96.98</v>
      </c>
      <c r="S210" s="9">
        <f>(((Table1[[#This Row],[launched_at]]/60)/60)/24)+DATE(1970,1,1)</f>
        <v>43048.25</v>
      </c>
      <c r="T210" s="9">
        <f>(((Table1[[#This Row],[deadline]]/60)/60)/24)+DATE(1970,1,1)</f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tr">
        <f>LEFT(Table1[[#This Row],[category &amp; sub-category]],FIND("/",Table1[[#This Row],[category &amp; sub-category]])-1)</f>
        <v>film &amp; video</v>
      </c>
      <c r="P211" t="str">
        <f>RIGHT(Table1[[#This Row],[category &amp; sub-category]],LEN(Table1[[#This Row],[category &amp; sub-category]])-FIND("/",Table1[[#This Row],[category &amp; sub-category]]))</f>
        <v>documentary</v>
      </c>
      <c r="Q211" s="4">
        <f>ROUND(((Table1[[#This Row],[pledged]]/Table1[[#This Row],[goal]])*100),0)</f>
        <v>21</v>
      </c>
      <c r="R211">
        <f>IFERROR(ROUND((Table1[[#This Row],[pledged]]/Table1[[#This Row],[backers_count]]),2),Table1[[#This Row],[pledged]])</f>
        <v>51</v>
      </c>
      <c r="S211" s="9">
        <f>(((Table1[[#This Row],[launched_at]]/60)/60)/24)+DATE(1970,1,1)</f>
        <v>42496.208333333328</v>
      </c>
      <c r="T211" s="9">
        <f>(((Table1[[#This Row],[deadline]]/60)/60)/24)+DATE(1970,1,1)</f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tr">
        <f>LEFT(Table1[[#This Row],[category &amp; sub-category]],FIND("/",Table1[[#This Row],[category &amp; sub-category]])-1)</f>
        <v>film &amp; video</v>
      </c>
      <c r="P212" t="str">
        <f>RIGHT(Table1[[#This Row],[category &amp; sub-category]],LEN(Table1[[#This Row],[category &amp; sub-category]])-FIND("/",Table1[[#This Row],[category &amp; sub-category]]))</f>
        <v>science fiction</v>
      </c>
      <c r="Q212" s="4">
        <f>ROUND(((Table1[[#This Row],[pledged]]/Table1[[#This Row],[goal]])*100),0)</f>
        <v>67</v>
      </c>
      <c r="R212">
        <f>IFERROR(ROUND((Table1[[#This Row],[pledged]]/Table1[[#This Row],[backers_count]]),2),Table1[[#This Row],[pledged]])</f>
        <v>28.04</v>
      </c>
      <c r="S212" s="9">
        <f>(((Table1[[#This Row],[launched_at]]/60)/60)/24)+DATE(1970,1,1)</f>
        <v>42797.25</v>
      </c>
      <c r="T212" s="9">
        <f>(((Table1[[#This Row],[deadline]]/60)/60)/24)+DATE(1970,1,1)</f>
        <v>42824.208333333328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tr">
        <f>LEFT(Table1[[#This Row],[category &amp; sub-category]],FIND("/",Table1[[#This Row],[category &amp; sub-category]])-1)</f>
        <v>theater</v>
      </c>
      <c r="P213" t="str">
        <f>RIGHT(Table1[[#This Row],[category &amp; sub-category]],LEN(Table1[[#This Row],[category &amp; sub-category]])-FIND("/",Table1[[#This Row],[category &amp; sub-category]]))</f>
        <v>plays</v>
      </c>
      <c r="Q213" s="4">
        <f>ROUND(((Table1[[#This Row],[pledged]]/Table1[[#This Row],[goal]])*100),0)</f>
        <v>95</v>
      </c>
      <c r="R213">
        <f>IFERROR(ROUND((Table1[[#This Row],[pledged]]/Table1[[#This Row],[backers_count]]),2),Table1[[#This Row],[pledged]])</f>
        <v>60.98</v>
      </c>
      <c r="S213" s="9">
        <f>(((Table1[[#This Row],[launched_at]]/60)/60)/24)+DATE(1970,1,1)</f>
        <v>41513.208333333336</v>
      </c>
      <c r="T213" s="9">
        <f>(((Table1[[#This Row],[deadline]]/60)/60)/24)+DATE(1970,1,1)</f>
        <v>41537.208333333336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tr">
        <f>LEFT(Table1[[#This Row],[category &amp; sub-category]],FIND("/",Table1[[#This Row],[category &amp; sub-category]])-1)</f>
        <v>theater</v>
      </c>
      <c r="P214" t="str">
        <f>RIGHT(Table1[[#This Row],[category &amp; sub-category]],LEN(Table1[[#This Row],[category &amp; sub-category]])-FIND("/",Table1[[#This Row],[category &amp; sub-category]]))</f>
        <v>plays</v>
      </c>
      <c r="Q214" s="4">
        <f>ROUND(((Table1[[#This Row],[pledged]]/Table1[[#This Row],[goal]])*100),0)</f>
        <v>152</v>
      </c>
      <c r="R214">
        <f>IFERROR(ROUND((Table1[[#This Row],[pledged]]/Table1[[#This Row],[backers_count]]),2),Table1[[#This Row],[pledged]])</f>
        <v>73.209999999999994</v>
      </c>
      <c r="S214" s="9">
        <f>(((Table1[[#This Row],[launched_at]]/60)/60)/24)+DATE(1970,1,1)</f>
        <v>43814.25</v>
      </c>
      <c r="T214" s="9">
        <f>(((Table1[[#This Row],[deadline]]/60)/60)/24)+DATE(1970,1,1)</f>
        <v>43860.25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tr">
        <f>LEFT(Table1[[#This Row],[category &amp; sub-category]],FIND("/",Table1[[#This Row],[category &amp; sub-category]])-1)</f>
        <v>music</v>
      </c>
      <c r="P215" t="str">
        <f>RIGHT(Table1[[#This Row],[category &amp; sub-category]],LEN(Table1[[#This Row],[category &amp; sub-category]])-FIND("/",Table1[[#This Row],[category &amp; sub-category]]))</f>
        <v>indie rock</v>
      </c>
      <c r="Q215" s="4">
        <f>ROUND(((Table1[[#This Row],[pledged]]/Table1[[#This Row],[goal]])*100),0)</f>
        <v>195</v>
      </c>
      <c r="R215">
        <f>IFERROR(ROUND((Table1[[#This Row],[pledged]]/Table1[[#This Row],[backers_count]]),2),Table1[[#This Row],[pledged]])</f>
        <v>40</v>
      </c>
      <c r="S215" s="9">
        <f>(((Table1[[#This Row],[launched_at]]/60)/60)/24)+DATE(1970,1,1)</f>
        <v>40488.208333333336</v>
      </c>
      <c r="T215" s="9">
        <f>(((Table1[[#This Row],[deadline]]/60)/60)/24)+DATE(1970,1,1)</f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tr">
        <f>LEFT(Table1[[#This Row],[category &amp; sub-category]],FIND("/",Table1[[#This Row],[category &amp; sub-category]])-1)</f>
        <v>music</v>
      </c>
      <c r="P216" t="str">
        <f>RIGHT(Table1[[#This Row],[category &amp; sub-category]],LEN(Table1[[#This Row],[category &amp; sub-category]])-FIND("/",Table1[[#This Row],[category &amp; sub-category]]))</f>
        <v>rock</v>
      </c>
      <c r="Q216" s="4">
        <f>ROUND(((Table1[[#This Row],[pledged]]/Table1[[#This Row],[goal]])*100),0)</f>
        <v>1023</v>
      </c>
      <c r="R216">
        <f>IFERROR(ROUND((Table1[[#This Row],[pledged]]/Table1[[#This Row],[backers_count]]),2),Table1[[#This Row],[pledged]])</f>
        <v>86.81</v>
      </c>
      <c r="S216" s="9">
        <f>(((Table1[[#This Row],[launched_at]]/60)/60)/24)+DATE(1970,1,1)</f>
        <v>40409.208333333336</v>
      </c>
      <c r="T216" s="9">
        <f>(((Table1[[#This Row],[deadline]]/60)/60)/24)+DATE(1970,1,1)</f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tr">
        <f>LEFT(Table1[[#This Row],[category &amp; sub-category]],FIND("/",Table1[[#This Row],[category &amp; sub-category]])-1)</f>
        <v>theater</v>
      </c>
      <c r="P217" t="str">
        <f>RIGHT(Table1[[#This Row],[category &amp; sub-category]],LEN(Table1[[#This Row],[category &amp; sub-category]])-FIND("/",Table1[[#This Row],[category &amp; sub-category]]))</f>
        <v>plays</v>
      </c>
      <c r="Q217" s="4">
        <f>ROUND(((Table1[[#This Row],[pledged]]/Table1[[#This Row],[goal]])*100),0)</f>
        <v>4</v>
      </c>
      <c r="R217">
        <f>IFERROR(ROUND((Table1[[#This Row],[pledged]]/Table1[[#This Row],[backers_count]]),2),Table1[[#This Row],[pledged]])</f>
        <v>42.13</v>
      </c>
      <c r="S217" s="9">
        <f>(((Table1[[#This Row],[launched_at]]/60)/60)/24)+DATE(1970,1,1)</f>
        <v>43509.25</v>
      </c>
      <c r="T217" s="9">
        <f>(((Table1[[#This Row],[deadline]]/60)/60)/24)+DATE(1970,1,1)</f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tr">
        <f>LEFT(Table1[[#This Row],[category &amp; sub-category]],FIND("/",Table1[[#This Row],[category &amp; sub-category]])-1)</f>
        <v>theater</v>
      </c>
      <c r="P218" t="str">
        <f>RIGHT(Table1[[#This Row],[category &amp; sub-category]],LEN(Table1[[#This Row],[category &amp; sub-category]])-FIND("/",Table1[[#This Row],[category &amp; sub-category]]))</f>
        <v>plays</v>
      </c>
      <c r="Q218" s="4">
        <f>ROUND(((Table1[[#This Row],[pledged]]/Table1[[#This Row],[goal]])*100),0)</f>
        <v>155</v>
      </c>
      <c r="R218">
        <f>IFERROR(ROUND((Table1[[#This Row],[pledged]]/Table1[[#This Row],[backers_count]]),2),Table1[[#This Row],[pledged]])</f>
        <v>103.98</v>
      </c>
      <c r="S218" s="9">
        <f>(((Table1[[#This Row],[launched_at]]/60)/60)/24)+DATE(1970,1,1)</f>
        <v>40869.25</v>
      </c>
      <c r="T218" s="9">
        <f>(((Table1[[#This Row],[deadline]]/60)/60)/24)+DATE(1970,1,1)</f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tr">
        <f>LEFT(Table1[[#This Row],[category &amp; sub-category]],FIND("/",Table1[[#This Row],[category &amp; sub-category]])-1)</f>
        <v>film &amp; video</v>
      </c>
      <c r="P219" t="str">
        <f>RIGHT(Table1[[#This Row],[category &amp; sub-category]],LEN(Table1[[#This Row],[category &amp; sub-category]])-FIND("/",Table1[[#This Row],[category &amp; sub-category]]))</f>
        <v>science fiction</v>
      </c>
      <c r="Q219" s="4">
        <f>ROUND(((Table1[[#This Row],[pledged]]/Table1[[#This Row],[goal]])*100),0)</f>
        <v>45</v>
      </c>
      <c r="R219">
        <f>IFERROR(ROUND((Table1[[#This Row],[pledged]]/Table1[[#This Row],[backers_count]]),2),Table1[[#This Row],[pledged]])</f>
        <v>62</v>
      </c>
      <c r="S219" s="9">
        <f>(((Table1[[#This Row],[launched_at]]/60)/60)/24)+DATE(1970,1,1)</f>
        <v>43583.208333333328</v>
      </c>
      <c r="T219" s="9">
        <f>(((Table1[[#This Row],[deadline]]/60)/60)/24)+DATE(1970,1,1)</f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tr">
        <f>LEFT(Table1[[#This Row],[category &amp; sub-category]],FIND("/",Table1[[#This Row],[category &amp; sub-category]])-1)</f>
        <v>film &amp; video</v>
      </c>
      <c r="P220" t="str">
        <f>RIGHT(Table1[[#This Row],[category &amp; sub-category]],LEN(Table1[[#This Row],[category &amp; sub-category]])-FIND("/",Table1[[#This Row],[category &amp; sub-category]]))</f>
        <v>shorts</v>
      </c>
      <c r="Q220" s="4">
        <f>ROUND(((Table1[[#This Row],[pledged]]/Table1[[#This Row],[goal]])*100),0)</f>
        <v>216</v>
      </c>
      <c r="R220">
        <f>IFERROR(ROUND((Table1[[#This Row],[pledged]]/Table1[[#This Row],[backers_count]]),2),Table1[[#This Row],[pledged]])</f>
        <v>31.01</v>
      </c>
      <c r="S220" s="9">
        <f>(((Table1[[#This Row],[launched_at]]/60)/60)/24)+DATE(1970,1,1)</f>
        <v>40858.25</v>
      </c>
      <c r="T220" s="9">
        <f>(((Table1[[#This Row],[deadline]]/60)/60)/24)+DATE(1970,1,1)</f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tr">
        <f>LEFT(Table1[[#This Row],[category &amp; sub-category]],FIND("/",Table1[[#This Row],[category &amp; sub-category]])-1)</f>
        <v>film &amp; video</v>
      </c>
      <c r="P221" t="str">
        <f>RIGHT(Table1[[#This Row],[category &amp; sub-category]],LEN(Table1[[#This Row],[category &amp; sub-category]])-FIND("/",Table1[[#This Row],[category &amp; sub-category]]))</f>
        <v>animation</v>
      </c>
      <c r="Q221" s="4">
        <f>ROUND(((Table1[[#This Row],[pledged]]/Table1[[#This Row],[goal]])*100),0)</f>
        <v>332</v>
      </c>
      <c r="R221">
        <f>IFERROR(ROUND((Table1[[#This Row],[pledged]]/Table1[[#This Row],[backers_count]]),2),Table1[[#This Row],[pledged]])</f>
        <v>89.99</v>
      </c>
      <c r="S221" s="9">
        <f>(((Table1[[#This Row],[launched_at]]/60)/60)/24)+DATE(1970,1,1)</f>
        <v>41137.208333333336</v>
      </c>
      <c r="T221" s="9">
        <f>(((Table1[[#This Row],[deadline]]/60)/60)/24)+DATE(1970,1,1)</f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tr">
        <f>LEFT(Table1[[#This Row],[category &amp; sub-category]],FIND("/",Table1[[#This Row],[category &amp; sub-category]])-1)</f>
        <v>theater</v>
      </c>
      <c r="P222" t="str">
        <f>RIGHT(Table1[[#This Row],[category &amp; sub-category]],LEN(Table1[[#This Row],[category &amp; sub-category]])-FIND("/",Table1[[#This Row],[category &amp; sub-category]]))</f>
        <v>plays</v>
      </c>
      <c r="Q222" s="4">
        <f>ROUND(((Table1[[#This Row],[pledged]]/Table1[[#This Row],[goal]])*100),0)</f>
        <v>8</v>
      </c>
      <c r="R222">
        <f>IFERROR(ROUND((Table1[[#This Row],[pledged]]/Table1[[#This Row],[backers_count]]),2),Table1[[#This Row],[pledged]])</f>
        <v>39.24</v>
      </c>
      <c r="S222" s="9">
        <f>(((Table1[[#This Row],[launched_at]]/60)/60)/24)+DATE(1970,1,1)</f>
        <v>40725.208333333336</v>
      </c>
      <c r="T222" s="9">
        <f>(((Table1[[#This Row],[deadline]]/60)/60)/24)+DATE(1970,1,1)</f>
        <v>40743.208333333336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tr">
        <f>LEFT(Table1[[#This Row],[category &amp; sub-category]],FIND("/",Table1[[#This Row],[category &amp; sub-category]])-1)</f>
        <v>food</v>
      </c>
      <c r="P223" t="str">
        <f>RIGHT(Table1[[#This Row],[category &amp; sub-category]],LEN(Table1[[#This Row],[category &amp; sub-category]])-FIND("/",Table1[[#This Row],[category &amp; sub-category]]))</f>
        <v>food trucks</v>
      </c>
      <c r="Q223" s="4">
        <f>ROUND(((Table1[[#This Row],[pledged]]/Table1[[#This Row],[goal]])*100),0)</f>
        <v>99</v>
      </c>
      <c r="R223">
        <f>IFERROR(ROUND((Table1[[#This Row],[pledged]]/Table1[[#This Row],[backers_count]]),2),Table1[[#This Row],[pledged]])</f>
        <v>54.99</v>
      </c>
      <c r="S223" s="9">
        <f>(((Table1[[#This Row],[launched_at]]/60)/60)/24)+DATE(1970,1,1)</f>
        <v>41081.208333333336</v>
      </c>
      <c r="T223" s="9">
        <f>(((Table1[[#This Row],[deadline]]/60)/60)/24)+DATE(1970,1,1)</f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tr">
        <f>LEFT(Table1[[#This Row],[category &amp; sub-category]],FIND("/",Table1[[#This Row],[category &amp; sub-category]])-1)</f>
        <v>photography</v>
      </c>
      <c r="P224" t="str">
        <f>RIGHT(Table1[[#This Row],[category &amp; sub-category]],LEN(Table1[[#This Row],[category &amp; sub-category]])-FIND("/",Table1[[#This Row],[category &amp; sub-category]]))</f>
        <v>photography books</v>
      </c>
      <c r="Q224" s="4">
        <f>ROUND(((Table1[[#This Row],[pledged]]/Table1[[#This Row],[goal]])*100),0)</f>
        <v>138</v>
      </c>
      <c r="R224">
        <f>IFERROR(ROUND((Table1[[#This Row],[pledged]]/Table1[[#This Row],[backers_count]]),2),Table1[[#This Row],[pledged]])</f>
        <v>47.99</v>
      </c>
      <c r="S224" s="9">
        <f>(((Table1[[#This Row],[launched_at]]/60)/60)/24)+DATE(1970,1,1)</f>
        <v>41914.208333333336</v>
      </c>
      <c r="T224" s="9">
        <f>(((Table1[[#This Row],[deadline]]/60)/60)/24)+DATE(1970,1,1)</f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tr">
        <f>LEFT(Table1[[#This Row],[category &amp; sub-category]],FIND("/",Table1[[#This Row],[category &amp; sub-category]])-1)</f>
        <v>theater</v>
      </c>
      <c r="P225" t="str">
        <f>RIGHT(Table1[[#This Row],[category &amp; sub-category]],LEN(Table1[[#This Row],[category &amp; sub-category]])-FIND("/",Table1[[#This Row],[category &amp; sub-category]]))</f>
        <v>plays</v>
      </c>
      <c r="Q225" s="4">
        <f>ROUND(((Table1[[#This Row],[pledged]]/Table1[[#This Row],[goal]])*100),0)</f>
        <v>94</v>
      </c>
      <c r="R225">
        <f>IFERROR(ROUND((Table1[[#This Row],[pledged]]/Table1[[#This Row],[backers_count]]),2),Table1[[#This Row],[pledged]])</f>
        <v>87.97</v>
      </c>
      <c r="S225" s="9">
        <f>(((Table1[[#This Row],[launched_at]]/60)/60)/24)+DATE(1970,1,1)</f>
        <v>42445.208333333328</v>
      </c>
      <c r="T225" s="9">
        <f>(((Table1[[#This Row],[deadline]]/60)/60)/24)+DATE(1970,1,1)</f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tr">
        <f>LEFT(Table1[[#This Row],[category &amp; sub-category]],FIND("/",Table1[[#This Row],[category &amp; sub-category]])-1)</f>
        <v>film &amp; video</v>
      </c>
      <c r="P226" t="str">
        <f>RIGHT(Table1[[#This Row],[category &amp; sub-category]],LEN(Table1[[#This Row],[category &amp; sub-category]])-FIND("/",Table1[[#This Row],[category &amp; sub-category]]))</f>
        <v>science fiction</v>
      </c>
      <c r="Q226" s="4">
        <f>ROUND(((Table1[[#This Row],[pledged]]/Table1[[#This Row],[goal]])*100),0)</f>
        <v>404</v>
      </c>
      <c r="R226">
        <f>IFERROR(ROUND((Table1[[#This Row],[pledged]]/Table1[[#This Row],[backers_count]]),2),Table1[[#This Row],[pledged]])</f>
        <v>52</v>
      </c>
      <c r="S226" s="9">
        <f>(((Table1[[#This Row],[launched_at]]/60)/60)/24)+DATE(1970,1,1)</f>
        <v>41906.208333333336</v>
      </c>
      <c r="T226" s="9">
        <f>(((Table1[[#This Row],[deadline]]/60)/60)/24)+DATE(1970,1,1)</f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tr">
        <f>LEFT(Table1[[#This Row],[category &amp; sub-category]],FIND("/",Table1[[#This Row],[category &amp; sub-category]])-1)</f>
        <v>music</v>
      </c>
      <c r="P227" t="str">
        <f>RIGHT(Table1[[#This Row],[category &amp; sub-category]],LEN(Table1[[#This Row],[category &amp; sub-category]])-FIND("/",Table1[[#This Row],[category &amp; sub-category]]))</f>
        <v>rock</v>
      </c>
      <c r="Q227" s="4">
        <f>ROUND(((Table1[[#This Row],[pledged]]/Table1[[#This Row],[goal]])*100),0)</f>
        <v>260</v>
      </c>
      <c r="R227">
        <f>IFERROR(ROUND((Table1[[#This Row],[pledged]]/Table1[[#This Row],[backers_count]]),2),Table1[[#This Row],[pledged]])</f>
        <v>30</v>
      </c>
      <c r="S227" s="9">
        <f>(((Table1[[#This Row],[launched_at]]/60)/60)/24)+DATE(1970,1,1)</f>
        <v>41762.208333333336</v>
      </c>
      <c r="T227" s="9">
        <f>(((Table1[[#This Row],[deadline]]/60)/60)/24)+DATE(1970,1,1)</f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tr">
        <f>LEFT(Table1[[#This Row],[category &amp; sub-category]],FIND("/",Table1[[#This Row],[category &amp; sub-category]])-1)</f>
        <v>photography</v>
      </c>
      <c r="P228" t="str">
        <f>RIGHT(Table1[[#This Row],[category &amp; sub-category]],LEN(Table1[[#This Row],[category &amp; sub-category]])-FIND("/",Table1[[#This Row],[category &amp; sub-category]]))</f>
        <v>photography books</v>
      </c>
      <c r="Q228" s="4">
        <f>ROUND(((Table1[[#This Row],[pledged]]/Table1[[#This Row],[goal]])*100),0)</f>
        <v>367</v>
      </c>
      <c r="R228">
        <f>IFERROR(ROUND((Table1[[#This Row],[pledged]]/Table1[[#This Row],[backers_count]]),2),Table1[[#This Row],[pledged]])</f>
        <v>98.21</v>
      </c>
      <c r="S228" s="9">
        <f>(((Table1[[#This Row],[launched_at]]/60)/60)/24)+DATE(1970,1,1)</f>
        <v>40276.208333333336</v>
      </c>
      <c r="T228" s="9">
        <f>(((Table1[[#This Row],[deadline]]/60)/60)/24)+DATE(1970,1,1)</f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tr">
        <f>LEFT(Table1[[#This Row],[category &amp; sub-category]],FIND("/",Table1[[#This Row],[category &amp; sub-category]])-1)</f>
        <v>games</v>
      </c>
      <c r="P229" t="str">
        <f>RIGHT(Table1[[#This Row],[category &amp; sub-category]],LEN(Table1[[#This Row],[category &amp; sub-category]])-FIND("/",Table1[[#This Row],[category &amp; sub-category]]))</f>
        <v>mobile games</v>
      </c>
      <c r="Q229" s="4">
        <f>ROUND(((Table1[[#This Row],[pledged]]/Table1[[#This Row],[goal]])*100),0)</f>
        <v>169</v>
      </c>
      <c r="R229">
        <f>IFERROR(ROUND((Table1[[#This Row],[pledged]]/Table1[[#This Row],[backers_count]]),2),Table1[[#This Row],[pledged]])</f>
        <v>108.96</v>
      </c>
      <c r="S229" s="9">
        <f>(((Table1[[#This Row],[launched_at]]/60)/60)/24)+DATE(1970,1,1)</f>
        <v>42139.208333333328</v>
      </c>
      <c r="T229" s="9">
        <f>(((Table1[[#This Row],[deadline]]/60)/60)/24)+DATE(1970,1,1)</f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tr">
        <f>LEFT(Table1[[#This Row],[category &amp; sub-category]],FIND("/",Table1[[#This Row],[category &amp; sub-category]])-1)</f>
        <v>film &amp; video</v>
      </c>
      <c r="P230" t="str">
        <f>RIGHT(Table1[[#This Row],[category &amp; sub-category]],LEN(Table1[[#This Row],[category &amp; sub-category]])-FIND("/",Table1[[#This Row],[category &amp; sub-category]]))</f>
        <v>animation</v>
      </c>
      <c r="Q230" s="4">
        <f>ROUND(((Table1[[#This Row],[pledged]]/Table1[[#This Row],[goal]])*100),0)</f>
        <v>120</v>
      </c>
      <c r="R230">
        <f>IFERROR(ROUND((Table1[[#This Row],[pledged]]/Table1[[#This Row],[backers_count]]),2),Table1[[#This Row],[pledged]])</f>
        <v>67</v>
      </c>
      <c r="S230" s="9">
        <f>(((Table1[[#This Row],[launched_at]]/60)/60)/24)+DATE(1970,1,1)</f>
        <v>42613.208333333328</v>
      </c>
      <c r="T230" s="9">
        <f>(((Table1[[#This Row],[deadline]]/60)/60)/24)+DATE(1970,1,1)</f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tr">
        <f>LEFT(Table1[[#This Row],[category &amp; sub-category]],FIND("/",Table1[[#This Row],[category &amp; sub-category]])-1)</f>
        <v>games</v>
      </c>
      <c r="P231" t="str">
        <f>RIGHT(Table1[[#This Row],[category &amp; sub-category]],LEN(Table1[[#This Row],[category &amp; sub-category]])-FIND("/",Table1[[#This Row],[category &amp; sub-category]]))</f>
        <v>mobile games</v>
      </c>
      <c r="Q231" s="4">
        <f>ROUND(((Table1[[#This Row],[pledged]]/Table1[[#This Row],[goal]])*100),0)</f>
        <v>194</v>
      </c>
      <c r="R231">
        <f>IFERROR(ROUND((Table1[[#This Row],[pledged]]/Table1[[#This Row],[backers_count]]),2),Table1[[#This Row],[pledged]])</f>
        <v>64.989999999999995</v>
      </c>
      <c r="S231" s="9">
        <f>(((Table1[[#This Row],[launched_at]]/60)/60)/24)+DATE(1970,1,1)</f>
        <v>42887.208333333328</v>
      </c>
      <c r="T231" s="9">
        <f>(((Table1[[#This Row],[deadline]]/60)/60)/24)+DATE(1970,1,1)</f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tr">
        <f>LEFT(Table1[[#This Row],[category &amp; sub-category]],FIND("/",Table1[[#This Row],[category &amp; sub-category]])-1)</f>
        <v>games</v>
      </c>
      <c r="P232" t="str">
        <f>RIGHT(Table1[[#This Row],[category &amp; sub-category]],LEN(Table1[[#This Row],[category &amp; sub-category]])-FIND("/",Table1[[#This Row],[category &amp; sub-category]]))</f>
        <v>video games</v>
      </c>
      <c r="Q232" s="4">
        <f>ROUND(((Table1[[#This Row],[pledged]]/Table1[[#This Row],[goal]])*100),0)</f>
        <v>420</v>
      </c>
      <c r="R232">
        <f>IFERROR(ROUND((Table1[[#This Row],[pledged]]/Table1[[#This Row],[backers_count]]),2),Table1[[#This Row],[pledged]])</f>
        <v>99.84</v>
      </c>
      <c r="S232" s="9">
        <f>(((Table1[[#This Row],[launched_at]]/60)/60)/24)+DATE(1970,1,1)</f>
        <v>43805.25</v>
      </c>
      <c r="T232" s="9">
        <f>(((Table1[[#This Row],[deadline]]/60)/60)/24)+DATE(1970,1,1)</f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tr">
        <f>LEFT(Table1[[#This Row],[category &amp; sub-category]],FIND("/",Table1[[#This Row],[category &amp; sub-category]])-1)</f>
        <v>theater</v>
      </c>
      <c r="P233" t="str">
        <f>RIGHT(Table1[[#This Row],[category &amp; sub-category]],LEN(Table1[[#This Row],[category &amp; sub-category]])-FIND("/",Table1[[#This Row],[category &amp; sub-category]]))</f>
        <v>plays</v>
      </c>
      <c r="Q233" s="4">
        <f>ROUND(((Table1[[#This Row],[pledged]]/Table1[[#This Row],[goal]])*100),0)</f>
        <v>77</v>
      </c>
      <c r="R233">
        <f>IFERROR(ROUND((Table1[[#This Row],[pledged]]/Table1[[#This Row],[backers_count]]),2),Table1[[#This Row],[pledged]])</f>
        <v>82.43</v>
      </c>
      <c r="S233" s="9">
        <f>(((Table1[[#This Row],[launched_at]]/60)/60)/24)+DATE(1970,1,1)</f>
        <v>41415.208333333336</v>
      </c>
      <c r="T233" s="9">
        <f>(((Table1[[#This Row],[deadline]]/60)/60)/24)+DATE(1970,1,1)</f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tr">
        <f>LEFT(Table1[[#This Row],[category &amp; sub-category]],FIND("/",Table1[[#This Row],[category &amp; sub-category]])-1)</f>
        <v>theater</v>
      </c>
      <c r="P234" t="str">
        <f>RIGHT(Table1[[#This Row],[category &amp; sub-category]],LEN(Table1[[#This Row],[category &amp; sub-category]])-FIND("/",Table1[[#This Row],[category &amp; sub-category]]))</f>
        <v>plays</v>
      </c>
      <c r="Q234" s="4">
        <f>ROUND(((Table1[[#This Row],[pledged]]/Table1[[#This Row],[goal]])*100),0)</f>
        <v>171</v>
      </c>
      <c r="R234">
        <f>IFERROR(ROUND((Table1[[#This Row],[pledged]]/Table1[[#This Row],[backers_count]]),2),Table1[[#This Row],[pledged]])</f>
        <v>63.29</v>
      </c>
      <c r="S234" s="9">
        <f>(((Table1[[#This Row],[launched_at]]/60)/60)/24)+DATE(1970,1,1)</f>
        <v>42576.208333333328</v>
      </c>
      <c r="T234" s="9">
        <f>(((Table1[[#This Row],[deadline]]/60)/60)/24)+DATE(1970,1,1)</f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tr">
        <f>LEFT(Table1[[#This Row],[category &amp; sub-category]],FIND("/",Table1[[#This Row],[category &amp; sub-category]])-1)</f>
        <v>film &amp; video</v>
      </c>
      <c r="P235" t="str">
        <f>RIGHT(Table1[[#This Row],[category &amp; sub-category]],LEN(Table1[[#This Row],[category &amp; sub-category]])-FIND("/",Table1[[#This Row],[category &amp; sub-category]]))</f>
        <v>animation</v>
      </c>
      <c r="Q235" s="4">
        <f>ROUND(((Table1[[#This Row],[pledged]]/Table1[[#This Row],[goal]])*100),0)</f>
        <v>158</v>
      </c>
      <c r="R235">
        <f>IFERROR(ROUND((Table1[[#This Row],[pledged]]/Table1[[#This Row],[backers_count]]),2),Table1[[#This Row],[pledged]])</f>
        <v>96.77</v>
      </c>
      <c r="S235" s="9">
        <f>(((Table1[[#This Row],[launched_at]]/60)/60)/24)+DATE(1970,1,1)</f>
        <v>40706.208333333336</v>
      </c>
      <c r="T235" s="9">
        <f>(((Table1[[#This Row],[deadline]]/60)/60)/24)+DATE(1970,1,1)</f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tr">
        <f>LEFT(Table1[[#This Row],[category &amp; sub-category]],FIND("/",Table1[[#This Row],[category &amp; sub-category]])-1)</f>
        <v>games</v>
      </c>
      <c r="P236" t="str">
        <f>RIGHT(Table1[[#This Row],[category &amp; sub-category]],LEN(Table1[[#This Row],[category &amp; sub-category]])-FIND("/",Table1[[#This Row],[category &amp; sub-category]]))</f>
        <v>video games</v>
      </c>
      <c r="Q236" s="4">
        <f>ROUND(((Table1[[#This Row],[pledged]]/Table1[[#This Row],[goal]])*100),0)</f>
        <v>109</v>
      </c>
      <c r="R236">
        <f>IFERROR(ROUND((Table1[[#This Row],[pledged]]/Table1[[#This Row],[backers_count]]),2),Table1[[#This Row],[pledged]])</f>
        <v>54.91</v>
      </c>
      <c r="S236" s="9">
        <f>(((Table1[[#This Row],[launched_at]]/60)/60)/24)+DATE(1970,1,1)</f>
        <v>42969.208333333328</v>
      </c>
      <c r="T236" s="9">
        <f>(((Table1[[#This Row],[deadline]]/60)/60)/24)+DATE(1970,1,1)</f>
        <v>42976.208333333328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tr">
        <f>LEFT(Table1[[#This Row],[category &amp; sub-category]],FIND("/",Table1[[#This Row],[category &amp; sub-category]])-1)</f>
        <v>film &amp; video</v>
      </c>
      <c r="P237" t="str">
        <f>RIGHT(Table1[[#This Row],[category &amp; sub-category]],LEN(Table1[[#This Row],[category &amp; sub-category]])-FIND("/",Table1[[#This Row],[category &amp; sub-category]]))</f>
        <v>animation</v>
      </c>
      <c r="Q237" s="4">
        <f>ROUND(((Table1[[#This Row],[pledged]]/Table1[[#This Row],[goal]])*100),0)</f>
        <v>42</v>
      </c>
      <c r="R237">
        <f>IFERROR(ROUND((Table1[[#This Row],[pledged]]/Table1[[#This Row],[backers_count]]),2),Table1[[#This Row],[pledged]])</f>
        <v>39.01</v>
      </c>
      <c r="S237" s="9">
        <f>(((Table1[[#This Row],[launched_at]]/60)/60)/24)+DATE(1970,1,1)</f>
        <v>42779.25</v>
      </c>
      <c r="T237" s="9">
        <f>(((Table1[[#This Row],[deadline]]/60)/60)/24)+DATE(1970,1,1)</f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tr">
        <f>LEFT(Table1[[#This Row],[category &amp; sub-category]],FIND("/",Table1[[#This Row],[category &amp; sub-category]])-1)</f>
        <v>music</v>
      </c>
      <c r="P238" t="str">
        <f>RIGHT(Table1[[#This Row],[category &amp; sub-category]],LEN(Table1[[#This Row],[category &amp; sub-category]])-FIND("/",Table1[[#This Row],[category &amp; sub-category]]))</f>
        <v>rock</v>
      </c>
      <c r="Q238" s="4">
        <f>ROUND(((Table1[[#This Row],[pledged]]/Table1[[#This Row],[goal]])*100),0)</f>
        <v>11</v>
      </c>
      <c r="R238">
        <f>IFERROR(ROUND((Table1[[#This Row],[pledged]]/Table1[[#This Row],[backers_count]]),2),Table1[[#This Row],[pledged]])</f>
        <v>75.84</v>
      </c>
      <c r="S238" s="9">
        <f>(((Table1[[#This Row],[launched_at]]/60)/60)/24)+DATE(1970,1,1)</f>
        <v>43641.208333333328</v>
      </c>
      <c r="T238" s="9">
        <f>(((Table1[[#This Row],[deadline]]/60)/60)/24)+DATE(1970,1,1)</f>
        <v>43648.208333333328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tr">
        <f>LEFT(Table1[[#This Row],[category &amp; sub-category]],FIND("/",Table1[[#This Row],[category &amp; sub-category]])-1)</f>
        <v>film &amp; video</v>
      </c>
      <c r="P239" t="str">
        <f>RIGHT(Table1[[#This Row],[category &amp; sub-category]],LEN(Table1[[#This Row],[category &amp; sub-category]])-FIND("/",Table1[[#This Row],[category &amp; sub-category]]))</f>
        <v>animation</v>
      </c>
      <c r="Q239" s="4">
        <f>ROUND(((Table1[[#This Row],[pledged]]/Table1[[#This Row],[goal]])*100),0)</f>
        <v>159</v>
      </c>
      <c r="R239">
        <f>IFERROR(ROUND((Table1[[#This Row],[pledged]]/Table1[[#This Row],[backers_count]]),2),Table1[[#This Row],[pledged]])</f>
        <v>45.05</v>
      </c>
      <c r="S239" s="9">
        <f>(((Table1[[#This Row],[launched_at]]/60)/60)/24)+DATE(1970,1,1)</f>
        <v>41754.208333333336</v>
      </c>
      <c r="T239" s="9">
        <f>(((Table1[[#This Row],[deadline]]/60)/60)/24)+DATE(1970,1,1)</f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tr">
        <f>LEFT(Table1[[#This Row],[category &amp; sub-category]],FIND("/",Table1[[#This Row],[category &amp; sub-category]])-1)</f>
        <v>theater</v>
      </c>
      <c r="P240" t="str">
        <f>RIGHT(Table1[[#This Row],[category &amp; sub-category]],LEN(Table1[[#This Row],[category &amp; sub-category]])-FIND("/",Table1[[#This Row],[category &amp; sub-category]]))</f>
        <v>plays</v>
      </c>
      <c r="Q240" s="4">
        <f>ROUND(((Table1[[#This Row],[pledged]]/Table1[[#This Row],[goal]])*100),0)</f>
        <v>422</v>
      </c>
      <c r="R240">
        <f>IFERROR(ROUND((Table1[[#This Row],[pledged]]/Table1[[#This Row],[backers_count]]),2),Table1[[#This Row],[pledged]])</f>
        <v>104.52</v>
      </c>
      <c r="S240" s="9">
        <f>(((Table1[[#This Row],[launched_at]]/60)/60)/24)+DATE(1970,1,1)</f>
        <v>43083.25</v>
      </c>
      <c r="T240" s="9">
        <f>(((Table1[[#This Row],[deadline]]/60)/60)/24)+DATE(1970,1,1)</f>
        <v>43108.25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tr">
        <f>LEFT(Table1[[#This Row],[category &amp; sub-category]],FIND("/",Table1[[#This Row],[category &amp; sub-category]])-1)</f>
        <v>technology</v>
      </c>
      <c r="P241" t="str">
        <f>RIGHT(Table1[[#This Row],[category &amp; sub-category]],LEN(Table1[[#This Row],[category &amp; sub-category]])-FIND("/",Table1[[#This Row],[category &amp; sub-category]]))</f>
        <v>wearables</v>
      </c>
      <c r="Q241" s="4">
        <f>ROUND(((Table1[[#This Row],[pledged]]/Table1[[#This Row],[goal]])*100),0)</f>
        <v>98</v>
      </c>
      <c r="R241">
        <f>IFERROR(ROUND((Table1[[#This Row],[pledged]]/Table1[[#This Row],[backers_count]]),2),Table1[[#This Row],[pledged]])</f>
        <v>76.27</v>
      </c>
      <c r="S241" s="9">
        <f>(((Table1[[#This Row],[launched_at]]/60)/60)/24)+DATE(1970,1,1)</f>
        <v>42245.208333333328</v>
      </c>
      <c r="T241" s="9">
        <f>(((Table1[[#This Row],[deadline]]/60)/60)/24)+DATE(1970,1,1)</f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tr">
        <f>LEFT(Table1[[#This Row],[category &amp; sub-category]],FIND("/",Table1[[#This Row],[category &amp; sub-category]])-1)</f>
        <v>theater</v>
      </c>
      <c r="P242" t="str">
        <f>RIGHT(Table1[[#This Row],[category &amp; sub-category]],LEN(Table1[[#This Row],[category &amp; sub-category]])-FIND("/",Table1[[#This Row],[category &amp; sub-category]]))</f>
        <v>plays</v>
      </c>
      <c r="Q242" s="4">
        <f>ROUND(((Table1[[#This Row],[pledged]]/Table1[[#This Row],[goal]])*100),0)</f>
        <v>419</v>
      </c>
      <c r="R242">
        <f>IFERROR(ROUND((Table1[[#This Row],[pledged]]/Table1[[#This Row],[backers_count]]),2),Table1[[#This Row],[pledged]])</f>
        <v>69.02</v>
      </c>
      <c r="S242" s="9">
        <f>(((Table1[[#This Row],[launched_at]]/60)/60)/24)+DATE(1970,1,1)</f>
        <v>40396.208333333336</v>
      </c>
      <c r="T242" s="9">
        <f>(((Table1[[#This Row],[deadline]]/60)/60)/24)+DATE(1970,1,1)</f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tr">
        <f>LEFT(Table1[[#This Row],[category &amp; sub-category]],FIND("/",Table1[[#This Row],[category &amp; sub-category]])-1)</f>
        <v>publishing</v>
      </c>
      <c r="P243" t="str">
        <f>RIGHT(Table1[[#This Row],[category &amp; sub-category]],LEN(Table1[[#This Row],[category &amp; sub-category]])-FIND("/",Table1[[#This Row],[category &amp; sub-category]]))</f>
        <v>nonfiction</v>
      </c>
      <c r="Q243" s="4">
        <f>ROUND(((Table1[[#This Row],[pledged]]/Table1[[#This Row],[goal]])*100),0)</f>
        <v>102</v>
      </c>
      <c r="R243">
        <f>IFERROR(ROUND((Table1[[#This Row],[pledged]]/Table1[[#This Row],[backers_count]]),2),Table1[[#This Row],[pledged]])</f>
        <v>101.98</v>
      </c>
      <c r="S243" s="9">
        <f>(((Table1[[#This Row],[launched_at]]/60)/60)/24)+DATE(1970,1,1)</f>
        <v>41742.208333333336</v>
      </c>
      <c r="T243" s="9">
        <f>(((Table1[[#This Row],[deadline]]/60)/60)/24)+DATE(1970,1,1)</f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tr">
        <f>LEFT(Table1[[#This Row],[category &amp; sub-category]],FIND("/",Table1[[#This Row],[category &amp; sub-category]])-1)</f>
        <v>music</v>
      </c>
      <c r="P244" t="str">
        <f>RIGHT(Table1[[#This Row],[category &amp; sub-category]],LEN(Table1[[#This Row],[category &amp; sub-category]])-FIND("/",Table1[[#This Row],[category &amp; sub-category]]))</f>
        <v>rock</v>
      </c>
      <c r="Q244" s="4">
        <f>ROUND(((Table1[[#This Row],[pledged]]/Table1[[#This Row],[goal]])*100),0)</f>
        <v>128</v>
      </c>
      <c r="R244">
        <f>IFERROR(ROUND((Table1[[#This Row],[pledged]]/Table1[[#This Row],[backers_count]]),2),Table1[[#This Row],[pledged]])</f>
        <v>42.92</v>
      </c>
      <c r="S244" s="9">
        <f>(((Table1[[#This Row],[launched_at]]/60)/60)/24)+DATE(1970,1,1)</f>
        <v>42865.208333333328</v>
      </c>
      <c r="T244" s="9">
        <f>(((Table1[[#This Row],[deadline]]/60)/60)/24)+DATE(1970,1,1)</f>
        <v>42875.208333333328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tr">
        <f>LEFT(Table1[[#This Row],[category &amp; sub-category]],FIND("/",Table1[[#This Row],[category &amp; sub-category]])-1)</f>
        <v>theater</v>
      </c>
      <c r="P245" t="str">
        <f>RIGHT(Table1[[#This Row],[category &amp; sub-category]],LEN(Table1[[#This Row],[category &amp; sub-category]])-FIND("/",Table1[[#This Row],[category &amp; sub-category]]))</f>
        <v>plays</v>
      </c>
      <c r="Q245" s="4">
        <f>ROUND(((Table1[[#This Row],[pledged]]/Table1[[#This Row],[goal]])*100),0)</f>
        <v>445</v>
      </c>
      <c r="R245">
        <f>IFERROR(ROUND((Table1[[#This Row],[pledged]]/Table1[[#This Row],[backers_count]]),2),Table1[[#This Row],[pledged]])</f>
        <v>43.03</v>
      </c>
      <c r="S245" s="9">
        <f>(((Table1[[#This Row],[launched_at]]/60)/60)/24)+DATE(1970,1,1)</f>
        <v>43163.25</v>
      </c>
      <c r="T245" s="9">
        <f>(((Table1[[#This Row],[deadline]]/60)/60)/24)+DATE(1970,1,1)</f>
        <v>43166.25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tr">
        <f>LEFT(Table1[[#This Row],[category &amp; sub-category]],FIND("/",Table1[[#This Row],[category &amp; sub-category]])-1)</f>
        <v>theater</v>
      </c>
      <c r="P246" t="str">
        <f>RIGHT(Table1[[#This Row],[category &amp; sub-category]],LEN(Table1[[#This Row],[category &amp; sub-category]])-FIND("/",Table1[[#This Row],[category &amp; sub-category]]))</f>
        <v>plays</v>
      </c>
      <c r="Q246" s="4">
        <f>ROUND(((Table1[[#This Row],[pledged]]/Table1[[#This Row],[goal]])*100),0)</f>
        <v>570</v>
      </c>
      <c r="R246">
        <f>IFERROR(ROUND((Table1[[#This Row],[pledged]]/Table1[[#This Row],[backers_count]]),2),Table1[[#This Row],[pledged]])</f>
        <v>75.25</v>
      </c>
      <c r="S246" s="9">
        <f>(((Table1[[#This Row],[launched_at]]/60)/60)/24)+DATE(1970,1,1)</f>
        <v>41834.208333333336</v>
      </c>
      <c r="T246" s="9">
        <f>(((Table1[[#This Row],[deadline]]/60)/60)/24)+DATE(1970,1,1)</f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tr">
        <f>LEFT(Table1[[#This Row],[category &amp; sub-category]],FIND("/",Table1[[#This Row],[category &amp; sub-category]])-1)</f>
        <v>theater</v>
      </c>
      <c r="P247" t="str">
        <f>RIGHT(Table1[[#This Row],[category &amp; sub-category]],LEN(Table1[[#This Row],[category &amp; sub-category]])-FIND("/",Table1[[#This Row],[category &amp; sub-category]]))</f>
        <v>plays</v>
      </c>
      <c r="Q247" s="4">
        <f>ROUND(((Table1[[#This Row],[pledged]]/Table1[[#This Row],[goal]])*100),0)</f>
        <v>509</v>
      </c>
      <c r="R247">
        <f>IFERROR(ROUND((Table1[[#This Row],[pledged]]/Table1[[#This Row],[backers_count]]),2),Table1[[#This Row],[pledged]])</f>
        <v>69.02</v>
      </c>
      <c r="S247" s="9">
        <f>(((Table1[[#This Row],[launched_at]]/60)/60)/24)+DATE(1970,1,1)</f>
        <v>41736.208333333336</v>
      </c>
      <c r="T247" s="9">
        <f>(((Table1[[#This Row],[deadline]]/60)/60)/24)+DATE(1970,1,1)</f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tr">
        <f>LEFT(Table1[[#This Row],[category &amp; sub-category]],FIND("/",Table1[[#This Row],[category &amp; sub-category]])-1)</f>
        <v>technology</v>
      </c>
      <c r="P248" t="str">
        <f>RIGHT(Table1[[#This Row],[category &amp; sub-category]],LEN(Table1[[#This Row],[category &amp; sub-category]])-FIND("/",Table1[[#This Row],[category &amp; sub-category]]))</f>
        <v>web</v>
      </c>
      <c r="Q248" s="4">
        <f>ROUND(((Table1[[#This Row],[pledged]]/Table1[[#This Row],[goal]])*100),0)</f>
        <v>326</v>
      </c>
      <c r="R248">
        <f>IFERROR(ROUND((Table1[[#This Row],[pledged]]/Table1[[#This Row],[backers_count]]),2),Table1[[#This Row],[pledged]])</f>
        <v>65.989999999999995</v>
      </c>
      <c r="S248" s="9">
        <f>(((Table1[[#This Row],[launched_at]]/60)/60)/24)+DATE(1970,1,1)</f>
        <v>41491.208333333336</v>
      </c>
      <c r="T248" s="9">
        <f>(((Table1[[#This Row],[deadline]]/60)/60)/24)+DATE(1970,1,1)</f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tr">
        <f>LEFT(Table1[[#This Row],[category &amp; sub-category]],FIND("/",Table1[[#This Row],[category &amp; sub-category]])-1)</f>
        <v>publishing</v>
      </c>
      <c r="P249" t="str">
        <f>RIGHT(Table1[[#This Row],[category &amp; sub-category]],LEN(Table1[[#This Row],[category &amp; sub-category]])-FIND("/",Table1[[#This Row],[category &amp; sub-category]]))</f>
        <v>fiction</v>
      </c>
      <c r="Q249" s="4">
        <f>ROUND(((Table1[[#This Row],[pledged]]/Table1[[#This Row],[goal]])*100),0)</f>
        <v>933</v>
      </c>
      <c r="R249">
        <f>IFERROR(ROUND((Table1[[#This Row],[pledged]]/Table1[[#This Row],[backers_count]]),2),Table1[[#This Row],[pledged]])</f>
        <v>98.01</v>
      </c>
      <c r="S249" s="9">
        <f>(((Table1[[#This Row],[launched_at]]/60)/60)/24)+DATE(1970,1,1)</f>
        <v>42726.25</v>
      </c>
      <c r="T249" s="9">
        <f>(((Table1[[#This Row],[deadline]]/60)/60)/24)+DATE(1970,1,1)</f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tr">
        <f>LEFT(Table1[[#This Row],[category &amp; sub-category]],FIND("/",Table1[[#This Row],[category &amp; sub-category]])-1)</f>
        <v>games</v>
      </c>
      <c r="P250" t="str">
        <f>RIGHT(Table1[[#This Row],[category &amp; sub-category]],LEN(Table1[[#This Row],[category &amp; sub-category]])-FIND("/",Table1[[#This Row],[category &amp; sub-category]]))</f>
        <v>mobile games</v>
      </c>
      <c r="Q250" s="4">
        <f>ROUND(((Table1[[#This Row],[pledged]]/Table1[[#This Row],[goal]])*100),0)</f>
        <v>211</v>
      </c>
      <c r="R250">
        <f>IFERROR(ROUND((Table1[[#This Row],[pledged]]/Table1[[#This Row],[backers_count]]),2),Table1[[#This Row],[pledged]])</f>
        <v>60.11</v>
      </c>
      <c r="S250" s="9">
        <f>(((Table1[[#This Row],[launched_at]]/60)/60)/24)+DATE(1970,1,1)</f>
        <v>42004.25</v>
      </c>
      <c r="T250" s="9">
        <f>(((Table1[[#This Row],[deadline]]/60)/60)/24)+DATE(1970,1,1)</f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tr">
        <f>LEFT(Table1[[#This Row],[category &amp; sub-category]],FIND("/",Table1[[#This Row],[category &amp; sub-category]])-1)</f>
        <v>publishing</v>
      </c>
      <c r="P251" t="str">
        <f>RIGHT(Table1[[#This Row],[category &amp; sub-category]],LEN(Table1[[#This Row],[category &amp; sub-category]])-FIND("/",Table1[[#This Row],[category &amp; sub-category]]))</f>
        <v>translations</v>
      </c>
      <c r="Q251" s="4">
        <f>ROUND(((Table1[[#This Row],[pledged]]/Table1[[#This Row],[goal]])*100),0)</f>
        <v>273</v>
      </c>
      <c r="R251">
        <f>IFERROR(ROUND((Table1[[#This Row],[pledged]]/Table1[[#This Row],[backers_count]]),2),Table1[[#This Row],[pledged]])</f>
        <v>26</v>
      </c>
      <c r="S251" s="9">
        <f>(((Table1[[#This Row],[launched_at]]/60)/60)/24)+DATE(1970,1,1)</f>
        <v>42006.25</v>
      </c>
      <c r="T251" s="9">
        <f>(((Table1[[#This Row],[deadline]]/60)/60)/24)+DATE(1970,1,1)</f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tr">
        <f>LEFT(Table1[[#This Row],[category &amp; sub-category]],FIND("/",Table1[[#This Row],[category &amp; sub-category]])-1)</f>
        <v>music</v>
      </c>
      <c r="P252" t="str">
        <f>RIGHT(Table1[[#This Row],[category &amp; sub-category]],LEN(Table1[[#This Row],[category &amp; sub-category]])-FIND("/",Table1[[#This Row],[category &amp; sub-category]]))</f>
        <v>rock</v>
      </c>
      <c r="Q252" s="4">
        <f>ROUND(((Table1[[#This Row],[pledged]]/Table1[[#This Row],[goal]])*100),0)</f>
        <v>3</v>
      </c>
      <c r="R252">
        <f>IFERROR(ROUND((Table1[[#This Row],[pledged]]/Table1[[#This Row],[backers_count]]),2),Table1[[#This Row],[pledged]])</f>
        <v>3</v>
      </c>
      <c r="S252" s="9">
        <f>(((Table1[[#This Row],[launched_at]]/60)/60)/24)+DATE(1970,1,1)</f>
        <v>40203.25</v>
      </c>
      <c r="T252" s="9">
        <f>(((Table1[[#This Row],[deadline]]/60)/60)/24)+DATE(1970,1,1)</f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tr">
        <f>LEFT(Table1[[#This Row],[category &amp; sub-category]],FIND("/",Table1[[#This Row],[category &amp; sub-category]])-1)</f>
        <v>theater</v>
      </c>
      <c r="P253" t="str">
        <f>RIGHT(Table1[[#This Row],[category &amp; sub-category]],LEN(Table1[[#This Row],[category &amp; sub-category]])-FIND("/",Table1[[#This Row],[category &amp; sub-category]]))</f>
        <v>plays</v>
      </c>
      <c r="Q253" s="4">
        <f>ROUND(((Table1[[#This Row],[pledged]]/Table1[[#This Row],[goal]])*100),0)</f>
        <v>54</v>
      </c>
      <c r="R253">
        <f>IFERROR(ROUND((Table1[[#This Row],[pledged]]/Table1[[#This Row],[backers_count]]),2),Table1[[#This Row],[pledged]])</f>
        <v>38.020000000000003</v>
      </c>
      <c r="S253" s="9">
        <f>(((Table1[[#This Row],[launched_at]]/60)/60)/24)+DATE(1970,1,1)</f>
        <v>41252.25</v>
      </c>
      <c r="T253" s="9">
        <f>(((Table1[[#This Row],[deadline]]/60)/60)/24)+DATE(1970,1,1)</f>
        <v>41254.25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tr">
        <f>LEFT(Table1[[#This Row],[category &amp; sub-category]],FIND("/",Table1[[#This Row],[category &amp; sub-category]])-1)</f>
        <v>theater</v>
      </c>
      <c r="P254" t="str">
        <f>RIGHT(Table1[[#This Row],[category &amp; sub-category]],LEN(Table1[[#This Row],[category &amp; sub-category]])-FIND("/",Table1[[#This Row],[category &amp; sub-category]]))</f>
        <v>plays</v>
      </c>
      <c r="Q254" s="4">
        <f>ROUND(((Table1[[#This Row],[pledged]]/Table1[[#This Row],[goal]])*100),0)</f>
        <v>626</v>
      </c>
      <c r="R254">
        <f>IFERROR(ROUND((Table1[[#This Row],[pledged]]/Table1[[#This Row],[backers_count]]),2),Table1[[#This Row],[pledged]])</f>
        <v>106.15</v>
      </c>
      <c r="S254" s="9">
        <f>(((Table1[[#This Row],[launched_at]]/60)/60)/24)+DATE(1970,1,1)</f>
        <v>41572.208333333336</v>
      </c>
      <c r="T254" s="9">
        <f>(((Table1[[#This Row],[deadline]]/60)/60)/24)+DATE(1970,1,1)</f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tr">
        <f>LEFT(Table1[[#This Row],[category &amp; sub-category]],FIND("/",Table1[[#This Row],[category &amp; sub-category]])-1)</f>
        <v>film &amp; video</v>
      </c>
      <c r="P255" t="str">
        <f>RIGHT(Table1[[#This Row],[category &amp; sub-category]],LEN(Table1[[#This Row],[category &amp; sub-category]])-FIND("/",Table1[[#This Row],[category &amp; sub-category]]))</f>
        <v>drama</v>
      </c>
      <c r="Q255" s="4">
        <f>ROUND(((Table1[[#This Row],[pledged]]/Table1[[#This Row],[goal]])*100),0)</f>
        <v>89</v>
      </c>
      <c r="R255">
        <f>IFERROR(ROUND((Table1[[#This Row],[pledged]]/Table1[[#This Row],[backers_count]]),2),Table1[[#This Row],[pledged]])</f>
        <v>81.02</v>
      </c>
      <c r="S255" s="9">
        <f>(((Table1[[#This Row],[launched_at]]/60)/60)/24)+DATE(1970,1,1)</f>
        <v>40641.208333333336</v>
      </c>
      <c r="T255" s="9">
        <f>(((Table1[[#This Row],[deadline]]/60)/60)/24)+DATE(1970,1,1)</f>
        <v>40653.208333333336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tr">
        <f>LEFT(Table1[[#This Row],[category &amp; sub-category]],FIND("/",Table1[[#This Row],[category &amp; sub-category]])-1)</f>
        <v>publishing</v>
      </c>
      <c r="P256" t="str">
        <f>RIGHT(Table1[[#This Row],[category &amp; sub-category]],LEN(Table1[[#This Row],[category &amp; sub-category]])-FIND("/",Table1[[#This Row],[category &amp; sub-category]]))</f>
        <v>nonfiction</v>
      </c>
      <c r="Q256" s="4">
        <f>ROUND(((Table1[[#This Row],[pledged]]/Table1[[#This Row],[goal]])*100),0)</f>
        <v>185</v>
      </c>
      <c r="R256">
        <f>IFERROR(ROUND((Table1[[#This Row],[pledged]]/Table1[[#This Row],[backers_count]]),2),Table1[[#This Row],[pledged]])</f>
        <v>96.65</v>
      </c>
      <c r="S256" s="9">
        <f>(((Table1[[#This Row],[launched_at]]/60)/60)/24)+DATE(1970,1,1)</f>
        <v>42787.25</v>
      </c>
      <c r="T256" s="9">
        <f>(((Table1[[#This Row],[deadline]]/60)/60)/24)+DATE(1970,1,1)</f>
        <v>42789.25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tr">
        <f>LEFT(Table1[[#This Row],[category &amp; sub-category]],FIND("/",Table1[[#This Row],[category &amp; sub-category]])-1)</f>
        <v>music</v>
      </c>
      <c r="P257" t="str">
        <f>RIGHT(Table1[[#This Row],[category &amp; sub-category]],LEN(Table1[[#This Row],[category &amp; sub-category]])-FIND("/",Table1[[#This Row],[category &amp; sub-category]]))</f>
        <v>rock</v>
      </c>
      <c r="Q257" s="4">
        <f>ROUND(((Table1[[#This Row],[pledged]]/Table1[[#This Row],[goal]])*100),0)</f>
        <v>120</v>
      </c>
      <c r="R257">
        <f>IFERROR(ROUND((Table1[[#This Row],[pledged]]/Table1[[#This Row],[backers_count]]),2),Table1[[#This Row],[pledged]])</f>
        <v>57</v>
      </c>
      <c r="S257" s="9">
        <f>(((Table1[[#This Row],[launched_at]]/60)/60)/24)+DATE(1970,1,1)</f>
        <v>40590.25</v>
      </c>
      <c r="T257" s="9">
        <f>(((Table1[[#This Row],[deadline]]/60)/60)/24)+DATE(1970,1,1)</f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tr">
        <f>LEFT(Table1[[#This Row],[category &amp; sub-category]],FIND("/",Table1[[#This Row],[category &amp; sub-category]])-1)</f>
        <v>music</v>
      </c>
      <c r="P258" t="str">
        <f>RIGHT(Table1[[#This Row],[category &amp; sub-category]],LEN(Table1[[#This Row],[category &amp; sub-category]])-FIND("/",Table1[[#This Row],[category &amp; sub-category]]))</f>
        <v>rock</v>
      </c>
      <c r="Q258" s="4">
        <f>ROUND(((Table1[[#This Row],[pledged]]/Table1[[#This Row],[goal]])*100),0)</f>
        <v>23</v>
      </c>
      <c r="R258">
        <f>IFERROR(ROUND((Table1[[#This Row],[pledged]]/Table1[[#This Row],[backers_count]]),2),Table1[[#This Row],[pledged]])</f>
        <v>63.93</v>
      </c>
      <c r="S258" s="9">
        <f>(((Table1[[#This Row],[launched_at]]/60)/60)/24)+DATE(1970,1,1)</f>
        <v>42393.25</v>
      </c>
      <c r="T258" s="9">
        <f>(((Table1[[#This Row],[deadline]]/60)/60)/24)+DATE(1970,1,1)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tr">
        <f>LEFT(Table1[[#This Row],[category &amp; sub-category]],FIND("/",Table1[[#This Row],[category &amp; sub-category]])-1)</f>
        <v>theater</v>
      </c>
      <c r="P259" t="str">
        <f>RIGHT(Table1[[#This Row],[category &amp; sub-category]],LEN(Table1[[#This Row],[category &amp; sub-category]])-FIND("/",Table1[[#This Row],[category &amp; sub-category]]))</f>
        <v>plays</v>
      </c>
      <c r="Q259" s="4">
        <f>ROUND(((Table1[[#This Row],[pledged]]/Table1[[#This Row],[goal]])*100),0)</f>
        <v>146</v>
      </c>
      <c r="R259">
        <f>IFERROR(ROUND((Table1[[#This Row],[pledged]]/Table1[[#This Row],[backers_count]]),2),Table1[[#This Row],[pledged]])</f>
        <v>90.46</v>
      </c>
      <c r="S259" s="9">
        <f>(((Table1[[#This Row],[launched_at]]/60)/60)/24)+DATE(1970,1,1)</f>
        <v>41338.25</v>
      </c>
      <c r="T259" s="9">
        <f>(((Table1[[#This Row],[deadline]]/60)/60)/24)+DATE(1970,1,1)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tr">
        <f>LEFT(Table1[[#This Row],[category &amp; sub-category]],FIND("/",Table1[[#This Row],[category &amp; sub-category]])-1)</f>
        <v>theater</v>
      </c>
      <c r="P260" t="str">
        <f>RIGHT(Table1[[#This Row],[category &amp; sub-category]],LEN(Table1[[#This Row],[category &amp; sub-category]])-FIND("/",Table1[[#This Row],[category &amp; sub-category]]))</f>
        <v>plays</v>
      </c>
      <c r="Q260" s="4">
        <f>ROUND(((Table1[[#This Row],[pledged]]/Table1[[#This Row],[goal]])*100),0)</f>
        <v>268</v>
      </c>
      <c r="R260">
        <f>IFERROR(ROUND((Table1[[#This Row],[pledged]]/Table1[[#This Row],[backers_count]]),2),Table1[[#This Row],[pledged]])</f>
        <v>72.17</v>
      </c>
      <c r="S260" s="9">
        <f>(((Table1[[#This Row],[launched_at]]/60)/60)/24)+DATE(1970,1,1)</f>
        <v>42712.25</v>
      </c>
      <c r="T260" s="9">
        <f>(((Table1[[#This Row],[deadline]]/60)/60)/24)+DATE(1970,1,1)</f>
        <v>42732.25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tr">
        <f>LEFT(Table1[[#This Row],[category &amp; sub-category]],FIND("/",Table1[[#This Row],[category &amp; sub-category]])-1)</f>
        <v>photography</v>
      </c>
      <c r="P261" t="str">
        <f>RIGHT(Table1[[#This Row],[category &amp; sub-category]],LEN(Table1[[#This Row],[category &amp; sub-category]])-FIND("/",Table1[[#This Row],[category &amp; sub-category]]))</f>
        <v>photography books</v>
      </c>
      <c r="Q261" s="4">
        <f>ROUND(((Table1[[#This Row],[pledged]]/Table1[[#This Row],[goal]])*100),0)</f>
        <v>598</v>
      </c>
      <c r="R261">
        <f>IFERROR(ROUND((Table1[[#This Row],[pledged]]/Table1[[#This Row],[backers_count]]),2),Table1[[#This Row],[pledged]])</f>
        <v>77.930000000000007</v>
      </c>
      <c r="S261" s="9">
        <f>(((Table1[[#This Row],[launched_at]]/60)/60)/24)+DATE(1970,1,1)</f>
        <v>41251.25</v>
      </c>
      <c r="T261" s="9">
        <f>(((Table1[[#This Row],[deadline]]/60)/60)/24)+DATE(1970,1,1)</f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tr">
        <f>LEFT(Table1[[#This Row],[category &amp; sub-category]],FIND("/",Table1[[#This Row],[category &amp; sub-category]])-1)</f>
        <v>music</v>
      </c>
      <c r="P262" t="str">
        <f>RIGHT(Table1[[#This Row],[category &amp; sub-category]],LEN(Table1[[#This Row],[category &amp; sub-category]])-FIND("/",Table1[[#This Row],[category &amp; sub-category]]))</f>
        <v>rock</v>
      </c>
      <c r="Q262" s="4">
        <f>ROUND(((Table1[[#This Row],[pledged]]/Table1[[#This Row],[goal]])*100),0)</f>
        <v>158</v>
      </c>
      <c r="R262">
        <f>IFERROR(ROUND((Table1[[#This Row],[pledged]]/Table1[[#This Row],[backers_count]]),2),Table1[[#This Row],[pledged]])</f>
        <v>38.07</v>
      </c>
      <c r="S262" s="9">
        <f>(((Table1[[#This Row],[launched_at]]/60)/60)/24)+DATE(1970,1,1)</f>
        <v>41180.208333333336</v>
      </c>
      <c r="T262" s="9">
        <f>(((Table1[[#This Row],[deadline]]/60)/60)/24)+DATE(1970,1,1)</f>
        <v>41192.208333333336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tr">
        <f>LEFT(Table1[[#This Row],[category &amp; sub-category]],FIND("/",Table1[[#This Row],[category &amp; sub-category]])-1)</f>
        <v>music</v>
      </c>
      <c r="P263" t="str">
        <f>RIGHT(Table1[[#This Row],[category &amp; sub-category]],LEN(Table1[[#This Row],[category &amp; sub-category]])-FIND("/",Table1[[#This Row],[category &amp; sub-category]]))</f>
        <v>rock</v>
      </c>
      <c r="Q263" s="4">
        <f>ROUND(((Table1[[#This Row],[pledged]]/Table1[[#This Row],[goal]])*100),0)</f>
        <v>31</v>
      </c>
      <c r="R263">
        <f>IFERROR(ROUND((Table1[[#This Row],[pledged]]/Table1[[#This Row],[backers_count]]),2),Table1[[#This Row],[pledged]])</f>
        <v>57.94</v>
      </c>
      <c r="S263" s="9">
        <f>(((Table1[[#This Row],[launched_at]]/60)/60)/24)+DATE(1970,1,1)</f>
        <v>40415.208333333336</v>
      </c>
      <c r="T263" s="9">
        <f>(((Table1[[#This Row],[deadline]]/60)/60)/24)+DATE(1970,1,1)</f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tr">
        <f>LEFT(Table1[[#This Row],[category &amp; sub-category]],FIND("/",Table1[[#This Row],[category &amp; sub-category]])-1)</f>
        <v>music</v>
      </c>
      <c r="P264" t="str">
        <f>RIGHT(Table1[[#This Row],[category &amp; sub-category]],LEN(Table1[[#This Row],[category &amp; sub-category]])-FIND("/",Table1[[#This Row],[category &amp; sub-category]]))</f>
        <v>indie rock</v>
      </c>
      <c r="Q264" s="4">
        <f>ROUND(((Table1[[#This Row],[pledged]]/Table1[[#This Row],[goal]])*100),0)</f>
        <v>313</v>
      </c>
      <c r="R264">
        <f>IFERROR(ROUND((Table1[[#This Row],[pledged]]/Table1[[#This Row],[backers_count]]),2),Table1[[#This Row],[pledged]])</f>
        <v>49.79</v>
      </c>
      <c r="S264" s="9">
        <f>(((Table1[[#This Row],[launched_at]]/60)/60)/24)+DATE(1970,1,1)</f>
        <v>40638.208333333336</v>
      </c>
      <c r="T264" s="9">
        <f>(((Table1[[#This Row],[deadline]]/60)/60)/24)+DATE(1970,1,1)</f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tr">
        <f>LEFT(Table1[[#This Row],[category &amp; sub-category]],FIND("/",Table1[[#This Row],[category &amp; sub-category]])-1)</f>
        <v>photography</v>
      </c>
      <c r="P265" t="str">
        <f>RIGHT(Table1[[#This Row],[category &amp; sub-category]],LEN(Table1[[#This Row],[category &amp; sub-category]])-FIND("/",Table1[[#This Row],[category &amp; sub-category]]))</f>
        <v>photography books</v>
      </c>
      <c r="Q265" s="4">
        <f>ROUND(((Table1[[#This Row],[pledged]]/Table1[[#This Row],[goal]])*100),0)</f>
        <v>371</v>
      </c>
      <c r="R265">
        <f>IFERROR(ROUND((Table1[[#This Row],[pledged]]/Table1[[#This Row],[backers_count]]),2),Table1[[#This Row],[pledged]])</f>
        <v>54.05</v>
      </c>
      <c r="S265" s="9">
        <f>(((Table1[[#This Row],[launched_at]]/60)/60)/24)+DATE(1970,1,1)</f>
        <v>40187.25</v>
      </c>
      <c r="T265" s="9">
        <f>(((Table1[[#This Row],[deadline]]/60)/60)/24)+DATE(1970,1,1)</f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tr">
        <f>LEFT(Table1[[#This Row],[category &amp; sub-category]],FIND("/",Table1[[#This Row],[category &amp; sub-category]])-1)</f>
        <v>theater</v>
      </c>
      <c r="P266" t="str">
        <f>RIGHT(Table1[[#This Row],[category &amp; sub-category]],LEN(Table1[[#This Row],[category &amp; sub-category]])-FIND("/",Table1[[#This Row],[category &amp; sub-category]]))</f>
        <v>plays</v>
      </c>
      <c r="Q266" s="4">
        <f>ROUND(((Table1[[#This Row],[pledged]]/Table1[[#This Row],[goal]])*100),0)</f>
        <v>363</v>
      </c>
      <c r="R266">
        <f>IFERROR(ROUND((Table1[[#This Row],[pledged]]/Table1[[#This Row],[backers_count]]),2),Table1[[#This Row],[pledged]])</f>
        <v>30</v>
      </c>
      <c r="S266" s="9">
        <f>(((Table1[[#This Row],[launched_at]]/60)/60)/24)+DATE(1970,1,1)</f>
        <v>41317.25</v>
      </c>
      <c r="T266" s="9">
        <f>(((Table1[[#This Row],[deadline]]/60)/60)/24)+DATE(1970,1,1)</f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tr">
        <f>LEFT(Table1[[#This Row],[category &amp; sub-category]],FIND("/",Table1[[#This Row],[category &amp; sub-category]])-1)</f>
        <v>theater</v>
      </c>
      <c r="P267" t="str">
        <f>RIGHT(Table1[[#This Row],[category &amp; sub-category]],LEN(Table1[[#This Row],[category &amp; sub-category]])-FIND("/",Table1[[#This Row],[category &amp; sub-category]]))</f>
        <v>plays</v>
      </c>
      <c r="Q267" s="4">
        <f>ROUND(((Table1[[#This Row],[pledged]]/Table1[[#This Row],[goal]])*100),0)</f>
        <v>123</v>
      </c>
      <c r="R267">
        <f>IFERROR(ROUND((Table1[[#This Row],[pledged]]/Table1[[#This Row],[backers_count]]),2),Table1[[#This Row],[pledged]])</f>
        <v>70.13</v>
      </c>
      <c r="S267" s="9">
        <f>(((Table1[[#This Row],[launched_at]]/60)/60)/24)+DATE(1970,1,1)</f>
        <v>42372.25</v>
      </c>
      <c r="T267" s="9">
        <f>(((Table1[[#This Row],[deadline]]/60)/60)/24)+DATE(1970,1,1)</f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tr">
        <f>LEFT(Table1[[#This Row],[category &amp; sub-category]],FIND("/",Table1[[#This Row],[category &amp; sub-category]])-1)</f>
        <v>music</v>
      </c>
      <c r="P268" t="str">
        <f>RIGHT(Table1[[#This Row],[category &amp; sub-category]],LEN(Table1[[#This Row],[category &amp; sub-category]])-FIND("/",Table1[[#This Row],[category &amp; sub-category]]))</f>
        <v>jazz</v>
      </c>
      <c r="Q268" s="4">
        <f>ROUND(((Table1[[#This Row],[pledged]]/Table1[[#This Row],[goal]])*100),0)</f>
        <v>77</v>
      </c>
      <c r="R268">
        <f>IFERROR(ROUND((Table1[[#This Row],[pledged]]/Table1[[#This Row],[backers_count]]),2),Table1[[#This Row],[pledged]])</f>
        <v>27</v>
      </c>
      <c r="S268" s="9">
        <f>(((Table1[[#This Row],[launched_at]]/60)/60)/24)+DATE(1970,1,1)</f>
        <v>41950.25</v>
      </c>
      <c r="T268" s="9">
        <f>(((Table1[[#This Row],[deadline]]/60)/60)/24)+DATE(1970,1,1)</f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tr">
        <f>LEFT(Table1[[#This Row],[category &amp; sub-category]],FIND("/",Table1[[#This Row],[category &amp; sub-category]])-1)</f>
        <v>theater</v>
      </c>
      <c r="P269" t="str">
        <f>RIGHT(Table1[[#This Row],[category &amp; sub-category]],LEN(Table1[[#This Row],[category &amp; sub-category]])-FIND("/",Table1[[#This Row],[category &amp; sub-category]]))</f>
        <v>plays</v>
      </c>
      <c r="Q269" s="4">
        <f>ROUND(((Table1[[#This Row],[pledged]]/Table1[[#This Row],[goal]])*100),0)</f>
        <v>234</v>
      </c>
      <c r="R269">
        <f>IFERROR(ROUND((Table1[[#This Row],[pledged]]/Table1[[#This Row],[backers_count]]),2),Table1[[#This Row],[pledged]])</f>
        <v>51.99</v>
      </c>
      <c r="S269" s="9">
        <f>(((Table1[[#This Row],[launched_at]]/60)/60)/24)+DATE(1970,1,1)</f>
        <v>41206.208333333336</v>
      </c>
      <c r="T269" s="9">
        <f>(((Table1[[#This Row],[deadline]]/60)/60)/24)+DATE(1970,1,1)</f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tr">
        <f>LEFT(Table1[[#This Row],[category &amp; sub-category]],FIND("/",Table1[[#This Row],[category &amp; sub-category]])-1)</f>
        <v>film &amp; video</v>
      </c>
      <c r="P270" t="str">
        <f>RIGHT(Table1[[#This Row],[category &amp; sub-category]],LEN(Table1[[#This Row],[category &amp; sub-category]])-FIND("/",Table1[[#This Row],[category &amp; sub-category]]))</f>
        <v>documentary</v>
      </c>
      <c r="Q270" s="4">
        <f>ROUND(((Table1[[#This Row],[pledged]]/Table1[[#This Row],[goal]])*100),0)</f>
        <v>181</v>
      </c>
      <c r="R270">
        <f>IFERROR(ROUND((Table1[[#This Row],[pledged]]/Table1[[#This Row],[backers_count]]),2),Table1[[#This Row],[pledged]])</f>
        <v>56.42</v>
      </c>
      <c r="S270" s="9">
        <f>(((Table1[[#This Row],[launched_at]]/60)/60)/24)+DATE(1970,1,1)</f>
        <v>41186.208333333336</v>
      </c>
      <c r="T270" s="9">
        <f>(((Table1[[#This Row],[deadline]]/60)/60)/24)+DATE(1970,1,1)</f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tr">
        <f>LEFT(Table1[[#This Row],[category &amp; sub-category]],FIND("/",Table1[[#This Row],[category &amp; sub-category]])-1)</f>
        <v>film &amp; video</v>
      </c>
      <c r="P271" t="str">
        <f>RIGHT(Table1[[#This Row],[category &amp; sub-category]],LEN(Table1[[#This Row],[category &amp; sub-category]])-FIND("/",Table1[[#This Row],[category &amp; sub-category]]))</f>
        <v>television</v>
      </c>
      <c r="Q271" s="4">
        <f>ROUND(((Table1[[#This Row],[pledged]]/Table1[[#This Row],[goal]])*100),0)</f>
        <v>253</v>
      </c>
      <c r="R271">
        <f>IFERROR(ROUND((Table1[[#This Row],[pledged]]/Table1[[#This Row],[backers_count]]),2),Table1[[#This Row],[pledged]])</f>
        <v>101.63</v>
      </c>
      <c r="S271" s="9">
        <f>(((Table1[[#This Row],[launched_at]]/60)/60)/24)+DATE(1970,1,1)</f>
        <v>43496.25</v>
      </c>
      <c r="T271" s="9">
        <f>(((Table1[[#This Row],[deadline]]/60)/60)/24)+DATE(1970,1,1)</f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tr">
        <f>LEFT(Table1[[#This Row],[category &amp; sub-category]],FIND("/",Table1[[#This Row],[category &amp; sub-category]])-1)</f>
        <v>games</v>
      </c>
      <c r="P272" t="str">
        <f>RIGHT(Table1[[#This Row],[category &amp; sub-category]],LEN(Table1[[#This Row],[category &amp; sub-category]])-FIND("/",Table1[[#This Row],[category &amp; sub-category]]))</f>
        <v>video games</v>
      </c>
      <c r="Q272" s="4">
        <f>ROUND(((Table1[[#This Row],[pledged]]/Table1[[#This Row],[goal]])*100),0)</f>
        <v>27</v>
      </c>
      <c r="R272">
        <f>IFERROR(ROUND((Table1[[#This Row],[pledged]]/Table1[[#This Row],[backers_count]]),2),Table1[[#This Row],[pledged]])</f>
        <v>25.01</v>
      </c>
      <c r="S272" s="9">
        <f>(((Table1[[#This Row],[launched_at]]/60)/60)/24)+DATE(1970,1,1)</f>
        <v>40514.25</v>
      </c>
      <c r="T272" s="9">
        <f>(((Table1[[#This Row],[deadline]]/60)/60)/24)+DATE(1970,1,1)</f>
        <v>40516.25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tr">
        <f>LEFT(Table1[[#This Row],[category &amp; sub-category]],FIND("/",Table1[[#This Row],[category &amp; sub-category]])-1)</f>
        <v>photography</v>
      </c>
      <c r="P273" t="str">
        <f>RIGHT(Table1[[#This Row],[category &amp; sub-category]],LEN(Table1[[#This Row],[category &amp; sub-category]])-FIND("/",Table1[[#This Row],[category &amp; sub-category]]))</f>
        <v>photography books</v>
      </c>
      <c r="Q273" s="4">
        <f>ROUND(((Table1[[#This Row],[pledged]]/Table1[[#This Row],[goal]])*100),0)</f>
        <v>1</v>
      </c>
      <c r="R273">
        <f>IFERROR(ROUND((Table1[[#This Row],[pledged]]/Table1[[#This Row],[backers_count]]),2),Table1[[#This Row],[pledged]])</f>
        <v>32.020000000000003</v>
      </c>
      <c r="S273" s="9">
        <f>(((Table1[[#This Row],[launched_at]]/60)/60)/24)+DATE(1970,1,1)</f>
        <v>42345.25</v>
      </c>
      <c r="T273" s="9">
        <f>(((Table1[[#This Row],[deadline]]/60)/60)/24)+DATE(1970,1,1)</f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tr">
        <f>LEFT(Table1[[#This Row],[category &amp; sub-category]],FIND("/",Table1[[#This Row],[category &amp; sub-category]])-1)</f>
        <v>theater</v>
      </c>
      <c r="P274" t="str">
        <f>RIGHT(Table1[[#This Row],[category &amp; sub-category]],LEN(Table1[[#This Row],[category &amp; sub-category]])-FIND("/",Table1[[#This Row],[category &amp; sub-category]]))</f>
        <v>plays</v>
      </c>
      <c r="Q274" s="4">
        <f>ROUND(((Table1[[#This Row],[pledged]]/Table1[[#This Row],[goal]])*100),0)</f>
        <v>304</v>
      </c>
      <c r="R274">
        <f>IFERROR(ROUND((Table1[[#This Row],[pledged]]/Table1[[#This Row],[backers_count]]),2),Table1[[#This Row],[pledged]])</f>
        <v>82.02</v>
      </c>
      <c r="S274" s="9">
        <f>(((Table1[[#This Row],[launched_at]]/60)/60)/24)+DATE(1970,1,1)</f>
        <v>43656.208333333328</v>
      </c>
      <c r="T274" s="9">
        <f>(((Table1[[#This Row],[deadline]]/60)/60)/24)+DATE(1970,1,1)</f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tr">
        <f>LEFT(Table1[[#This Row],[category &amp; sub-category]],FIND("/",Table1[[#This Row],[category &amp; sub-category]])-1)</f>
        <v>theater</v>
      </c>
      <c r="P275" t="str">
        <f>RIGHT(Table1[[#This Row],[category &amp; sub-category]],LEN(Table1[[#This Row],[category &amp; sub-category]])-FIND("/",Table1[[#This Row],[category &amp; sub-category]]))</f>
        <v>plays</v>
      </c>
      <c r="Q275" s="4">
        <f>ROUND(((Table1[[#This Row],[pledged]]/Table1[[#This Row],[goal]])*100),0)</f>
        <v>137</v>
      </c>
      <c r="R275">
        <f>IFERROR(ROUND((Table1[[#This Row],[pledged]]/Table1[[#This Row],[backers_count]]),2),Table1[[#This Row],[pledged]])</f>
        <v>37.96</v>
      </c>
      <c r="S275" s="9">
        <f>(((Table1[[#This Row],[launched_at]]/60)/60)/24)+DATE(1970,1,1)</f>
        <v>42995.208333333328</v>
      </c>
      <c r="T275" s="9">
        <f>(((Table1[[#This Row],[deadline]]/60)/60)/24)+DATE(1970,1,1)</f>
        <v>42998.208333333328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tr">
        <f>LEFT(Table1[[#This Row],[category &amp; sub-category]],FIND("/",Table1[[#This Row],[category &amp; sub-category]])-1)</f>
        <v>theater</v>
      </c>
      <c r="P276" t="str">
        <f>RIGHT(Table1[[#This Row],[category &amp; sub-category]],LEN(Table1[[#This Row],[category &amp; sub-category]])-FIND("/",Table1[[#This Row],[category &amp; sub-category]]))</f>
        <v>plays</v>
      </c>
      <c r="Q276" s="4">
        <f>ROUND(((Table1[[#This Row],[pledged]]/Table1[[#This Row],[goal]])*100),0)</f>
        <v>32</v>
      </c>
      <c r="R276">
        <f>IFERROR(ROUND((Table1[[#This Row],[pledged]]/Table1[[#This Row],[backers_count]]),2),Table1[[#This Row],[pledged]])</f>
        <v>51.53</v>
      </c>
      <c r="S276" s="9">
        <f>(((Table1[[#This Row],[launched_at]]/60)/60)/24)+DATE(1970,1,1)</f>
        <v>43045.25</v>
      </c>
      <c r="T276" s="9">
        <f>(((Table1[[#This Row],[deadline]]/60)/60)/24)+DATE(1970,1,1)</f>
        <v>43050.25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tr">
        <f>LEFT(Table1[[#This Row],[category &amp; sub-category]],FIND("/",Table1[[#This Row],[category &amp; sub-category]])-1)</f>
        <v>publishing</v>
      </c>
      <c r="P277" t="str">
        <f>RIGHT(Table1[[#This Row],[category &amp; sub-category]],LEN(Table1[[#This Row],[category &amp; sub-category]])-FIND("/",Table1[[#This Row],[category &amp; sub-category]]))</f>
        <v>translations</v>
      </c>
      <c r="Q277" s="4">
        <f>ROUND(((Table1[[#This Row],[pledged]]/Table1[[#This Row],[goal]])*100),0)</f>
        <v>242</v>
      </c>
      <c r="R277">
        <f>IFERROR(ROUND((Table1[[#This Row],[pledged]]/Table1[[#This Row],[backers_count]]),2),Table1[[#This Row],[pledged]])</f>
        <v>81.2</v>
      </c>
      <c r="S277" s="9">
        <f>(((Table1[[#This Row],[launched_at]]/60)/60)/24)+DATE(1970,1,1)</f>
        <v>43561.208333333328</v>
      </c>
      <c r="T277" s="9">
        <f>(((Table1[[#This Row],[deadline]]/60)/60)/24)+DATE(1970,1,1)</f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tr">
        <f>LEFT(Table1[[#This Row],[category &amp; sub-category]],FIND("/",Table1[[#This Row],[category &amp; sub-category]])-1)</f>
        <v>games</v>
      </c>
      <c r="P278" t="str">
        <f>RIGHT(Table1[[#This Row],[category &amp; sub-category]],LEN(Table1[[#This Row],[category &amp; sub-category]])-FIND("/",Table1[[#This Row],[category &amp; sub-category]]))</f>
        <v>video games</v>
      </c>
      <c r="Q278" s="4">
        <f>ROUND(((Table1[[#This Row],[pledged]]/Table1[[#This Row],[goal]])*100),0)</f>
        <v>97</v>
      </c>
      <c r="R278">
        <f>IFERROR(ROUND((Table1[[#This Row],[pledged]]/Table1[[#This Row],[backers_count]]),2),Table1[[#This Row],[pledged]])</f>
        <v>40.03</v>
      </c>
      <c r="S278" s="9">
        <f>(((Table1[[#This Row],[launched_at]]/60)/60)/24)+DATE(1970,1,1)</f>
        <v>41018.208333333336</v>
      </c>
      <c r="T278" s="9">
        <f>(((Table1[[#This Row],[deadline]]/60)/60)/24)+DATE(1970,1,1)</f>
        <v>41023.208333333336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tr">
        <f>LEFT(Table1[[#This Row],[category &amp; sub-category]],FIND("/",Table1[[#This Row],[category &amp; sub-category]])-1)</f>
        <v>theater</v>
      </c>
      <c r="P279" t="str">
        <f>RIGHT(Table1[[#This Row],[category &amp; sub-category]],LEN(Table1[[#This Row],[category &amp; sub-category]])-FIND("/",Table1[[#This Row],[category &amp; sub-category]]))</f>
        <v>plays</v>
      </c>
      <c r="Q279" s="4">
        <f>ROUND(((Table1[[#This Row],[pledged]]/Table1[[#This Row],[goal]])*100),0)</f>
        <v>1066</v>
      </c>
      <c r="R279">
        <f>IFERROR(ROUND((Table1[[#This Row],[pledged]]/Table1[[#This Row],[backers_count]]),2),Table1[[#This Row],[pledged]])</f>
        <v>89.94</v>
      </c>
      <c r="S279" s="9">
        <f>(((Table1[[#This Row],[launched_at]]/60)/60)/24)+DATE(1970,1,1)</f>
        <v>40378.208333333336</v>
      </c>
      <c r="T279" s="9">
        <f>(((Table1[[#This Row],[deadline]]/60)/60)/24)+DATE(1970,1,1)</f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tr">
        <f>LEFT(Table1[[#This Row],[category &amp; sub-category]],FIND("/",Table1[[#This Row],[category &amp; sub-category]])-1)</f>
        <v>technology</v>
      </c>
      <c r="P280" t="str">
        <f>RIGHT(Table1[[#This Row],[category &amp; sub-category]],LEN(Table1[[#This Row],[category &amp; sub-category]])-FIND("/",Table1[[#This Row],[category &amp; sub-category]]))</f>
        <v>web</v>
      </c>
      <c r="Q280" s="4">
        <f>ROUND(((Table1[[#This Row],[pledged]]/Table1[[#This Row],[goal]])*100),0)</f>
        <v>326</v>
      </c>
      <c r="R280">
        <f>IFERROR(ROUND((Table1[[#This Row],[pledged]]/Table1[[#This Row],[backers_count]]),2),Table1[[#This Row],[pledged]])</f>
        <v>96.69</v>
      </c>
      <c r="S280" s="9">
        <f>(((Table1[[#This Row],[launched_at]]/60)/60)/24)+DATE(1970,1,1)</f>
        <v>41239.25</v>
      </c>
      <c r="T280" s="9">
        <f>(((Table1[[#This Row],[deadline]]/60)/60)/24)+DATE(1970,1,1)</f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tr">
        <f>LEFT(Table1[[#This Row],[category &amp; sub-category]],FIND("/",Table1[[#This Row],[category &amp; sub-category]])-1)</f>
        <v>theater</v>
      </c>
      <c r="P281" t="str">
        <f>RIGHT(Table1[[#This Row],[category &amp; sub-category]],LEN(Table1[[#This Row],[category &amp; sub-category]])-FIND("/",Table1[[#This Row],[category &amp; sub-category]]))</f>
        <v>plays</v>
      </c>
      <c r="Q281" s="4">
        <f>ROUND(((Table1[[#This Row],[pledged]]/Table1[[#This Row],[goal]])*100),0)</f>
        <v>171</v>
      </c>
      <c r="R281">
        <f>IFERROR(ROUND((Table1[[#This Row],[pledged]]/Table1[[#This Row],[backers_count]]),2),Table1[[#This Row],[pledged]])</f>
        <v>25.01</v>
      </c>
      <c r="S281" s="9">
        <f>(((Table1[[#This Row],[launched_at]]/60)/60)/24)+DATE(1970,1,1)</f>
        <v>43346.208333333328</v>
      </c>
      <c r="T281" s="9">
        <f>(((Table1[[#This Row],[deadline]]/60)/60)/24)+DATE(1970,1,1)</f>
        <v>43349.208333333328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tr">
        <f>LEFT(Table1[[#This Row],[category &amp; sub-category]],FIND("/",Table1[[#This Row],[category &amp; sub-category]])-1)</f>
        <v>film &amp; video</v>
      </c>
      <c r="P282" t="str">
        <f>RIGHT(Table1[[#This Row],[category &amp; sub-category]],LEN(Table1[[#This Row],[category &amp; sub-category]])-FIND("/",Table1[[#This Row],[category &amp; sub-category]]))</f>
        <v>animation</v>
      </c>
      <c r="Q282" s="4">
        <f>ROUND(((Table1[[#This Row],[pledged]]/Table1[[#This Row],[goal]])*100),0)</f>
        <v>581</v>
      </c>
      <c r="R282">
        <f>IFERROR(ROUND((Table1[[#This Row],[pledged]]/Table1[[#This Row],[backers_count]]),2),Table1[[#This Row],[pledged]])</f>
        <v>36.99</v>
      </c>
      <c r="S282" s="9">
        <f>(((Table1[[#This Row],[launched_at]]/60)/60)/24)+DATE(1970,1,1)</f>
        <v>43060.25</v>
      </c>
      <c r="T282" s="9">
        <f>(((Table1[[#This Row],[deadline]]/60)/60)/24)+DATE(1970,1,1)</f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tr">
        <f>LEFT(Table1[[#This Row],[category &amp; sub-category]],FIND("/",Table1[[#This Row],[category &amp; sub-category]])-1)</f>
        <v>theater</v>
      </c>
      <c r="P283" t="str">
        <f>RIGHT(Table1[[#This Row],[category &amp; sub-category]],LEN(Table1[[#This Row],[category &amp; sub-category]])-FIND("/",Table1[[#This Row],[category &amp; sub-category]]))</f>
        <v>plays</v>
      </c>
      <c r="Q283" s="4">
        <f>ROUND(((Table1[[#This Row],[pledged]]/Table1[[#This Row],[goal]])*100),0)</f>
        <v>92</v>
      </c>
      <c r="R283">
        <f>IFERROR(ROUND((Table1[[#This Row],[pledged]]/Table1[[#This Row],[backers_count]]),2),Table1[[#This Row],[pledged]])</f>
        <v>73.010000000000005</v>
      </c>
      <c r="S283" s="9">
        <f>(((Table1[[#This Row],[launched_at]]/60)/60)/24)+DATE(1970,1,1)</f>
        <v>40979.25</v>
      </c>
      <c r="T283" s="9">
        <f>(((Table1[[#This Row],[deadline]]/60)/60)/24)+DATE(1970,1,1)</f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tr">
        <f>LEFT(Table1[[#This Row],[category &amp; sub-category]],FIND("/",Table1[[#This Row],[category &amp; sub-category]])-1)</f>
        <v>film &amp; video</v>
      </c>
      <c r="P284" t="str">
        <f>RIGHT(Table1[[#This Row],[category &amp; sub-category]],LEN(Table1[[#This Row],[category &amp; sub-category]])-FIND("/",Table1[[#This Row],[category &amp; sub-category]]))</f>
        <v>television</v>
      </c>
      <c r="Q284" s="4">
        <f>ROUND(((Table1[[#This Row],[pledged]]/Table1[[#This Row],[goal]])*100),0)</f>
        <v>108</v>
      </c>
      <c r="R284">
        <f>IFERROR(ROUND((Table1[[#This Row],[pledged]]/Table1[[#This Row],[backers_count]]),2),Table1[[#This Row],[pledged]])</f>
        <v>68.239999999999995</v>
      </c>
      <c r="S284" s="9">
        <f>(((Table1[[#This Row],[launched_at]]/60)/60)/24)+DATE(1970,1,1)</f>
        <v>42701.25</v>
      </c>
      <c r="T284" s="9">
        <f>(((Table1[[#This Row],[deadline]]/60)/60)/24)+DATE(1970,1,1)</f>
        <v>42707.25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tr">
        <f>LEFT(Table1[[#This Row],[category &amp; sub-category]],FIND("/",Table1[[#This Row],[category &amp; sub-category]])-1)</f>
        <v>music</v>
      </c>
      <c r="P285" t="str">
        <f>RIGHT(Table1[[#This Row],[category &amp; sub-category]],LEN(Table1[[#This Row],[category &amp; sub-category]])-FIND("/",Table1[[#This Row],[category &amp; sub-category]]))</f>
        <v>rock</v>
      </c>
      <c r="Q285" s="4">
        <f>ROUND(((Table1[[#This Row],[pledged]]/Table1[[#This Row],[goal]])*100),0)</f>
        <v>19</v>
      </c>
      <c r="R285">
        <f>IFERROR(ROUND((Table1[[#This Row],[pledged]]/Table1[[#This Row],[backers_count]]),2),Table1[[#This Row],[pledged]])</f>
        <v>52.31</v>
      </c>
      <c r="S285" s="9">
        <f>(((Table1[[#This Row],[launched_at]]/60)/60)/24)+DATE(1970,1,1)</f>
        <v>42520.208333333328</v>
      </c>
      <c r="T285" s="9">
        <f>(((Table1[[#This Row],[deadline]]/60)/60)/24)+DATE(1970,1,1)</f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tr">
        <f>LEFT(Table1[[#This Row],[category &amp; sub-category]],FIND("/",Table1[[#This Row],[category &amp; sub-category]])-1)</f>
        <v>technology</v>
      </c>
      <c r="P286" t="str">
        <f>RIGHT(Table1[[#This Row],[category &amp; sub-category]],LEN(Table1[[#This Row],[category &amp; sub-category]])-FIND("/",Table1[[#This Row],[category &amp; sub-category]]))</f>
        <v>web</v>
      </c>
      <c r="Q286" s="4">
        <f>ROUND(((Table1[[#This Row],[pledged]]/Table1[[#This Row],[goal]])*100),0)</f>
        <v>83</v>
      </c>
      <c r="R286">
        <f>IFERROR(ROUND((Table1[[#This Row],[pledged]]/Table1[[#This Row],[backers_count]]),2),Table1[[#This Row],[pledged]])</f>
        <v>61.77</v>
      </c>
      <c r="S286" s="9">
        <f>(((Table1[[#This Row],[launched_at]]/60)/60)/24)+DATE(1970,1,1)</f>
        <v>41030.208333333336</v>
      </c>
      <c r="T286" s="9">
        <f>(((Table1[[#This Row],[deadline]]/60)/60)/24)+DATE(1970,1,1)</f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tr">
        <f>LEFT(Table1[[#This Row],[category &amp; sub-category]],FIND("/",Table1[[#This Row],[category &amp; sub-category]])-1)</f>
        <v>theater</v>
      </c>
      <c r="P287" t="str">
        <f>RIGHT(Table1[[#This Row],[category &amp; sub-category]],LEN(Table1[[#This Row],[category &amp; sub-category]])-FIND("/",Table1[[#This Row],[category &amp; sub-category]]))</f>
        <v>plays</v>
      </c>
      <c r="Q287" s="4">
        <f>ROUND(((Table1[[#This Row],[pledged]]/Table1[[#This Row],[goal]])*100),0)</f>
        <v>706</v>
      </c>
      <c r="R287">
        <f>IFERROR(ROUND((Table1[[#This Row],[pledged]]/Table1[[#This Row],[backers_count]]),2),Table1[[#This Row],[pledged]])</f>
        <v>25.03</v>
      </c>
      <c r="S287" s="9">
        <f>(((Table1[[#This Row],[launched_at]]/60)/60)/24)+DATE(1970,1,1)</f>
        <v>42623.208333333328</v>
      </c>
      <c r="T287" s="9">
        <f>(((Table1[[#This Row],[deadline]]/60)/60)/24)+DATE(1970,1,1)</f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tr">
        <f>LEFT(Table1[[#This Row],[category &amp; sub-category]],FIND("/",Table1[[#This Row],[category &amp; sub-category]])-1)</f>
        <v>theater</v>
      </c>
      <c r="P288" t="str">
        <f>RIGHT(Table1[[#This Row],[category &amp; sub-category]],LEN(Table1[[#This Row],[category &amp; sub-category]])-FIND("/",Table1[[#This Row],[category &amp; sub-category]]))</f>
        <v>plays</v>
      </c>
      <c r="Q288" s="4">
        <f>ROUND(((Table1[[#This Row],[pledged]]/Table1[[#This Row],[goal]])*100),0)</f>
        <v>17</v>
      </c>
      <c r="R288">
        <f>IFERROR(ROUND((Table1[[#This Row],[pledged]]/Table1[[#This Row],[backers_count]]),2),Table1[[#This Row],[pledged]])</f>
        <v>106.29</v>
      </c>
      <c r="S288" s="9">
        <f>(((Table1[[#This Row],[launched_at]]/60)/60)/24)+DATE(1970,1,1)</f>
        <v>42697.25</v>
      </c>
      <c r="T288" s="9">
        <f>(((Table1[[#This Row],[deadline]]/60)/60)/24)+DATE(1970,1,1)</f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tr">
        <f>LEFT(Table1[[#This Row],[category &amp; sub-category]],FIND("/",Table1[[#This Row],[category &amp; sub-category]])-1)</f>
        <v>music</v>
      </c>
      <c r="P289" t="str">
        <f>RIGHT(Table1[[#This Row],[category &amp; sub-category]],LEN(Table1[[#This Row],[category &amp; sub-category]])-FIND("/",Table1[[#This Row],[category &amp; sub-category]]))</f>
        <v>electric music</v>
      </c>
      <c r="Q289" s="4">
        <f>ROUND(((Table1[[#This Row],[pledged]]/Table1[[#This Row],[goal]])*100),0)</f>
        <v>210</v>
      </c>
      <c r="R289">
        <f>IFERROR(ROUND((Table1[[#This Row],[pledged]]/Table1[[#This Row],[backers_count]]),2),Table1[[#This Row],[pledged]])</f>
        <v>75.069999999999993</v>
      </c>
      <c r="S289" s="9">
        <f>(((Table1[[#This Row],[launched_at]]/60)/60)/24)+DATE(1970,1,1)</f>
        <v>42122.208333333328</v>
      </c>
      <c r="T289" s="9">
        <f>(((Table1[[#This Row],[deadline]]/60)/60)/24)+DATE(1970,1,1)</f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tr">
        <f>LEFT(Table1[[#This Row],[category &amp; sub-category]],FIND("/",Table1[[#This Row],[category &amp; sub-category]])-1)</f>
        <v>music</v>
      </c>
      <c r="P290" t="str">
        <f>RIGHT(Table1[[#This Row],[category &amp; sub-category]],LEN(Table1[[#This Row],[category &amp; sub-category]])-FIND("/",Table1[[#This Row],[category &amp; sub-category]]))</f>
        <v>metal</v>
      </c>
      <c r="Q290" s="4">
        <f>ROUND(((Table1[[#This Row],[pledged]]/Table1[[#This Row],[goal]])*100),0)</f>
        <v>98</v>
      </c>
      <c r="R290">
        <f>IFERROR(ROUND((Table1[[#This Row],[pledged]]/Table1[[#This Row],[backers_count]]),2),Table1[[#This Row],[pledged]])</f>
        <v>39.97</v>
      </c>
      <c r="S290" s="9">
        <f>(((Table1[[#This Row],[launched_at]]/60)/60)/24)+DATE(1970,1,1)</f>
        <v>40982.208333333336</v>
      </c>
      <c r="T290" s="9">
        <f>(((Table1[[#This Row],[deadline]]/60)/60)/24)+DATE(1970,1,1)</f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tr">
        <f>LEFT(Table1[[#This Row],[category &amp; sub-category]],FIND("/",Table1[[#This Row],[category &amp; sub-category]])-1)</f>
        <v>theater</v>
      </c>
      <c r="P291" t="str">
        <f>RIGHT(Table1[[#This Row],[category &amp; sub-category]],LEN(Table1[[#This Row],[category &amp; sub-category]])-FIND("/",Table1[[#This Row],[category &amp; sub-category]]))</f>
        <v>plays</v>
      </c>
      <c r="Q291" s="4">
        <f>ROUND(((Table1[[#This Row],[pledged]]/Table1[[#This Row],[goal]])*100),0)</f>
        <v>1684</v>
      </c>
      <c r="R291">
        <f>IFERROR(ROUND((Table1[[#This Row],[pledged]]/Table1[[#This Row],[backers_count]]),2),Table1[[#This Row],[pledged]])</f>
        <v>39.979999999999997</v>
      </c>
      <c r="S291" s="9">
        <f>(((Table1[[#This Row],[launched_at]]/60)/60)/24)+DATE(1970,1,1)</f>
        <v>42219.208333333328</v>
      </c>
      <c r="T291" s="9">
        <f>(((Table1[[#This Row],[deadline]]/60)/60)/24)+DATE(1970,1,1)</f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tr">
        <f>LEFT(Table1[[#This Row],[category &amp; sub-category]],FIND("/",Table1[[#This Row],[category &amp; sub-category]])-1)</f>
        <v>film &amp; video</v>
      </c>
      <c r="P292" t="str">
        <f>RIGHT(Table1[[#This Row],[category &amp; sub-category]],LEN(Table1[[#This Row],[category &amp; sub-category]])-FIND("/",Table1[[#This Row],[category &amp; sub-category]]))</f>
        <v>documentary</v>
      </c>
      <c r="Q292" s="4">
        <f>ROUND(((Table1[[#This Row],[pledged]]/Table1[[#This Row],[goal]])*100),0)</f>
        <v>54</v>
      </c>
      <c r="R292">
        <f>IFERROR(ROUND((Table1[[#This Row],[pledged]]/Table1[[#This Row],[backers_count]]),2),Table1[[#This Row],[pledged]])</f>
        <v>101.02</v>
      </c>
      <c r="S292" s="9">
        <f>(((Table1[[#This Row],[launched_at]]/60)/60)/24)+DATE(1970,1,1)</f>
        <v>41404.208333333336</v>
      </c>
      <c r="T292" s="9">
        <f>(((Table1[[#This Row],[deadline]]/60)/60)/24)+DATE(1970,1,1)</f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tr">
        <f>LEFT(Table1[[#This Row],[category &amp; sub-category]],FIND("/",Table1[[#This Row],[category &amp; sub-category]])-1)</f>
        <v>technology</v>
      </c>
      <c r="P293" t="str">
        <f>RIGHT(Table1[[#This Row],[category &amp; sub-category]],LEN(Table1[[#This Row],[category &amp; sub-category]])-FIND("/",Table1[[#This Row],[category &amp; sub-category]]))</f>
        <v>web</v>
      </c>
      <c r="Q293" s="4">
        <f>ROUND(((Table1[[#This Row],[pledged]]/Table1[[#This Row],[goal]])*100),0)</f>
        <v>457</v>
      </c>
      <c r="R293">
        <f>IFERROR(ROUND((Table1[[#This Row],[pledged]]/Table1[[#This Row],[backers_count]]),2),Table1[[#This Row],[pledged]])</f>
        <v>76.81</v>
      </c>
      <c r="S293" s="9">
        <f>(((Table1[[#This Row],[launched_at]]/60)/60)/24)+DATE(1970,1,1)</f>
        <v>40831.208333333336</v>
      </c>
      <c r="T293" s="9">
        <f>(((Table1[[#This Row],[deadline]]/60)/60)/24)+DATE(1970,1,1)</f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tr">
        <f>LEFT(Table1[[#This Row],[category &amp; sub-category]],FIND("/",Table1[[#This Row],[category &amp; sub-category]])-1)</f>
        <v>food</v>
      </c>
      <c r="P294" t="str">
        <f>RIGHT(Table1[[#This Row],[category &amp; sub-category]],LEN(Table1[[#This Row],[category &amp; sub-category]])-FIND("/",Table1[[#This Row],[category &amp; sub-category]]))</f>
        <v>food trucks</v>
      </c>
      <c r="Q294" s="4">
        <f>ROUND(((Table1[[#This Row],[pledged]]/Table1[[#This Row],[goal]])*100),0)</f>
        <v>10</v>
      </c>
      <c r="R294">
        <f>IFERROR(ROUND((Table1[[#This Row],[pledged]]/Table1[[#This Row],[backers_count]]),2),Table1[[#This Row],[pledged]])</f>
        <v>71.7</v>
      </c>
      <c r="S294" s="9">
        <f>(((Table1[[#This Row],[launched_at]]/60)/60)/24)+DATE(1970,1,1)</f>
        <v>40984.208333333336</v>
      </c>
      <c r="T294" s="9">
        <f>(((Table1[[#This Row],[deadline]]/60)/60)/24)+DATE(1970,1,1)</f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tr">
        <f>LEFT(Table1[[#This Row],[category &amp; sub-category]],FIND("/",Table1[[#This Row],[category &amp; sub-category]])-1)</f>
        <v>theater</v>
      </c>
      <c r="P295" t="str">
        <f>RIGHT(Table1[[#This Row],[category &amp; sub-category]],LEN(Table1[[#This Row],[category &amp; sub-category]])-FIND("/",Table1[[#This Row],[category &amp; sub-category]]))</f>
        <v>plays</v>
      </c>
      <c r="Q295" s="4">
        <f>ROUND(((Table1[[#This Row],[pledged]]/Table1[[#This Row],[goal]])*100),0)</f>
        <v>16</v>
      </c>
      <c r="R295">
        <f>IFERROR(ROUND((Table1[[#This Row],[pledged]]/Table1[[#This Row],[backers_count]]),2),Table1[[#This Row],[pledged]])</f>
        <v>33.28</v>
      </c>
      <c r="S295" s="9">
        <f>(((Table1[[#This Row],[launched_at]]/60)/60)/24)+DATE(1970,1,1)</f>
        <v>40456.208333333336</v>
      </c>
      <c r="T295" s="9">
        <f>(((Table1[[#This Row],[deadline]]/60)/60)/24)+DATE(1970,1,1)</f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tr">
        <f>LEFT(Table1[[#This Row],[category &amp; sub-category]],FIND("/",Table1[[#This Row],[category &amp; sub-category]])-1)</f>
        <v>theater</v>
      </c>
      <c r="P296" t="str">
        <f>RIGHT(Table1[[#This Row],[category &amp; sub-category]],LEN(Table1[[#This Row],[category &amp; sub-category]])-FIND("/",Table1[[#This Row],[category &amp; sub-category]]))</f>
        <v>plays</v>
      </c>
      <c r="Q296" s="4">
        <f>ROUND(((Table1[[#This Row],[pledged]]/Table1[[#This Row],[goal]])*100),0)</f>
        <v>1340</v>
      </c>
      <c r="R296">
        <f>IFERROR(ROUND((Table1[[#This Row],[pledged]]/Table1[[#This Row],[backers_count]]),2),Table1[[#This Row],[pledged]])</f>
        <v>43.92</v>
      </c>
      <c r="S296" s="9">
        <f>(((Table1[[#This Row],[launched_at]]/60)/60)/24)+DATE(1970,1,1)</f>
        <v>43399.208333333328</v>
      </c>
      <c r="T296" s="9">
        <f>(((Table1[[#This Row],[deadline]]/60)/60)/24)+DATE(1970,1,1)</f>
        <v>43411.25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tr">
        <f>LEFT(Table1[[#This Row],[category &amp; sub-category]],FIND("/",Table1[[#This Row],[category &amp; sub-category]])-1)</f>
        <v>theater</v>
      </c>
      <c r="P297" t="str">
        <f>RIGHT(Table1[[#This Row],[category &amp; sub-category]],LEN(Table1[[#This Row],[category &amp; sub-category]])-FIND("/",Table1[[#This Row],[category &amp; sub-category]]))</f>
        <v>plays</v>
      </c>
      <c r="Q297" s="4">
        <f>ROUND(((Table1[[#This Row],[pledged]]/Table1[[#This Row],[goal]])*100),0)</f>
        <v>36</v>
      </c>
      <c r="R297">
        <f>IFERROR(ROUND((Table1[[#This Row],[pledged]]/Table1[[#This Row],[backers_count]]),2),Table1[[#This Row],[pledged]])</f>
        <v>36</v>
      </c>
      <c r="S297" s="9">
        <f>(((Table1[[#This Row],[launched_at]]/60)/60)/24)+DATE(1970,1,1)</f>
        <v>41562.208333333336</v>
      </c>
      <c r="T297" s="9">
        <f>(((Table1[[#This Row],[deadline]]/60)/60)/24)+DATE(1970,1,1)</f>
        <v>41587.25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tr">
        <f>LEFT(Table1[[#This Row],[category &amp; sub-category]],FIND("/",Table1[[#This Row],[category &amp; sub-category]])-1)</f>
        <v>theater</v>
      </c>
      <c r="P298" t="str">
        <f>RIGHT(Table1[[#This Row],[category &amp; sub-category]],LEN(Table1[[#This Row],[category &amp; sub-category]])-FIND("/",Table1[[#This Row],[category &amp; sub-category]]))</f>
        <v>plays</v>
      </c>
      <c r="Q298" s="4">
        <f>ROUND(((Table1[[#This Row],[pledged]]/Table1[[#This Row],[goal]])*100),0)</f>
        <v>55</v>
      </c>
      <c r="R298">
        <f>IFERROR(ROUND((Table1[[#This Row],[pledged]]/Table1[[#This Row],[backers_count]]),2),Table1[[#This Row],[pledged]])</f>
        <v>88.21</v>
      </c>
      <c r="S298" s="9">
        <f>(((Table1[[#This Row],[launched_at]]/60)/60)/24)+DATE(1970,1,1)</f>
        <v>43493.25</v>
      </c>
      <c r="T298" s="9">
        <f>(((Table1[[#This Row],[deadline]]/60)/60)/24)+DATE(1970,1,1)</f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tr">
        <f>LEFT(Table1[[#This Row],[category &amp; sub-category]],FIND("/",Table1[[#This Row],[category &amp; sub-category]])-1)</f>
        <v>theater</v>
      </c>
      <c r="P299" t="str">
        <f>RIGHT(Table1[[#This Row],[category &amp; sub-category]],LEN(Table1[[#This Row],[category &amp; sub-category]])-FIND("/",Table1[[#This Row],[category &amp; sub-category]]))</f>
        <v>plays</v>
      </c>
      <c r="Q299" s="4">
        <f>ROUND(((Table1[[#This Row],[pledged]]/Table1[[#This Row],[goal]])*100),0)</f>
        <v>94</v>
      </c>
      <c r="R299">
        <f>IFERROR(ROUND((Table1[[#This Row],[pledged]]/Table1[[#This Row],[backers_count]]),2),Table1[[#This Row],[pledged]])</f>
        <v>65.239999999999995</v>
      </c>
      <c r="S299" s="9">
        <f>(((Table1[[#This Row],[launched_at]]/60)/60)/24)+DATE(1970,1,1)</f>
        <v>41653.25</v>
      </c>
      <c r="T299" s="9">
        <f>(((Table1[[#This Row],[deadline]]/60)/60)/24)+DATE(1970,1,1)</f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tr">
        <f>LEFT(Table1[[#This Row],[category &amp; sub-category]],FIND("/",Table1[[#This Row],[category &amp; sub-category]])-1)</f>
        <v>music</v>
      </c>
      <c r="P300" t="str">
        <f>RIGHT(Table1[[#This Row],[category &amp; sub-category]],LEN(Table1[[#This Row],[category &amp; sub-category]])-FIND("/",Table1[[#This Row],[category &amp; sub-category]]))</f>
        <v>rock</v>
      </c>
      <c r="Q300" s="4">
        <f>ROUND(((Table1[[#This Row],[pledged]]/Table1[[#This Row],[goal]])*100),0)</f>
        <v>144</v>
      </c>
      <c r="R300">
        <f>IFERROR(ROUND((Table1[[#This Row],[pledged]]/Table1[[#This Row],[backers_count]]),2),Table1[[#This Row],[pledged]])</f>
        <v>69.959999999999994</v>
      </c>
      <c r="S300" s="9">
        <f>(((Table1[[#This Row],[launched_at]]/60)/60)/24)+DATE(1970,1,1)</f>
        <v>42426.25</v>
      </c>
      <c r="T300" s="9">
        <f>(((Table1[[#This Row],[deadline]]/60)/60)/24)+DATE(1970,1,1)</f>
        <v>42444.208333333328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tr">
        <f>LEFT(Table1[[#This Row],[category &amp; sub-category]],FIND("/",Table1[[#This Row],[category &amp; sub-category]])-1)</f>
        <v>food</v>
      </c>
      <c r="P301" t="str">
        <f>RIGHT(Table1[[#This Row],[category &amp; sub-category]],LEN(Table1[[#This Row],[category &amp; sub-category]])-FIND("/",Table1[[#This Row],[category &amp; sub-category]]))</f>
        <v>food trucks</v>
      </c>
      <c r="Q301" s="4">
        <f>ROUND(((Table1[[#This Row],[pledged]]/Table1[[#This Row],[goal]])*100),0)</f>
        <v>51</v>
      </c>
      <c r="R301">
        <f>IFERROR(ROUND((Table1[[#This Row],[pledged]]/Table1[[#This Row],[backers_count]]),2),Table1[[#This Row],[pledged]])</f>
        <v>39.880000000000003</v>
      </c>
      <c r="S301" s="9">
        <f>(((Table1[[#This Row],[launched_at]]/60)/60)/24)+DATE(1970,1,1)</f>
        <v>42432.25</v>
      </c>
      <c r="T301" s="9">
        <f>(((Table1[[#This Row],[deadline]]/60)/60)/24)+DATE(1970,1,1)</f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tr">
        <f>LEFT(Table1[[#This Row],[category &amp; sub-category]],FIND("/",Table1[[#This Row],[category &amp; sub-category]])-1)</f>
        <v>publishing</v>
      </c>
      <c r="P302" t="str">
        <f>RIGHT(Table1[[#This Row],[category &amp; sub-category]],LEN(Table1[[#This Row],[category &amp; sub-category]])-FIND("/",Table1[[#This Row],[category &amp; sub-category]]))</f>
        <v>nonfiction</v>
      </c>
      <c r="Q302" s="4">
        <f>ROUND(((Table1[[#This Row],[pledged]]/Table1[[#This Row],[goal]])*100),0)</f>
        <v>5</v>
      </c>
      <c r="R302">
        <f>IFERROR(ROUND((Table1[[#This Row],[pledged]]/Table1[[#This Row],[backers_count]]),2),Table1[[#This Row],[pledged]])</f>
        <v>5</v>
      </c>
      <c r="S302" s="9">
        <f>(((Table1[[#This Row],[launched_at]]/60)/60)/24)+DATE(1970,1,1)</f>
        <v>42977.208333333328</v>
      </c>
      <c r="T302" s="9">
        <f>(((Table1[[#This Row],[deadline]]/60)/60)/24)+DATE(1970,1,1)</f>
        <v>42978.208333333328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tr">
        <f>LEFT(Table1[[#This Row],[category &amp; sub-category]],FIND("/",Table1[[#This Row],[category &amp; sub-category]])-1)</f>
        <v>film &amp; video</v>
      </c>
      <c r="P303" t="str">
        <f>RIGHT(Table1[[#This Row],[category &amp; sub-category]],LEN(Table1[[#This Row],[category &amp; sub-category]])-FIND("/",Table1[[#This Row],[category &amp; sub-category]]))</f>
        <v>documentary</v>
      </c>
      <c r="Q303" s="4">
        <f>ROUND(((Table1[[#This Row],[pledged]]/Table1[[#This Row],[goal]])*100),0)</f>
        <v>1345</v>
      </c>
      <c r="R303">
        <f>IFERROR(ROUND((Table1[[#This Row],[pledged]]/Table1[[#This Row],[backers_count]]),2),Table1[[#This Row],[pledged]])</f>
        <v>41.02</v>
      </c>
      <c r="S303" s="9">
        <f>(((Table1[[#This Row],[launched_at]]/60)/60)/24)+DATE(1970,1,1)</f>
        <v>42061.25</v>
      </c>
      <c r="T303" s="9">
        <f>(((Table1[[#This Row],[deadline]]/60)/60)/24)+DATE(1970,1,1)</f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tr">
        <f>LEFT(Table1[[#This Row],[category &amp; sub-category]],FIND("/",Table1[[#This Row],[category &amp; sub-category]])-1)</f>
        <v>theater</v>
      </c>
      <c r="P304" t="str">
        <f>RIGHT(Table1[[#This Row],[category &amp; sub-category]],LEN(Table1[[#This Row],[category &amp; sub-category]])-FIND("/",Table1[[#This Row],[category &amp; sub-category]]))</f>
        <v>plays</v>
      </c>
      <c r="Q304" s="4">
        <f>ROUND(((Table1[[#This Row],[pledged]]/Table1[[#This Row],[goal]])*100),0)</f>
        <v>32</v>
      </c>
      <c r="R304">
        <f>IFERROR(ROUND((Table1[[#This Row],[pledged]]/Table1[[#This Row],[backers_count]]),2),Table1[[#This Row],[pledged]])</f>
        <v>98.91</v>
      </c>
      <c r="S304" s="9">
        <f>(((Table1[[#This Row],[launched_at]]/60)/60)/24)+DATE(1970,1,1)</f>
        <v>43345.208333333328</v>
      </c>
      <c r="T304" s="9">
        <f>(((Table1[[#This Row],[deadline]]/60)/60)/24)+DATE(1970,1,1)</f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tr">
        <f>LEFT(Table1[[#This Row],[category &amp; sub-category]],FIND("/",Table1[[#This Row],[category &amp; sub-category]])-1)</f>
        <v>music</v>
      </c>
      <c r="P305" t="str">
        <f>RIGHT(Table1[[#This Row],[category &amp; sub-category]],LEN(Table1[[#This Row],[category &amp; sub-category]])-FIND("/",Table1[[#This Row],[category &amp; sub-category]]))</f>
        <v>indie rock</v>
      </c>
      <c r="Q305" s="4">
        <f>ROUND(((Table1[[#This Row],[pledged]]/Table1[[#This Row],[goal]])*100),0)</f>
        <v>83</v>
      </c>
      <c r="R305">
        <f>IFERROR(ROUND((Table1[[#This Row],[pledged]]/Table1[[#This Row],[backers_count]]),2),Table1[[#This Row],[pledged]])</f>
        <v>87.78</v>
      </c>
      <c r="S305" s="9">
        <f>(((Table1[[#This Row],[launched_at]]/60)/60)/24)+DATE(1970,1,1)</f>
        <v>42376.25</v>
      </c>
      <c r="T305" s="9">
        <f>(((Table1[[#This Row],[deadline]]/60)/60)/24)+DATE(1970,1,1)</f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tr">
        <f>LEFT(Table1[[#This Row],[category &amp; sub-category]],FIND("/",Table1[[#This Row],[category &amp; sub-category]])-1)</f>
        <v>film &amp; video</v>
      </c>
      <c r="P306" t="str">
        <f>RIGHT(Table1[[#This Row],[category &amp; sub-category]],LEN(Table1[[#This Row],[category &amp; sub-category]])-FIND("/",Table1[[#This Row],[category &amp; sub-category]]))</f>
        <v>documentary</v>
      </c>
      <c r="Q306" s="4">
        <f>ROUND(((Table1[[#This Row],[pledged]]/Table1[[#This Row],[goal]])*100),0)</f>
        <v>546</v>
      </c>
      <c r="R306">
        <f>IFERROR(ROUND((Table1[[#This Row],[pledged]]/Table1[[#This Row],[backers_count]]),2),Table1[[#This Row],[pledged]])</f>
        <v>80.77</v>
      </c>
      <c r="S306" s="9">
        <f>(((Table1[[#This Row],[launched_at]]/60)/60)/24)+DATE(1970,1,1)</f>
        <v>42589.208333333328</v>
      </c>
      <c r="T306" s="9">
        <f>(((Table1[[#This Row],[deadline]]/60)/60)/24)+DATE(1970,1,1)</f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tr">
        <f>LEFT(Table1[[#This Row],[category &amp; sub-category]],FIND("/",Table1[[#This Row],[category &amp; sub-category]])-1)</f>
        <v>theater</v>
      </c>
      <c r="P307" t="str">
        <f>RIGHT(Table1[[#This Row],[category &amp; sub-category]],LEN(Table1[[#This Row],[category &amp; sub-category]])-FIND("/",Table1[[#This Row],[category &amp; sub-category]]))</f>
        <v>plays</v>
      </c>
      <c r="Q307" s="4">
        <f>ROUND(((Table1[[#This Row],[pledged]]/Table1[[#This Row],[goal]])*100),0)</f>
        <v>286</v>
      </c>
      <c r="R307">
        <f>IFERROR(ROUND((Table1[[#This Row],[pledged]]/Table1[[#This Row],[backers_count]]),2),Table1[[#This Row],[pledged]])</f>
        <v>94.28</v>
      </c>
      <c r="S307" s="9">
        <f>(((Table1[[#This Row],[launched_at]]/60)/60)/24)+DATE(1970,1,1)</f>
        <v>42448.208333333328</v>
      </c>
      <c r="T307" s="9">
        <f>(((Table1[[#This Row],[deadline]]/60)/60)/24)+DATE(1970,1,1)</f>
        <v>42489.208333333328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tr">
        <f>LEFT(Table1[[#This Row],[category &amp; sub-category]],FIND("/",Table1[[#This Row],[category &amp; sub-category]])-1)</f>
        <v>theater</v>
      </c>
      <c r="P308" t="str">
        <f>RIGHT(Table1[[#This Row],[category &amp; sub-category]],LEN(Table1[[#This Row],[category &amp; sub-category]])-FIND("/",Table1[[#This Row],[category &amp; sub-category]]))</f>
        <v>plays</v>
      </c>
      <c r="Q308" s="4">
        <f>ROUND(((Table1[[#This Row],[pledged]]/Table1[[#This Row],[goal]])*100),0)</f>
        <v>8</v>
      </c>
      <c r="R308">
        <f>IFERROR(ROUND((Table1[[#This Row],[pledged]]/Table1[[#This Row],[backers_count]]),2),Table1[[#This Row],[pledged]])</f>
        <v>73.430000000000007</v>
      </c>
      <c r="S308" s="9">
        <f>(((Table1[[#This Row],[launched_at]]/60)/60)/24)+DATE(1970,1,1)</f>
        <v>42930.208333333328</v>
      </c>
      <c r="T308" s="9">
        <f>(((Table1[[#This Row],[deadline]]/60)/60)/24)+DATE(1970,1,1)</f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tr">
        <f>LEFT(Table1[[#This Row],[category &amp; sub-category]],FIND("/",Table1[[#This Row],[category &amp; sub-category]])-1)</f>
        <v>publishing</v>
      </c>
      <c r="P309" t="str">
        <f>RIGHT(Table1[[#This Row],[category &amp; sub-category]],LEN(Table1[[#This Row],[category &amp; sub-category]])-FIND("/",Table1[[#This Row],[category &amp; sub-category]]))</f>
        <v>fiction</v>
      </c>
      <c r="Q309" s="4">
        <f>ROUND(((Table1[[#This Row],[pledged]]/Table1[[#This Row],[goal]])*100),0)</f>
        <v>132</v>
      </c>
      <c r="R309">
        <f>IFERROR(ROUND((Table1[[#This Row],[pledged]]/Table1[[#This Row],[backers_count]]),2),Table1[[#This Row],[pledged]])</f>
        <v>65.97</v>
      </c>
      <c r="S309" s="9">
        <f>(((Table1[[#This Row],[launched_at]]/60)/60)/24)+DATE(1970,1,1)</f>
        <v>41066.208333333336</v>
      </c>
      <c r="T309" s="9">
        <f>(((Table1[[#This Row],[deadline]]/60)/60)/24)+DATE(1970,1,1)</f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tr">
        <f>LEFT(Table1[[#This Row],[category &amp; sub-category]],FIND("/",Table1[[#This Row],[category &amp; sub-category]])-1)</f>
        <v>theater</v>
      </c>
      <c r="P310" t="str">
        <f>RIGHT(Table1[[#This Row],[category &amp; sub-category]],LEN(Table1[[#This Row],[category &amp; sub-category]])-FIND("/",Table1[[#This Row],[category &amp; sub-category]]))</f>
        <v>plays</v>
      </c>
      <c r="Q310" s="4">
        <f>ROUND(((Table1[[#This Row],[pledged]]/Table1[[#This Row],[goal]])*100),0)</f>
        <v>74</v>
      </c>
      <c r="R310">
        <f>IFERROR(ROUND((Table1[[#This Row],[pledged]]/Table1[[#This Row],[backers_count]]),2),Table1[[#This Row],[pledged]])</f>
        <v>109.04</v>
      </c>
      <c r="S310" s="9">
        <f>(((Table1[[#This Row],[launched_at]]/60)/60)/24)+DATE(1970,1,1)</f>
        <v>40651.208333333336</v>
      </c>
      <c r="T310" s="9">
        <f>(((Table1[[#This Row],[deadline]]/60)/60)/24)+DATE(1970,1,1)</f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tr">
        <f>LEFT(Table1[[#This Row],[category &amp; sub-category]],FIND("/",Table1[[#This Row],[category &amp; sub-category]])-1)</f>
        <v>music</v>
      </c>
      <c r="P311" t="str">
        <f>RIGHT(Table1[[#This Row],[category &amp; sub-category]],LEN(Table1[[#This Row],[category &amp; sub-category]])-FIND("/",Table1[[#This Row],[category &amp; sub-category]]))</f>
        <v>indie rock</v>
      </c>
      <c r="Q311" s="4">
        <f>ROUND(((Table1[[#This Row],[pledged]]/Table1[[#This Row],[goal]])*100),0)</f>
        <v>75</v>
      </c>
      <c r="R311">
        <f>IFERROR(ROUND((Table1[[#This Row],[pledged]]/Table1[[#This Row],[backers_count]]),2),Table1[[#This Row],[pledged]])</f>
        <v>41.16</v>
      </c>
      <c r="S311" s="9">
        <f>(((Table1[[#This Row],[launched_at]]/60)/60)/24)+DATE(1970,1,1)</f>
        <v>40807.208333333336</v>
      </c>
      <c r="T311" s="9">
        <f>(((Table1[[#This Row],[deadline]]/60)/60)/24)+DATE(1970,1,1)</f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tr">
        <f>LEFT(Table1[[#This Row],[category &amp; sub-category]],FIND("/",Table1[[#This Row],[category &amp; sub-category]])-1)</f>
        <v>games</v>
      </c>
      <c r="P312" t="str">
        <f>RIGHT(Table1[[#This Row],[category &amp; sub-category]],LEN(Table1[[#This Row],[category &amp; sub-category]])-FIND("/",Table1[[#This Row],[category &amp; sub-category]]))</f>
        <v>video games</v>
      </c>
      <c r="Q312" s="4">
        <f>ROUND(((Table1[[#This Row],[pledged]]/Table1[[#This Row],[goal]])*100),0)</f>
        <v>20</v>
      </c>
      <c r="R312">
        <f>IFERROR(ROUND((Table1[[#This Row],[pledged]]/Table1[[#This Row],[backers_count]]),2),Table1[[#This Row],[pledged]])</f>
        <v>99.13</v>
      </c>
      <c r="S312" s="9">
        <f>(((Table1[[#This Row],[launched_at]]/60)/60)/24)+DATE(1970,1,1)</f>
        <v>40277.208333333336</v>
      </c>
      <c r="T312" s="9">
        <f>(((Table1[[#This Row],[deadline]]/60)/60)/24)+DATE(1970,1,1)</f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tr">
        <f>LEFT(Table1[[#This Row],[category &amp; sub-category]],FIND("/",Table1[[#This Row],[category &amp; sub-category]])-1)</f>
        <v>theater</v>
      </c>
      <c r="P313" t="str">
        <f>RIGHT(Table1[[#This Row],[category &amp; sub-category]],LEN(Table1[[#This Row],[category &amp; sub-category]])-FIND("/",Table1[[#This Row],[category &amp; sub-category]]))</f>
        <v>plays</v>
      </c>
      <c r="Q313" s="4">
        <f>ROUND(((Table1[[#This Row],[pledged]]/Table1[[#This Row],[goal]])*100),0)</f>
        <v>203</v>
      </c>
      <c r="R313">
        <f>IFERROR(ROUND((Table1[[#This Row],[pledged]]/Table1[[#This Row],[backers_count]]),2),Table1[[#This Row],[pledged]])</f>
        <v>105.88</v>
      </c>
      <c r="S313" s="9">
        <f>(((Table1[[#This Row],[launched_at]]/60)/60)/24)+DATE(1970,1,1)</f>
        <v>40590.25</v>
      </c>
      <c r="T313" s="9">
        <f>(((Table1[[#This Row],[deadline]]/60)/60)/24)+DATE(1970,1,1)</f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tr">
        <f>LEFT(Table1[[#This Row],[category &amp; sub-category]],FIND("/",Table1[[#This Row],[category &amp; sub-category]])-1)</f>
        <v>theater</v>
      </c>
      <c r="P314" t="str">
        <f>RIGHT(Table1[[#This Row],[category &amp; sub-category]],LEN(Table1[[#This Row],[category &amp; sub-category]])-FIND("/",Table1[[#This Row],[category &amp; sub-category]]))</f>
        <v>plays</v>
      </c>
      <c r="Q314" s="4">
        <f>ROUND(((Table1[[#This Row],[pledged]]/Table1[[#This Row],[goal]])*100),0)</f>
        <v>310</v>
      </c>
      <c r="R314">
        <f>IFERROR(ROUND((Table1[[#This Row],[pledged]]/Table1[[#This Row],[backers_count]]),2),Table1[[#This Row],[pledged]])</f>
        <v>49</v>
      </c>
      <c r="S314" s="9">
        <f>(((Table1[[#This Row],[launched_at]]/60)/60)/24)+DATE(1970,1,1)</f>
        <v>41572.208333333336</v>
      </c>
      <c r="T314" s="9">
        <f>(((Table1[[#This Row],[deadline]]/60)/60)/24)+DATE(1970,1,1)</f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tr">
        <f>LEFT(Table1[[#This Row],[category &amp; sub-category]],FIND("/",Table1[[#This Row],[category &amp; sub-category]])-1)</f>
        <v>music</v>
      </c>
      <c r="P315" t="str">
        <f>RIGHT(Table1[[#This Row],[category &amp; sub-category]],LEN(Table1[[#This Row],[category &amp; sub-category]])-FIND("/",Table1[[#This Row],[category &amp; sub-category]]))</f>
        <v>rock</v>
      </c>
      <c r="Q315" s="4">
        <f>ROUND(((Table1[[#This Row],[pledged]]/Table1[[#This Row],[goal]])*100),0)</f>
        <v>395</v>
      </c>
      <c r="R315">
        <f>IFERROR(ROUND((Table1[[#This Row],[pledged]]/Table1[[#This Row],[backers_count]]),2),Table1[[#This Row],[pledged]])</f>
        <v>39</v>
      </c>
      <c r="S315" s="9">
        <f>(((Table1[[#This Row],[launched_at]]/60)/60)/24)+DATE(1970,1,1)</f>
        <v>40966.25</v>
      </c>
      <c r="T315" s="9">
        <f>(((Table1[[#This Row],[deadline]]/60)/60)/24)+DATE(1970,1,1)</f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tr">
        <f>LEFT(Table1[[#This Row],[category &amp; sub-category]],FIND("/",Table1[[#This Row],[category &amp; sub-category]])-1)</f>
        <v>film &amp; video</v>
      </c>
      <c r="P316" t="str">
        <f>RIGHT(Table1[[#This Row],[category &amp; sub-category]],LEN(Table1[[#This Row],[category &amp; sub-category]])-FIND("/",Table1[[#This Row],[category &amp; sub-category]]))</f>
        <v>documentary</v>
      </c>
      <c r="Q316" s="4">
        <f>ROUND(((Table1[[#This Row],[pledged]]/Table1[[#This Row],[goal]])*100),0)</f>
        <v>295</v>
      </c>
      <c r="R316">
        <f>IFERROR(ROUND((Table1[[#This Row],[pledged]]/Table1[[#This Row],[backers_count]]),2),Table1[[#This Row],[pledged]])</f>
        <v>31.02</v>
      </c>
      <c r="S316" s="9">
        <f>(((Table1[[#This Row],[launched_at]]/60)/60)/24)+DATE(1970,1,1)</f>
        <v>43536.208333333328</v>
      </c>
      <c r="T316" s="9">
        <f>(((Table1[[#This Row],[deadline]]/60)/60)/24)+DATE(1970,1,1)</f>
        <v>43541.208333333328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tr">
        <f>LEFT(Table1[[#This Row],[category &amp; sub-category]],FIND("/",Table1[[#This Row],[category &amp; sub-category]])-1)</f>
        <v>theater</v>
      </c>
      <c r="P317" t="str">
        <f>RIGHT(Table1[[#This Row],[category &amp; sub-category]],LEN(Table1[[#This Row],[category &amp; sub-category]])-FIND("/",Table1[[#This Row],[category &amp; sub-category]]))</f>
        <v>plays</v>
      </c>
      <c r="Q317" s="4">
        <f>ROUND(((Table1[[#This Row],[pledged]]/Table1[[#This Row],[goal]])*100),0)</f>
        <v>34</v>
      </c>
      <c r="R317">
        <f>IFERROR(ROUND((Table1[[#This Row],[pledged]]/Table1[[#This Row],[backers_count]]),2),Table1[[#This Row],[pledged]])</f>
        <v>103.87</v>
      </c>
      <c r="S317" s="9">
        <f>(((Table1[[#This Row],[launched_at]]/60)/60)/24)+DATE(1970,1,1)</f>
        <v>41783.208333333336</v>
      </c>
      <c r="T317" s="9">
        <f>(((Table1[[#This Row],[deadline]]/60)/60)/24)+DATE(1970,1,1)</f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tr">
        <f>LEFT(Table1[[#This Row],[category &amp; sub-category]],FIND("/",Table1[[#This Row],[category &amp; sub-category]])-1)</f>
        <v>food</v>
      </c>
      <c r="P318" t="str">
        <f>RIGHT(Table1[[#This Row],[category &amp; sub-category]],LEN(Table1[[#This Row],[category &amp; sub-category]])-FIND("/",Table1[[#This Row],[category &amp; sub-category]]))</f>
        <v>food trucks</v>
      </c>
      <c r="Q318" s="4">
        <f>ROUND(((Table1[[#This Row],[pledged]]/Table1[[#This Row],[goal]])*100),0)</f>
        <v>67</v>
      </c>
      <c r="R318">
        <f>IFERROR(ROUND((Table1[[#This Row],[pledged]]/Table1[[#This Row],[backers_count]]),2),Table1[[#This Row],[pledged]])</f>
        <v>59.27</v>
      </c>
      <c r="S318" s="9">
        <f>(((Table1[[#This Row],[launched_at]]/60)/60)/24)+DATE(1970,1,1)</f>
        <v>43788.25</v>
      </c>
      <c r="T318" s="9">
        <f>(((Table1[[#This Row],[deadline]]/60)/60)/24)+DATE(1970,1,1)</f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tr">
        <f>LEFT(Table1[[#This Row],[category &amp; sub-category]],FIND("/",Table1[[#This Row],[category &amp; sub-category]])-1)</f>
        <v>theater</v>
      </c>
      <c r="P319" t="str">
        <f>RIGHT(Table1[[#This Row],[category &amp; sub-category]],LEN(Table1[[#This Row],[category &amp; sub-category]])-FIND("/",Table1[[#This Row],[category &amp; sub-category]]))</f>
        <v>plays</v>
      </c>
      <c r="Q319" s="4">
        <f>ROUND(((Table1[[#This Row],[pledged]]/Table1[[#This Row],[goal]])*100),0)</f>
        <v>19</v>
      </c>
      <c r="R319">
        <f>IFERROR(ROUND((Table1[[#This Row],[pledged]]/Table1[[#This Row],[backers_count]]),2),Table1[[#This Row],[pledged]])</f>
        <v>42.3</v>
      </c>
      <c r="S319" s="9">
        <f>(((Table1[[#This Row],[launched_at]]/60)/60)/24)+DATE(1970,1,1)</f>
        <v>42869.208333333328</v>
      </c>
      <c r="T319" s="9">
        <f>(((Table1[[#This Row],[deadline]]/60)/60)/24)+DATE(1970,1,1)</f>
        <v>42882.208333333328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tr">
        <f>LEFT(Table1[[#This Row],[category &amp; sub-category]],FIND("/",Table1[[#This Row],[category &amp; sub-category]])-1)</f>
        <v>music</v>
      </c>
      <c r="P320" t="str">
        <f>RIGHT(Table1[[#This Row],[category &amp; sub-category]],LEN(Table1[[#This Row],[category &amp; sub-category]])-FIND("/",Table1[[#This Row],[category &amp; sub-category]]))</f>
        <v>rock</v>
      </c>
      <c r="Q320" s="4">
        <f>ROUND(((Table1[[#This Row],[pledged]]/Table1[[#This Row],[goal]])*100),0)</f>
        <v>16</v>
      </c>
      <c r="R320">
        <f>IFERROR(ROUND((Table1[[#This Row],[pledged]]/Table1[[#This Row],[backers_count]]),2),Table1[[#This Row],[pledged]])</f>
        <v>53.12</v>
      </c>
      <c r="S320" s="9">
        <f>(((Table1[[#This Row],[launched_at]]/60)/60)/24)+DATE(1970,1,1)</f>
        <v>41684.25</v>
      </c>
      <c r="T320" s="9">
        <f>(((Table1[[#This Row],[deadline]]/60)/60)/24)+DATE(1970,1,1)</f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tr">
        <f>LEFT(Table1[[#This Row],[category &amp; sub-category]],FIND("/",Table1[[#This Row],[category &amp; sub-category]])-1)</f>
        <v>technology</v>
      </c>
      <c r="P321" t="str">
        <f>RIGHT(Table1[[#This Row],[category &amp; sub-category]],LEN(Table1[[#This Row],[category &amp; sub-category]])-FIND("/",Table1[[#This Row],[category &amp; sub-category]]))</f>
        <v>web</v>
      </c>
      <c r="Q321" s="4">
        <f>ROUND(((Table1[[#This Row],[pledged]]/Table1[[#This Row],[goal]])*100),0)</f>
        <v>39</v>
      </c>
      <c r="R321">
        <f>IFERROR(ROUND((Table1[[#This Row],[pledged]]/Table1[[#This Row],[backers_count]]),2),Table1[[#This Row],[pledged]])</f>
        <v>50.8</v>
      </c>
      <c r="S321" s="9">
        <f>(((Table1[[#This Row],[launched_at]]/60)/60)/24)+DATE(1970,1,1)</f>
        <v>40402.208333333336</v>
      </c>
      <c r="T321" s="9">
        <f>(((Table1[[#This Row],[deadline]]/60)/60)/24)+DATE(1970,1,1)</f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tr">
        <f>LEFT(Table1[[#This Row],[category &amp; sub-category]],FIND("/",Table1[[#This Row],[category &amp; sub-category]])-1)</f>
        <v>publishing</v>
      </c>
      <c r="P322" t="str">
        <f>RIGHT(Table1[[#This Row],[category &amp; sub-category]],LEN(Table1[[#This Row],[category &amp; sub-category]])-FIND("/",Table1[[#This Row],[category &amp; sub-category]]))</f>
        <v>fiction</v>
      </c>
      <c r="Q322" s="4">
        <f>ROUND(((Table1[[#This Row],[pledged]]/Table1[[#This Row],[goal]])*100),0)</f>
        <v>10</v>
      </c>
      <c r="R322">
        <f>IFERROR(ROUND((Table1[[#This Row],[pledged]]/Table1[[#This Row],[backers_count]]),2),Table1[[#This Row],[pledged]])</f>
        <v>101.15</v>
      </c>
      <c r="S322" s="9">
        <f>(((Table1[[#This Row],[launched_at]]/60)/60)/24)+DATE(1970,1,1)</f>
        <v>40673.208333333336</v>
      </c>
      <c r="T322" s="9">
        <f>(((Table1[[#This Row],[deadline]]/60)/60)/24)+DATE(1970,1,1)</f>
        <v>40682.208333333336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tr">
        <f>LEFT(Table1[[#This Row],[category &amp; sub-category]],FIND("/",Table1[[#This Row],[category &amp; sub-category]])-1)</f>
        <v>film &amp; video</v>
      </c>
      <c r="P323" t="str">
        <f>RIGHT(Table1[[#This Row],[category &amp; sub-category]],LEN(Table1[[#This Row],[category &amp; sub-category]])-FIND("/",Table1[[#This Row],[category &amp; sub-category]]))</f>
        <v>shorts</v>
      </c>
      <c r="Q323" s="4">
        <f>ROUND(((Table1[[#This Row],[pledged]]/Table1[[#This Row],[goal]])*100),0)</f>
        <v>94</v>
      </c>
      <c r="R323">
        <f>IFERROR(ROUND((Table1[[#This Row],[pledged]]/Table1[[#This Row],[backers_count]]),2),Table1[[#This Row],[pledged]])</f>
        <v>65</v>
      </c>
      <c r="S323" s="9">
        <f>(((Table1[[#This Row],[launched_at]]/60)/60)/24)+DATE(1970,1,1)</f>
        <v>40634.208333333336</v>
      </c>
      <c r="T323" s="9">
        <f>(((Table1[[#This Row],[deadline]]/60)/60)/24)+DATE(1970,1,1)</f>
        <v>40642.208333333336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tr">
        <f>LEFT(Table1[[#This Row],[category &amp; sub-category]],FIND("/",Table1[[#This Row],[category &amp; sub-category]])-1)</f>
        <v>theater</v>
      </c>
      <c r="P324" t="str">
        <f>RIGHT(Table1[[#This Row],[category &amp; sub-category]],LEN(Table1[[#This Row],[category &amp; sub-category]])-FIND("/",Table1[[#This Row],[category &amp; sub-category]]))</f>
        <v>plays</v>
      </c>
      <c r="Q324" s="4">
        <f>ROUND(((Table1[[#This Row],[pledged]]/Table1[[#This Row],[goal]])*100),0)</f>
        <v>167</v>
      </c>
      <c r="R324">
        <f>IFERROR(ROUND((Table1[[#This Row],[pledged]]/Table1[[#This Row],[backers_count]]),2),Table1[[#This Row],[pledged]])</f>
        <v>38</v>
      </c>
      <c r="S324" s="9">
        <f>(((Table1[[#This Row],[launched_at]]/60)/60)/24)+DATE(1970,1,1)</f>
        <v>40507.25</v>
      </c>
      <c r="T324" s="9">
        <f>(((Table1[[#This Row],[deadline]]/60)/60)/24)+DATE(1970,1,1)</f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tr">
        <f>LEFT(Table1[[#This Row],[category &amp; sub-category]],FIND("/",Table1[[#This Row],[category &amp; sub-category]])-1)</f>
        <v>film &amp; video</v>
      </c>
      <c r="P325" t="str">
        <f>RIGHT(Table1[[#This Row],[category &amp; sub-category]],LEN(Table1[[#This Row],[category &amp; sub-category]])-FIND("/",Table1[[#This Row],[category &amp; sub-category]]))</f>
        <v>documentary</v>
      </c>
      <c r="Q325" s="4">
        <f>ROUND(((Table1[[#This Row],[pledged]]/Table1[[#This Row],[goal]])*100),0)</f>
        <v>24</v>
      </c>
      <c r="R325">
        <f>IFERROR(ROUND((Table1[[#This Row],[pledged]]/Table1[[#This Row],[backers_count]]),2),Table1[[#This Row],[pledged]])</f>
        <v>82.62</v>
      </c>
      <c r="S325" s="9">
        <f>(((Table1[[#This Row],[launched_at]]/60)/60)/24)+DATE(1970,1,1)</f>
        <v>41725.208333333336</v>
      </c>
      <c r="T325" s="9">
        <f>(((Table1[[#This Row],[deadline]]/60)/60)/24)+DATE(1970,1,1)</f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tr">
        <f>LEFT(Table1[[#This Row],[category &amp; sub-category]],FIND("/",Table1[[#This Row],[category &amp; sub-category]])-1)</f>
        <v>theater</v>
      </c>
      <c r="P326" t="str">
        <f>RIGHT(Table1[[#This Row],[category &amp; sub-category]],LEN(Table1[[#This Row],[category &amp; sub-category]])-FIND("/",Table1[[#This Row],[category &amp; sub-category]]))</f>
        <v>plays</v>
      </c>
      <c r="Q326" s="4">
        <f>ROUND(((Table1[[#This Row],[pledged]]/Table1[[#This Row],[goal]])*100),0)</f>
        <v>164</v>
      </c>
      <c r="R326">
        <f>IFERROR(ROUND((Table1[[#This Row],[pledged]]/Table1[[#This Row],[backers_count]]),2),Table1[[#This Row],[pledged]])</f>
        <v>37.94</v>
      </c>
      <c r="S326" s="9">
        <f>(((Table1[[#This Row],[launched_at]]/60)/60)/24)+DATE(1970,1,1)</f>
        <v>42176.208333333328</v>
      </c>
      <c r="T326" s="9">
        <f>(((Table1[[#This Row],[deadline]]/60)/60)/24)+DATE(1970,1,1)</f>
        <v>42188.208333333328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tr">
        <f>LEFT(Table1[[#This Row],[category &amp; sub-category]],FIND("/",Table1[[#This Row],[category &amp; sub-category]])-1)</f>
        <v>theater</v>
      </c>
      <c r="P327" t="str">
        <f>RIGHT(Table1[[#This Row],[category &amp; sub-category]],LEN(Table1[[#This Row],[category &amp; sub-category]])-FIND("/",Table1[[#This Row],[category &amp; sub-category]]))</f>
        <v>plays</v>
      </c>
      <c r="Q327" s="4">
        <f>ROUND(((Table1[[#This Row],[pledged]]/Table1[[#This Row],[goal]])*100),0)</f>
        <v>91</v>
      </c>
      <c r="R327">
        <f>IFERROR(ROUND((Table1[[#This Row],[pledged]]/Table1[[#This Row],[backers_count]]),2),Table1[[#This Row],[pledged]])</f>
        <v>80.78</v>
      </c>
      <c r="S327" s="9">
        <f>(((Table1[[#This Row],[launched_at]]/60)/60)/24)+DATE(1970,1,1)</f>
        <v>43267.208333333328</v>
      </c>
      <c r="T327" s="9">
        <f>(((Table1[[#This Row],[deadline]]/60)/60)/24)+DATE(1970,1,1)</f>
        <v>43290.208333333328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tr">
        <f>LEFT(Table1[[#This Row],[category &amp; sub-category]],FIND("/",Table1[[#This Row],[category &amp; sub-category]])-1)</f>
        <v>film &amp; video</v>
      </c>
      <c r="P328" t="str">
        <f>RIGHT(Table1[[#This Row],[category &amp; sub-category]],LEN(Table1[[#This Row],[category &amp; sub-category]])-FIND("/",Table1[[#This Row],[category &amp; sub-category]]))</f>
        <v>animation</v>
      </c>
      <c r="Q328" s="4">
        <f>ROUND(((Table1[[#This Row],[pledged]]/Table1[[#This Row],[goal]])*100),0)</f>
        <v>46</v>
      </c>
      <c r="R328">
        <f>IFERROR(ROUND((Table1[[#This Row],[pledged]]/Table1[[#This Row],[backers_count]]),2),Table1[[#This Row],[pledged]])</f>
        <v>25.98</v>
      </c>
      <c r="S328" s="9">
        <f>(((Table1[[#This Row],[launched_at]]/60)/60)/24)+DATE(1970,1,1)</f>
        <v>42364.25</v>
      </c>
      <c r="T328" s="9">
        <f>(((Table1[[#This Row],[deadline]]/60)/60)/24)+DATE(1970,1,1)</f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tr">
        <f>LEFT(Table1[[#This Row],[category &amp; sub-category]],FIND("/",Table1[[#This Row],[category &amp; sub-category]])-1)</f>
        <v>theater</v>
      </c>
      <c r="P329" t="str">
        <f>RIGHT(Table1[[#This Row],[category &amp; sub-category]],LEN(Table1[[#This Row],[category &amp; sub-category]])-FIND("/",Table1[[#This Row],[category &amp; sub-category]]))</f>
        <v>plays</v>
      </c>
      <c r="Q329" s="4">
        <f>ROUND(((Table1[[#This Row],[pledged]]/Table1[[#This Row],[goal]])*100),0)</f>
        <v>39</v>
      </c>
      <c r="R329">
        <f>IFERROR(ROUND((Table1[[#This Row],[pledged]]/Table1[[#This Row],[backers_count]]),2),Table1[[#This Row],[pledged]])</f>
        <v>30.36</v>
      </c>
      <c r="S329" s="9">
        <f>(((Table1[[#This Row],[launched_at]]/60)/60)/24)+DATE(1970,1,1)</f>
        <v>43705.208333333328</v>
      </c>
      <c r="T329" s="9">
        <f>(((Table1[[#This Row],[deadline]]/60)/60)/24)+DATE(1970,1,1)</f>
        <v>43709.208333333328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tr">
        <f>LEFT(Table1[[#This Row],[category &amp; sub-category]],FIND("/",Table1[[#This Row],[category &amp; sub-category]])-1)</f>
        <v>music</v>
      </c>
      <c r="P330" t="str">
        <f>RIGHT(Table1[[#This Row],[category &amp; sub-category]],LEN(Table1[[#This Row],[category &amp; sub-category]])-FIND("/",Table1[[#This Row],[category &amp; sub-category]]))</f>
        <v>rock</v>
      </c>
      <c r="Q330" s="4">
        <f>ROUND(((Table1[[#This Row],[pledged]]/Table1[[#This Row],[goal]])*100),0)</f>
        <v>134</v>
      </c>
      <c r="R330">
        <f>IFERROR(ROUND((Table1[[#This Row],[pledged]]/Table1[[#This Row],[backers_count]]),2),Table1[[#This Row],[pledged]])</f>
        <v>54</v>
      </c>
      <c r="S330" s="9">
        <f>(((Table1[[#This Row],[launched_at]]/60)/60)/24)+DATE(1970,1,1)</f>
        <v>43434.25</v>
      </c>
      <c r="T330" s="9">
        <f>(((Table1[[#This Row],[deadline]]/60)/60)/24)+DATE(1970,1,1)</f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tr">
        <f>LEFT(Table1[[#This Row],[category &amp; sub-category]],FIND("/",Table1[[#This Row],[category &amp; sub-category]])-1)</f>
        <v>games</v>
      </c>
      <c r="P331" t="str">
        <f>RIGHT(Table1[[#This Row],[category &amp; sub-category]],LEN(Table1[[#This Row],[category &amp; sub-category]])-FIND("/",Table1[[#This Row],[category &amp; sub-category]]))</f>
        <v>video games</v>
      </c>
      <c r="Q331" s="4">
        <f>ROUND(((Table1[[#This Row],[pledged]]/Table1[[#This Row],[goal]])*100),0)</f>
        <v>23</v>
      </c>
      <c r="R331">
        <f>IFERROR(ROUND((Table1[[#This Row],[pledged]]/Table1[[#This Row],[backers_count]]),2),Table1[[#This Row],[pledged]])</f>
        <v>101.79</v>
      </c>
      <c r="S331" s="9">
        <f>(((Table1[[#This Row],[launched_at]]/60)/60)/24)+DATE(1970,1,1)</f>
        <v>42716.25</v>
      </c>
      <c r="T331" s="9">
        <f>(((Table1[[#This Row],[deadline]]/60)/60)/24)+DATE(1970,1,1)</f>
        <v>42727.25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tr">
        <f>LEFT(Table1[[#This Row],[category &amp; sub-category]],FIND("/",Table1[[#This Row],[category &amp; sub-category]])-1)</f>
        <v>film &amp; video</v>
      </c>
      <c r="P332" t="str">
        <f>RIGHT(Table1[[#This Row],[category &amp; sub-category]],LEN(Table1[[#This Row],[category &amp; sub-category]])-FIND("/",Table1[[#This Row],[category &amp; sub-category]]))</f>
        <v>documentary</v>
      </c>
      <c r="Q332" s="4">
        <f>ROUND(((Table1[[#This Row],[pledged]]/Table1[[#This Row],[goal]])*100),0)</f>
        <v>185</v>
      </c>
      <c r="R332">
        <f>IFERROR(ROUND((Table1[[#This Row],[pledged]]/Table1[[#This Row],[backers_count]]),2),Table1[[#This Row],[pledged]])</f>
        <v>45</v>
      </c>
      <c r="S332" s="9">
        <f>(((Table1[[#This Row],[launched_at]]/60)/60)/24)+DATE(1970,1,1)</f>
        <v>43077.25</v>
      </c>
      <c r="T332" s="9">
        <f>(((Table1[[#This Row],[deadline]]/60)/60)/24)+DATE(1970,1,1)</f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tr">
        <f>LEFT(Table1[[#This Row],[category &amp; sub-category]],FIND("/",Table1[[#This Row],[category &amp; sub-category]])-1)</f>
        <v>food</v>
      </c>
      <c r="P333" t="str">
        <f>RIGHT(Table1[[#This Row],[category &amp; sub-category]],LEN(Table1[[#This Row],[category &amp; sub-category]])-FIND("/",Table1[[#This Row],[category &amp; sub-category]]))</f>
        <v>food trucks</v>
      </c>
      <c r="Q333" s="4">
        <f>ROUND(((Table1[[#This Row],[pledged]]/Table1[[#This Row],[goal]])*100),0)</f>
        <v>444</v>
      </c>
      <c r="R333">
        <f>IFERROR(ROUND((Table1[[#This Row],[pledged]]/Table1[[#This Row],[backers_count]]),2),Table1[[#This Row],[pledged]])</f>
        <v>77.069999999999993</v>
      </c>
      <c r="S333" s="9">
        <f>(((Table1[[#This Row],[launched_at]]/60)/60)/24)+DATE(1970,1,1)</f>
        <v>40896.25</v>
      </c>
      <c r="T333" s="9">
        <f>(((Table1[[#This Row],[deadline]]/60)/60)/24)+DATE(1970,1,1)</f>
        <v>40897.25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tr">
        <f>LEFT(Table1[[#This Row],[category &amp; sub-category]],FIND("/",Table1[[#This Row],[category &amp; sub-category]])-1)</f>
        <v>technology</v>
      </c>
      <c r="P334" t="str">
        <f>RIGHT(Table1[[#This Row],[category &amp; sub-category]],LEN(Table1[[#This Row],[category &amp; sub-category]])-FIND("/",Table1[[#This Row],[category &amp; sub-category]]))</f>
        <v>wearables</v>
      </c>
      <c r="Q334" s="4">
        <f>ROUND(((Table1[[#This Row],[pledged]]/Table1[[#This Row],[goal]])*100),0)</f>
        <v>200</v>
      </c>
      <c r="R334">
        <f>IFERROR(ROUND((Table1[[#This Row],[pledged]]/Table1[[#This Row],[backers_count]]),2),Table1[[#This Row],[pledged]])</f>
        <v>88.08</v>
      </c>
      <c r="S334" s="9">
        <f>(((Table1[[#This Row],[launched_at]]/60)/60)/24)+DATE(1970,1,1)</f>
        <v>41361.208333333336</v>
      </c>
      <c r="T334" s="9">
        <f>(((Table1[[#This Row],[deadline]]/60)/60)/24)+DATE(1970,1,1)</f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tr">
        <f>LEFT(Table1[[#This Row],[category &amp; sub-category]],FIND("/",Table1[[#This Row],[category &amp; sub-category]])-1)</f>
        <v>theater</v>
      </c>
      <c r="P335" t="str">
        <f>RIGHT(Table1[[#This Row],[category &amp; sub-category]],LEN(Table1[[#This Row],[category &amp; sub-category]])-FIND("/",Table1[[#This Row],[category &amp; sub-category]]))</f>
        <v>plays</v>
      </c>
      <c r="Q335" s="4">
        <f>ROUND(((Table1[[#This Row],[pledged]]/Table1[[#This Row],[goal]])*100),0)</f>
        <v>124</v>
      </c>
      <c r="R335">
        <f>IFERROR(ROUND((Table1[[#This Row],[pledged]]/Table1[[#This Row],[backers_count]]),2),Table1[[#This Row],[pledged]])</f>
        <v>47.04</v>
      </c>
      <c r="S335" s="9">
        <f>(((Table1[[#This Row],[launched_at]]/60)/60)/24)+DATE(1970,1,1)</f>
        <v>43424.25</v>
      </c>
      <c r="T335" s="9">
        <f>(((Table1[[#This Row],[deadline]]/60)/60)/24)+DATE(1970,1,1)</f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tr">
        <f>LEFT(Table1[[#This Row],[category &amp; sub-category]],FIND("/",Table1[[#This Row],[category &amp; sub-category]])-1)</f>
        <v>music</v>
      </c>
      <c r="P336" t="str">
        <f>RIGHT(Table1[[#This Row],[category &amp; sub-category]],LEN(Table1[[#This Row],[category &amp; sub-category]])-FIND("/",Table1[[#This Row],[category &amp; sub-category]]))</f>
        <v>rock</v>
      </c>
      <c r="Q336" s="4">
        <f>ROUND(((Table1[[#This Row],[pledged]]/Table1[[#This Row],[goal]])*100),0)</f>
        <v>187</v>
      </c>
      <c r="R336">
        <f>IFERROR(ROUND((Table1[[#This Row],[pledged]]/Table1[[#This Row],[backers_count]]),2),Table1[[#This Row],[pledged]])</f>
        <v>111</v>
      </c>
      <c r="S336" s="9">
        <f>(((Table1[[#This Row],[launched_at]]/60)/60)/24)+DATE(1970,1,1)</f>
        <v>43110.25</v>
      </c>
      <c r="T336" s="9">
        <f>(((Table1[[#This Row],[deadline]]/60)/60)/24)+DATE(1970,1,1)</f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tr">
        <f>LEFT(Table1[[#This Row],[category &amp; sub-category]],FIND("/",Table1[[#This Row],[category &amp; sub-category]])-1)</f>
        <v>music</v>
      </c>
      <c r="P337" t="str">
        <f>RIGHT(Table1[[#This Row],[category &amp; sub-category]],LEN(Table1[[#This Row],[category &amp; sub-category]])-FIND("/",Table1[[#This Row],[category &amp; sub-category]]))</f>
        <v>rock</v>
      </c>
      <c r="Q337" s="4">
        <f>ROUND(((Table1[[#This Row],[pledged]]/Table1[[#This Row],[goal]])*100),0)</f>
        <v>114</v>
      </c>
      <c r="R337">
        <f>IFERROR(ROUND((Table1[[#This Row],[pledged]]/Table1[[#This Row],[backers_count]]),2),Table1[[#This Row],[pledged]])</f>
        <v>87</v>
      </c>
      <c r="S337" s="9">
        <f>(((Table1[[#This Row],[launched_at]]/60)/60)/24)+DATE(1970,1,1)</f>
        <v>43784.25</v>
      </c>
      <c r="T337" s="9">
        <f>(((Table1[[#This Row],[deadline]]/60)/60)/24)+DATE(1970,1,1)</f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tr">
        <f>LEFT(Table1[[#This Row],[category &amp; sub-category]],FIND("/",Table1[[#This Row],[category &amp; sub-category]])-1)</f>
        <v>music</v>
      </c>
      <c r="P338" t="str">
        <f>RIGHT(Table1[[#This Row],[category &amp; sub-category]],LEN(Table1[[#This Row],[category &amp; sub-category]])-FIND("/",Table1[[#This Row],[category &amp; sub-category]]))</f>
        <v>rock</v>
      </c>
      <c r="Q338" s="4">
        <f>ROUND(((Table1[[#This Row],[pledged]]/Table1[[#This Row],[goal]])*100),0)</f>
        <v>97</v>
      </c>
      <c r="R338">
        <f>IFERROR(ROUND((Table1[[#This Row],[pledged]]/Table1[[#This Row],[backers_count]]),2),Table1[[#This Row],[pledged]])</f>
        <v>63.99</v>
      </c>
      <c r="S338" s="9">
        <f>(((Table1[[#This Row],[launched_at]]/60)/60)/24)+DATE(1970,1,1)</f>
        <v>40527.25</v>
      </c>
      <c r="T338" s="9">
        <f>(((Table1[[#This Row],[deadline]]/60)/60)/24)+DATE(1970,1,1)</f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tr">
        <f>LEFT(Table1[[#This Row],[category &amp; sub-category]],FIND("/",Table1[[#This Row],[category &amp; sub-category]])-1)</f>
        <v>theater</v>
      </c>
      <c r="P339" t="str">
        <f>RIGHT(Table1[[#This Row],[category &amp; sub-category]],LEN(Table1[[#This Row],[category &amp; sub-category]])-FIND("/",Table1[[#This Row],[category &amp; sub-category]]))</f>
        <v>plays</v>
      </c>
      <c r="Q339" s="4">
        <f>ROUND(((Table1[[#This Row],[pledged]]/Table1[[#This Row],[goal]])*100),0)</f>
        <v>123</v>
      </c>
      <c r="R339">
        <f>IFERROR(ROUND((Table1[[#This Row],[pledged]]/Table1[[#This Row],[backers_count]]),2),Table1[[#This Row],[pledged]])</f>
        <v>105.99</v>
      </c>
      <c r="S339" s="9">
        <f>(((Table1[[#This Row],[launched_at]]/60)/60)/24)+DATE(1970,1,1)</f>
        <v>43780.25</v>
      </c>
      <c r="T339" s="9">
        <f>(((Table1[[#This Row],[deadline]]/60)/60)/24)+DATE(1970,1,1)</f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tr">
        <f>LEFT(Table1[[#This Row],[category &amp; sub-category]],FIND("/",Table1[[#This Row],[category &amp; sub-category]])-1)</f>
        <v>theater</v>
      </c>
      <c r="P340" t="str">
        <f>RIGHT(Table1[[#This Row],[category &amp; sub-category]],LEN(Table1[[#This Row],[category &amp; sub-category]])-FIND("/",Table1[[#This Row],[category &amp; sub-category]]))</f>
        <v>plays</v>
      </c>
      <c r="Q340" s="4">
        <f>ROUND(((Table1[[#This Row],[pledged]]/Table1[[#This Row],[goal]])*100),0)</f>
        <v>179</v>
      </c>
      <c r="R340">
        <f>IFERROR(ROUND((Table1[[#This Row],[pledged]]/Table1[[#This Row],[backers_count]]),2),Table1[[#This Row],[pledged]])</f>
        <v>73.989999999999995</v>
      </c>
      <c r="S340" s="9">
        <f>(((Table1[[#This Row],[launched_at]]/60)/60)/24)+DATE(1970,1,1)</f>
        <v>40821.208333333336</v>
      </c>
      <c r="T340" s="9">
        <f>(((Table1[[#This Row],[deadline]]/60)/60)/24)+DATE(1970,1,1)</f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tr">
        <f>LEFT(Table1[[#This Row],[category &amp; sub-category]],FIND("/",Table1[[#This Row],[category &amp; sub-category]])-1)</f>
        <v>theater</v>
      </c>
      <c r="P341" t="str">
        <f>RIGHT(Table1[[#This Row],[category &amp; sub-category]],LEN(Table1[[#This Row],[category &amp; sub-category]])-FIND("/",Table1[[#This Row],[category &amp; sub-category]]))</f>
        <v>plays</v>
      </c>
      <c r="Q341" s="4">
        <f>ROUND(((Table1[[#This Row],[pledged]]/Table1[[#This Row],[goal]])*100),0)</f>
        <v>80</v>
      </c>
      <c r="R341">
        <f>IFERROR(ROUND((Table1[[#This Row],[pledged]]/Table1[[#This Row],[backers_count]]),2),Table1[[#This Row],[pledged]])</f>
        <v>84.02</v>
      </c>
      <c r="S341" s="9">
        <f>(((Table1[[#This Row],[launched_at]]/60)/60)/24)+DATE(1970,1,1)</f>
        <v>42949.208333333328</v>
      </c>
      <c r="T341" s="9">
        <f>(((Table1[[#This Row],[deadline]]/60)/60)/24)+DATE(1970,1,1)</f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tr">
        <f>LEFT(Table1[[#This Row],[category &amp; sub-category]],FIND("/",Table1[[#This Row],[category &amp; sub-category]])-1)</f>
        <v>photography</v>
      </c>
      <c r="P342" t="str">
        <f>RIGHT(Table1[[#This Row],[category &amp; sub-category]],LEN(Table1[[#This Row],[category &amp; sub-category]])-FIND("/",Table1[[#This Row],[category &amp; sub-category]]))</f>
        <v>photography books</v>
      </c>
      <c r="Q342" s="4">
        <f>ROUND(((Table1[[#This Row],[pledged]]/Table1[[#This Row],[goal]])*100),0)</f>
        <v>94</v>
      </c>
      <c r="R342">
        <f>IFERROR(ROUND((Table1[[#This Row],[pledged]]/Table1[[#This Row],[backers_count]]),2),Table1[[#This Row],[pledged]])</f>
        <v>88.97</v>
      </c>
      <c r="S342" s="9">
        <f>(((Table1[[#This Row],[launched_at]]/60)/60)/24)+DATE(1970,1,1)</f>
        <v>40889.25</v>
      </c>
      <c r="T342" s="9">
        <f>(((Table1[[#This Row],[deadline]]/60)/60)/24)+DATE(1970,1,1)</f>
        <v>40890.25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tr">
        <f>LEFT(Table1[[#This Row],[category &amp; sub-category]],FIND("/",Table1[[#This Row],[category &amp; sub-category]])-1)</f>
        <v>music</v>
      </c>
      <c r="P343" t="str">
        <f>RIGHT(Table1[[#This Row],[category &amp; sub-category]],LEN(Table1[[#This Row],[category &amp; sub-category]])-FIND("/",Table1[[#This Row],[category &amp; sub-category]]))</f>
        <v>indie rock</v>
      </c>
      <c r="Q343" s="4">
        <f>ROUND(((Table1[[#This Row],[pledged]]/Table1[[#This Row],[goal]])*100),0)</f>
        <v>85</v>
      </c>
      <c r="R343">
        <f>IFERROR(ROUND((Table1[[#This Row],[pledged]]/Table1[[#This Row],[backers_count]]),2),Table1[[#This Row],[pledged]])</f>
        <v>76.989999999999995</v>
      </c>
      <c r="S343" s="9">
        <f>(((Table1[[#This Row],[launched_at]]/60)/60)/24)+DATE(1970,1,1)</f>
        <v>42244.208333333328</v>
      </c>
      <c r="T343" s="9">
        <f>(((Table1[[#This Row],[deadline]]/60)/60)/24)+DATE(1970,1,1)</f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tr">
        <f>LEFT(Table1[[#This Row],[category &amp; sub-category]],FIND("/",Table1[[#This Row],[category &amp; sub-category]])-1)</f>
        <v>theater</v>
      </c>
      <c r="P344" t="str">
        <f>RIGHT(Table1[[#This Row],[category &amp; sub-category]],LEN(Table1[[#This Row],[category &amp; sub-category]])-FIND("/",Table1[[#This Row],[category &amp; sub-category]]))</f>
        <v>plays</v>
      </c>
      <c r="Q344" s="4">
        <f>ROUND(((Table1[[#This Row],[pledged]]/Table1[[#This Row],[goal]])*100),0)</f>
        <v>67</v>
      </c>
      <c r="R344">
        <f>IFERROR(ROUND((Table1[[#This Row],[pledged]]/Table1[[#This Row],[backers_count]]),2),Table1[[#This Row],[pledged]])</f>
        <v>97.15</v>
      </c>
      <c r="S344" s="9">
        <f>(((Table1[[#This Row],[launched_at]]/60)/60)/24)+DATE(1970,1,1)</f>
        <v>41475.208333333336</v>
      </c>
      <c r="T344" s="9">
        <f>(((Table1[[#This Row],[deadline]]/60)/60)/24)+DATE(1970,1,1)</f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tr">
        <f>LEFT(Table1[[#This Row],[category &amp; sub-category]],FIND("/",Table1[[#This Row],[category &amp; sub-category]])-1)</f>
        <v>theater</v>
      </c>
      <c r="P345" t="str">
        <f>RIGHT(Table1[[#This Row],[category &amp; sub-category]],LEN(Table1[[#This Row],[category &amp; sub-category]])-FIND("/",Table1[[#This Row],[category &amp; sub-category]]))</f>
        <v>plays</v>
      </c>
      <c r="Q345" s="4">
        <f>ROUND(((Table1[[#This Row],[pledged]]/Table1[[#This Row],[goal]])*100),0)</f>
        <v>54</v>
      </c>
      <c r="R345">
        <f>IFERROR(ROUND((Table1[[#This Row],[pledged]]/Table1[[#This Row],[backers_count]]),2),Table1[[#This Row],[pledged]])</f>
        <v>33.01</v>
      </c>
      <c r="S345" s="9">
        <f>(((Table1[[#This Row],[launched_at]]/60)/60)/24)+DATE(1970,1,1)</f>
        <v>41597.25</v>
      </c>
      <c r="T345" s="9">
        <f>(((Table1[[#This Row],[deadline]]/60)/60)/24)+DATE(1970,1,1)</f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tr">
        <f>LEFT(Table1[[#This Row],[category &amp; sub-category]],FIND("/",Table1[[#This Row],[category &amp; sub-category]])-1)</f>
        <v>games</v>
      </c>
      <c r="P346" t="str">
        <f>RIGHT(Table1[[#This Row],[category &amp; sub-category]],LEN(Table1[[#This Row],[category &amp; sub-category]])-FIND("/",Table1[[#This Row],[category &amp; sub-category]]))</f>
        <v>video games</v>
      </c>
      <c r="Q346" s="4">
        <f>ROUND(((Table1[[#This Row],[pledged]]/Table1[[#This Row],[goal]])*100),0)</f>
        <v>42</v>
      </c>
      <c r="R346">
        <f>IFERROR(ROUND((Table1[[#This Row],[pledged]]/Table1[[#This Row],[backers_count]]),2),Table1[[#This Row],[pledged]])</f>
        <v>99.95</v>
      </c>
      <c r="S346" s="9">
        <f>(((Table1[[#This Row],[launched_at]]/60)/60)/24)+DATE(1970,1,1)</f>
        <v>43122.25</v>
      </c>
      <c r="T346" s="9">
        <f>(((Table1[[#This Row],[deadline]]/60)/60)/24)+DATE(1970,1,1)</f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tr">
        <f>LEFT(Table1[[#This Row],[category &amp; sub-category]],FIND("/",Table1[[#This Row],[category &amp; sub-category]])-1)</f>
        <v>film &amp; video</v>
      </c>
      <c r="P347" t="str">
        <f>RIGHT(Table1[[#This Row],[category &amp; sub-category]],LEN(Table1[[#This Row],[category &amp; sub-category]])-FIND("/",Table1[[#This Row],[category &amp; sub-category]]))</f>
        <v>drama</v>
      </c>
      <c r="Q347" s="4">
        <f>ROUND(((Table1[[#This Row],[pledged]]/Table1[[#This Row],[goal]])*100),0)</f>
        <v>15</v>
      </c>
      <c r="R347">
        <f>IFERROR(ROUND((Table1[[#This Row],[pledged]]/Table1[[#This Row],[backers_count]]),2),Table1[[#This Row],[pledged]])</f>
        <v>69.97</v>
      </c>
      <c r="S347" s="9">
        <f>(((Table1[[#This Row],[launched_at]]/60)/60)/24)+DATE(1970,1,1)</f>
        <v>42194.208333333328</v>
      </c>
      <c r="T347" s="9">
        <f>(((Table1[[#This Row],[deadline]]/60)/60)/24)+DATE(1970,1,1)</f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tr">
        <f>LEFT(Table1[[#This Row],[category &amp; sub-category]],FIND("/",Table1[[#This Row],[category &amp; sub-category]])-1)</f>
        <v>music</v>
      </c>
      <c r="P348" t="str">
        <f>RIGHT(Table1[[#This Row],[category &amp; sub-category]],LEN(Table1[[#This Row],[category &amp; sub-category]])-FIND("/",Table1[[#This Row],[category &amp; sub-category]]))</f>
        <v>indie rock</v>
      </c>
      <c r="Q348" s="4">
        <f>ROUND(((Table1[[#This Row],[pledged]]/Table1[[#This Row],[goal]])*100),0)</f>
        <v>34</v>
      </c>
      <c r="R348">
        <f>IFERROR(ROUND((Table1[[#This Row],[pledged]]/Table1[[#This Row],[backers_count]]),2),Table1[[#This Row],[pledged]])</f>
        <v>110.32</v>
      </c>
      <c r="S348" s="9">
        <f>(((Table1[[#This Row],[launched_at]]/60)/60)/24)+DATE(1970,1,1)</f>
        <v>42971.208333333328</v>
      </c>
      <c r="T348" s="9">
        <f>(((Table1[[#This Row],[deadline]]/60)/60)/24)+DATE(1970,1,1)</f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tr">
        <f>LEFT(Table1[[#This Row],[category &amp; sub-category]],FIND("/",Table1[[#This Row],[category &amp; sub-category]])-1)</f>
        <v>technology</v>
      </c>
      <c r="P349" t="str">
        <f>RIGHT(Table1[[#This Row],[category &amp; sub-category]],LEN(Table1[[#This Row],[category &amp; sub-category]])-FIND("/",Table1[[#This Row],[category &amp; sub-category]]))</f>
        <v>web</v>
      </c>
      <c r="Q349" s="4">
        <f>ROUND(((Table1[[#This Row],[pledged]]/Table1[[#This Row],[goal]])*100),0)</f>
        <v>1401</v>
      </c>
      <c r="R349">
        <f>IFERROR(ROUND((Table1[[#This Row],[pledged]]/Table1[[#This Row],[backers_count]]),2),Table1[[#This Row],[pledged]])</f>
        <v>66.010000000000005</v>
      </c>
      <c r="S349" s="9">
        <f>(((Table1[[#This Row],[launched_at]]/60)/60)/24)+DATE(1970,1,1)</f>
        <v>42046.25</v>
      </c>
      <c r="T349" s="9">
        <f>(((Table1[[#This Row],[deadline]]/60)/60)/24)+DATE(1970,1,1)</f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tr">
        <f>LEFT(Table1[[#This Row],[category &amp; sub-category]],FIND("/",Table1[[#This Row],[category &amp; sub-category]])-1)</f>
        <v>food</v>
      </c>
      <c r="P350" t="str">
        <f>RIGHT(Table1[[#This Row],[category &amp; sub-category]],LEN(Table1[[#This Row],[category &amp; sub-category]])-FIND("/",Table1[[#This Row],[category &amp; sub-category]]))</f>
        <v>food trucks</v>
      </c>
      <c r="Q350" s="4">
        <f>ROUND(((Table1[[#This Row],[pledged]]/Table1[[#This Row],[goal]])*100),0)</f>
        <v>72</v>
      </c>
      <c r="R350">
        <f>IFERROR(ROUND((Table1[[#This Row],[pledged]]/Table1[[#This Row],[backers_count]]),2),Table1[[#This Row],[pledged]])</f>
        <v>41.01</v>
      </c>
      <c r="S350" s="9">
        <f>(((Table1[[#This Row],[launched_at]]/60)/60)/24)+DATE(1970,1,1)</f>
        <v>42782.25</v>
      </c>
      <c r="T350" s="9">
        <f>(((Table1[[#This Row],[deadline]]/60)/60)/24)+DATE(1970,1,1)</f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tr">
        <f>LEFT(Table1[[#This Row],[category &amp; sub-category]],FIND("/",Table1[[#This Row],[category &amp; sub-category]])-1)</f>
        <v>theater</v>
      </c>
      <c r="P351" t="str">
        <f>RIGHT(Table1[[#This Row],[category &amp; sub-category]],LEN(Table1[[#This Row],[category &amp; sub-category]])-FIND("/",Table1[[#This Row],[category &amp; sub-category]]))</f>
        <v>plays</v>
      </c>
      <c r="Q351" s="4">
        <f>ROUND(((Table1[[#This Row],[pledged]]/Table1[[#This Row],[goal]])*100),0)</f>
        <v>53</v>
      </c>
      <c r="R351">
        <f>IFERROR(ROUND((Table1[[#This Row],[pledged]]/Table1[[#This Row],[backers_count]]),2),Table1[[#This Row],[pledged]])</f>
        <v>103.96</v>
      </c>
      <c r="S351" s="9">
        <f>(((Table1[[#This Row],[launched_at]]/60)/60)/24)+DATE(1970,1,1)</f>
        <v>42930.208333333328</v>
      </c>
      <c r="T351" s="9">
        <f>(((Table1[[#This Row],[deadline]]/60)/60)/24)+DATE(1970,1,1)</f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tr">
        <f>LEFT(Table1[[#This Row],[category &amp; sub-category]],FIND("/",Table1[[#This Row],[category &amp; sub-category]])-1)</f>
        <v>music</v>
      </c>
      <c r="P352" t="str">
        <f>RIGHT(Table1[[#This Row],[category &amp; sub-category]],LEN(Table1[[#This Row],[category &amp; sub-category]])-FIND("/",Table1[[#This Row],[category &amp; sub-category]]))</f>
        <v>jazz</v>
      </c>
      <c r="Q352" s="4">
        <f>ROUND(((Table1[[#This Row],[pledged]]/Table1[[#This Row],[goal]])*100),0)</f>
        <v>5</v>
      </c>
      <c r="R352">
        <f>IFERROR(ROUND((Table1[[#This Row],[pledged]]/Table1[[#This Row],[backers_count]]),2),Table1[[#This Row],[pledged]])</f>
        <v>5</v>
      </c>
      <c r="S352" s="9">
        <f>(((Table1[[#This Row],[launched_at]]/60)/60)/24)+DATE(1970,1,1)</f>
        <v>42144.208333333328</v>
      </c>
      <c r="T352" s="9">
        <f>(((Table1[[#This Row],[deadline]]/60)/60)/24)+DATE(1970,1,1)</f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tr">
        <f>LEFT(Table1[[#This Row],[category &amp; sub-category]],FIND("/",Table1[[#This Row],[category &amp; sub-category]])-1)</f>
        <v>music</v>
      </c>
      <c r="P353" t="str">
        <f>RIGHT(Table1[[#This Row],[category &amp; sub-category]],LEN(Table1[[#This Row],[category &amp; sub-category]])-FIND("/",Table1[[#This Row],[category &amp; sub-category]]))</f>
        <v>rock</v>
      </c>
      <c r="Q353" s="4">
        <f>ROUND(((Table1[[#This Row],[pledged]]/Table1[[#This Row],[goal]])*100),0)</f>
        <v>128</v>
      </c>
      <c r="R353">
        <f>IFERROR(ROUND((Table1[[#This Row],[pledged]]/Table1[[#This Row],[backers_count]]),2),Table1[[#This Row],[pledged]])</f>
        <v>47.01</v>
      </c>
      <c r="S353" s="9">
        <f>(((Table1[[#This Row],[launched_at]]/60)/60)/24)+DATE(1970,1,1)</f>
        <v>42240.208333333328</v>
      </c>
      <c r="T353" s="9">
        <f>(((Table1[[#This Row],[deadline]]/60)/60)/24)+DATE(1970,1,1)</f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tr">
        <f>LEFT(Table1[[#This Row],[category &amp; sub-category]],FIND("/",Table1[[#This Row],[category &amp; sub-category]])-1)</f>
        <v>theater</v>
      </c>
      <c r="P354" t="str">
        <f>RIGHT(Table1[[#This Row],[category &amp; sub-category]],LEN(Table1[[#This Row],[category &amp; sub-category]])-FIND("/",Table1[[#This Row],[category &amp; sub-category]]))</f>
        <v>plays</v>
      </c>
      <c r="Q354" s="4">
        <f>ROUND(((Table1[[#This Row],[pledged]]/Table1[[#This Row],[goal]])*100),0)</f>
        <v>35</v>
      </c>
      <c r="R354">
        <f>IFERROR(ROUND((Table1[[#This Row],[pledged]]/Table1[[#This Row],[backers_count]]),2),Table1[[#This Row],[pledged]])</f>
        <v>29.61</v>
      </c>
      <c r="S354" s="9">
        <f>(((Table1[[#This Row],[launched_at]]/60)/60)/24)+DATE(1970,1,1)</f>
        <v>42315.25</v>
      </c>
      <c r="T354" s="9">
        <f>(((Table1[[#This Row],[deadline]]/60)/60)/24)+DATE(1970,1,1)</f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tr">
        <f>LEFT(Table1[[#This Row],[category &amp; sub-category]],FIND("/",Table1[[#This Row],[category &amp; sub-category]])-1)</f>
        <v>theater</v>
      </c>
      <c r="P355" t="str">
        <f>RIGHT(Table1[[#This Row],[category &amp; sub-category]],LEN(Table1[[#This Row],[category &amp; sub-category]])-FIND("/",Table1[[#This Row],[category &amp; sub-category]]))</f>
        <v>plays</v>
      </c>
      <c r="Q355" s="4">
        <f>ROUND(((Table1[[#This Row],[pledged]]/Table1[[#This Row],[goal]])*100),0)</f>
        <v>411</v>
      </c>
      <c r="R355">
        <f>IFERROR(ROUND((Table1[[#This Row],[pledged]]/Table1[[#This Row],[backers_count]]),2),Table1[[#This Row],[pledged]])</f>
        <v>81.010000000000005</v>
      </c>
      <c r="S355" s="9">
        <f>(((Table1[[#This Row],[launched_at]]/60)/60)/24)+DATE(1970,1,1)</f>
        <v>43651.208333333328</v>
      </c>
      <c r="T355" s="9">
        <f>(((Table1[[#This Row],[deadline]]/60)/60)/24)+DATE(1970,1,1)</f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tr">
        <f>LEFT(Table1[[#This Row],[category &amp; sub-category]],FIND("/",Table1[[#This Row],[category &amp; sub-category]])-1)</f>
        <v>film &amp; video</v>
      </c>
      <c r="P356" t="str">
        <f>RIGHT(Table1[[#This Row],[category &amp; sub-category]],LEN(Table1[[#This Row],[category &amp; sub-category]])-FIND("/",Table1[[#This Row],[category &amp; sub-category]]))</f>
        <v>documentary</v>
      </c>
      <c r="Q356" s="4">
        <f>ROUND(((Table1[[#This Row],[pledged]]/Table1[[#This Row],[goal]])*100),0)</f>
        <v>124</v>
      </c>
      <c r="R356">
        <f>IFERROR(ROUND((Table1[[#This Row],[pledged]]/Table1[[#This Row],[backers_count]]),2),Table1[[#This Row],[pledged]])</f>
        <v>94.35</v>
      </c>
      <c r="S356" s="9">
        <f>(((Table1[[#This Row],[launched_at]]/60)/60)/24)+DATE(1970,1,1)</f>
        <v>41520.208333333336</v>
      </c>
      <c r="T356" s="9">
        <f>(((Table1[[#This Row],[deadline]]/60)/60)/24)+DATE(1970,1,1)</f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tr">
        <f>LEFT(Table1[[#This Row],[category &amp; sub-category]],FIND("/",Table1[[#This Row],[category &amp; sub-category]])-1)</f>
        <v>technology</v>
      </c>
      <c r="P357" t="str">
        <f>RIGHT(Table1[[#This Row],[category &amp; sub-category]],LEN(Table1[[#This Row],[category &amp; sub-category]])-FIND("/",Table1[[#This Row],[category &amp; sub-category]]))</f>
        <v>wearables</v>
      </c>
      <c r="Q357" s="4">
        <f>ROUND(((Table1[[#This Row],[pledged]]/Table1[[#This Row],[goal]])*100),0)</f>
        <v>59</v>
      </c>
      <c r="R357">
        <f>IFERROR(ROUND((Table1[[#This Row],[pledged]]/Table1[[#This Row],[backers_count]]),2),Table1[[#This Row],[pledged]])</f>
        <v>26.06</v>
      </c>
      <c r="S357" s="9">
        <f>(((Table1[[#This Row],[launched_at]]/60)/60)/24)+DATE(1970,1,1)</f>
        <v>42757.25</v>
      </c>
      <c r="T357" s="9">
        <f>(((Table1[[#This Row],[deadline]]/60)/60)/24)+DATE(1970,1,1)</f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tr">
        <f>LEFT(Table1[[#This Row],[category &amp; sub-category]],FIND("/",Table1[[#This Row],[category &amp; sub-category]])-1)</f>
        <v>theater</v>
      </c>
      <c r="P358" t="str">
        <f>RIGHT(Table1[[#This Row],[category &amp; sub-category]],LEN(Table1[[#This Row],[category &amp; sub-category]])-FIND("/",Table1[[#This Row],[category &amp; sub-category]]))</f>
        <v>plays</v>
      </c>
      <c r="Q358" s="4">
        <f>ROUND(((Table1[[#This Row],[pledged]]/Table1[[#This Row],[goal]])*100),0)</f>
        <v>37</v>
      </c>
      <c r="R358">
        <f>IFERROR(ROUND((Table1[[#This Row],[pledged]]/Table1[[#This Row],[backers_count]]),2),Table1[[#This Row],[pledged]])</f>
        <v>85.78</v>
      </c>
      <c r="S358" s="9">
        <f>(((Table1[[#This Row],[launched_at]]/60)/60)/24)+DATE(1970,1,1)</f>
        <v>40922.25</v>
      </c>
      <c r="T358" s="9">
        <f>(((Table1[[#This Row],[deadline]]/60)/60)/24)+DATE(1970,1,1)</f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tr">
        <f>LEFT(Table1[[#This Row],[category &amp; sub-category]],FIND("/",Table1[[#This Row],[category &amp; sub-category]])-1)</f>
        <v>games</v>
      </c>
      <c r="P359" t="str">
        <f>RIGHT(Table1[[#This Row],[category &amp; sub-category]],LEN(Table1[[#This Row],[category &amp; sub-category]])-FIND("/",Table1[[#This Row],[category &amp; sub-category]]))</f>
        <v>video games</v>
      </c>
      <c r="Q359" s="4">
        <f>ROUND(((Table1[[#This Row],[pledged]]/Table1[[#This Row],[goal]])*100),0)</f>
        <v>185</v>
      </c>
      <c r="R359">
        <f>IFERROR(ROUND((Table1[[#This Row],[pledged]]/Table1[[#This Row],[backers_count]]),2),Table1[[#This Row],[pledged]])</f>
        <v>103.73</v>
      </c>
      <c r="S359" s="9">
        <f>(((Table1[[#This Row],[launched_at]]/60)/60)/24)+DATE(1970,1,1)</f>
        <v>42250.208333333328</v>
      </c>
      <c r="T359" s="9">
        <f>(((Table1[[#This Row],[deadline]]/60)/60)/24)+DATE(1970,1,1)</f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tr">
        <f>LEFT(Table1[[#This Row],[category &amp; sub-category]],FIND("/",Table1[[#This Row],[category &amp; sub-category]])-1)</f>
        <v>photography</v>
      </c>
      <c r="P360" t="str">
        <f>RIGHT(Table1[[#This Row],[category &amp; sub-category]],LEN(Table1[[#This Row],[category &amp; sub-category]])-FIND("/",Table1[[#This Row],[category &amp; sub-category]]))</f>
        <v>photography books</v>
      </c>
      <c r="Q360" s="4">
        <f>ROUND(((Table1[[#This Row],[pledged]]/Table1[[#This Row],[goal]])*100),0)</f>
        <v>12</v>
      </c>
      <c r="R360">
        <f>IFERROR(ROUND((Table1[[#This Row],[pledged]]/Table1[[#This Row],[backers_count]]),2),Table1[[#This Row],[pledged]])</f>
        <v>49.83</v>
      </c>
      <c r="S360" s="9">
        <f>(((Table1[[#This Row],[launched_at]]/60)/60)/24)+DATE(1970,1,1)</f>
        <v>43322.208333333328</v>
      </c>
      <c r="T360" s="9">
        <f>(((Table1[[#This Row],[deadline]]/60)/60)/24)+DATE(1970,1,1)</f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tr">
        <f>LEFT(Table1[[#This Row],[category &amp; sub-category]],FIND("/",Table1[[#This Row],[category &amp; sub-category]])-1)</f>
        <v>film &amp; video</v>
      </c>
      <c r="P361" t="str">
        <f>RIGHT(Table1[[#This Row],[category &amp; sub-category]],LEN(Table1[[#This Row],[category &amp; sub-category]])-FIND("/",Table1[[#This Row],[category &amp; sub-category]]))</f>
        <v>animation</v>
      </c>
      <c r="Q361" s="4">
        <f>ROUND(((Table1[[#This Row],[pledged]]/Table1[[#This Row],[goal]])*100),0)</f>
        <v>299</v>
      </c>
      <c r="R361">
        <f>IFERROR(ROUND((Table1[[#This Row],[pledged]]/Table1[[#This Row],[backers_count]]),2),Table1[[#This Row],[pledged]])</f>
        <v>63.89</v>
      </c>
      <c r="S361" s="9">
        <f>(((Table1[[#This Row],[launched_at]]/60)/60)/24)+DATE(1970,1,1)</f>
        <v>40782.208333333336</v>
      </c>
      <c r="T361" s="9">
        <f>(((Table1[[#This Row],[deadline]]/60)/60)/24)+DATE(1970,1,1)</f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tr">
        <f>LEFT(Table1[[#This Row],[category &amp; sub-category]],FIND("/",Table1[[#This Row],[category &amp; sub-category]])-1)</f>
        <v>theater</v>
      </c>
      <c r="P362" t="str">
        <f>RIGHT(Table1[[#This Row],[category &amp; sub-category]],LEN(Table1[[#This Row],[category &amp; sub-category]])-FIND("/",Table1[[#This Row],[category &amp; sub-category]]))</f>
        <v>plays</v>
      </c>
      <c r="Q362" s="4">
        <f>ROUND(((Table1[[#This Row],[pledged]]/Table1[[#This Row],[goal]])*100),0)</f>
        <v>226</v>
      </c>
      <c r="R362">
        <f>IFERROR(ROUND((Table1[[#This Row],[pledged]]/Table1[[#This Row],[backers_count]]),2),Table1[[#This Row],[pledged]])</f>
        <v>47</v>
      </c>
      <c r="S362" s="9">
        <f>(((Table1[[#This Row],[launched_at]]/60)/60)/24)+DATE(1970,1,1)</f>
        <v>40544.25</v>
      </c>
      <c r="T362" s="9">
        <f>(((Table1[[#This Row],[deadline]]/60)/60)/24)+DATE(1970,1,1)</f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tr">
        <f>LEFT(Table1[[#This Row],[category &amp; sub-category]],FIND("/",Table1[[#This Row],[category &amp; sub-category]])-1)</f>
        <v>theater</v>
      </c>
      <c r="P363" t="str">
        <f>RIGHT(Table1[[#This Row],[category &amp; sub-category]],LEN(Table1[[#This Row],[category &amp; sub-category]])-FIND("/",Table1[[#This Row],[category &amp; sub-category]]))</f>
        <v>plays</v>
      </c>
      <c r="Q363" s="4">
        <f>ROUND(((Table1[[#This Row],[pledged]]/Table1[[#This Row],[goal]])*100),0)</f>
        <v>174</v>
      </c>
      <c r="R363">
        <f>IFERROR(ROUND((Table1[[#This Row],[pledged]]/Table1[[#This Row],[backers_count]]),2),Table1[[#This Row],[pledged]])</f>
        <v>108.48</v>
      </c>
      <c r="S363" s="9">
        <f>(((Table1[[#This Row],[launched_at]]/60)/60)/24)+DATE(1970,1,1)</f>
        <v>43015.208333333328</v>
      </c>
      <c r="T363" s="9">
        <f>(((Table1[[#This Row],[deadline]]/60)/60)/24)+DATE(1970,1,1)</f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tr">
        <f>LEFT(Table1[[#This Row],[category &amp; sub-category]],FIND("/",Table1[[#This Row],[category &amp; sub-category]])-1)</f>
        <v>music</v>
      </c>
      <c r="P364" t="str">
        <f>RIGHT(Table1[[#This Row],[category &amp; sub-category]],LEN(Table1[[#This Row],[category &amp; sub-category]])-FIND("/",Table1[[#This Row],[category &amp; sub-category]]))</f>
        <v>rock</v>
      </c>
      <c r="Q364" s="4">
        <f>ROUND(((Table1[[#This Row],[pledged]]/Table1[[#This Row],[goal]])*100),0)</f>
        <v>372</v>
      </c>
      <c r="R364">
        <f>IFERROR(ROUND((Table1[[#This Row],[pledged]]/Table1[[#This Row],[backers_count]]),2),Table1[[#This Row],[pledged]])</f>
        <v>72.02</v>
      </c>
      <c r="S364" s="9">
        <f>(((Table1[[#This Row],[launched_at]]/60)/60)/24)+DATE(1970,1,1)</f>
        <v>40570.25</v>
      </c>
      <c r="T364" s="9">
        <f>(((Table1[[#This Row],[deadline]]/60)/60)/24)+DATE(1970,1,1)</f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tr">
        <f>LEFT(Table1[[#This Row],[category &amp; sub-category]],FIND("/",Table1[[#This Row],[category &amp; sub-category]])-1)</f>
        <v>music</v>
      </c>
      <c r="P365" t="str">
        <f>RIGHT(Table1[[#This Row],[category &amp; sub-category]],LEN(Table1[[#This Row],[category &amp; sub-category]])-FIND("/",Table1[[#This Row],[category &amp; sub-category]]))</f>
        <v>rock</v>
      </c>
      <c r="Q365" s="4">
        <f>ROUND(((Table1[[#This Row],[pledged]]/Table1[[#This Row],[goal]])*100),0)</f>
        <v>160</v>
      </c>
      <c r="R365">
        <f>IFERROR(ROUND((Table1[[#This Row],[pledged]]/Table1[[#This Row],[backers_count]]),2),Table1[[#This Row],[pledged]])</f>
        <v>59.93</v>
      </c>
      <c r="S365" s="9">
        <f>(((Table1[[#This Row],[launched_at]]/60)/60)/24)+DATE(1970,1,1)</f>
        <v>40904.25</v>
      </c>
      <c r="T365" s="9">
        <f>(((Table1[[#This Row],[deadline]]/60)/60)/24)+DATE(1970,1,1)</f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tr">
        <f>LEFT(Table1[[#This Row],[category &amp; sub-category]],FIND("/",Table1[[#This Row],[category &amp; sub-category]])-1)</f>
        <v>music</v>
      </c>
      <c r="P366" t="str">
        <f>RIGHT(Table1[[#This Row],[category &amp; sub-category]],LEN(Table1[[#This Row],[category &amp; sub-category]])-FIND("/",Table1[[#This Row],[category &amp; sub-category]]))</f>
        <v>indie rock</v>
      </c>
      <c r="Q366" s="4">
        <f>ROUND(((Table1[[#This Row],[pledged]]/Table1[[#This Row],[goal]])*100),0)</f>
        <v>1616</v>
      </c>
      <c r="R366">
        <f>IFERROR(ROUND((Table1[[#This Row],[pledged]]/Table1[[#This Row],[backers_count]]),2),Table1[[#This Row],[pledged]])</f>
        <v>78.209999999999994</v>
      </c>
      <c r="S366" s="9">
        <f>(((Table1[[#This Row],[launched_at]]/60)/60)/24)+DATE(1970,1,1)</f>
        <v>43164.25</v>
      </c>
      <c r="T366" s="9">
        <f>(((Table1[[#This Row],[deadline]]/60)/60)/24)+DATE(1970,1,1)</f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tr">
        <f>LEFT(Table1[[#This Row],[category &amp; sub-category]],FIND("/",Table1[[#This Row],[category &amp; sub-category]])-1)</f>
        <v>theater</v>
      </c>
      <c r="P367" t="str">
        <f>RIGHT(Table1[[#This Row],[category &amp; sub-category]],LEN(Table1[[#This Row],[category &amp; sub-category]])-FIND("/",Table1[[#This Row],[category &amp; sub-category]]))</f>
        <v>plays</v>
      </c>
      <c r="Q367" s="4">
        <f>ROUND(((Table1[[#This Row],[pledged]]/Table1[[#This Row],[goal]])*100),0)</f>
        <v>733</v>
      </c>
      <c r="R367">
        <f>IFERROR(ROUND((Table1[[#This Row],[pledged]]/Table1[[#This Row],[backers_count]]),2),Table1[[#This Row],[pledged]])</f>
        <v>104.78</v>
      </c>
      <c r="S367" s="9">
        <f>(((Table1[[#This Row],[launched_at]]/60)/60)/24)+DATE(1970,1,1)</f>
        <v>42733.25</v>
      </c>
      <c r="T367" s="9">
        <f>(((Table1[[#This Row],[deadline]]/60)/60)/24)+DATE(1970,1,1)</f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tr">
        <f>LEFT(Table1[[#This Row],[category &amp; sub-category]],FIND("/",Table1[[#This Row],[category &amp; sub-category]])-1)</f>
        <v>theater</v>
      </c>
      <c r="P368" t="str">
        <f>RIGHT(Table1[[#This Row],[category &amp; sub-category]],LEN(Table1[[#This Row],[category &amp; sub-category]])-FIND("/",Table1[[#This Row],[category &amp; sub-category]]))</f>
        <v>plays</v>
      </c>
      <c r="Q368" s="4">
        <f>ROUND(((Table1[[#This Row],[pledged]]/Table1[[#This Row],[goal]])*100),0)</f>
        <v>592</v>
      </c>
      <c r="R368">
        <f>IFERROR(ROUND((Table1[[#This Row],[pledged]]/Table1[[#This Row],[backers_count]]),2),Table1[[#This Row],[pledged]])</f>
        <v>105.52</v>
      </c>
      <c r="S368" s="9">
        <f>(((Table1[[#This Row],[launched_at]]/60)/60)/24)+DATE(1970,1,1)</f>
        <v>40546.25</v>
      </c>
      <c r="T368" s="9">
        <f>(((Table1[[#This Row],[deadline]]/60)/60)/24)+DATE(1970,1,1)</f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tr">
        <f>LEFT(Table1[[#This Row],[category &amp; sub-category]],FIND("/",Table1[[#This Row],[category &amp; sub-category]])-1)</f>
        <v>theater</v>
      </c>
      <c r="P369" t="str">
        <f>RIGHT(Table1[[#This Row],[category &amp; sub-category]],LEN(Table1[[#This Row],[category &amp; sub-category]])-FIND("/",Table1[[#This Row],[category &amp; sub-category]]))</f>
        <v>plays</v>
      </c>
      <c r="Q369" s="4">
        <f>ROUND(((Table1[[#This Row],[pledged]]/Table1[[#This Row],[goal]])*100),0)</f>
        <v>19</v>
      </c>
      <c r="R369">
        <f>IFERROR(ROUND((Table1[[#This Row],[pledged]]/Table1[[#This Row],[backers_count]]),2),Table1[[#This Row],[pledged]])</f>
        <v>24.93</v>
      </c>
      <c r="S369" s="9">
        <f>(((Table1[[#This Row],[launched_at]]/60)/60)/24)+DATE(1970,1,1)</f>
        <v>41930.208333333336</v>
      </c>
      <c r="T369" s="9">
        <f>(((Table1[[#This Row],[deadline]]/60)/60)/24)+DATE(1970,1,1)</f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tr">
        <f>LEFT(Table1[[#This Row],[category &amp; sub-category]],FIND("/",Table1[[#This Row],[category &amp; sub-category]])-1)</f>
        <v>film &amp; video</v>
      </c>
      <c r="P370" t="str">
        <f>RIGHT(Table1[[#This Row],[category &amp; sub-category]],LEN(Table1[[#This Row],[category &amp; sub-category]])-FIND("/",Table1[[#This Row],[category &amp; sub-category]]))</f>
        <v>documentary</v>
      </c>
      <c r="Q370" s="4">
        <f>ROUND(((Table1[[#This Row],[pledged]]/Table1[[#This Row],[goal]])*100),0)</f>
        <v>277</v>
      </c>
      <c r="R370">
        <f>IFERROR(ROUND((Table1[[#This Row],[pledged]]/Table1[[#This Row],[backers_count]]),2),Table1[[#This Row],[pledged]])</f>
        <v>69.87</v>
      </c>
      <c r="S370" s="9">
        <f>(((Table1[[#This Row],[launched_at]]/60)/60)/24)+DATE(1970,1,1)</f>
        <v>40464.208333333336</v>
      </c>
      <c r="T370" s="9">
        <f>(((Table1[[#This Row],[deadline]]/60)/60)/24)+DATE(1970,1,1)</f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tr">
        <f>LEFT(Table1[[#This Row],[category &amp; sub-category]],FIND("/",Table1[[#This Row],[category &amp; sub-category]])-1)</f>
        <v>film &amp; video</v>
      </c>
      <c r="P371" t="str">
        <f>RIGHT(Table1[[#This Row],[category &amp; sub-category]],LEN(Table1[[#This Row],[category &amp; sub-category]])-FIND("/",Table1[[#This Row],[category &amp; sub-category]]))</f>
        <v>television</v>
      </c>
      <c r="Q371" s="4">
        <f>ROUND(((Table1[[#This Row],[pledged]]/Table1[[#This Row],[goal]])*100),0)</f>
        <v>273</v>
      </c>
      <c r="R371">
        <f>IFERROR(ROUND((Table1[[#This Row],[pledged]]/Table1[[#This Row],[backers_count]]),2),Table1[[#This Row],[pledged]])</f>
        <v>95.73</v>
      </c>
      <c r="S371" s="9">
        <f>(((Table1[[#This Row],[launched_at]]/60)/60)/24)+DATE(1970,1,1)</f>
        <v>41308.25</v>
      </c>
      <c r="T371" s="9">
        <f>(((Table1[[#This Row],[deadline]]/60)/60)/24)+DATE(1970,1,1)</f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tr">
        <f>LEFT(Table1[[#This Row],[category &amp; sub-category]],FIND("/",Table1[[#This Row],[category &amp; sub-category]])-1)</f>
        <v>theater</v>
      </c>
      <c r="P372" t="str">
        <f>RIGHT(Table1[[#This Row],[category &amp; sub-category]],LEN(Table1[[#This Row],[category &amp; sub-category]])-FIND("/",Table1[[#This Row],[category &amp; sub-category]]))</f>
        <v>plays</v>
      </c>
      <c r="Q372" s="4">
        <f>ROUND(((Table1[[#This Row],[pledged]]/Table1[[#This Row],[goal]])*100),0)</f>
        <v>159</v>
      </c>
      <c r="R372">
        <f>IFERROR(ROUND((Table1[[#This Row],[pledged]]/Table1[[#This Row],[backers_count]]),2),Table1[[#This Row],[pledged]])</f>
        <v>30</v>
      </c>
      <c r="S372" s="9">
        <f>(((Table1[[#This Row],[launched_at]]/60)/60)/24)+DATE(1970,1,1)</f>
        <v>43570.208333333328</v>
      </c>
      <c r="T372" s="9">
        <f>(((Table1[[#This Row],[deadline]]/60)/60)/24)+DATE(1970,1,1)</f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tr">
        <f>LEFT(Table1[[#This Row],[category &amp; sub-category]],FIND("/",Table1[[#This Row],[category &amp; sub-category]])-1)</f>
        <v>theater</v>
      </c>
      <c r="P373" t="str">
        <f>RIGHT(Table1[[#This Row],[category &amp; sub-category]],LEN(Table1[[#This Row],[category &amp; sub-category]])-FIND("/",Table1[[#This Row],[category &amp; sub-category]]))</f>
        <v>plays</v>
      </c>
      <c r="Q373" s="4">
        <f>ROUND(((Table1[[#This Row],[pledged]]/Table1[[#This Row],[goal]])*100),0)</f>
        <v>68</v>
      </c>
      <c r="R373">
        <f>IFERROR(ROUND((Table1[[#This Row],[pledged]]/Table1[[#This Row],[backers_count]]),2),Table1[[#This Row],[pledged]])</f>
        <v>59.01</v>
      </c>
      <c r="S373" s="9">
        <f>(((Table1[[#This Row],[launched_at]]/60)/60)/24)+DATE(1970,1,1)</f>
        <v>42043.25</v>
      </c>
      <c r="T373" s="9">
        <f>(((Table1[[#This Row],[deadline]]/60)/60)/24)+DATE(1970,1,1)</f>
        <v>42094.208333333328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tr">
        <f>LEFT(Table1[[#This Row],[category &amp; sub-category]],FIND("/",Table1[[#This Row],[category &amp; sub-category]])-1)</f>
        <v>film &amp; video</v>
      </c>
      <c r="P374" t="str">
        <f>RIGHT(Table1[[#This Row],[category &amp; sub-category]],LEN(Table1[[#This Row],[category &amp; sub-category]])-FIND("/",Table1[[#This Row],[category &amp; sub-category]]))</f>
        <v>documentary</v>
      </c>
      <c r="Q374" s="4">
        <f>ROUND(((Table1[[#This Row],[pledged]]/Table1[[#This Row],[goal]])*100),0)</f>
        <v>1592</v>
      </c>
      <c r="R374">
        <f>IFERROR(ROUND((Table1[[#This Row],[pledged]]/Table1[[#This Row],[backers_count]]),2),Table1[[#This Row],[pledged]])</f>
        <v>84.76</v>
      </c>
      <c r="S374" s="9">
        <f>(((Table1[[#This Row],[launched_at]]/60)/60)/24)+DATE(1970,1,1)</f>
        <v>42012.25</v>
      </c>
      <c r="T374" s="9">
        <f>(((Table1[[#This Row],[deadline]]/60)/60)/24)+DATE(1970,1,1)</f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tr">
        <f>LEFT(Table1[[#This Row],[category &amp; sub-category]],FIND("/",Table1[[#This Row],[category &amp; sub-category]])-1)</f>
        <v>theater</v>
      </c>
      <c r="P375" t="str">
        <f>RIGHT(Table1[[#This Row],[category &amp; sub-category]],LEN(Table1[[#This Row],[category &amp; sub-category]])-FIND("/",Table1[[#This Row],[category &amp; sub-category]]))</f>
        <v>plays</v>
      </c>
      <c r="Q375" s="4">
        <f>ROUND(((Table1[[#This Row],[pledged]]/Table1[[#This Row],[goal]])*100),0)</f>
        <v>730</v>
      </c>
      <c r="R375">
        <f>IFERROR(ROUND((Table1[[#This Row],[pledged]]/Table1[[#This Row],[backers_count]]),2),Table1[[#This Row],[pledged]])</f>
        <v>78.010000000000005</v>
      </c>
      <c r="S375" s="9">
        <f>(((Table1[[#This Row],[launched_at]]/60)/60)/24)+DATE(1970,1,1)</f>
        <v>42964.208333333328</v>
      </c>
      <c r="T375" s="9">
        <f>(((Table1[[#This Row],[deadline]]/60)/60)/24)+DATE(1970,1,1)</f>
        <v>42972.208333333328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tr">
        <f>LEFT(Table1[[#This Row],[category &amp; sub-category]],FIND("/",Table1[[#This Row],[category &amp; sub-category]])-1)</f>
        <v>film &amp; video</v>
      </c>
      <c r="P376" t="str">
        <f>RIGHT(Table1[[#This Row],[category &amp; sub-category]],LEN(Table1[[#This Row],[category &amp; sub-category]])-FIND("/",Table1[[#This Row],[category &amp; sub-category]]))</f>
        <v>documentary</v>
      </c>
      <c r="Q376" s="4">
        <f>ROUND(((Table1[[#This Row],[pledged]]/Table1[[#This Row],[goal]])*100),0)</f>
        <v>13</v>
      </c>
      <c r="R376">
        <f>IFERROR(ROUND((Table1[[#This Row],[pledged]]/Table1[[#This Row],[backers_count]]),2),Table1[[#This Row],[pledged]])</f>
        <v>50.05</v>
      </c>
      <c r="S376" s="9">
        <f>(((Table1[[#This Row],[launched_at]]/60)/60)/24)+DATE(1970,1,1)</f>
        <v>43476.25</v>
      </c>
      <c r="T376" s="9">
        <f>(((Table1[[#This Row],[deadline]]/60)/60)/24)+DATE(1970,1,1)</f>
        <v>43481.25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tr">
        <f>LEFT(Table1[[#This Row],[category &amp; sub-category]],FIND("/",Table1[[#This Row],[category &amp; sub-category]])-1)</f>
        <v>music</v>
      </c>
      <c r="P377" t="str">
        <f>RIGHT(Table1[[#This Row],[category &amp; sub-category]],LEN(Table1[[#This Row],[category &amp; sub-category]])-FIND("/",Table1[[#This Row],[category &amp; sub-category]]))</f>
        <v>indie rock</v>
      </c>
      <c r="Q377" s="4">
        <f>ROUND(((Table1[[#This Row],[pledged]]/Table1[[#This Row],[goal]])*100),0)</f>
        <v>55</v>
      </c>
      <c r="R377">
        <f>IFERROR(ROUND((Table1[[#This Row],[pledged]]/Table1[[#This Row],[backers_count]]),2),Table1[[#This Row],[pledged]])</f>
        <v>59.16</v>
      </c>
      <c r="S377" s="9">
        <f>(((Table1[[#This Row],[launched_at]]/60)/60)/24)+DATE(1970,1,1)</f>
        <v>42293.208333333328</v>
      </c>
      <c r="T377" s="9">
        <f>(((Table1[[#This Row],[deadline]]/60)/60)/24)+DATE(1970,1,1)</f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tr">
        <f>LEFT(Table1[[#This Row],[category &amp; sub-category]],FIND("/",Table1[[#This Row],[category &amp; sub-category]])-1)</f>
        <v>music</v>
      </c>
      <c r="P378" t="str">
        <f>RIGHT(Table1[[#This Row],[category &amp; sub-category]],LEN(Table1[[#This Row],[category &amp; sub-category]])-FIND("/",Table1[[#This Row],[category &amp; sub-category]]))</f>
        <v>rock</v>
      </c>
      <c r="Q378" s="4">
        <f>ROUND(((Table1[[#This Row],[pledged]]/Table1[[#This Row],[goal]])*100),0)</f>
        <v>361</v>
      </c>
      <c r="R378">
        <f>IFERROR(ROUND((Table1[[#This Row],[pledged]]/Table1[[#This Row],[backers_count]]),2),Table1[[#This Row],[pledged]])</f>
        <v>93.7</v>
      </c>
      <c r="S378" s="9">
        <f>(((Table1[[#This Row],[launched_at]]/60)/60)/24)+DATE(1970,1,1)</f>
        <v>41826.208333333336</v>
      </c>
      <c r="T378" s="9">
        <f>(((Table1[[#This Row],[deadline]]/60)/60)/24)+DATE(1970,1,1)</f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tr">
        <f>LEFT(Table1[[#This Row],[category &amp; sub-category]],FIND("/",Table1[[#This Row],[category &amp; sub-category]])-1)</f>
        <v>theater</v>
      </c>
      <c r="P379" t="str">
        <f>RIGHT(Table1[[#This Row],[category &amp; sub-category]],LEN(Table1[[#This Row],[category &amp; sub-category]])-FIND("/",Table1[[#This Row],[category &amp; sub-category]]))</f>
        <v>plays</v>
      </c>
      <c r="Q379" s="4">
        <f>ROUND(((Table1[[#This Row],[pledged]]/Table1[[#This Row],[goal]])*100),0)</f>
        <v>10</v>
      </c>
      <c r="R379">
        <f>IFERROR(ROUND((Table1[[#This Row],[pledged]]/Table1[[#This Row],[backers_count]]),2),Table1[[#This Row],[pledged]])</f>
        <v>40.14</v>
      </c>
      <c r="S379" s="9">
        <f>(((Table1[[#This Row],[launched_at]]/60)/60)/24)+DATE(1970,1,1)</f>
        <v>43760.208333333328</v>
      </c>
      <c r="T379" s="9">
        <f>(((Table1[[#This Row],[deadline]]/60)/60)/24)+DATE(1970,1,1)</f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tr">
        <f>LEFT(Table1[[#This Row],[category &amp; sub-category]],FIND("/",Table1[[#This Row],[category &amp; sub-category]])-1)</f>
        <v>film &amp; video</v>
      </c>
      <c r="P380" t="str">
        <f>RIGHT(Table1[[#This Row],[category &amp; sub-category]],LEN(Table1[[#This Row],[category &amp; sub-category]])-FIND("/",Table1[[#This Row],[category &amp; sub-category]]))</f>
        <v>documentary</v>
      </c>
      <c r="Q380" s="4">
        <f>ROUND(((Table1[[#This Row],[pledged]]/Table1[[#This Row],[goal]])*100),0)</f>
        <v>14</v>
      </c>
      <c r="R380">
        <f>IFERROR(ROUND((Table1[[#This Row],[pledged]]/Table1[[#This Row],[backers_count]]),2),Table1[[#This Row],[pledged]])</f>
        <v>70.09</v>
      </c>
      <c r="S380" s="9">
        <f>(((Table1[[#This Row],[launched_at]]/60)/60)/24)+DATE(1970,1,1)</f>
        <v>43241.208333333328</v>
      </c>
      <c r="T380" s="9">
        <f>(((Table1[[#This Row],[deadline]]/60)/60)/24)+DATE(1970,1,1)</f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tr">
        <f>LEFT(Table1[[#This Row],[category &amp; sub-category]],FIND("/",Table1[[#This Row],[category &amp; sub-category]])-1)</f>
        <v>theater</v>
      </c>
      <c r="P381" t="str">
        <f>RIGHT(Table1[[#This Row],[category &amp; sub-category]],LEN(Table1[[#This Row],[category &amp; sub-category]])-FIND("/",Table1[[#This Row],[category &amp; sub-category]]))</f>
        <v>plays</v>
      </c>
      <c r="Q381" s="4">
        <f>ROUND(((Table1[[#This Row],[pledged]]/Table1[[#This Row],[goal]])*100),0)</f>
        <v>40</v>
      </c>
      <c r="R381">
        <f>IFERROR(ROUND((Table1[[#This Row],[pledged]]/Table1[[#This Row],[backers_count]]),2),Table1[[#This Row],[pledged]])</f>
        <v>66.180000000000007</v>
      </c>
      <c r="S381" s="9">
        <f>(((Table1[[#This Row],[launched_at]]/60)/60)/24)+DATE(1970,1,1)</f>
        <v>40843.208333333336</v>
      </c>
      <c r="T381" s="9">
        <f>(((Table1[[#This Row],[deadline]]/60)/60)/24)+DATE(1970,1,1)</f>
        <v>40857.25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tr">
        <f>LEFT(Table1[[#This Row],[category &amp; sub-category]],FIND("/",Table1[[#This Row],[category &amp; sub-category]])-1)</f>
        <v>theater</v>
      </c>
      <c r="P382" t="str">
        <f>RIGHT(Table1[[#This Row],[category &amp; sub-category]],LEN(Table1[[#This Row],[category &amp; sub-category]])-FIND("/",Table1[[#This Row],[category &amp; sub-category]]))</f>
        <v>plays</v>
      </c>
      <c r="Q382" s="4">
        <f>ROUND(((Table1[[#This Row],[pledged]]/Table1[[#This Row],[goal]])*100),0)</f>
        <v>160</v>
      </c>
      <c r="R382">
        <f>IFERROR(ROUND((Table1[[#This Row],[pledged]]/Table1[[#This Row],[backers_count]]),2),Table1[[#This Row],[pledged]])</f>
        <v>47.71</v>
      </c>
      <c r="S382" s="9">
        <f>(((Table1[[#This Row],[launched_at]]/60)/60)/24)+DATE(1970,1,1)</f>
        <v>41448.208333333336</v>
      </c>
      <c r="T382" s="9">
        <f>(((Table1[[#This Row],[deadline]]/60)/60)/24)+DATE(1970,1,1)</f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tr">
        <f>LEFT(Table1[[#This Row],[category &amp; sub-category]],FIND("/",Table1[[#This Row],[category &amp; sub-category]])-1)</f>
        <v>theater</v>
      </c>
      <c r="P383" t="str">
        <f>RIGHT(Table1[[#This Row],[category &amp; sub-category]],LEN(Table1[[#This Row],[category &amp; sub-category]])-FIND("/",Table1[[#This Row],[category &amp; sub-category]]))</f>
        <v>plays</v>
      </c>
      <c r="Q383" s="4">
        <f>ROUND(((Table1[[#This Row],[pledged]]/Table1[[#This Row],[goal]])*100),0)</f>
        <v>184</v>
      </c>
      <c r="R383">
        <f>IFERROR(ROUND((Table1[[#This Row],[pledged]]/Table1[[#This Row],[backers_count]]),2),Table1[[#This Row],[pledged]])</f>
        <v>62.9</v>
      </c>
      <c r="S383" s="9">
        <f>(((Table1[[#This Row],[launched_at]]/60)/60)/24)+DATE(1970,1,1)</f>
        <v>42163.208333333328</v>
      </c>
      <c r="T383" s="9">
        <f>(((Table1[[#This Row],[deadline]]/60)/60)/24)+DATE(1970,1,1)</f>
        <v>42209.208333333328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tr">
        <f>LEFT(Table1[[#This Row],[category &amp; sub-category]],FIND("/",Table1[[#This Row],[category &amp; sub-category]])-1)</f>
        <v>photography</v>
      </c>
      <c r="P384" t="str">
        <f>RIGHT(Table1[[#This Row],[category &amp; sub-category]],LEN(Table1[[#This Row],[category &amp; sub-category]])-FIND("/",Table1[[#This Row],[category &amp; sub-category]]))</f>
        <v>photography books</v>
      </c>
      <c r="Q384" s="4">
        <f>ROUND(((Table1[[#This Row],[pledged]]/Table1[[#This Row],[goal]])*100),0)</f>
        <v>64</v>
      </c>
      <c r="R384">
        <f>IFERROR(ROUND((Table1[[#This Row],[pledged]]/Table1[[#This Row],[backers_count]]),2),Table1[[#This Row],[pledged]])</f>
        <v>86.61</v>
      </c>
      <c r="S384" s="9">
        <f>(((Table1[[#This Row],[launched_at]]/60)/60)/24)+DATE(1970,1,1)</f>
        <v>43024.208333333328</v>
      </c>
      <c r="T384" s="9">
        <f>(((Table1[[#This Row],[deadline]]/60)/60)/24)+DATE(1970,1,1)</f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tr">
        <f>LEFT(Table1[[#This Row],[category &amp; sub-category]],FIND("/",Table1[[#This Row],[category &amp; sub-category]])-1)</f>
        <v>food</v>
      </c>
      <c r="P385" t="str">
        <f>RIGHT(Table1[[#This Row],[category &amp; sub-category]],LEN(Table1[[#This Row],[category &amp; sub-category]])-FIND("/",Table1[[#This Row],[category &amp; sub-category]]))</f>
        <v>food trucks</v>
      </c>
      <c r="Q385" s="4">
        <f>ROUND(((Table1[[#This Row],[pledged]]/Table1[[#This Row],[goal]])*100),0)</f>
        <v>225</v>
      </c>
      <c r="R385">
        <f>IFERROR(ROUND((Table1[[#This Row],[pledged]]/Table1[[#This Row],[backers_count]]),2),Table1[[#This Row],[pledged]])</f>
        <v>75.13</v>
      </c>
      <c r="S385" s="9">
        <f>(((Table1[[#This Row],[launched_at]]/60)/60)/24)+DATE(1970,1,1)</f>
        <v>43509.25</v>
      </c>
      <c r="T385" s="9">
        <f>(((Table1[[#This Row],[deadline]]/60)/60)/24)+DATE(1970,1,1)</f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tr">
        <f>LEFT(Table1[[#This Row],[category &amp; sub-category]],FIND("/",Table1[[#This Row],[category &amp; sub-category]])-1)</f>
        <v>film &amp; video</v>
      </c>
      <c r="P386" t="str">
        <f>RIGHT(Table1[[#This Row],[category &amp; sub-category]],LEN(Table1[[#This Row],[category &amp; sub-category]])-FIND("/",Table1[[#This Row],[category &amp; sub-category]]))</f>
        <v>documentary</v>
      </c>
      <c r="Q386" s="4">
        <f>ROUND(((Table1[[#This Row],[pledged]]/Table1[[#This Row],[goal]])*100),0)</f>
        <v>172</v>
      </c>
      <c r="R386">
        <f>IFERROR(ROUND((Table1[[#This Row],[pledged]]/Table1[[#This Row],[backers_count]]),2),Table1[[#This Row],[pledged]])</f>
        <v>41</v>
      </c>
      <c r="S386" s="9">
        <f>(((Table1[[#This Row],[launched_at]]/60)/60)/24)+DATE(1970,1,1)</f>
        <v>42776.25</v>
      </c>
      <c r="T386" s="9">
        <f>(((Table1[[#This Row],[deadline]]/60)/60)/24)+DATE(1970,1,1)</f>
        <v>42803.25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tr">
        <f>LEFT(Table1[[#This Row],[category &amp; sub-category]],FIND("/",Table1[[#This Row],[category &amp; sub-category]])-1)</f>
        <v>publishing</v>
      </c>
      <c r="P387" t="str">
        <f>RIGHT(Table1[[#This Row],[category &amp; sub-category]],LEN(Table1[[#This Row],[category &amp; sub-category]])-FIND("/",Table1[[#This Row],[category &amp; sub-category]]))</f>
        <v>nonfiction</v>
      </c>
      <c r="Q387" s="4">
        <f>ROUND(((Table1[[#This Row],[pledged]]/Table1[[#This Row],[goal]])*100),0)</f>
        <v>146</v>
      </c>
      <c r="R387">
        <f>IFERROR(ROUND((Table1[[#This Row],[pledged]]/Table1[[#This Row],[backers_count]]),2),Table1[[#This Row],[pledged]])</f>
        <v>50.01</v>
      </c>
      <c r="S387" s="9">
        <f>(((Table1[[#This Row],[launched_at]]/60)/60)/24)+DATE(1970,1,1)</f>
        <v>43553.208333333328</v>
      </c>
      <c r="T387" s="9">
        <f>(((Table1[[#This Row],[deadline]]/60)/60)/24)+DATE(1970,1,1)</f>
        <v>43585.208333333328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tr">
        <f>LEFT(Table1[[#This Row],[category &amp; sub-category]],FIND("/",Table1[[#This Row],[category &amp; sub-category]])-1)</f>
        <v>theater</v>
      </c>
      <c r="P388" t="str">
        <f>RIGHT(Table1[[#This Row],[category &amp; sub-category]],LEN(Table1[[#This Row],[category &amp; sub-category]])-FIND("/",Table1[[#This Row],[category &amp; sub-category]]))</f>
        <v>plays</v>
      </c>
      <c r="Q388" s="4">
        <f>ROUND(((Table1[[#This Row],[pledged]]/Table1[[#This Row],[goal]])*100),0)</f>
        <v>76</v>
      </c>
      <c r="R388">
        <f>IFERROR(ROUND((Table1[[#This Row],[pledged]]/Table1[[#This Row],[backers_count]]),2),Table1[[#This Row],[pledged]])</f>
        <v>96.96</v>
      </c>
      <c r="S388" s="9">
        <f>(((Table1[[#This Row],[launched_at]]/60)/60)/24)+DATE(1970,1,1)</f>
        <v>40355.208333333336</v>
      </c>
      <c r="T388" s="9">
        <f>(((Table1[[#This Row],[deadline]]/60)/60)/24)+DATE(1970,1,1)</f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tr">
        <f>LEFT(Table1[[#This Row],[category &amp; sub-category]],FIND("/",Table1[[#This Row],[category &amp; sub-category]])-1)</f>
        <v>technology</v>
      </c>
      <c r="P389" t="str">
        <f>RIGHT(Table1[[#This Row],[category &amp; sub-category]],LEN(Table1[[#This Row],[category &amp; sub-category]])-FIND("/",Table1[[#This Row],[category &amp; sub-category]]))</f>
        <v>wearables</v>
      </c>
      <c r="Q389" s="4">
        <f>ROUND(((Table1[[#This Row],[pledged]]/Table1[[#This Row],[goal]])*100),0)</f>
        <v>39</v>
      </c>
      <c r="R389">
        <f>IFERROR(ROUND((Table1[[#This Row],[pledged]]/Table1[[#This Row],[backers_count]]),2),Table1[[#This Row],[pledged]])</f>
        <v>100.93</v>
      </c>
      <c r="S389" s="9">
        <f>(((Table1[[#This Row],[launched_at]]/60)/60)/24)+DATE(1970,1,1)</f>
        <v>41072.208333333336</v>
      </c>
      <c r="T389" s="9">
        <f>(((Table1[[#This Row],[deadline]]/60)/60)/24)+DATE(1970,1,1)</f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tr">
        <f>LEFT(Table1[[#This Row],[category &amp; sub-category]],FIND("/",Table1[[#This Row],[category &amp; sub-category]])-1)</f>
        <v>music</v>
      </c>
      <c r="P390" t="str">
        <f>RIGHT(Table1[[#This Row],[category &amp; sub-category]],LEN(Table1[[#This Row],[category &amp; sub-category]])-FIND("/",Table1[[#This Row],[category &amp; sub-category]]))</f>
        <v>indie rock</v>
      </c>
      <c r="Q390" s="4">
        <f>ROUND(((Table1[[#This Row],[pledged]]/Table1[[#This Row],[goal]])*100),0)</f>
        <v>11</v>
      </c>
      <c r="R390">
        <f>IFERROR(ROUND((Table1[[#This Row],[pledged]]/Table1[[#This Row],[backers_count]]),2),Table1[[#This Row],[pledged]])</f>
        <v>89.23</v>
      </c>
      <c r="S390" s="9">
        <f>(((Table1[[#This Row],[launched_at]]/60)/60)/24)+DATE(1970,1,1)</f>
        <v>40912.25</v>
      </c>
      <c r="T390" s="9">
        <f>(((Table1[[#This Row],[deadline]]/60)/60)/24)+DATE(1970,1,1)</f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tr">
        <f>LEFT(Table1[[#This Row],[category &amp; sub-category]],FIND("/",Table1[[#This Row],[category &amp; sub-category]])-1)</f>
        <v>theater</v>
      </c>
      <c r="P391" t="str">
        <f>RIGHT(Table1[[#This Row],[category &amp; sub-category]],LEN(Table1[[#This Row],[category &amp; sub-category]])-FIND("/",Table1[[#This Row],[category &amp; sub-category]]))</f>
        <v>plays</v>
      </c>
      <c r="Q391" s="4">
        <f>ROUND(((Table1[[#This Row],[pledged]]/Table1[[#This Row],[goal]])*100),0)</f>
        <v>122</v>
      </c>
      <c r="R391">
        <f>IFERROR(ROUND((Table1[[#This Row],[pledged]]/Table1[[#This Row],[backers_count]]),2),Table1[[#This Row],[pledged]])</f>
        <v>87.98</v>
      </c>
      <c r="S391" s="9">
        <f>(((Table1[[#This Row],[launched_at]]/60)/60)/24)+DATE(1970,1,1)</f>
        <v>40479.208333333336</v>
      </c>
      <c r="T391" s="9">
        <f>(((Table1[[#This Row],[deadline]]/60)/60)/24)+DATE(1970,1,1)</f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tr">
        <f>LEFT(Table1[[#This Row],[category &amp; sub-category]],FIND("/",Table1[[#This Row],[category &amp; sub-category]])-1)</f>
        <v>photography</v>
      </c>
      <c r="P392" t="str">
        <f>RIGHT(Table1[[#This Row],[category &amp; sub-category]],LEN(Table1[[#This Row],[category &amp; sub-category]])-FIND("/",Table1[[#This Row],[category &amp; sub-category]]))</f>
        <v>photography books</v>
      </c>
      <c r="Q392" s="4">
        <f>ROUND(((Table1[[#This Row],[pledged]]/Table1[[#This Row],[goal]])*100),0)</f>
        <v>187</v>
      </c>
      <c r="R392">
        <f>IFERROR(ROUND((Table1[[#This Row],[pledged]]/Table1[[#This Row],[backers_count]]),2),Table1[[#This Row],[pledged]])</f>
        <v>89.54</v>
      </c>
      <c r="S392" s="9">
        <f>(((Table1[[#This Row],[launched_at]]/60)/60)/24)+DATE(1970,1,1)</f>
        <v>41530.208333333336</v>
      </c>
      <c r="T392" s="9">
        <f>(((Table1[[#This Row],[deadline]]/60)/60)/24)+DATE(1970,1,1)</f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tr">
        <f>LEFT(Table1[[#This Row],[category &amp; sub-category]],FIND("/",Table1[[#This Row],[category &amp; sub-category]])-1)</f>
        <v>publishing</v>
      </c>
      <c r="P393" t="str">
        <f>RIGHT(Table1[[#This Row],[category &amp; sub-category]],LEN(Table1[[#This Row],[category &amp; sub-category]])-FIND("/",Table1[[#This Row],[category &amp; sub-category]]))</f>
        <v>nonfiction</v>
      </c>
      <c r="Q393" s="4">
        <f>ROUND(((Table1[[#This Row],[pledged]]/Table1[[#This Row],[goal]])*100),0)</f>
        <v>7</v>
      </c>
      <c r="R393">
        <f>IFERROR(ROUND((Table1[[#This Row],[pledged]]/Table1[[#This Row],[backers_count]]),2),Table1[[#This Row],[pledged]])</f>
        <v>29.09</v>
      </c>
      <c r="S393" s="9">
        <f>(((Table1[[#This Row],[launched_at]]/60)/60)/24)+DATE(1970,1,1)</f>
        <v>41653.25</v>
      </c>
      <c r="T393" s="9">
        <f>(((Table1[[#This Row],[deadline]]/60)/60)/24)+DATE(1970,1,1)</f>
        <v>41655.25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tr">
        <f>LEFT(Table1[[#This Row],[category &amp; sub-category]],FIND("/",Table1[[#This Row],[category &amp; sub-category]])-1)</f>
        <v>technology</v>
      </c>
      <c r="P394" t="str">
        <f>RIGHT(Table1[[#This Row],[category &amp; sub-category]],LEN(Table1[[#This Row],[category &amp; sub-category]])-FIND("/",Table1[[#This Row],[category &amp; sub-category]]))</f>
        <v>wearables</v>
      </c>
      <c r="Q394" s="4">
        <f>ROUND(((Table1[[#This Row],[pledged]]/Table1[[#This Row],[goal]])*100),0)</f>
        <v>66</v>
      </c>
      <c r="R394">
        <f>IFERROR(ROUND((Table1[[#This Row],[pledged]]/Table1[[#This Row],[backers_count]]),2),Table1[[#This Row],[pledged]])</f>
        <v>42.01</v>
      </c>
      <c r="S394" s="9">
        <f>(((Table1[[#This Row],[launched_at]]/60)/60)/24)+DATE(1970,1,1)</f>
        <v>40549.25</v>
      </c>
      <c r="T394" s="9">
        <f>(((Table1[[#This Row],[deadline]]/60)/60)/24)+DATE(1970,1,1)</f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tr">
        <f>LEFT(Table1[[#This Row],[category &amp; sub-category]],FIND("/",Table1[[#This Row],[category &amp; sub-category]])-1)</f>
        <v>music</v>
      </c>
      <c r="P395" t="str">
        <f>RIGHT(Table1[[#This Row],[category &amp; sub-category]],LEN(Table1[[#This Row],[category &amp; sub-category]])-FIND("/",Table1[[#This Row],[category &amp; sub-category]]))</f>
        <v>jazz</v>
      </c>
      <c r="Q395" s="4">
        <f>ROUND(((Table1[[#This Row],[pledged]]/Table1[[#This Row],[goal]])*100),0)</f>
        <v>229</v>
      </c>
      <c r="R395">
        <f>IFERROR(ROUND((Table1[[#This Row],[pledged]]/Table1[[#This Row],[backers_count]]),2),Table1[[#This Row],[pledged]])</f>
        <v>47</v>
      </c>
      <c r="S395" s="9">
        <f>(((Table1[[#This Row],[launched_at]]/60)/60)/24)+DATE(1970,1,1)</f>
        <v>42933.208333333328</v>
      </c>
      <c r="T395" s="9">
        <f>(((Table1[[#This Row],[deadline]]/60)/60)/24)+DATE(1970,1,1)</f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tr">
        <f>LEFT(Table1[[#This Row],[category &amp; sub-category]],FIND("/",Table1[[#This Row],[category &amp; sub-category]])-1)</f>
        <v>film &amp; video</v>
      </c>
      <c r="P396" t="str">
        <f>RIGHT(Table1[[#This Row],[category &amp; sub-category]],LEN(Table1[[#This Row],[category &amp; sub-category]])-FIND("/",Table1[[#This Row],[category &amp; sub-category]]))</f>
        <v>documentary</v>
      </c>
      <c r="Q396" s="4">
        <f>ROUND(((Table1[[#This Row],[pledged]]/Table1[[#This Row],[goal]])*100),0)</f>
        <v>469</v>
      </c>
      <c r="R396">
        <f>IFERROR(ROUND((Table1[[#This Row],[pledged]]/Table1[[#This Row],[backers_count]]),2),Table1[[#This Row],[pledged]])</f>
        <v>110.44</v>
      </c>
      <c r="S396" s="9">
        <f>(((Table1[[#This Row],[launched_at]]/60)/60)/24)+DATE(1970,1,1)</f>
        <v>41484.208333333336</v>
      </c>
      <c r="T396" s="9">
        <f>(((Table1[[#This Row],[deadline]]/60)/60)/24)+DATE(1970,1,1)</f>
        <v>41494.208333333336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tr">
        <f>LEFT(Table1[[#This Row],[category &amp; sub-category]],FIND("/",Table1[[#This Row],[category &amp; sub-category]])-1)</f>
        <v>theater</v>
      </c>
      <c r="P397" t="str">
        <f>RIGHT(Table1[[#This Row],[category &amp; sub-category]],LEN(Table1[[#This Row],[category &amp; sub-category]])-FIND("/",Table1[[#This Row],[category &amp; sub-category]]))</f>
        <v>plays</v>
      </c>
      <c r="Q397" s="4">
        <f>ROUND(((Table1[[#This Row],[pledged]]/Table1[[#This Row],[goal]])*100),0)</f>
        <v>130</v>
      </c>
      <c r="R397">
        <f>IFERROR(ROUND((Table1[[#This Row],[pledged]]/Table1[[#This Row],[backers_count]]),2),Table1[[#This Row],[pledged]])</f>
        <v>41.99</v>
      </c>
      <c r="S397" s="9">
        <f>(((Table1[[#This Row],[launched_at]]/60)/60)/24)+DATE(1970,1,1)</f>
        <v>40885.25</v>
      </c>
      <c r="T397" s="9">
        <f>(((Table1[[#This Row],[deadline]]/60)/60)/24)+DATE(1970,1,1)</f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tr">
        <f>LEFT(Table1[[#This Row],[category &amp; sub-category]],FIND("/",Table1[[#This Row],[category &amp; sub-category]])-1)</f>
        <v>film &amp; video</v>
      </c>
      <c r="P398" t="str">
        <f>RIGHT(Table1[[#This Row],[category &amp; sub-category]],LEN(Table1[[#This Row],[category &amp; sub-category]])-FIND("/",Table1[[#This Row],[category &amp; sub-category]]))</f>
        <v>drama</v>
      </c>
      <c r="Q398" s="4">
        <f>ROUND(((Table1[[#This Row],[pledged]]/Table1[[#This Row],[goal]])*100),0)</f>
        <v>167</v>
      </c>
      <c r="R398">
        <f>IFERROR(ROUND((Table1[[#This Row],[pledged]]/Table1[[#This Row],[backers_count]]),2),Table1[[#This Row],[pledged]])</f>
        <v>48.01</v>
      </c>
      <c r="S398" s="9">
        <f>(((Table1[[#This Row],[launched_at]]/60)/60)/24)+DATE(1970,1,1)</f>
        <v>43378.208333333328</v>
      </c>
      <c r="T398" s="9">
        <f>(((Table1[[#This Row],[deadline]]/60)/60)/24)+DATE(1970,1,1)</f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tr">
        <f>LEFT(Table1[[#This Row],[category &amp; sub-category]],FIND("/",Table1[[#This Row],[category &amp; sub-category]])-1)</f>
        <v>music</v>
      </c>
      <c r="P399" t="str">
        <f>RIGHT(Table1[[#This Row],[category &amp; sub-category]],LEN(Table1[[#This Row],[category &amp; sub-category]])-FIND("/",Table1[[#This Row],[category &amp; sub-category]]))</f>
        <v>rock</v>
      </c>
      <c r="Q399" s="4">
        <f>ROUND(((Table1[[#This Row],[pledged]]/Table1[[#This Row],[goal]])*100),0)</f>
        <v>174</v>
      </c>
      <c r="R399">
        <f>IFERROR(ROUND((Table1[[#This Row],[pledged]]/Table1[[#This Row],[backers_count]]),2),Table1[[#This Row],[pledged]])</f>
        <v>31.02</v>
      </c>
      <c r="S399" s="9">
        <f>(((Table1[[#This Row],[launched_at]]/60)/60)/24)+DATE(1970,1,1)</f>
        <v>41417.208333333336</v>
      </c>
      <c r="T399" s="9">
        <f>(((Table1[[#This Row],[deadline]]/60)/60)/24)+DATE(1970,1,1)</f>
        <v>41423.208333333336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tr">
        <f>LEFT(Table1[[#This Row],[category &amp; sub-category]],FIND("/",Table1[[#This Row],[category &amp; sub-category]])-1)</f>
        <v>film &amp; video</v>
      </c>
      <c r="P400" t="str">
        <f>RIGHT(Table1[[#This Row],[category &amp; sub-category]],LEN(Table1[[#This Row],[category &amp; sub-category]])-FIND("/",Table1[[#This Row],[category &amp; sub-category]]))</f>
        <v>animation</v>
      </c>
      <c r="Q400" s="4">
        <f>ROUND(((Table1[[#This Row],[pledged]]/Table1[[#This Row],[goal]])*100),0)</f>
        <v>718</v>
      </c>
      <c r="R400">
        <f>IFERROR(ROUND((Table1[[#This Row],[pledged]]/Table1[[#This Row],[backers_count]]),2),Table1[[#This Row],[pledged]])</f>
        <v>99.2</v>
      </c>
      <c r="S400" s="9">
        <f>(((Table1[[#This Row],[launched_at]]/60)/60)/24)+DATE(1970,1,1)</f>
        <v>43228.208333333328</v>
      </c>
      <c r="T400" s="9">
        <f>(((Table1[[#This Row],[deadline]]/60)/60)/24)+DATE(1970,1,1)</f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tr">
        <f>LEFT(Table1[[#This Row],[category &amp; sub-category]],FIND("/",Table1[[#This Row],[category &amp; sub-category]])-1)</f>
        <v>music</v>
      </c>
      <c r="P401" t="str">
        <f>RIGHT(Table1[[#This Row],[category &amp; sub-category]],LEN(Table1[[#This Row],[category &amp; sub-category]])-FIND("/",Table1[[#This Row],[category &amp; sub-category]]))</f>
        <v>indie rock</v>
      </c>
      <c r="Q401" s="4">
        <f>ROUND(((Table1[[#This Row],[pledged]]/Table1[[#This Row],[goal]])*100),0)</f>
        <v>64</v>
      </c>
      <c r="R401">
        <f>IFERROR(ROUND((Table1[[#This Row],[pledged]]/Table1[[#This Row],[backers_count]]),2),Table1[[#This Row],[pledged]])</f>
        <v>66.02</v>
      </c>
      <c r="S401" s="9">
        <f>(((Table1[[#This Row],[launched_at]]/60)/60)/24)+DATE(1970,1,1)</f>
        <v>40576.25</v>
      </c>
      <c r="T401" s="9">
        <f>(((Table1[[#This Row],[deadline]]/60)/60)/24)+DATE(1970,1,1)</f>
        <v>40583.25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tr">
        <f>LEFT(Table1[[#This Row],[category &amp; sub-category]],FIND("/",Table1[[#This Row],[category &amp; sub-category]])-1)</f>
        <v>photography</v>
      </c>
      <c r="P402" t="str">
        <f>RIGHT(Table1[[#This Row],[category &amp; sub-category]],LEN(Table1[[#This Row],[category &amp; sub-category]])-FIND("/",Table1[[#This Row],[category &amp; sub-category]]))</f>
        <v>photography books</v>
      </c>
      <c r="Q402" s="4">
        <f>ROUND(((Table1[[#This Row],[pledged]]/Table1[[#This Row],[goal]])*100),0)</f>
        <v>2</v>
      </c>
      <c r="R402">
        <f>IFERROR(ROUND((Table1[[#This Row],[pledged]]/Table1[[#This Row],[backers_count]]),2),Table1[[#This Row],[pledged]])</f>
        <v>2</v>
      </c>
      <c r="S402" s="9">
        <f>(((Table1[[#This Row],[launched_at]]/60)/60)/24)+DATE(1970,1,1)</f>
        <v>41502.208333333336</v>
      </c>
      <c r="T402" s="9">
        <f>(((Table1[[#This Row],[deadline]]/60)/60)/24)+DATE(1970,1,1)</f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tr">
        <f>LEFT(Table1[[#This Row],[category &amp; sub-category]],FIND("/",Table1[[#This Row],[category &amp; sub-category]])-1)</f>
        <v>theater</v>
      </c>
      <c r="P403" t="str">
        <f>RIGHT(Table1[[#This Row],[category &amp; sub-category]],LEN(Table1[[#This Row],[category &amp; sub-category]])-FIND("/",Table1[[#This Row],[category &amp; sub-category]]))</f>
        <v>plays</v>
      </c>
      <c r="Q403" s="4">
        <f>ROUND(((Table1[[#This Row],[pledged]]/Table1[[#This Row],[goal]])*100),0)</f>
        <v>1530</v>
      </c>
      <c r="R403">
        <f>IFERROR(ROUND((Table1[[#This Row],[pledged]]/Table1[[#This Row],[backers_count]]),2),Table1[[#This Row],[pledged]])</f>
        <v>46.06</v>
      </c>
      <c r="S403" s="9">
        <f>(((Table1[[#This Row],[launched_at]]/60)/60)/24)+DATE(1970,1,1)</f>
        <v>43765.208333333328</v>
      </c>
      <c r="T403" s="9">
        <f>(((Table1[[#This Row],[deadline]]/60)/60)/24)+DATE(1970,1,1)</f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tr">
        <f>LEFT(Table1[[#This Row],[category &amp; sub-category]],FIND("/",Table1[[#This Row],[category &amp; sub-category]])-1)</f>
        <v>film &amp; video</v>
      </c>
      <c r="P404" t="str">
        <f>RIGHT(Table1[[#This Row],[category &amp; sub-category]],LEN(Table1[[#This Row],[category &amp; sub-category]])-FIND("/",Table1[[#This Row],[category &amp; sub-category]]))</f>
        <v>shorts</v>
      </c>
      <c r="Q404" s="4">
        <f>ROUND(((Table1[[#This Row],[pledged]]/Table1[[#This Row],[goal]])*100),0)</f>
        <v>40</v>
      </c>
      <c r="R404">
        <f>IFERROR(ROUND((Table1[[#This Row],[pledged]]/Table1[[#This Row],[backers_count]]),2),Table1[[#This Row],[pledged]])</f>
        <v>73.650000000000006</v>
      </c>
      <c r="S404" s="9">
        <f>(((Table1[[#This Row],[launched_at]]/60)/60)/24)+DATE(1970,1,1)</f>
        <v>40914.25</v>
      </c>
      <c r="T404" s="9">
        <f>(((Table1[[#This Row],[deadline]]/60)/60)/24)+DATE(1970,1,1)</f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tr">
        <f>LEFT(Table1[[#This Row],[category &amp; sub-category]],FIND("/",Table1[[#This Row],[category &amp; sub-category]])-1)</f>
        <v>theater</v>
      </c>
      <c r="P405" t="str">
        <f>RIGHT(Table1[[#This Row],[category &amp; sub-category]],LEN(Table1[[#This Row],[category &amp; sub-category]])-FIND("/",Table1[[#This Row],[category &amp; sub-category]]))</f>
        <v>plays</v>
      </c>
      <c r="Q405" s="4">
        <f>ROUND(((Table1[[#This Row],[pledged]]/Table1[[#This Row],[goal]])*100),0)</f>
        <v>86</v>
      </c>
      <c r="R405">
        <f>IFERROR(ROUND((Table1[[#This Row],[pledged]]/Table1[[#This Row],[backers_count]]),2),Table1[[#This Row],[pledged]])</f>
        <v>55.99</v>
      </c>
      <c r="S405" s="9">
        <f>(((Table1[[#This Row],[launched_at]]/60)/60)/24)+DATE(1970,1,1)</f>
        <v>40310.208333333336</v>
      </c>
      <c r="T405" s="9">
        <f>(((Table1[[#This Row],[deadline]]/60)/60)/24)+DATE(1970,1,1)</f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tr">
        <f>LEFT(Table1[[#This Row],[category &amp; sub-category]],FIND("/",Table1[[#This Row],[category &amp; sub-category]])-1)</f>
        <v>theater</v>
      </c>
      <c r="P406" t="str">
        <f>RIGHT(Table1[[#This Row],[category &amp; sub-category]],LEN(Table1[[#This Row],[category &amp; sub-category]])-FIND("/",Table1[[#This Row],[category &amp; sub-category]]))</f>
        <v>plays</v>
      </c>
      <c r="Q406" s="4">
        <f>ROUND(((Table1[[#This Row],[pledged]]/Table1[[#This Row],[goal]])*100),0)</f>
        <v>316</v>
      </c>
      <c r="R406">
        <f>IFERROR(ROUND((Table1[[#This Row],[pledged]]/Table1[[#This Row],[backers_count]]),2),Table1[[#This Row],[pledged]])</f>
        <v>68.989999999999995</v>
      </c>
      <c r="S406" s="9">
        <f>(((Table1[[#This Row],[launched_at]]/60)/60)/24)+DATE(1970,1,1)</f>
        <v>43053.25</v>
      </c>
      <c r="T406" s="9">
        <f>(((Table1[[#This Row],[deadline]]/60)/60)/24)+DATE(1970,1,1)</f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tr">
        <f>LEFT(Table1[[#This Row],[category &amp; sub-category]],FIND("/",Table1[[#This Row],[category &amp; sub-category]])-1)</f>
        <v>theater</v>
      </c>
      <c r="P407" t="str">
        <f>RIGHT(Table1[[#This Row],[category &amp; sub-category]],LEN(Table1[[#This Row],[category &amp; sub-category]])-FIND("/",Table1[[#This Row],[category &amp; sub-category]]))</f>
        <v>plays</v>
      </c>
      <c r="Q407" s="4">
        <f>ROUND(((Table1[[#This Row],[pledged]]/Table1[[#This Row],[goal]])*100),0)</f>
        <v>90</v>
      </c>
      <c r="R407">
        <f>IFERROR(ROUND((Table1[[#This Row],[pledged]]/Table1[[#This Row],[backers_count]]),2),Table1[[#This Row],[pledged]])</f>
        <v>60.98</v>
      </c>
      <c r="S407" s="9">
        <f>(((Table1[[#This Row],[launched_at]]/60)/60)/24)+DATE(1970,1,1)</f>
        <v>43255.208333333328</v>
      </c>
      <c r="T407" s="9">
        <f>(((Table1[[#This Row],[deadline]]/60)/60)/24)+DATE(1970,1,1)</f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tr">
        <f>LEFT(Table1[[#This Row],[category &amp; sub-category]],FIND("/",Table1[[#This Row],[category &amp; sub-category]])-1)</f>
        <v>film &amp; video</v>
      </c>
      <c r="P408" t="str">
        <f>RIGHT(Table1[[#This Row],[category &amp; sub-category]],LEN(Table1[[#This Row],[category &amp; sub-category]])-FIND("/",Table1[[#This Row],[category &amp; sub-category]]))</f>
        <v>documentary</v>
      </c>
      <c r="Q408" s="4">
        <f>ROUND(((Table1[[#This Row],[pledged]]/Table1[[#This Row],[goal]])*100),0)</f>
        <v>182</v>
      </c>
      <c r="R408">
        <f>IFERROR(ROUND((Table1[[#This Row],[pledged]]/Table1[[#This Row],[backers_count]]),2),Table1[[#This Row],[pledged]])</f>
        <v>110.98</v>
      </c>
      <c r="S408" s="9">
        <f>(((Table1[[#This Row],[launched_at]]/60)/60)/24)+DATE(1970,1,1)</f>
        <v>41304.25</v>
      </c>
      <c r="T408" s="9">
        <f>(((Table1[[#This Row],[deadline]]/60)/60)/24)+DATE(1970,1,1)</f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tr">
        <f>LEFT(Table1[[#This Row],[category &amp; sub-category]],FIND("/",Table1[[#This Row],[category &amp; sub-category]])-1)</f>
        <v>theater</v>
      </c>
      <c r="P409" t="str">
        <f>RIGHT(Table1[[#This Row],[category &amp; sub-category]],LEN(Table1[[#This Row],[category &amp; sub-category]])-FIND("/",Table1[[#This Row],[category &amp; sub-category]]))</f>
        <v>plays</v>
      </c>
      <c r="Q409" s="4">
        <f>ROUND(((Table1[[#This Row],[pledged]]/Table1[[#This Row],[goal]])*100),0)</f>
        <v>356</v>
      </c>
      <c r="R409">
        <f>IFERROR(ROUND((Table1[[#This Row],[pledged]]/Table1[[#This Row],[backers_count]]),2),Table1[[#This Row],[pledged]])</f>
        <v>25</v>
      </c>
      <c r="S409" s="9">
        <f>(((Table1[[#This Row],[launched_at]]/60)/60)/24)+DATE(1970,1,1)</f>
        <v>43751.208333333328</v>
      </c>
      <c r="T409" s="9">
        <f>(((Table1[[#This Row],[deadline]]/60)/60)/24)+DATE(1970,1,1)</f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tr">
        <f>LEFT(Table1[[#This Row],[category &amp; sub-category]],FIND("/",Table1[[#This Row],[category &amp; sub-category]])-1)</f>
        <v>film &amp; video</v>
      </c>
      <c r="P410" t="str">
        <f>RIGHT(Table1[[#This Row],[category &amp; sub-category]],LEN(Table1[[#This Row],[category &amp; sub-category]])-FIND("/",Table1[[#This Row],[category &amp; sub-category]]))</f>
        <v>documentary</v>
      </c>
      <c r="Q410" s="4">
        <f>ROUND(((Table1[[#This Row],[pledged]]/Table1[[#This Row],[goal]])*100),0)</f>
        <v>132</v>
      </c>
      <c r="R410">
        <f>IFERROR(ROUND((Table1[[#This Row],[pledged]]/Table1[[#This Row],[backers_count]]),2),Table1[[#This Row],[pledged]])</f>
        <v>78.760000000000005</v>
      </c>
      <c r="S410" s="9">
        <f>(((Table1[[#This Row],[launched_at]]/60)/60)/24)+DATE(1970,1,1)</f>
        <v>42541.208333333328</v>
      </c>
      <c r="T410" s="9">
        <f>(((Table1[[#This Row],[deadline]]/60)/60)/24)+DATE(1970,1,1)</f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tr">
        <f>LEFT(Table1[[#This Row],[category &amp; sub-category]],FIND("/",Table1[[#This Row],[category &amp; sub-category]])-1)</f>
        <v>music</v>
      </c>
      <c r="P411" t="str">
        <f>RIGHT(Table1[[#This Row],[category &amp; sub-category]],LEN(Table1[[#This Row],[category &amp; sub-category]])-FIND("/",Table1[[#This Row],[category &amp; sub-category]]))</f>
        <v>rock</v>
      </c>
      <c r="Q411" s="4">
        <f>ROUND(((Table1[[#This Row],[pledged]]/Table1[[#This Row],[goal]])*100),0)</f>
        <v>46</v>
      </c>
      <c r="R411">
        <f>IFERROR(ROUND((Table1[[#This Row],[pledged]]/Table1[[#This Row],[backers_count]]),2),Table1[[#This Row],[pledged]])</f>
        <v>87.96</v>
      </c>
      <c r="S411" s="9">
        <f>(((Table1[[#This Row],[launched_at]]/60)/60)/24)+DATE(1970,1,1)</f>
        <v>42843.208333333328</v>
      </c>
      <c r="T411" s="9">
        <f>(((Table1[[#This Row],[deadline]]/60)/60)/24)+DATE(1970,1,1)</f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tr">
        <f>LEFT(Table1[[#This Row],[category &amp; sub-category]],FIND("/",Table1[[#This Row],[category &amp; sub-category]])-1)</f>
        <v>games</v>
      </c>
      <c r="P412" t="str">
        <f>RIGHT(Table1[[#This Row],[category &amp; sub-category]],LEN(Table1[[#This Row],[category &amp; sub-category]])-FIND("/",Table1[[#This Row],[category &amp; sub-category]]))</f>
        <v>mobile games</v>
      </c>
      <c r="Q412" s="4">
        <f>ROUND(((Table1[[#This Row],[pledged]]/Table1[[#This Row],[goal]])*100),0)</f>
        <v>36</v>
      </c>
      <c r="R412">
        <f>IFERROR(ROUND((Table1[[#This Row],[pledged]]/Table1[[#This Row],[backers_count]]),2),Table1[[#This Row],[pledged]])</f>
        <v>49.99</v>
      </c>
      <c r="S412" s="9">
        <f>(((Table1[[#This Row],[launched_at]]/60)/60)/24)+DATE(1970,1,1)</f>
        <v>42122.208333333328</v>
      </c>
      <c r="T412" s="9">
        <f>(((Table1[[#This Row],[deadline]]/60)/60)/24)+DATE(1970,1,1)</f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tr">
        <f>LEFT(Table1[[#This Row],[category &amp; sub-category]],FIND("/",Table1[[#This Row],[category &amp; sub-category]])-1)</f>
        <v>theater</v>
      </c>
      <c r="P413" t="str">
        <f>RIGHT(Table1[[#This Row],[category &amp; sub-category]],LEN(Table1[[#This Row],[category &amp; sub-category]])-FIND("/",Table1[[#This Row],[category &amp; sub-category]]))</f>
        <v>plays</v>
      </c>
      <c r="Q413" s="4">
        <f>ROUND(((Table1[[#This Row],[pledged]]/Table1[[#This Row],[goal]])*100),0)</f>
        <v>105</v>
      </c>
      <c r="R413">
        <f>IFERROR(ROUND((Table1[[#This Row],[pledged]]/Table1[[#This Row],[backers_count]]),2),Table1[[#This Row],[pledged]])</f>
        <v>99.52</v>
      </c>
      <c r="S413" s="9">
        <f>(((Table1[[#This Row],[launched_at]]/60)/60)/24)+DATE(1970,1,1)</f>
        <v>42884.208333333328</v>
      </c>
      <c r="T413" s="9">
        <f>(((Table1[[#This Row],[deadline]]/60)/60)/24)+DATE(1970,1,1)</f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tr">
        <f>LEFT(Table1[[#This Row],[category &amp; sub-category]],FIND("/",Table1[[#This Row],[category &amp; sub-category]])-1)</f>
        <v>publishing</v>
      </c>
      <c r="P414" t="str">
        <f>RIGHT(Table1[[#This Row],[category &amp; sub-category]],LEN(Table1[[#This Row],[category &amp; sub-category]])-FIND("/",Table1[[#This Row],[category &amp; sub-category]]))</f>
        <v>fiction</v>
      </c>
      <c r="Q414" s="4">
        <f>ROUND(((Table1[[#This Row],[pledged]]/Table1[[#This Row],[goal]])*100),0)</f>
        <v>669</v>
      </c>
      <c r="R414">
        <f>IFERROR(ROUND((Table1[[#This Row],[pledged]]/Table1[[#This Row],[backers_count]]),2),Table1[[#This Row],[pledged]])</f>
        <v>104.82</v>
      </c>
      <c r="S414" s="9">
        <f>(((Table1[[#This Row],[launched_at]]/60)/60)/24)+DATE(1970,1,1)</f>
        <v>41642.25</v>
      </c>
      <c r="T414" s="9">
        <f>(((Table1[[#This Row],[deadline]]/60)/60)/24)+DATE(1970,1,1)</f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tr">
        <f>LEFT(Table1[[#This Row],[category &amp; sub-category]],FIND("/",Table1[[#This Row],[category &amp; sub-category]])-1)</f>
        <v>film &amp; video</v>
      </c>
      <c r="P415" t="str">
        <f>RIGHT(Table1[[#This Row],[category &amp; sub-category]],LEN(Table1[[#This Row],[category &amp; sub-category]])-FIND("/",Table1[[#This Row],[category &amp; sub-category]]))</f>
        <v>animation</v>
      </c>
      <c r="Q415" s="4">
        <f>ROUND(((Table1[[#This Row],[pledged]]/Table1[[#This Row],[goal]])*100),0)</f>
        <v>62</v>
      </c>
      <c r="R415">
        <f>IFERROR(ROUND((Table1[[#This Row],[pledged]]/Table1[[#This Row],[backers_count]]),2),Table1[[#This Row],[pledged]])</f>
        <v>108.01</v>
      </c>
      <c r="S415" s="9">
        <f>(((Table1[[#This Row],[launched_at]]/60)/60)/24)+DATE(1970,1,1)</f>
        <v>43431.25</v>
      </c>
      <c r="T415" s="9">
        <f>(((Table1[[#This Row],[deadline]]/60)/60)/24)+DATE(1970,1,1)</f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tr">
        <f>LEFT(Table1[[#This Row],[category &amp; sub-category]],FIND("/",Table1[[#This Row],[category &amp; sub-category]])-1)</f>
        <v>food</v>
      </c>
      <c r="P416" t="str">
        <f>RIGHT(Table1[[#This Row],[category &amp; sub-category]],LEN(Table1[[#This Row],[category &amp; sub-category]])-FIND("/",Table1[[#This Row],[category &amp; sub-category]]))</f>
        <v>food trucks</v>
      </c>
      <c r="Q416" s="4">
        <f>ROUND(((Table1[[#This Row],[pledged]]/Table1[[#This Row],[goal]])*100),0)</f>
        <v>85</v>
      </c>
      <c r="R416">
        <f>IFERROR(ROUND((Table1[[#This Row],[pledged]]/Table1[[#This Row],[backers_count]]),2),Table1[[#This Row],[pledged]])</f>
        <v>29</v>
      </c>
      <c r="S416" s="9">
        <f>(((Table1[[#This Row],[launched_at]]/60)/60)/24)+DATE(1970,1,1)</f>
        <v>40288.208333333336</v>
      </c>
      <c r="T416" s="9">
        <f>(((Table1[[#This Row],[deadline]]/60)/60)/24)+DATE(1970,1,1)</f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tr">
        <f>LEFT(Table1[[#This Row],[category &amp; sub-category]],FIND("/",Table1[[#This Row],[category &amp; sub-category]])-1)</f>
        <v>theater</v>
      </c>
      <c r="P417" t="str">
        <f>RIGHT(Table1[[#This Row],[category &amp; sub-category]],LEN(Table1[[#This Row],[category &amp; sub-category]])-FIND("/",Table1[[#This Row],[category &amp; sub-category]]))</f>
        <v>plays</v>
      </c>
      <c r="Q417" s="4">
        <f>ROUND(((Table1[[#This Row],[pledged]]/Table1[[#This Row],[goal]])*100),0)</f>
        <v>11</v>
      </c>
      <c r="R417">
        <f>IFERROR(ROUND((Table1[[#This Row],[pledged]]/Table1[[#This Row],[backers_count]]),2),Table1[[#This Row],[pledged]])</f>
        <v>30.03</v>
      </c>
      <c r="S417" s="9">
        <f>(((Table1[[#This Row],[launched_at]]/60)/60)/24)+DATE(1970,1,1)</f>
        <v>40921.25</v>
      </c>
      <c r="T417" s="9">
        <f>(((Table1[[#This Row],[deadline]]/60)/60)/24)+DATE(1970,1,1)</f>
        <v>40938.25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tr">
        <f>LEFT(Table1[[#This Row],[category &amp; sub-category]],FIND("/",Table1[[#This Row],[category &amp; sub-category]])-1)</f>
        <v>film &amp; video</v>
      </c>
      <c r="P418" t="str">
        <f>RIGHT(Table1[[#This Row],[category &amp; sub-category]],LEN(Table1[[#This Row],[category &amp; sub-category]])-FIND("/",Table1[[#This Row],[category &amp; sub-category]]))</f>
        <v>documentary</v>
      </c>
      <c r="Q418" s="4">
        <f>ROUND(((Table1[[#This Row],[pledged]]/Table1[[#This Row],[goal]])*100),0)</f>
        <v>44</v>
      </c>
      <c r="R418">
        <f>IFERROR(ROUND((Table1[[#This Row],[pledged]]/Table1[[#This Row],[backers_count]]),2),Table1[[#This Row],[pledged]])</f>
        <v>41.01</v>
      </c>
      <c r="S418" s="9">
        <f>(((Table1[[#This Row],[launched_at]]/60)/60)/24)+DATE(1970,1,1)</f>
        <v>40560.25</v>
      </c>
      <c r="T418" s="9">
        <f>(((Table1[[#This Row],[deadline]]/60)/60)/24)+DATE(1970,1,1)</f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tr">
        <f>LEFT(Table1[[#This Row],[category &amp; sub-category]],FIND("/",Table1[[#This Row],[category &amp; sub-category]])-1)</f>
        <v>theater</v>
      </c>
      <c r="P419" t="str">
        <f>RIGHT(Table1[[#This Row],[category &amp; sub-category]],LEN(Table1[[#This Row],[category &amp; sub-category]])-FIND("/",Table1[[#This Row],[category &amp; sub-category]]))</f>
        <v>plays</v>
      </c>
      <c r="Q419" s="4">
        <f>ROUND(((Table1[[#This Row],[pledged]]/Table1[[#This Row],[goal]])*100),0)</f>
        <v>55</v>
      </c>
      <c r="R419">
        <f>IFERROR(ROUND((Table1[[#This Row],[pledged]]/Table1[[#This Row],[backers_count]]),2),Table1[[#This Row],[pledged]])</f>
        <v>62.87</v>
      </c>
      <c r="S419" s="9">
        <f>(((Table1[[#This Row],[launched_at]]/60)/60)/24)+DATE(1970,1,1)</f>
        <v>43407.208333333328</v>
      </c>
      <c r="T419" s="9">
        <f>(((Table1[[#This Row],[deadline]]/60)/60)/24)+DATE(1970,1,1)</f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tr">
        <f>LEFT(Table1[[#This Row],[category &amp; sub-category]],FIND("/",Table1[[#This Row],[category &amp; sub-category]])-1)</f>
        <v>film &amp; video</v>
      </c>
      <c r="P420" t="str">
        <f>RIGHT(Table1[[#This Row],[category &amp; sub-category]],LEN(Table1[[#This Row],[category &amp; sub-category]])-FIND("/",Table1[[#This Row],[category &amp; sub-category]]))</f>
        <v>documentary</v>
      </c>
      <c r="Q420" s="4">
        <f>ROUND(((Table1[[#This Row],[pledged]]/Table1[[#This Row],[goal]])*100),0)</f>
        <v>57</v>
      </c>
      <c r="R420">
        <f>IFERROR(ROUND((Table1[[#This Row],[pledged]]/Table1[[#This Row],[backers_count]]),2),Table1[[#This Row],[pledged]])</f>
        <v>47.01</v>
      </c>
      <c r="S420" s="9">
        <f>(((Table1[[#This Row],[launched_at]]/60)/60)/24)+DATE(1970,1,1)</f>
        <v>41035.208333333336</v>
      </c>
      <c r="T420" s="9">
        <f>(((Table1[[#This Row],[deadline]]/60)/60)/24)+DATE(1970,1,1)</f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tr">
        <f>LEFT(Table1[[#This Row],[category &amp; sub-category]],FIND("/",Table1[[#This Row],[category &amp; sub-category]])-1)</f>
        <v>technology</v>
      </c>
      <c r="P421" t="str">
        <f>RIGHT(Table1[[#This Row],[category &amp; sub-category]],LEN(Table1[[#This Row],[category &amp; sub-category]])-FIND("/",Table1[[#This Row],[category &amp; sub-category]]))</f>
        <v>web</v>
      </c>
      <c r="Q421" s="4">
        <f>ROUND(((Table1[[#This Row],[pledged]]/Table1[[#This Row],[goal]])*100),0)</f>
        <v>123</v>
      </c>
      <c r="R421">
        <f>IFERROR(ROUND((Table1[[#This Row],[pledged]]/Table1[[#This Row],[backers_count]]),2),Table1[[#This Row],[pledged]])</f>
        <v>27</v>
      </c>
      <c r="S421" s="9">
        <f>(((Table1[[#This Row],[launched_at]]/60)/60)/24)+DATE(1970,1,1)</f>
        <v>40899.25</v>
      </c>
      <c r="T421" s="9">
        <f>(((Table1[[#This Row],[deadline]]/60)/60)/24)+DATE(1970,1,1)</f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tr">
        <f>LEFT(Table1[[#This Row],[category &amp; sub-category]],FIND("/",Table1[[#This Row],[category &amp; sub-category]])-1)</f>
        <v>theater</v>
      </c>
      <c r="P422" t="str">
        <f>RIGHT(Table1[[#This Row],[category &amp; sub-category]],LEN(Table1[[#This Row],[category &amp; sub-category]])-FIND("/",Table1[[#This Row],[category &amp; sub-category]]))</f>
        <v>plays</v>
      </c>
      <c r="Q422" s="4">
        <f>ROUND(((Table1[[#This Row],[pledged]]/Table1[[#This Row],[goal]])*100),0)</f>
        <v>128</v>
      </c>
      <c r="R422">
        <f>IFERROR(ROUND((Table1[[#This Row],[pledged]]/Table1[[#This Row],[backers_count]]),2),Table1[[#This Row],[pledged]])</f>
        <v>68.33</v>
      </c>
      <c r="S422" s="9">
        <f>(((Table1[[#This Row],[launched_at]]/60)/60)/24)+DATE(1970,1,1)</f>
        <v>42911.208333333328</v>
      </c>
      <c r="T422" s="9">
        <f>(((Table1[[#This Row],[deadline]]/60)/60)/24)+DATE(1970,1,1)</f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tr">
        <f>LEFT(Table1[[#This Row],[category &amp; sub-category]],FIND("/",Table1[[#This Row],[category &amp; sub-category]])-1)</f>
        <v>technology</v>
      </c>
      <c r="P423" t="str">
        <f>RIGHT(Table1[[#This Row],[category &amp; sub-category]],LEN(Table1[[#This Row],[category &amp; sub-category]])-FIND("/",Table1[[#This Row],[category &amp; sub-category]]))</f>
        <v>wearables</v>
      </c>
      <c r="Q423" s="4">
        <f>ROUND(((Table1[[#This Row],[pledged]]/Table1[[#This Row],[goal]])*100),0)</f>
        <v>64</v>
      </c>
      <c r="R423">
        <f>IFERROR(ROUND((Table1[[#This Row],[pledged]]/Table1[[#This Row],[backers_count]]),2),Table1[[#This Row],[pledged]])</f>
        <v>50.97</v>
      </c>
      <c r="S423" s="9">
        <f>(((Table1[[#This Row],[launched_at]]/60)/60)/24)+DATE(1970,1,1)</f>
        <v>42915.208333333328</v>
      </c>
      <c r="T423" s="9">
        <f>(((Table1[[#This Row],[deadline]]/60)/60)/24)+DATE(1970,1,1)</f>
        <v>42945.208333333328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tr">
        <f>LEFT(Table1[[#This Row],[category &amp; sub-category]],FIND("/",Table1[[#This Row],[category &amp; sub-category]])-1)</f>
        <v>theater</v>
      </c>
      <c r="P424" t="str">
        <f>RIGHT(Table1[[#This Row],[category &amp; sub-category]],LEN(Table1[[#This Row],[category &amp; sub-category]])-FIND("/",Table1[[#This Row],[category &amp; sub-category]]))</f>
        <v>plays</v>
      </c>
      <c r="Q424" s="4">
        <f>ROUND(((Table1[[#This Row],[pledged]]/Table1[[#This Row],[goal]])*100),0)</f>
        <v>127</v>
      </c>
      <c r="R424">
        <f>IFERROR(ROUND((Table1[[#This Row],[pledged]]/Table1[[#This Row],[backers_count]]),2),Table1[[#This Row],[pledged]])</f>
        <v>54.02</v>
      </c>
      <c r="S424" s="9">
        <f>(((Table1[[#This Row],[launched_at]]/60)/60)/24)+DATE(1970,1,1)</f>
        <v>40285.208333333336</v>
      </c>
      <c r="T424" s="9">
        <f>(((Table1[[#This Row],[deadline]]/60)/60)/24)+DATE(1970,1,1)</f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tr">
        <f>LEFT(Table1[[#This Row],[category &amp; sub-category]],FIND("/",Table1[[#This Row],[category &amp; sub-category]])-1)</f>
        <v>food</v>
      </c>
      <c r="P425" t="str">
        <f>RIGHT(Table1[[#This Row],[category &amp; sub-category]],LEN(Table1[[#This Row],[category &amp; sub-category]])-FIND("/",Table1[[#This Row],[category &amp; sub-category]]))</f>
        <v>food trucks</v>
      </c>
      <c r="Q425" s="4">
        <f>ROUND(((Table1[[#This Row],[pledged]]/Table1[[#This Row],[goal]])*100),0)</f>
        <v>11</v>
      </c>
      <c r="R425">
        <f>IFERROR(ROUND((Table1[[#This Row],[pledged]]/Table1[[#This Row],[backers_count]]),2),Table1[[#This Row],[pledged]])</f>
        <v>97.06</v>
      </c>
      <c r="S425" s="9">
        <f>(((Table1[[#This Row],[launched_at]]/60)/60)/24)+DATE(1970,1,1)</f>
        <v>40808.208333333336</v>
      </c>
      <c r="T425" s="9">
        <f>(((Table1[[#This Row],[deadline]]/60)/60)/24)+DATE(1970,1,1)</f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tr">
        <f>LEFT(Table1[[#This Row],[category &amp; sub-category]],FIND("/",Table1[[#This Row],[category &amp; sub-category]])-1)</f>
        <v>music</v>
      </c>
      <c r="P426" t="str">
        <f>RIGHT(Table1[[#This Row],[category &amp; sub-category]],LEN(Table1[[#This Row],[category &amp; sub-category]])-FIND("/",Table1[[#This Row],[category &amp; sub-category]]))</f>
        <v>indie rock</v>
      </c>
      <c r="Q426" s="4">
        <f>ROUND(((Table1[[#This Row],[pledged]]/Table1[[#This Row],[goal]])*100),0)</f>
        <v>40</v>
      </c>
      <c r="R426">
        <f>IFERROR(ROUND((Table1[[#This Row],[pledged]]/Table1[[#This Row],[backers_count]]),2),Table1[[#This Row],[pledged]])</f>
        <v>24.87</v>
      </c>
      <c r="S426" s="9">
        <f>(((Table1[[#This Row],[launched_at]]/60)/60)/24)+DATE(1970,1,1)</f>
        <v>43208.208333333328</v>
      </c>
      <c r="T426" s="9">
        <f>(((Table1[[#This Row],[deadline]]/60)/60)/24)+DATE(1970,1,1)</f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tr">
        <f>LEFT(Table1[[#This Row],[category &amp; sub-category]],FIND("/",Table1[[#This Row],[category &amp; sub-category]])-1)</f>
        <v>photography</v>
      </c>
      <c r="P427" t="str">
        <f>RIGHT(Table1[[#This Row],[category &amp; sub-category]],LEN(Table1[[#This Row],[category &amp; sub-category]])-FIND("/",Table1[[#This Row],[category &amp; sub-category]]))</f>
        <v>photography books</v>
      </c>
      <c r="Q427" s="4">
        <f>ROUND(((Table1[[#This Row],[pledged]]/Table1[[#This Row],[goal]])*100),0)</f>
        <v>288</v>
      </c>
      <c r="R427">
        <f>IFERROR(ROUND((Table1[[#This Row],[pledged]]/Table1[[#This Row],[backers_count]]),2),Table1[[#This Row],[pledged]])</f>
        <v>84.42</v>
      </c>
      <c r="S427" s="9">
        <f>(((Table1[[#This Row],[launched_at]]/60)/60)/24)+DATE(1970,1,1)</f>
        <v>42213.208333333328</v>
      </c>
      <c r="T427" s="9">
        <f>(((Table1[[#This Row],[deadline]]/60)/60)/24)+DATE(1970,1,1)</f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tr">
        <f>LEFT(Table1[[#This Row],[category &amp; sub-category]],FIND("/",Table1[[#This Row],[category &amp; sub-category]])-1)</f>
        <v>theater</v>
      </c>
      <c r="P428" t="str">
        <f>RIGHT(Table1[[#This Row],[category &amp; sub-category]],LEN(Table1[[#This Row],[category &amp; sub-category]])-FIND("/",Table1[[#This Row],[category &amp; sub-category]]))</f>
        <v>plays</v>
      </c>
      <c r="Q428" s="4">
        <f>ROUND(((Table1[[#This Row],[pledged]]/Table1[[#This Row],[goal]])*100),0)</f>
        <v>573</v>
      </c>
      <c r="R428">
        <f>IFERROR(ROUND((Table1[[#This Row],[pledged]]/Table1[[#This Row],[backers_count]]),2),Table1[[#This Row],[pledged]])</f>
        <v>47.09</v>
      </c>
      <c r="S428" s="9">
        <f>(((Table1[[#This Row],[launched_at]]/60)/60)/24)+DATE(1970,1,1)</f>
        <v>41332.25</v>
      </c>
      <c r="T428" s="9">
        <f>(((Table1[[#This Row],[deadline]]/60)/60)/24)+DATE(1970,1,1)</f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tr">
        <f>LEFT(Table1[[#This Row],[category &amp; sub-category]],FIND("/",Table1[[#This Row],[category &amp; sub-category]])-1)</f>
        <v>theater</v>
      </c>
      <c r="P429" t="str">
        <f>RIGHT(Table1[[#This Row],[category &amp; sub-category]],LEN(Table1[[#This Row],[category &amp; sub-category]])-FIND("/",Table1[[#This Row],[category &amp; sub-category]]))</f>
        <v>plays</v>
      </c>
      <c r="Q429" s="4">
        <f>ROUND(((Table1[[#This Row],[pledged]]/Table1[[#This Row],[goal]])*100),0)</f>
        <v>113</v>
      </c>
      <c r="R429">
        <f>IFERROR(ROUND((Table1[[#This Row],[pledged]]/Table1[[#This Row],[backers_count]]),2),Table1[[#This Row],[pledged]])</f>
        <v>78</v>
      </c>
      <c r="S429" s="9">
        <f>(((Table1[[#This Row],[launched_at]]/60)/60)/24)+DATE(1970,1,1)</f>
        <v>41895.208333333336</v>
      </c>
      <c r="T429" s="9">
        <f>(((Table1[[#This Row],[deadline]]/60)/60)/24)+DATE(1970,1,1)</f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tr">
        <f>LEFT(Table1[[#This Row],[category &amp; sub-category]],FIND("/",Table1[[#This Row],[category &amp; sub-category]])-1)</f>
        <v>film &amp; video</v>
      </c>
      <c r="P430" t="str">
        <f>RIGHT(Table1[[#This Row],[category &amp; sub-category]],LEN(Table1[[#This Row],[category &amp; sub-category]])-FIND("/",Table1[[#This Row],[category &amp; sub-category]]))</f>
        <v>animation</v>
      </c>
      <c r="Q430" s="4">
        <f>ROUND(((Table1[[#This Row],[pledged]]/Table1[[#This Row],[goal]])*100),0)</f>
        <v>46</v>
      </c>
      <c r="R430">
        <f>IFERROR(ROUND((Table1[[#This Row],[pledged]]/Table1[[#This Row],[backers_count]]),2),Table1[[#This Row],[pledged]])</f>
        <v>62.97</v>
      </c>
      <c r="S430" s="9">
        <f>(((Table1[[#This Row],[launched_at]]/60)/60)/24)+DATE(1970,1,1)</f>
        <v>40585.25</v>
      </c>
      <c r="T430" s="9">
        <f>(((Table1[[#This Row],[deadline]]/60)/60)/24)+DATE(1970,1,1)</f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tr">
        <f>LEFT(Table1[[#This Row],[category &amp; sub-category]],FIND("/",Table1[[#This Row],[category &amp; sub-category]])-1)</f>
        <v>photography</v>
      </c>
      <c r="P431" t="str">
        <f>RIGHT(Table1[[#This Row],[category &amp; sub-category]],LEN(Table1[[#This Row],[category &amp; sub-category]])-FIND("/",Table1[[#This Row],[category &amp; sub-category]]))</f>
        <v>photography books</v>
      </c>
      <c r="Q431" s="4">
        <f>ROUND(((Table1[[#This Row],[pledged]]/Table1[[#This Row],[goal]])*100),0)</f>
        <v>91</v>
      </c>
      <c r="R431">
        <f>IFERROR(ROUND((Table1[[#This Row],[pledged]]/Table1[[#This Row],[backers_count]]),2),Table1[[#This Row],[pledged]])</f>
        <v>81.010000000000005</v>
      </c>
      <c r="S431" s="9">
        <f>(((Table1[[#This Row],[launched_at]]/60)/60)/24)+DATE(1970,1,1)</f>
        <v>41680.25</v>
      </c>
      <c r="T431" s="9">
        <f>(((Table1[[#This Row],[deadline]]/60)/60)/24)+DATE(1970,1,1)</f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tr">
        <f>LEFT(Table1[[#This Row],[category &amp; sub-category]],FIND("/",Table1[[#This Row],[category &amp; sub-category]])-1)</f>
        <v>theater</v>
      </c>
      <c r="P432" t="str">
        <f>RIGHT(Table1[[#This Row],[category &amp; sub-category]],LEN(Table1[[#This Row],[category &amp; sub-category]])-FIND("/",Table1[[#This Row],[category &amp; sub-category]]))</f>
        <v>plays</v>
      </c>
      <c r="Q432" s="4">
        <f>ROUND(((Table1[[#This Row],[pledged]]/Table1[[#This Row],[goal]])*100),0)</f>
        <v>68</v>
      </c>
      <c r="R432">
        <f>IFERROR(ROUND((Table1[[#This Row],[pledged]]/Table1[[#This Row],[backers_count]]),2),Table1[[#This Row],[pledged]])</f>
        <v>65.319999999999993</v>
      </c>
      <c r="S432" s="9">
        <f>(((Table1[[#This Row],[launched_at]]/60)/60)/24)+DATE(1970,1,1)</f>
        <v>43737.208333333328</v>
      </c>
      <c r="T432" s="9">
        <f>(((Table1[[#This Row],[deadline]]/60)/60)/24)+DATE(1970,1,1)</f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tr">
        <f>LEFT(Table1[[#This Row],[category &amp; sub-category]],FIND("/",Table1[[#This Row],[category &amp; sub-category]])-1)</f>
        <v>theater</v>
      </c>
      <c r="P433" t="str">
        <f>RIGHT(Table1[[#This Row],[category &amp; sub-category]],LEN(Table1[[#This Row],[category &amp; sub-category]])-FIND("/",Table1[[#This Row],[category &amp; sub-category]]))</f>
        <v>plays</v>
      </c>
      <c r="Q433" s="4">
        <f>ROUND(((Table1[[#This Row],[pledged]]/Table1[[#This Row],[goal]])*100),0)</f>
        <v>192</v>
      </c>
      <c r="R433">
        <f>IFERROR(ROUND((Table1[[#This Row],[pledged]]/Table1[[#This Row],[backers_count]]),2),Table1[[#This Row],[pledged]])</f>
        <v>104.44</v>
      </c>
      <c r="S433" s="9">
        <f>(((Table1[[#This Row],[launched_at]]/60)/60)/24)+DATE(1970,1,1)</f>
        <v>43273.208333333328</v>
      </c>
      <c r="T433" s="9">
        <f>(((Table1[[#This Row],[deadline]]/60)/60)/24)+DATE(1970,1,1)</f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tr">
        <f>LEFT(Table1[[#This Row],[category &amp; sub-category]],FIND("/",Table1[[#This Row],[category &amp; sub-category]])-1)</f>
        <v>theater</v>
      </c>
      <c r="P434" t="str">
        <f>RIGHT(Table1[[#This Row],[category &amp; sub-category]],LEN(Table1[[#This Row],[category &amp; sub-category]])-FIND("/",Table1[[#This Row],[category &amp; sub-category]]))</f>
        <v>plays</v>
      </c>
      <c r="Q434" s="4">
        <f>ROUND(((Table1[[#This Row],[pledged]]/Table1[[#This Row],[goal]])*100),0)</f>
        <v>83</v>
      </c>
      <c r="R434">
        <f>IFERROR(ROUND((Table1[[#This Row],[pledged]]/Table1[[#This Row],[backers_count]]),2),Table1[[#This Row],[pledged]])</f>
        <v>69.989999999999995</v>
      </c>
      <c r="S434" s="9">
        <f>(((Table1[[#This Row],[launched_at]]/60)/60)/24)+DATE(1970,1,1)</f>
        <v>41761.208333333336</v>
      </c>
      <c r="T434" s="9">
        <f>(((Table1[[#This Row],[deadline]]/60)/60)/24)+DATE(1970,1,1)</f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tr">
        <f>LEFT(Table1[[#This Row],[category &amp; sub-category]],FIND("/",Table1[[#This Row],[category &amp; sub-category]])-1)</f>
        <v>film &amp; video</v>
      </c>
      <c r="P435" t="str">
        <f>RIGHT(Table1[[#This Row],[category &amp; sub-category]],LEN(Table1[[#This Row],[category &amp; sub-category]])-FIND("/",Table1[[#This Row],[category &amp; sub-category]]))</f>
        <v>documentary</v>
      </c>
      <c r="Q435" s="4">
        <f>ROUND(((Table1[[#This Row],[pledged]]/Table1[[#This Row],[goal]])*100),0)</f>
        <v>54</v>
      </c>
      <c r="R435">
        <f>IFERROR(ROUND((Table1[[#This Row],[pledged]]/Table1[[#This Row],[backers_count]]),2),Table1[[#This Row],[pledged]])</f>
        <v>83.02</v>
      </c>
      <c r="S435" s="9">
        <f>(((Table1[[#This Row],[launched_at]]/60)/60)/24)+DATE(1970,1,1)</f>
        <v>41603.25</v>
      </c>
      <c r="T435" s="9">
        <f>(((Table1[[#This Row],[deadline]]/60)/60)/24)+DATE(1970,1,1)</f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tr">
        <f>LEFT(Table1[[#This Row],[category &amp; sub-category]],FIND("/",Table1[[#This Row],[category &amp; sub-category]])-1)</f>
        <v>theater</v>
      </c>
      <c r="P436" t="str">
        <f>RIGHT(Table1[[#This Row],[category &amp; sub-category]],LEN(Table1[[#This Row],[category &amp; sub-category]])-FIND("/",Table1[[#This Row],[category &amp; sub-category]]))</f>
        <v>plays</v>
      </c>
      <c r="Q436" s="4">
        <f>ROUND(((Table1[[#This Row],[pledged]]/Table1[[#This Row],[goal]])*100),0)</f>
        <v>17</v>
      </c>
      <c r="R436">
        <f>IFERROR(ROUND((Table1[[#This Row],[pledged]]/Table1[[#This Row],[backers_count]]),2),Table1[[#This Row],[pledged]])</f>
        <v>90.3</v>
      </c>
      <c r="S436" s="9">
        <f>(((Table1[[#This Row],[launched_at]]/60)/60)/24)+DATE(1970,1,1)</f>
        <v>42705.25</v>
      </c>
      <c r="T436" s="9">
        <f>(((Table1[[#This Row],[deadline]]/60)/60)/24)+DATE(1970,1,1)</f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tr">
        <f>LEFT(Table1[[#This Row],[category &amp; sub-category]],FIND("/",Table1[[#This Row],[category &amp; sub-category]])-1)</f>
        <v>theater</v>
      </c>
      <c r="P437" t="str">
        <f>RIGHT(Table1[[#This Row],[category &amp; sub-category]],LEN(Table1[[#This Row],[category &amp; sub-category]])-FIND("/",Table1[[#This Row],[category &amp; sub-category]]))</f>
        <v>plays</v>
      </c>
      <c r="Q437" s="4">
        <f>ROUND(((Table1[[#This Row],[pledged]]/Table1[[#This Row],[goal]])*100),0)</f>
        <v>117</v>
      </c>
      <c r="R437">
        <f>IFERROR(ROUND((Table1[[#This Row],[pledged]]/Table1[[#This Row],[backers_count]]),2),Table1[[#This Row],[pledged]])</f>
        <v>103.98</v>
      </c>
      <c r="S437" s="9">
        <f>(((Table1[[#This Row],[launched_at]]/60)/60)/24)+DATE(1970,1,1)</f>
        <v>41988.25</v>
      </c>
      <c r="T437" s="9">
        <f>(((Table1[[#This Row],[deadline]]/60)/60)/24)+DATE(1970,1,1)</f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tr">
        <f>LEFT(Table1[[#This Row],[category &amp; sub-category]],FIND("/",Table1[[#This Row],[category &amp; sub-category]])-1)</f>
        <v>music</v>
      </c>
      <c r="P438" t="str">
        <f>RIGHT(Table1[[#This Row],[category &amp; sub-category]],LEN(Table1[[#This Row],[category &amp; sub-category]])-FIND("/",Table1[[#This Row],[category &amp; sub-category]]))</f>
        <v>jazz</v>
      </c>
      <c r="Q438" s="4">
        <f>ROUND(((Table1[[#This Row],[pledged]]/Table1[[#This Row],[goal]])*100),0)</f>
        <v>1052</v>
      </c>
      <c r="R438">
        <f>IFERROR(ROUND((Table1[[#This Row],[pledged]]/Table1[[#This Row],[backers_count]]),2),Table1[[#This Row],[pledged]])</f>
        <v>54.93</v>
      </c>
      <c r="S438" s="9">
        <f>(((Table1[[#This Row],[launched_at]]/60)/60)/24)+DATE(1970,1,1)</f>
        <v>43575.208333333328</v>
      </c>
      <c r="T438" s="9">
        <f>(((Table1[[#This Row],[deadline]]/60)/60)/24)+DATE(1970,1,1)</f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tr">
        <f>LEFT(Table1[[#This Row],[category &amp; sub-category]],FIND("/",Table1[[#This Row],[category &amp; sub-category]])-1)</f>
        <v>film &amp; video</v>
      </c>
      <c r="P439" t="str">
        <f>RIGHT(Table1[[#This Row],[category &amp; sub-category]],LEN(Table1[[#This Row],[category &amp; sub-category]])-FIND("/",Table1[[#This Row],[category &amp; sub-category]]))</f>
        <v>animation</v>
      </c>
      <c r="Q439" s="4">
        <f>ROUND(((Table1[[#This Row],[pledged]]/Table1[[#This Row],[goal]])*100),0)</f>
        <v>123</v>
      </c>
      <c r="R439">
        <f>IFERROR(ROUND((Table1[[#This Row],[pledged]]/Table1[[#This Row],[backers_count]]),2),Table1[[#This Row],[pledged]])</f>
        <v>51.92</v>
      </c>
      <c r="S439" s="9">
        <f>(((Table1[[#This Row],[launched_at]]/60)/60)/24)+DATE(1970,1,1)</f>
        <v>42260.208333333328</v>
      </c>
      <c r="T439" s="9">
        <f>(((Table1[[#This Row],[deadline]]/60)/60)/24)+DATE(1970,1,1)</f>
        <v>42263.208333333328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tr">
        <f>LEFT(Table1[[#This Row],[category &amp; sub-category]],FIND("/",Table1[[#This Row],[category &amp; sub-category]])-1)</f>
        <v>theater</v>
      </c>
      <c r="P440" t="str">
        <f>RIGHT(Table1[[#This Row],[category &amp; sub-category]],LEN(Table1[[#This Row],[category &amp; sub-category]])-FIND("/",Table1[[#This Row],[category &amp; sub-category]]))</f>
        <v>plays</v>
      </c>
      <c r="Q440" s="4">
        <f>ROUND(((Table1[[#This Row],[pledged]]/Table1[[#This Row],[goal]])*100),0)</f>
        <v>179</v>
      </c>
      <c r="R440">
        <f>IFERROR(ROUND((Table1[[#This Row],[pledged]]/Table1[[#This Row],[backers_count]]),2),Table1[[#This Row],[pledged]])</f>
        <v>60.03</v>
      </c>
      <c r="S440" s="9">
        <f>(((Table1[[#This Row],[launched_at]]/60)/60)/24)+DATE(1970,1,1)</f>
        <v>41337.25</v>
      </c>
      <c r="T440" s="9">
        <f>(((Table1[[#This Row],[deadline]]/60)/60)/24)+DATE(1970,1,1)</f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tr">
        <f>LEFT(Table1[[#This Row],[category &amp; sub-category]],FIND("/",Table1[[#This Row],[category &amp; sub-category]])-1)</f>
        <v>film &amp; video</v>
      </c>
      <c r="P441" t="str">
        <f>RIGHT(Table1[[#This Row],[category &amp; sub-category]],LEN(Table1[[#This Row],[category &amp; sub-category]])-FIND("/",Table1[[#This Row],[category &amp; sub-category]]))</f>
        <v>science fiction</v>
      </c>
      <c r="Q441" s="4">
        <f>ROUND(((Table1[[#This Row],[pledged]]/Table1[[#This Row],[goal]])*100),0)</f>
        <v>355</v>
      </c>
      <c r="R441">
        <f>IFERROR(ROUND((Table1[[#This Row],[pledged]]/Table1[[#This Row],[backers_count]]),2),Table1[[#This Row],[pledged]])</f>
        <v>44</v>
      </c>
      <c r="S441" s="9">
        <f>(((Table1[[#This Row],[launched_at]]/60)/60)/24)+DATE(1970,1,1)</f>
        <v>42680.208333333328</v>
      </c>
      <c r="T441" s="9">
        <f>(((Table1[[#This Row],[deadline]]/60)/60)/24)+DATE(1970,1,1)</f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tr">
        <f>LEFT(Table1[[#This Row],[category &amp; sub-category]],FIND("/",Table1[[#This Row],[category &amp; sub-category]])-1)</f>
        <v>film &amp; video</v>
      </c>
      <c r="P442" t="str">
        <f>RIGHT(Table1[[#This Row],[category &amp; sub-category]],LEN(Table1[[#This Row],[category &amp; sub-category]])-FIND("/",Table1[[#This Row],[category &amp; sub-category]]))</f>
        <v>television</v>
      </c>
      <c r="Q442" s="4">
        <f>ROUND(((Table1[[#This Row],[pledged]]/Table1[[#This Row],[goal]])*100),0)</f>
        <v>162</v>
      </c>
      <c r="R442">
        <f>IFERROR(ROUND((Table1[[#This Row],[pledged]]/Table1[[#This Row],[backers_count]]),2),Table1[[#This Row],[pledged]])</f>
        <v>53</v>
      </c>
      <c r="S442" s="9">
        <f>(((Table1[[#This Row],[launched_at]]/60)/60)/24)+DATE(1970,1,1)</f>
        <v>42916.208333333328</v>
      </c>
      <c r="T442" s="9">
        <f>(((Table1[[#This Row],[deadline]]/60)/60)/24)+DATE(1970,1,1)</f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tr">
        <f>LEFT(Table1[[#This Row],[category &amp; sub-category]],FIND("/",Table1[[#This Row],[category &amp; sub-category]])-1)</f>
        <v>technology</v>
      </c>
      <c r="P443" t="str">
        <f>RIGHT(Table1[[#This Row],[category &amp; sub-category]],LEN(Table1[[#This Row],[category &amp; sub-category]])-FIND("/",Table1[[#This Row],[category &amp; sub-category]]))</f>
        <v>wearables</v>
      </c>
      <c r="Q443" s="4">
        <f>ROUND(((Table1[[#This Row],[pledged]]/Table1[[#This Row],[goal]])*100),0)</f>
        <v>25</v>
      </c>
      <c r="R443">
        <f>IFERROR(ROUND((Table1[[#This Row],[pledged]]/Table1[[#This Row],[backers_count]]),2),Table1[[#This Row],[pledged]])</f>
        <v>54.5</v>
      </c>
      <c r="S443" s="9">
        <f>(((Table1[[#This Row],[launched_at]]/60)/60)/24)+DATE(1970,1,1)</f>
        <v>41025.208333333336</v>
      </c>
      <c r="T443" s="9">
        <f>(((Table1[[#This Row],[deadline]]/60)/60)/24)+DATE(1970,1,1)</f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tr">
        <f>LEFT(Table1[[#This Row],[category &amp; sub-category]],FIND("/",Table1[[#This Row],[category &amp; sub-category]])-1)</f>
        <v>theater</v>
      </c>
      <c r="P444" t="str">
        <f>RIGHT(Table1[[#This Row],[category &amp; sub-category]],LEN(Table1[[#This Row],[category &amp; sub-category]])-FIND("/",Table1[[#This Row],[category &amp; sub-category]]))</f>
        <v>plays</v>
      </c>
      <c r="Q444" s="4">
        <f>ROUND(((Table1[[#This Row],[pledged]]/Table1[[#This Row],[goal]])*100),0)</f>
        <v>199</v>
      </c>
      <c r="R444">
        <f>IFERROR(ROUND((Table1[[#This Row],[pledged]]/Table1[[#This Row],[backers_count]]),2),Table1[[#This Row],[pledged]])</f>
        <v>75.040000000000006</v>
      </c>
      <c r="S444" s="9">
        <f>(((Table1[[#This Row],[launched_at]]/60)/60)/24)+DATE(1970,1,1)</f>
        <v>42980.208333333328</v>
      </c>
      <c r="T444" s="9">
        <f>(((Table1[[#This Row],[deadline]]/60)/60)/24)+DATE(1970,1,1)</f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tr">
        <f>LEFT(Table1[[#This Row],[category &amp; sub-category]],FIND("/",Table1[[#This Row],[category &amp; sub-category]])-1)</f>
        <v>theater</v>
      </c>
      <c r="P445" t="str">
        <f>RIGHT(Table1[[#This Row],[category &amp; sub-category]],LEN(Table1[[#This Row],[category &amp; sub-category]])-FIND("/",Table1[[#This Row],[category &amp; sub-category]]))</f>
        <v>plays</v>
      </c>
      <c r="Q445" s="4">
        <f>ROUND(((Table1[[#This Row],[pledged]]/Table1[[#This Row],[goal]])*100),0)</f>
        <v>35</v>
      </c>
      <c r="R445">
        <f>IFERROR(ROUND((Table1[[#This Row],[pledged]]/Table1[[#This Row],[backers_count]]),2),Table1[[#This Row],[pledged]])</f>
        <v>35.909999999999997</v>
      </c>
      <c r="S445" s="9">
        <f>(((Table1[[#This Row],[launched_at]]/60)/60)/24)+DATE(1970,1,1)</f>
        <v>40451.208333333336</v>
      </c>
      <c r="T445" s="9">
        <f>(((Table1[[#This Row],[deadline]]/60)/60)/24)+DATE(1970,1,1)</f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tr">
        <f>LEFT(Table1[[#This Row],[category &amp; sub-category]],FIND("/",Table1[[#This Row],[category &amp; sub-category]])-1)</f>
        <v>music</v>
      </c>
      <c r="P446" t="str">
        <f>RIGHT(Table1[[#This Row],[category &amp; sub-category]],LEN(Table1[[#This Row],[category &amp; sub-category]])-FIND("/",Table1[[#This Row],[category &amp; sub-category]]))</f>
        <v>indie rock</v>
      </c>
      <c r="Q446" s="4">
        <f>ROUND(((Table1[[#This Row],[pledged]]/Table1[[#This Row],[goal]])*100),0)</f>
        <v>176</v>
      </c>
      <c r="R446">
        <f>IFERROR(ROUND((Table1[[#This Row],[pledged]]/Table1[[#This Row],[backers_count]]),2),Table1[[#This Row],[pledged]])</f>
        <v>36.950000000000003</v>
      </c>
      <c r="S446" s="9">
        <f>(((Table1[[#This Row],[launched_at]]/60)/60)/24)+DATE(1970,1,1)</f>
        <v>40748.208333333336</v>
      </c>
      <c r="T446" s="9">
        <f>(((Table1[[#This Row],[deadline]]/60)/60)/24)+DATE(1970,1,1)</f>
        <v>40750.208333333336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tr">
        <f>LEFT(Table1[[#This Row],[category &amp; sub-category]],FIND("/",Table1[[#This Row],[category &amp; sub-category]])-1)</f>
        <v>theater</v>
      </c>
      <c r="P447" t="str">
        <f>RIGHT(Table1[[#This Row],[category &amp; sub-category]],LEN(Table1[[#This Row],[category &amp; sub-category]])-FIND("/",Table1[[#This Row],[category &amp; sub-category]]))</f>
        <v>plays</v>
      </c>
      <c r="Q447" s="4">
        <f>ROUND(((Table1[[#This Row],[pledged]]/Table1[[#This Row],[goal]])*100),0)</f>
        <v>511</v>
      </c>
      <c r="R447">
        <f>IFERROR(ROUND((Table1[[#This Row],[pledged]]/Table1[[#This Row],[backers_count]]),2),Table1[[#This Row],[pledged]])</f>
        <v>63.17</v>
      </c>
      <c r="S447" s="9">
        <f>(((Table1[[#This Row],[launched_at]]/60)/60)/24)+DATE(1970,1,1)</f>
        <v>40515.25</v>
      </c>
      <c r="T447" s="9">
        <f>(((Table1[[#This Row],[deadline]]/60)/60)/24)+DATE(1970,1,1)</f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tr">
        <f>LEFT(Table1[[#This Row],[category &amp; sub-category]],FIND("/",Table1[[#This Row],[category &amp; sub-category]])-1)</f>
        <v>technology</v>
      </c>
      <c r="P448" t="str">
        <f>RIGHT(Table1[[#This Row],[category &amp; sub-category]],LEN(Table1[[#This Row],[category &amp; sub-category]])-FIND("/",Table1[[#This Row],[category &amp; sub-category]]))</f>
        <v>wearables</v>
      </c>
      <c r="Q448" s="4">
        <f>ROUND(((Table1[[#This Row],[pledged]]/Table1[[#This Row],[goal]])*100),0)</f>
        <v>82</v>
      </c>
      <c r="R448">
        <f>IFERROR(ROUND((Table1[[#This Row],[pledged]]/Table1[[#This Row],[backers_count]]),2),Table1[[#This Row],[pledged]])</f>
        <v>29.99</v>
      </c>
      <c r="S448" s="9">
        <f>(((Table1[[#This Row],[launched_at]]/60)/60)/24)+DATE(1970,1,1)</f>
        <v>41261.25</v>
      </c>
      <c r="T448" s="9">
        <f>(((Table1[[#This Row],[deadline]]/60)/60)/24)+DATE(1970,1,1)</f>
        <v>41263.25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tr">
        <f>LEFT(Table1[[#This Row],[category &amp; sub-category]],FIND("/",Table1[[#This Row],[category &amp; sub-category]])-1)</f>
        <v>film &amp; video</v>
      </c>
      <c r="P449" t="str">
        <f>RIGHT(Table1[[#This Row],[category &amp; sub-category]],LEN(Table1[[#This Row],[category &amp; sub-category]])-FIND("/",Table1[[#This Row],[category &amp; sub-category]]))</f>
        <v>television</v>
      </c>
      <c r="Q449" s="4">
        <f>ROUND(((Table1[[#This Row],[pledged]]/Table1[[#This Row],[goal]])*100),0)</f>
        <v>24</v>
      </c>
      <c r="R449">
        <f>IFERROR(ROUND((Table1[[#This Row],[pledged]]/Table1[[#This Row],[backers_count]]),2),Table1[[#This Row],[pledged]])</f>
        <v>86</v>
      </c>
      <c r="S449" s="9">
        <f>(((Table1[[#This Row],[launched_at]]/60)/60)/24)+DATE(1970,1,1)</f>
        <v>43088.25</v>
      </c>
      <c r="T449" s="9">
        <f>(((Table1[[#This Row],[deadline]]/60)/60)/24)+DATE(1970,1,1)</f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tr">
        <f>LEFT(Table1[[#This Row],[category &amp; sub-category]],FIND("/",Table1[[#This Row],[category &amp; sub-category]])-1)</f>
        <v>games</v>
      </c>
      <c r="P450" t="str">
        <f>RIGHT(Table1[[#This Row],[category &amp; sub-category]],LEN(Table1[[#This Row],[category &amp; sub-category]])-FIND("/",Table1[[#This Row],[category &amp; sub-category]]))</f>
        <v>video games</v>
      </c>
      <c r="Q450" s="4">
        <f>ROUND(((Table1[[#This Row],[pledged]]/Table1[[#This Row],[goal]])*100),0)</f>
        <v>50</v>
      </c>
      <c r="R450">
        <f>IFERROR(ROUND((Table1[[#This Row],[pledged]]/Table1[[#This Row],[backers_count]]),2),Table1[[#This Row],[pledged]])</f>
        <v>75.010000000000005</v>
      </c>
      <c r="S450" s="9">
        <f>(((Table1[[#This Row],[launched_at]]/60)/60)/24)+DATE(1970,1,1)</f>
        <v>41378.208333333336</v>
      </c>
      <c r="T450" s="9">
        <f>(((Table1[[#This Row],[deadline]]/60)/60)/24)+DATE(1970,1,1)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tr">
        <f>LEFT(Table1[[#This Row],[category &amp; sub-category]],FIND("/",Table1[[#This Row],[category &amp; sub-category]])-1)</f>
        <v>games</v>
      </c>
      <c r="P451" t="str">
        <f>RIGHT(Table1[[#This Row],[category &amp; sub-category]],LEN(Table1[[#This Row],[category &amp; sub-category]])-FIND("/",Table1[[#This Row],[category &amp; sub-category]]))</f>
        <v>video games</v>
      </c>
      <c r="Q451" s="4">
        <f>ROUND(((Table1[[#This Row],[pledged]]/Table1[[#This Row],[goal]])*100),0)</f>
        <v>967</v>
      </c>
      <c r="R451">
        <f>IFERROR(ROUND((Table1[[#This Row],[pledged]]/Table1[[#This Row],[backers_count]]),2),Table1[[#This Row],[pledged]])</f>
        <v>101.2</v>
      </c>
      <c r="S451" s="9">
        <f>(((Table1[[#This Row],[launched_at]]/60)/60)/24)+DATE(1970,1,1)</f>
        <v>43530.25</v>
      </c>
      <c r="T451" s="9">
        <f>(((Table1[[#This Row],[deadline]]/60)/60)/24)+DATE(1970,1,1)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tr">
        <f>LEFT(Table1[[#This Row],[category &amp; sub-category]],FIND("/",Table1[[#This Row],[category &amp; sub-category]])-1)</f>
        <v>film &amp; video</v>
      </c>
      <c r="P452" t="str">
        <f>RIGHT(Table1[[#This Row],[category &amp; sub-category]],LEN(Table1[[#This Row],[category &amp; sub-category]])-FIND("/",Table1[[#This Row],[category &amp; sub-category]]))</f>
        <v>animation</v>
      </c>
      <c r="Q452" s="4">
        <f>ROUND(((Table1[[#This Row],[pledged]]/Table1[[#This Row],[goal]])*100),0)</f>
        <v>4</v>
      </c>
      <c r="R452">
        <f>IFERROR(ROUND((Table1[[#This Row],[pledged]]/Table1[[#This Row],[backers_count]]),2),Table1[[#This Row],[pledged]])</f>
        <v>4</v>
      </c>
      <c r="S452" s="9">
        <f>(((Table1[[#This Row],[launched_at]]/60)/60)/24)+DATE(1970,1,1)</f>
        <v>43394.208333333328</v>
      </c>
      <c r="T452" s="9">
        <f>(((Table1[[#This Row],[deadline]]/60)/60)/24)+DATE(1970,1,1)</f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tr">
        <f>LEFT(Table1[[#This Row],[category &amp; sub-category]],FIND("/",Table1[[#This Row],[category &amp; sub-category]])-1)</f>
        <v>music</v>
      </c>
      <c r="P453" t="str">
        <f>RIGHT(Table1[[#This Row],[category &amp; sub-category]],LEN(Table1[[#This Row],[category &amp; sub-category]])-FIND("/",Table1[[#This Row],[category &amp; sub-category]]))</f>
        <v>rock</v>
      </c>
      <c r="Q453" s="4">
        <f>ROUND(((Table1[[#This Row],[pledged]]/Table1[[#This Row],[goal]])*100),0)</f>
        <v>123</v>
      </c>
      <c r="R453">
        <f>IFERROR(ROUND((Table1[[#This Row],[pledged]]/Table1[[#This Row],[backers_count]]),2),Table1[[#This Row],[pledged]])</f>
        <v>29</v>
      </c>
      <c r="S453" s="9">
        <f>(((Table1[[#This Row],[launched_at]]/60)/60)/24)+DATE(1970,1,1)</f>
        <v>42935.208333333328</v>
      </c>
      <c r="T453" s="9">
        <f>(((Table1[[#This Row],[deadline]]/60)/60)/24)+DATE(1970,1,1)</f>
        <v>42966.208333333328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tr">
        <f>LEFT(Table1[[#This Row],[category &amp; sub-category]],FIND("/",Table1[[#This Row],[category &amp; sub-category]])-1)</f>
        <v>film &amp; video</v>
      </c>
      <c r="P454" t="str">
        <f>RIGHT(Table1[[#This Row],[category &amp; sub-category]],LEN(Table1[[#This Row],[category &amp; sub-category]])-FIND("/",Table1[[#This Row],[category &amp; sub-category]]))</f>
        <v>drama</v>
      </c>
      <c r="Q454" s="4">
        <f>ROUND(((Table1[[#This Row],[pledged]]/Table1[[#This Row],[goal]])*100),0)</f>
        <v>63</v>
      </c>
      <c r="R454">
        <f>IFERROR(ROUND((Table1[[#This Row],[pledged]]/Table1[[#This Row],[backers_count]]),2),Table1[[#This Row],[pledged]])</f>
        <v>98.23</v>
      </c>
      <c r="S454" s="9">
        <f>(((Table1[[#This Row],[launched_at]]/60)/60)/24)+DATE(1970,1,1)</f>
        <v>40365.208333333336</v>
      </c>
      <c r="T454" s="9">
        <f>(((Table1[[#This Row],[deadline]]/60)/60)/24)+DATE(1970,1,1)</f>
        <v>40366.208333333336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tr">
        <f>LEFT(Table1[[#This Row],[category &amp; sub-category]],FIND("/",Table1[[#This Row],[category &amp; sub-category]])-1)</f>
        <v>film &amp; video</v>
      </c>
      <c r="P455" t="str">
        <f>RIGHT(Table1[[#This Row],[category &amp; sub-category]],LEN(Table1[[#This Row],[category &amp; sub-category]])-FIND("/",Table1[[#This Row],[category &amp; sub-category]]))</f>
        <v>science fiction</v>
      </c>
      <c r="Q455" s="4">
        <f>ROUND(((Table1[[#This Row],[pledged]]/Table1[[#This Row],[goal]])*100),0)</f>
        <v>56</v>
      </c>
      <c r="R455">
        <f>IFERROR(ROUND((Table1[[#This Row],[pledged]]/Table1[[#This Row],[backers_count]]),2),Table1[[#This Row],[pledged]])</f>
        <v>87</v>
      </c>
      <c r="S455" s="9">
        <f>(((Table1[[#This Row],[launched_at]]/60)/60)/24)+DATE(1970,1,1)</f>
        <v>42705.25</v>
      </c>
      <c r="T455" s="9">
        <f>(((Table1[[#This Row],[deadline]]/60)/60)/24)+DATE(1970,1,1)</f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tr">
        <f>LEFT(Table1[[#This Row],[category &amp; sub-category]],FIND("/",Table1[[#This Row],[category &amp; sub-category]])-1)</f>
        <v>film &amp; video</v>
      </c>
      <c r="P456" t="str">
        <f>RIGHT(Table1[[#This Row],[category &amp; sub-category]],LEN(Table1[[#This Row],[category &amp; sub-category]])-FIND("/",Table1[[#This Row],[category &amp; sub-category]]))</f>
        <v>drama</v>
      </c>
      <c r="Q456" s="4">
        <f>ROUND(((Table1[[#This Row],[pledged]]/Table1[[#This Row],[goal]])*100),0)</f>
        <v>44</v>
      </c>
      <c r="R456">
        <f>IFERROR(ROUND((Table1[[#This Row],[pledged]]/Table1[[#This Row],[backers_count]]),2),Table1[[#This Row],[pledged]])</f>
        <v>45.21</v>
      </c>
      <c r="S456" s="9">
        <f>(((Table1[[#This Row],[launched_at]]/60)/60)/24)+DATE(1970,1,1)</f>
        <v>41568.208333333336</v>
      </c>
      <c r="T456" s="9">
        <f>(((Table1[[#This Row],[deadline]]/60)/60)/24)+DATE(1970,1,1)</f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tr">
        <f>LEFT(Table1[[#This Row],[category &amp; sub-category]],FIND("/",Table1[[#This Row],[category &amp; sub-category]])-1)</f>
        <v>theater</v>
      </c>
      <c r="P457" t="str">
        <f>RIGHT(Table1[[#This Row],[category &amp; sub-category]],LEN(Table1[[#This Row],[category &amp; sub-category]])-FIND("/",Table1[[#This Row],[category &amp; sub-category]]))</f>
        <v>plays</v>
      </c>
      <c r="Q457" s="4">
        <f>ROUND(((Table1[[#This Row],[pledged]]/Table1[[#This Row],[goal]])*100),0)</f>
        <v>118</v>
      </c>
      <c r="R457">
        <f>IFERROR(ROUND((Table1[[#This Row],[pledged]]/Table1[[#This Row],[backers_count]]),2),Table1[[#This Row],[pledged]])</f>
        <v>37</v>
      </c>
      <c r="S457" s="9">
        <f>(((Table1[[#This Row],[launched_at]]/60)/60)/24)+DATE(1970,1,1)</f>
        <v>40809.208333333336</v>
      </c>
      <c r="T457" s="9">
        <f>(((Table1[[#This Row],[deadline]]/60)/60)/24)+DATE(1970,1,1)</f>
        <v>40832.208333333336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tr">
        <f>LEFT(Table1[[#This Row],[category &amp; sub-category]],FIND("/",Table1[[#This Row],[category &amp; sub-category]])-1)</f>
        <v>music</v>
      </c>
      <c r="P458" t="str">
        <f>RIGHT(Table1[[#This Row],[category &amp; sub-category]],LEN(Table1[[#This Row],[category &amp; sub-category]])-FIND("/",Table1[[#This Row],[category &amp; sub-category]]))</f>
        <v>indie rock</v>
      </c>
      <c r="Q458" s="4">
        <f>ROUND(((Table1[[#This Row],[pledged]]/Table1[[#This Row],[goal]])*100),0)</f>
        <v>104</v>
      </c>
      <c r="R458">
        <f>IFERROR(ROUND((Table1[[#This Row],[pledged]]/Table1[[#This Row],[backers_count]]),2),Table1[[#This Row],[pledged]])</f>
        <v>94.98</v>
      </c>
      <c r="S458" s="9">
        <f>(((Table1[[#This Row],[launched_at]]/60)/60)/24)+DATE(1970,1,1)</f>
        <v>43141.25</v>
      </c>
      <c r="T458" s="9">
        <f>(((Table1[[#This Row],[deadline]]/60)/60)/24)+DATE(1970,1,1)</f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tr">
        <f>LEFT(Table1[[#This Row],[category &amp; sub-category]],FIND("/",Table1[[#This Row],[category &amp; sub-category]])-1)</f>
        <v>theater</v>
      </c>
      <c r="P459" t="str">
        <f>RIGHT(Table1[[#This Row],[category &amp; sub-category]],LEN(Table1[[#This Row],[category &amp; sub-category]])-FIND("/",Table1[[#This Row],[category &amp; sub-category]]))</f>
        <v>plays</v>
      </c>
      <c r="Q459" s="4">
        <f>ROUND(((Table1[[#This Row],[pledged]]/Table1[[#This Row],[goal]])*100),0)</f>
        <v>27</v>
      </c>
      <c r="R459">
        <f>IFERROR(ROUND((Table1[[#This Row],[pledged]]/Table1[[#This Row],[backers_count]]),2),Table1[[#This Row],[pledged]])</f>
        <v>28.96</v>
      </c>
      <c r="S459" s="9">
        <f>(((Table1[[#This Row],[launched_at]]/60)/60)/24)+DATE(1970,1,1)</f>
        <v>42657.208333333328</v>
      </c>
      <c r="T459" s="9">
        <f>(((Table1[[#This Row],[deadline]]/60)/60)/24)+DATE(1970,1,1)</f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tr">
        <f>LEFT(Table1[[#This Row],[category &amp; sub-category]],FIND("/",Table1[[#This Row],[category &amp; sub-category]])-1)</f>
        <v>theater</v>
      </c>
      <c r="P460" t="str">
        <f>RIGHT(Table1[[#This Row],[category &amp; sub-category]],LEN(Table1[[#This Row],[category &amp; sub-category]])-FIND("/",Table1[[#This Row],[category &amp; sub-category]]))</f>
        <v>plays</v>
      </c>
      <c r="Q460" s="4">
        <f>ROUND(((Table1[[#This Row],[pledged]]/Table1[[#This Row],[goal]])*100),0)</f>
        <v>351</v>
      </c>
      <c r="R460">
        <f>IFERROR(ROUND((Table1[[#This Row],[pledged]]/Table1[[#This Row],[backers_count]]),2),Table1[[#This Row],[pledged]])</f>
        <v>55.99</v>
      </c>
      <c r="S460" s="9">
        <f>(((Table1[[#This Row],[launched_at]]/60)/60)/24)+DATE(1970,1,1)</f>
        <v>40265.208333333336</v>
      </c>
      <c r="T460" s="9">
        <f>(((Table1[[#This Row],[deadline]]/60)/60)/24)+DATE(1970,1,1)</f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tr">
        <f>LEFT(Table1[[#This Row],[category &amp; sub-category]],FIND("/",Table1[[#This Row],[category &amp; sub-category]])-1)</f>
        <v>film &amp; video</v>
      </c>
      <c r="P461" t="str">
        <f>RIGHT(Table1[[#This Row],[category &amp; sub-category]],LEN(Table1[[#This Row],[category &amp; sub-category]])-FIND("/",Table1[[#This Row],[category &amp; sub-category]]))</f>
        <v>documentary</v>
      </c>
      <c r="Q461" s="4">
        <f>ROUND(((Table1[[#This Row],[pledged]]/Table1[[#This Row],[goal]])*100),0)</f>
        <v>90</v>
      </c>
      <c r="R461">
        <f>IFERROR(ROUND((Table1[[#This Row],[pledged]]/Table1[[#This Row],[backers_count]]),2),Table1[[#This Row],[pledged]])</f>
        <v>54.04</v>
      </c>
      <c r="S461" s="9">
        <f>(((Table1[[#This Row],[launched_at]]/60)/60)/24)+DATE(1970,1,1)</f>
        <v>42001.25</v>
      </c>
      <c r="T461" s="9">
        <f>(((Table1[[#This Row],[deadline]]/60)/60)/24)+DATE(1970,1,1)</f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tr">
        <f>LEFT(Table1[[#This Row],[category &amp; sub-category]],FIND("/",Table1[[#This Row],[category &amp; sub-category]])-1)</f>
        <v>theater</v>
      </c>
      <c r="P462" t="str">
        <f>RIGHT(Table1[[#This Row],[category &amp; sub-category]],LEN(Table1[[#This Row],[category &amp; sub-category]])-FIND("/",Table1[[#This Row],[category &amp; sub-category]]))</f>
        <v>plays</v>
      </c>
      <c r="Q462" s="4">
        <f>ROUND(((Table1[[#This Row],[pledged]]/Table1[[#This Row],[goal]])*100),0)</f>
        <v>172</v>
      </c>
      <c r="R462">
        <f>IFERROR(ROUND((Table1[[#This Row],[pledged]]/Table1[[#This Row],[backers_count]]),2),Table1[[#This Row],[pledged]])</f>
        <v>82.38</v>
      </c>
      <c r="S462" s="9">
        <f>(((Table1[[#This Row],[launched_at]]/60)/60)/24)+DATE(1970,1,1)</f>
        <v>40399.208333333336</v>
      </c>
      <c r="T462" s="9">
        <f>(((Table1[[#This Row],[deadline]]/60)/60)/24)+DATE(1970,1,1)</f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tr">
        <f>LEFT(Table1[[#This Row],[category &amp; sub-category]],FIND("/",Table1[[#This Row],[category &amp; sub-category]])-1)</f>
        <v>film &amp; video</v>
      </c>
      <c r="P463" t="str">
        <f>RIGHT(Table1[[#This Row],[category &amp; sub-category]],LEN(Table1[[#This Row],[category &amp; sub-category]])-FIND("/",Table1[[#This Row],[category &amp; sub-category]]))</f>
        <v>drama</v>
      </c>
      <c r="Q463" s="4">
        <f>ROUND(((Table1[[#This Row],[pledged]]/Table1[[#This Row],[goal]])*100),0)</f>
        <v>141</v>
      </c>
      <c r="R463">
        <f>IFERROR(ROUND((Table1[[#This Row],[pledged]]/Table1[[#This Row],[backers_count]]),2),Table1[[#This Row],[pledged]])</f>
        <v>67</v>
      </c>
      <c r="S463" s="9">
        <f>(((Table1[[#This Row],[launched_at]]/60)/60)/24)+DATE(1970,1,1)</f>
        <v>41757.208333333336</v>
      </c>
      <c r="T463" s="9">
        <f>(((Table1[[#This Row],[deadline]]/60)/60)/24)+DATE(1970,1,1)</f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tr">
        <f>LEFT(Table1[[#This Row],[category &amp; sub-category]],FIND("/",Table1[[#This Row],[category &amp; sub-category]])-1)</f>
        <v>games</v>
      </c>
      <c r="P464" t="str">
        <f>RIGHT(Table1[[#This Row],[category &amp; sub-category]],LEN(Table1[[#This Row],[category &amp; sub-category]])-FIND("/",Table1[[#This Row],[category &amp; sub-category]]))</f>
        <v>mobile games</v>
      </c>
      <c r="Q464" s="4">
        <f>ROUND(((Table1[[#This Row],[pledged]]/Table1[[#This Row],[goal]])*100),0)</f>
        <v>31</v>
      </c>
      <c r="R464">
        <f>IFERROR(ROUND((Table1[[#This Row],[pledged]]/Table1[[#This Row],[backers_count]]),2),Table1[[#This Row],[pledged]])</f>
        <v>107.91</v>
      </c>
      <c r="S464" s="9">
        <f>(((Table1[[#This Row],[launched_at]]/60)/60)/24)+DATE(1970,1,1)</f>
        <v>41304.25</v>
      </c>
      <c r="T464" s="9">
        <f>(((Table1[[#This Row],[deadline]]/60)/60)/24)+DATE(1970,1,1)</f>
        <v>41342.25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tr">
        <f>LEFT(Table1[[#This Row],[category &amp; sub-category]],FIND("/",Table1[[#This Row],[category &amp; sub-category]])-1)</f>
        <v>film &amp; video</v>
      </c>
      <c r="P465" t="str">
        <f>RIGHT(Table1[[#This Row],[category &amp; sub-category]],LEN(Table1[[#This Row],[category &amp; sub-category]])-FIND("/",Table1[[#This Row],[category &amp; sub-category]]))</f>
        <v>animation</v>
      </c>
      <c r="Q465" s="4">
        <f>ROUND(((Table1[[#This Row],[pledged]]/Table1[[#This Row],[goal]])*100),0)</f>
        <v>108</v>
      </c>
      <c r="R465">
        <f>IFERROR(ROUND((Table1[[#This Row],[pledged]]/Table1[[#This Row],[backers_count]]),2),Table1[[#This Row],[pledged]])</f>
        <v>69.010000000000005</v>
      </c>
      <c r="S465" s="9">
        <f>(((Table1[[#This Row],[launched_at]]/60)/60)/24)+DATE(1970,1,1)</f>
        <v>41639.25</v>
      </c>
      <c r="T465" s="9">
        <f>(((Table1[[#This Row],[deadline]]/60)/60)/24)+DATE(1970,1,1)</f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tr">
        <f>LEFT(Table1[[#This Row],[category &amp; sub-category]],FIND("/",Table1[[#This Row],[category &amp; sub-category]])-1)</f>
        <v>theater</v>
      </c>
      <c r="P466" t="str">
        <f>RIGHT(Table1[[#This Row],[category &amp; sub-category]],LEN(Table1[[#This Row],[category &amp; sub-category]])-FIND("/",Table1[[#This Row],[category &amp; sub-category]]))</f>
        <v>plays</v>
      </c>
      <c r="Q466" s="4">
        <f>ROUND(((Table1[[#This Row],[pledged]]/Table1[[#This Row],[goal]])*100),0)</f>
        <v>133</v>
      </c>
      <c r="R466">
        <f>IFERROR(ROUND((Table1[[#This Row],[pledged]]/Table1[[#This Row],[backers_count]]),2),Table1[[#This Row],[pledged]])</f>
        <v>39.01</v>
      </c>
      <c r="S466" s="9">
        <f>(((Table1[[#This Row],[launched_at]]/60)/60)/24)+DATE(1970,1,1)</f>
        <v>43142.25</v>
      </c>
      <c r="T466" s="9">
        <f>(((Table1[[#This Row],[deadline]]/60)/60)/24)+DATE(1970,1,1)</f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tr">
        <f>LEFT(Table1[[#This Row],[category &amp; sub-category]],FIND("/",Table1[[#This Row],[category &amp; sub-category]])-1)</f>
        <v>publishing</v>
      </c>
      <c r="P467" t="str">
        <f>RIGHT(Table1[[#This Row],[category &amp; sub-category]],LEN(Table1[[#This Row],[category &amp; sub-category]])-FIND("/",Table1[[#This Row],[category &amp; sub-category]]))</f>
        <v>translations</v>
      </c>
      <c r="Q467" s="4">
        <f>ROUND(((Table1[[#This Row],[pledged]]/Table1[[#This Row],[goal]])*100),0)</f>
        <v>188</v>
      </c>
      <c r="R467">
        <f>IFERROR(ROUND((Table1[[#This Row],[pledged]]/Table1[[#This Row],[backers_count]]),2),Table1[[#This Row],[pledged]])</f>
        <v>110.36</v>
      </c>
      <c r="S467" s="9">
        <f>(((Table1[[#This Row],[launched_at]]/60)/60)/24)+DATE(1970,1,1)</f>
        <v>43127.25</v>
      </c>
      <c r="T467" s="9">
        <f>(((Table1[[#This Row],[deadline]]/60)/60)/24)+DATE(1970,1,1)</f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tr">
        <f>LEFT(Table1[[#This Row],[category &amp; sub-category]],FIND("/",Table1[[#This Row],[category &amp; sub-category]])-1)</f>
        <v>technology</v>
      </c>
      <c r="P468" t="str">
        <f>RIGHT(Table1[[#This Row],[category &amp; sub-category]],LEN(Table1[[#This Row],[category &amp; sub-category]])-FIND("/",Table1[[#This Row],[category &amp; sub-category]]))</f>
        <v>wearables</v>
      </c>
      <c r="Q468" s="4">
        <f>ROUND(((Table1[[#This Row],[pledged]]/Table1[[#This Row],[goal]])*100),0)</f>
        <v>332</v>
      </c>
      <c r="R468">
        <f>IFERROR(ROUND((Table1[[#This Row],[pledged]]/Table1[[#This Row],[backers_count]]),2),Table1[[#This Row],[pledged]])</f>
        <v>94.86</v>
      </c>
      <c r="S468" s="9">
        <f>(((Table1[[#This Row],[launched_at]]/60)/60)/24)+DATE(1970,1,1)</f>
        <v>41409.208333333336</v>
      </c>
      <c r="T468" s="9">
        <f>(((Table1[[#This Row],[deadline]]/60)/60)/24)+DATE(1970,1,1)</f>
        <v>41432.208333333336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tr">
        <f>LEFT(Table1[[#This Row],[category &amp; sub-category]],FIND("/",Table1[[#This Row],[category &amp; sub-category]])-1)</f>
        <v>technology</v>
      </c>
      <c r="P469" t="str">
        <f>RIGHT(Table1[[#This Row],[category &amp; sub-category]],LEN(Table1[[#This Row],[category &amp; sub-category]])-FIND("/",Table1[[#This Row],[category &amp; sub-category]]))</f>
        <v>web</v>
      </c>
      <c r="Q469" s="4">
        <f>ROUND(((Table1[[#This Row],[pledged]]/Table1[[#This Row],[goal]])*100),0)</f>
        <v>575</v>
      </c>
      <c r="R469">
        <f>IFERROR(ROUND((Table1[[#This Row],[pledged]]/Table1[[#This Row],[backers_count]]),2),Table1[[#This Row],[pledged]])</f>
        <v>57.94</v>
      </c>
      <c r="S469" s="9">
        <f>(((Table1[[#This Row],[launched_at]]/60)/60)/24)+DATE(1970,1,1)</f>
        <v>42331.25</v>
      </c>
      <c r="T469" s="9">
        <f>(((Table1[[#This Row],[deadline]]/60)/60)/24)+DATE(1970,1,1)</f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tr">
        <f>LEFT(Table1[[#This Row],[category &amp; sub-category]],FIND("/",Table1[[#This Row],[category &amp; sub-category]])-1)</f>
        <v>theater</v>
      </c>
      <c r="P470" t="str">
        <f>RIGHT(Table1[[#This Row],[category &amp; sub-category]],LEN(Table1[[#This Row],[category &amp; sub-category]])-FIND("/",Table1[[#This Row],[category &amp; sub-category]]))</f>
        <v>plays</v>
      </c>
      <c r="Q470" s="4">
        <f>ROUND(((Table1[[#This Row],[pledged]]/Table1[[#This Row],[goal]])*100),0)</f>
        <v>41</v>
      </c>
      <c r="R470">
        <f>IFERROR(ROUND((Table1[[#This Row],[pledged]]/Table1[[#This Row],[backers_count]]),2),Table1[[#This Row],[pledged]])</f>
        <v>101.25</v>
      </c>
      <c r="S470" s="9">
        <f>(((Table1[[#This Row],[launched_at]]/60)/60)/24)+DATE(1970,1,1)</f>
        <v>43569.208333333328</v>
      </c>
      <c r="T470" s="9">
        <f>(((Table1[[#This Row],[deadline]]/60)/60)/24)+DATE(1970,1,1)</f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tr">
        <f>LEFT(Table1[[#This Row],[category &amp; sub-category]],FIND("/",Table1[[#This Row],[category &amp; sub-category]])-1)</f>
        <v>film &amp; video</v>
      </c>
      <c r="P471" t="str">
        <f>RIGHT(Table1[[#This Row],[category &amp; sub-category]],LEN(Table1[[#This Row],[category &amp; sub-category]])-FIND("/",Table1[[#This Row],[category &amp; sub-category]]))</f>
        <v>drama</v>
      </c>
      <c r="Q471" s="4">
        <f>ROUND(((Table1[[#This Row],[pledged]]/Table1[[#This Row],[goal]])*100),0)</f>
        <v>184</v>
      </c>
      <c r="R471">
        <f>IFERROR(ROUND((Table1[[#This Row],[pledged]]/Table1[[#This Row],[backers_count]]),2),Table1[[#This Row],[pledged]])</f>
        <v>64.959999999999994</v>
      </c>
      <c r="S471" s="9">
        <f>(((Table1[[#This Row],[launched_at]]/60)/60)/24)+DATE(1970,1,1)</f>
        <v>42142.208333333328</v>
      </c>
      <c r="T471" s="9">
        <f>(((Table1[[#This Row],[deadline]]/60)/60)/24)+DATE(1970,1,1)</f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tr">
        <f>LEFT(Table1[[#This Row],[category &amp; sub-category]],FIND("/",Table1[[#This Row],[category &amp; sub-category]])-1)</f>
        <v>technology</v>
      </c>
      <c r="P472" t="str">
        <f>RIGHT(Table1[[#This Row],[category &amp; sub-category]],LEN(Table1[[#This Row],[category &amp; sub-category]])-FIND("/",Table1[[#This Row],[category &amp; sub-category]]))</f>
        <v>wearables</v>
      </c>
      <c r="Q472" s="4">
        <f>ROUND(((Table1[[#This Row],[pledged]]/Table1[[#This Row],[goal]])*100),0)</f>
        <v>286</v>
      </c>
      <c r="R472">
        <f>IFERROR(ROUND((Table1[[#This Row],[pledged]]/Table1[[#This Row],[backers_count]]),2),Table1[[#This Row],[pledged]])</f>
        <v>27.01</v>
      </c>
      <c r="S472" s="9">
        <f>(((Table1[[#This Row],[launched_at]]/60)/60)/24)+DATE(1970,1,1)</f>
        <v>42716.25</v>
      </c>
      <c r="T472" s="9">
        <f>(((Table1[[#This Row],[deadline]]/60)/60)/24)+DATE(1970,1,1)</f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tr">
        <f>LEFT(Table1[[#This Row],[category &amp; sub-category]],FIND("/",Table1[[#This Row],[category &amp; sub-category]])-1)</f>
        <v>food</v>
      </c>
      <c r="P473" t="str">
        <f>RIGHT(Table1[[#This Row],[category &amp; sub-category]],LEN(Table1[[#This Row],[category &amp; sub-category]])-FIND("/",Table1[[#This Row],[category &amp; sub-category]]))</f>
        <v>food trucks</v>
      </c>
      <c r="Q473" s="4">
        <f>ROUND(((Table1[[#This Row],[pledged]]/Table1[[#This Row],[goal]])*100),0)</f>
        <v>319</v>
      </c>
      <c r="R473">
        <f>IFERROR(ROUND((Table1[[#This Row],[pledged]]/Table1[[#This Row],[backers_count]]),2),Table1[[#This Row],[pledged]])</f>
        <v>50.97</v>
      </c>
      <c r="S473" s="9">
        <f>(((Table1[[#This Row],[launched_at]]/60)/60)/24)+DATE(1970,1,1)</f>
        <v>41031.208333333336</v>
      </c>
      <c r="T473" s="9">
        <f>(((Table1[[#This Row],[deadline]]/60)/60)/24)+DATE(1970,1,1)</f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tr">
        <f>LEFT(Table1[[#This Row],[category &amp; sub-category]],FIND("/",Table1[[#This Row],[category &amp; sub-category]])-1)</f>
        <v>music</v>
      </c>
      <c r="P474" t="str">
        <f>RIGHT(Table1[[#This Row],[category &amp; sub-category]],LEN(Table1[[#This Row],[category &amp; sub-category]])-FIND("/",Table1[[#This Row],[category &amp; sub-category]]))</f>
        <v>rock</v>
      </c>
      <c r="Q474" s="4">
        <f>ROUND(((Table1[[#This Row],[pledged]]/Table1[[#This Row],[goal]])*100),0)</f>
        <v>39</v>
      </c>
      <c r="R474">
        <f>IFERROR(ROUND((Table1[[#This Row],[pledged]]/Table1[[#This Row],[backers_count]]),2),Table1[[#This Row],[pledged]])</f>
        <v>104.94</v>
      </c>
      <c r="S474" s="9">
        <f>(((Table1[[#This Row],[launched_at]]/60)/60)/24)+DATE(1970,1,1)</f>
        <v>43535.208333333328</v>
      </c>
      <c r="T474" s="9">
        <f>(((Table1[[#This Row],[deadline]]/60)/60)/24)+DATE(1970,1,1)</f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tr">
        <f>LEFT(Table1[[#This Row],[category &amp; sub-category]],FIND("/",Table1[[#This Row],[category &amp; sub-category]])-1)</f>
        <v>music</v>
      </c>
      <c r="P475" t="str">
        <f>RIGHT(Table1[[#This Row],[category &amp; sub-category]],LEN(Table1[[#This Row],[category &amp; sub-category]])-FIND("/",Table1[[#This Row],[category &amp; sub-category]]))</f>
        <v>electric music</v>
      </c>
      <c r="Q475" s="4">
        <f>ROUND(((Table1[[#This Row],[pledged]]/Table1[[#This Row],[goal]])*100),0)</f>
        <v>178</v>
      </c>
      <c r="R475">
        <f>IFERROR(ROUND((Table1[[#This Row],[pledged]]/Table1[[#This Row],[backers_count]]),2),Table1[[#This Row],[pledged]])</f>
        <v>84.03</v>
      </c>
      <c r="S475" s="9">
        <f>(((Table1[[#This Row],[launched_at]]/60)/60)/24)+DATE(1970,1,1)</f>
        <v>43277.208333333328</v>
      </c>
      <c r="T475" s="9">
        <f>(((Table1[[#This Row],[deadline]]/60)/60)/24)+DATE(1970,1,1)</f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tr">
        <f>LEFT(Table1[[#This Row],[category &amp; sub-category]],FIND("/",Table1[[#This Row],[category &amp; sub-category]])-1)</f>
        <v>film &amp; video</v>
      </c>
      <c r="P476" t="str">
        <f>RIGHT(Table1[[#This Row],[category &amp; sub-category]],LEN(Table1[[#This Row],[category &amp; sub-category]])-FIND("/",Table1[[#This Row],[category &amp; sub-category]]))</f>
        <v>television</v>
      </c>
      <c r="Q476" s="4">
        <f>ROUND(((Table1[[#This Row],[pledged]]/Table1[[#This Row],[goal]])*100),0)</f>
        <v>365</v>
      </c>
      <c r="R476">
        <f>IFERROR(ROUND((Table1[[#This Row],[pledged]]/Table1[[#This Row],[backers_count]]),2),Table1[[#This Row],[pledged]])</f>
        <v>102.86</v>
      </c>
      <c r="S476" s="9">
        <f>(((Table1[[#This Row],[launched_at]]/60)/60)/24)+DATE(1970,1,1)</f>
        <v>41989.25</v>
      </c>
      <c r="T476" s="9">
        <f>(((Table1[[#This Row],[deadline]]/60)/60)/24)+DATE(1970,1,1)</f>
        <v>41990.25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tr">
        <f>LEFT(Table1[[#This Row],[category &amp; sub-category]],FIND("/",Table1[[#This Row],[category &amp; sub-category]])-1)</f>
        <v>publishing</v>
      </c>
      <c r="P477" t="str">
        <f>RIGHT(Table1[[#This Row],[category &amp; sub-category]],LEN(Table1[[#This Row],[category &amp; sub-category]])-FIND("/",Table1[[#This Row],[category &amp; sub-category]]))</f>
        <v>translations</v>
      </c>
      <c r="Q477" s="4">
        <f>ROUND(((Table1[[#This Row],[pledged]]/Table1[[#This Row],[goal]])*100),0)</f>
        <v>114</v>
      </c>
      <c r="R477">
        <f>IFERROR(ROUND((Table1[[#This Row],[pledged]]/Table1[[#This Row],[backers_count]]),2),Table1[[#This Row],[pledged]])</f>
        <v>39.96</v>
      </c>
      <c r="S477" s="9">
        <f>(((Table1[[#This Row],[launched_at]]/60)/60)/24)+DATE(1970,1,1)</f>
        <v>41450.208333333336</v>
      </c>
      <c r="T477" s="9">
        <f>(((Table1[[#This Row],[deadline]]/60)/60)/24)+DATE(1970,1,1)</f>
        <v>41454.208333333336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tr">
        <f>LEFT(Table1[[#This Row],[category &amp; sub-category]],FIND("/",Table1[[#This Row],[category &amp; sub-category]])-1)</f>
        <v>publishing</v>
      </c>
      <c r="P478" t="str">
        <f>RIGHT(Table1[[#This Row],[category &amp; sub-category]],LEN(Table1[[#This Row],[category &amp; sub-category]])-FIND("/",Table1[[#This Row],[category &amp; sub-category]]))</f>
        <v>fiction</v>
      </c>
      <c r="Q478" s="4">
        <f>ROUND(((Table1[[#This Row],[pledged]]/Table1[[#This Row],[goal]])*100),0)</f>
        <v>30</v>
      </c>
      <c r="R478">
        <f>IFERROR(ROUND((Table1[[#This Row],[pledged]]/Table1[[#This Row],[backers_count]]),2),Table1[[#This Row],[pledged]])</f>
        <v>51</v>
      </c>
      <c r="S478" s="9">
        <f>(((Table1[[#This Row],[launched_at]]/60)/60)/24)+DATE(1970,1,1)</f>
        <v>43322.208333333328</v>
      </c>
      <c r="T478" s="9">
        <f>(((Table1[[#This Row],[deadline]]/60)/60)/24)+DATE(1970,1,1)</f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tr">
        <f>LEFT(Table1[[#This Row],[category &amp; sub-category]],FIND("/",Table1[[#This Row],[category &amp; sub-category]])-1)</f>
        <v>film &amp; video</v>
      </c>
      <c r="P479" t="str">
        <f>RIGHT(Table1[[#This Row],[category &amp; sub-category]],LEN(Table1[[#This Row],[category &amp; sub-category]])-FIND("/",Table1[[#This Row],[category &amp; sub-category]]))</f>
        <v>science fiction</v>
      </c>
      <c r="Q479" s="4">
        <f>ROUND(((Table1[[#This Row],[pledged]]/Table1[[#This Row],[goal]])*100),0)</f>
        <v>54</v>
      </c>
      <c r="R479">
        <f>IFERROR(ROUND((Table1[[#This Row],[pledged]]/Table1[[#This Row],[backers_count]]),2),Table1[[#This Row],[pledged]])</f>
        <v>40.82</v>
      </c>
      <c r="S479" s="9">
        <f>(((Table1[[#This Row],[launched_at]]/60)/60)/24)+DATE(1970,1,1)</f>
        <v>40720.208333333336</v>
      </c>
      <c r="T479" s="9">
        <f>(((Table1[[#This Row],[deadline]]/60)/60)/24)+DATE(1970,1,1)</f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tr">
        <f>LEFT(Table1[[#This Row],[category &amp; sub-category]],FIND("/",Table1[[#This Row],[category &amp; sub-category]])-1)</f>
        <v>technology</v>
      </c>
      <c r="P480" t="str">
        <f>RIGHT(Table1[[#This Row],[category &amp; sub-category]],LEN(Table1[[#This Row],[category &amp; sub-category]])-FIND("/",Table1[[#This Row],[category &amp; sub-category]]))</f>
        <v>wearables</v>
      </c>
      <c r="Q480" s="4">
        <f>ROUND(((Table1[[#This Row],[pledged]]/Table1[[#This Row],[goal]])*100),0)</f>
        <v>236</v>
      </c>
      <c r="R480">
        <f>IFERROR(ROUND((Table1[[#This Row],[pledged]]/Table1[[#This Row],[backers_count]]),2),Table1[[#This Row],[pledged]])</f>
        <v>59</v>
      </c>
      <c r="S480" s="9">
        <f>(((Table1[[#This Row],[launched_at]]/60)/60)/24)+DATE(1970,1,1)</f>
        <v>42072.208333333328</v>
      </c>
      <c r="T480" s="9">
        <f>(((Table1[[#This Row],[deadline]]/60)/60)/24)+DATE(1970,1,1)</f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tr">
        <f>LEFT(Table1[[#This Row],[category &amp; sub-category]],FIND("/",Table1[[#This Row],[category &amp; sub-category]])-1)</f>
        <v>food</v>
      </c>
      <c r="P481" t="str">
        <f>RIGHT(Table1[[#This Row],[category &amp; sub-category]],LEN(Table1[[#This Row],[category &amp; sub-category]])-FIND("/",Table1[[#This Row],[category &amp; sub-category]]))</f>
        <v>food trucks</v>
      </c>
      <c r="Q481" s="4">
        <f>ROUND(((Table1[[#This Row],[pledged]]/Table1[[#This Row],[goal]])*100),0)</f>
        <v>513</v>
      </c>
      <c r="R481">
        <f>IFERROR(ROUND((Table1[[#This Row],[pledged]]/Table1[[#This Row],[backers_count]]),2),Table1[[#This Row],[pledged]])</f>
        <v>71.16</v>
      </c>
      <c r="S481" s="9">
        <f>(((Table1[[#This Row],[launched_at]]/60)/60)/24)+DATE(1970,1,1)</f>
        <v>42945.208333333328</v>
      </c>
      <c r="T481" s="9">
        <f>(((Table1[[#This Row],[deadline]]/60)/60)/24)+DATE(1970,1,1)</f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tr">
        <f>LEFT(Table1[[#This Row],[category &amp; sub-category]],FIND("/",Table1[[#This Row],[category &amp; sub-category]])-1)</f>
        <v>photography</v>
      </c>
      <c r="P482" t="str">
        <f>RIGHT(Table1[[#This Row],[category &amp; sub-category]],LEN(Table1[[#This Row],[category &amp; sub-category]])-FIND("/",Table1[[#This Row],[category &amp; sub-category]]))</f>
        <v>photography books</v>
      </c>
      <c r="Q482" s="4">
        <f>ROUND(((Table1[[#This Row],[pledged]]/Table1[[#This Row],[goal]])*100),0)</f>
        <v>101</v>
      </c>
      <c r="R482">
        <f>IFERROR(ROUND((Table1[[#This Row],[pledged]]/Table1[[#This Row],[backers_count]]),2),Table1[[#This Row],[pledged]])</f>
        <v>99.49</v>
      </c>
      <c r="S482" s="9">
        <f>(((Table1[[#This Row],[launched_at]]/60)/60)/24)+DATE(1970,1,1)</f>
        <v>40248.25</v>
      </c>
      <c r="T482" s="9">
        <f>(((Table1[[#This Row],[deadline]]/60)/60)/24)+DATE(1970,1,1)</f>
        <v>40257.208333333336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tr">
        <f>LEFT(Table1[[#This Row],[category &amp; sub-category]],FIND("/",Table1[[#This Row],[category &amp; sub-category]])-1)</f>
        <v>theater</v>
      </c>
      <c r="P483" t="str">
        <f>RIGHT(Table1[[#This Row],[category &amp; sub-category]],LEN(Table1[[#This Row],[category &amp; sub-category]])-FIND("/",Table1[[#This Row],[category &amp; sub-category]]))</f>
        <v>plays</v>
      </c>
      <c r="Q483" s="4">
        <f>ROUND(((Table1[[#This Row],[pledged]]/Table1[[#This Row],[goal]])*100),0)</f>
        <v>81</v>
      </c>
      <c r="R483">
        <f>IFERROR(ROUND((Table1[[#This Row],[pledged]]/Table1[[#This Row],[backers_count]]),2),Table1[[#This Row],[pledged]])</f>
        <v>103.99</v>
      </c>
      <c r="S483" s="9">
        <f>(((Table1[[#This Row],[launched_at]]/60)/60)/24)+DATE(1970,1,1)</f>
        <v>41913.208333333336</v>
      </c>
      <c r="T483" s="9">
        <f>(((Table1[[#This Row],[deadline]]/60)/60)/24)+DATE(1970,1,1)</f>
        <v>41955.25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tr">
        <f>LEFT(Table1[[#This Row],[category &amp; sub-category]],FIND("/",Table1[[#This Row],[category &amp; sub-category]])-1)</f>
        <v>publishing</v>
      </c>
      <c r="P484" t="str">
        <f>RIGHT(Table1[[#This Row],[category &amp; sub-category]],LEN(Table1[[#This Row],[category &amp; sub-category]])-FIND("/",Table1[[#This Row],[category &amp; sub-category]]))</f>
        <v>fiction</v>
      </c>
      <c r="Q484" s="4">
        <f>ROUND(((Table1[[#This Row],[pledged]]/Table1[[#This Row],[goal]])*100),0)</f>
        <v>16</v>
      </c>
      <c r="R484">
        <f>IFERROR(ROUND((Table1[[#This Row],[pledged]]/Table1[[#This Row],[backers_count]]),2),Table1[[#This Row],[pledged]])</f>
        <v>76.56</v>
      </c>
      <c r="S484" s="9">
        <f>(((Table1[[#This Row],[launched_at]]/60)/60)/24)+DATE(1970,1,1)</f>
        <v>40963.25</v>
      </c>
      <c r="T484" s="9">
        <f>(((Table1[[#This Row],[deadline]]/60)/60)/24)+DATE(1970,1,1)</f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tr">
        <f>LEFT(Table1[[#This Row],[category &amp; sub-category]],FIND("/",Table1[[#This Row],[category &amp; sub-category]])-1)</f>
        <v>theater</v>
      </c>
      <c r="P485" t="str">
        <f>RIGHT(Table1[[#This Row],[category &amp; sub-category]],LEN(Table1[[#This Row],[category &amp; sub-category]])-FIND("/",Table1[[#This Row],[category &amp; sub-category]]))</f>
        <v>plays</v>
      </c>
      <c r="Q485" s="4">
        <f>ROUND(((Table1[[#This Row],[pledged]]/Table1[[#This Row],[goal]])*100),0)</f>
        <v>53</v>
      </c>
      <c r="R485">
        <f>IFERROR(ROUND((Table1[[#This Row],[pledged]]/Table1[[#This Row],[backers_count]]),2),Table1[[#This Row],[pledged]])</f>
        <v>87.07</v>
      </c>
      <c r="S485" s="9">
        <f>(((Table1[[#This Row],[launched_at]]/60)/60)/24)+DATE(1970,1,1)</f>
        <v>43811.25</v>
      </c>
      <c r="T485" s="9">
        <f>(((Table1[[#This Row],[deadline]]/60)/60)/24)+DATE(1970,1,1)</f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tr">
        <f>LEFT(Table1[[#This Row],[category &amp; sub-category]],FIND("/",Table1[[#This Row],[category &amp; sub-category]])-1)</f>
        <v>food</v>
      </c>
      <c r="P486" t="str">
        <f>RIGHT(Table1[[#This Row],[category &amp; sub-category]],LEN(Table1[[#This Row],[category &amp; sub-category]])-FIND("/",Table1[[#This Row],[category &amp; sub-category]]))</f>
        <v>food trucks</v>
      </c>
      <c r="Q486" s="4">
        <f>ROUND(((Table1[[#This Row],[pledged]]/Table1[[#This Row],[goal]])*100),0)</f>
        <v>260</v>
      </c>
      <c r="R486">
        <f>IFERROR(ROUND((Table1[[#This Row],[pledged]]/Table1[[#This Row],[backers_count]]),2),Table1[[#This Row],[pledged]])</f>
        <v>49</v>
      </c>
      <c r="S486" s="9">
        <f>(((Table1[[#This Row],[launched_at]]/60)/60)/24)+DATE(1970,1,1)</f>
        <v>41855.208333333336</v>
      </c>
      <c r="T486" s="9">
        <f>(((Table1[[#This Row],[deadline]]/60)/60)/24)+DATE(1970,1,1)</f>
        <v>41904.208333333336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tr">
        <f>LEFT(Table1[[#This Row],[category &amp; sub-category]],FIND("/",Table1[[#This Row],[category &amp; sub-category]])-1)</f>
        <v>theater</v>
      </c>
      <c r="P487" t="str">
        <f>RIGHT(Table1[[#This Row],[category &amp; sub-category]],LEN(Table1[[#This Row],[category &amp; sub-category]])-FIND("/",Table1[[#This Row],[category &amp; sub-category]]))</f>
        <v>plays</v>
      </c>
      <c r="Q487" s="4">
        <f>ROUND(((Table1[[#This Row],[pledged]]/Table1[[#This Row],[goal]])*100),0)</f>
        <v>31</v>
      </c>
      <c r="R487">
        <f>IFERROR(ROUND((Table1[[#This Row],[pledged]]/Table1[[#This Row],[backers_count]]),2),Table1[[#This Row],[pledged]])</f>
        <v>42.97</v>
      </c>
      <c r="S487" s="9">
        <f>(((Table1[[#This Row],[launched_at]]/60)/60)/24)+DATE(1970,1,1)</f>
        <v>43626.208333333328</v>
      </c>
      <c r="T487" s="9">
        <f>(((Table1[[#This Row],[deadline]]/60)/60)/24)+DATE(1970,1,1)</f>
        <v>43667.208333333328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tr">
        <f>LEFT(Table1[[#This Row],[category &amp; sub-category]],FIND("/",Table1[[#This Row],[category &amp; sub-category]])-1)</f>
        <v>publishing</v>
      </c>
      <c r="P488" t="str">
        <f>RIGHT(Table1[[#This Row],[category &amp; sub-category]],LEN(Table1[[#This Row],[category &amp; sub-category]])-FIND("/",Table1[[#This Row],[category &amp; sub-category]]))</f>
        <v>translations</v>
      </c>
      <c r="Q488" s="4">
        <f>ROUND(((Table1[[#This Row],[pledged]]/Table1[[#This Row],[goal]])*100),0)</f>
        <v>14</v>
      </c>
      <c r="R488">
        <f>IFERROR(ROUND((Table1[[#This Row],[pledged]]/Table1[[#This Row],[backers_count]]),2),Table1[[#This Row],[pledged]])</f>
        <v>33.43</v>
      </c>
      <c r="S488" s="9">
        <f>(((Table1[[#This Row],[launched_at]]/60)/60)/24)+DATE(1970,1,1)</f>
        <v>43168.25</v>
      </c>
      <c r="T488" s="9">
        <f>(((Table1[[#This Row],[deadline]]/60)/60)/24)+DATE(1970,1,1)</f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tr">
        <f>LEFT(Table1[[#This Row],[category &amp; sub-category]],FIND("/",Table1[[#This Row],[category &amp; sub-category]])-1)</f>
        <v>theater</v>
      </c>
      <c r="P489" t="str">
        <f>RIGHT(Table1[[#This Row],[category &amp; sub-category]],LEN(Table1[[#This Row],[category &amp; sub-category]])-FIND("/",Table1[[#This Row],[category &amp; sub-category]]))</f>
        <v>plays</v>
      </c>
      <c r="Q489" s="4">
        <f>ROUND(((Table1[[#This Row],[pledged]]/Table1[[#This Row],[goal]])*100),0)</f>
        <v>179</v>
      </c>
      <c r="R489">
        <f>IFERROR(ROUND((Table1[[#This Row],[pledged]]/Table1[[#This Row],[backers_count]]),2),Table1[[#This Row],[pledged]])</f>
        <v>83.98</v>
      </c>
      <c r="S489" s="9">
        <f>(((Table1[[#This Row],[launched_at]]/60)/60)/24)+DATE(1970,1,1)</f>
        <v>42845.208333333328</v>
      </c>
      <c r="T489" s="9">
        <f>(((Table1[[#This Row],[deadline]]/60)/60)/24)+DATE(1970,1,1)</f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tr">
        <f>LEFT(Table1[[#This Row],[category &amp; sub-category]],FIND("/",Table1[[#This Row],[category &amp; sub-category]])-1)</f>
        <v>theater</v>
      </c>
      <c r="P490" t="str">
        <f>RIGHT(Table1[[#This Row],[category &amp; sub-category]],LEN(Table1[[#This Row],[category &amp; sub-category]])-FIND("/",Table1[[#This Row],[category &amp; sub-category]]))</f>
        <v>plays</v>
      </c>
      <c r="Q490" s="4">
        <f>ROUND(((Table1[[#This Row],[pledged]]/Table1[[#This Row],[goal]])*100),0)</f>
        <v>220</v>
      </c>
      <c r="R490">
        <f>IFERROR(ROUND((Table1[[#This Row],[pledged]]/Table1[[#This Row],[backers_count]]),2),Table1[[#This Row],[pledged]])</f>
        <v>101.42</v>
      </c>
      <c r="S490" s="9">
        <f>(((Table1[[#This Row],[launched_at]]/60)/60)/24)+DATE(1970,1,1)</f>
        <v>42403.25</v>
      </c>
      <c r="T490" s="9">
        <f>(((Table1[[#This Row],[deadline]]/60)/60)/24)+DATE(1970,1,1)</f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tr">
        <f>LEFT(Table1[[#This Row],[category &amp; sub-category]],FIND("/",Table1[[#This Row],[category &amp; sub-category]])-1)</f>
        <v>technology</v>
      </c>
      <c r="P491" t="str">
        <f>RIGHT(Table1[[#This Row],[category &amp; sub-category]],LEN(Table1[[#This Row],[category &amp; sub-category]])-FIND("/",Table1[[#This Row],[category &amp; sub-category]]))</f>
        <v>wearables</v>
      </c>
      <c r="Q491" s="4">
        <f>ROUND(((Table1[[#This Row],[pledged]]/Table1[[#This Row],[goal]])*100),0)</f>
        <v>102</v>
      </c>
      <c r="R491">
        <f>IFERROR(ROUND((Table1[[#This Row],[pledged]]/Table1[[#This Row],[backers_count]]),2),Table1[[#This Row],[pledged]])</f>
        <v>109.87</v>
      </c>
      <c r="S491" s="9">
        <f>(((Table1[[#This Row],[launched_at]]/60)/60)/24)+DATE(1970,1,1)</f>
        <v>40406.208333333336</v>
      </c>
      <c r="T491" s="9">
        <f>(((Table1[[#This Row],[deadline]]/60)/60)/24)+DATE(1970,1,1)</f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tr">
        <f>LEFT(Table1[[#This Row],[category &amp; sub-category]],FIND("/",Table1[[#This Row],[category &amp; sub-category]])-1)</f>
        <v>journalism</v>
      </c>
      <c r="P492" t="str">
        <f>RIGHT(Table1[[#This Row],[category &amp; sub-category]],LEN(Table1[[#This Row],[category &amp; sub-category]])-FIND("/",Table1[[#This Row],[category &amp; sub-category]]))</f>
        <v>audio</v>
      </c>
      <c r="Q492" s="4">
        <f>ROUND(((Table1[[#This Row],[pledged]]/Table1[[#This Row],[goal]])*100),0)</f>
        <v>192</v>
      </c>
      <c r="R492">
        <f>IFERROR(ROUND((Table1[[#This Row],[pledged]]/Table1[[#This Row],[backers_count]]),2),Table1[[#This Row],[pledged]])</f>
        <v>31.92</v>
      </c>
      <c r="S492" s="9">
        <f>(((Table1[[#This Row],[launched_at]]/60)/60)/24)+DATE(1970,1,1)</f>
        <v>43786.25</v>
      </c>
      <c r="T492" s="9">
        <f>(((Table1[[#This Row],[deadline]]/60)/60)/24)+DATE(1970,1,1)</f>
        <v>43793.25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tr">
        <f>LEFT(Table1[[#This Row],[category &amp; sub-category]],FIND("/",Table1[[#This Row],[category &amp; sub-category]])-1)</f>
        <v>food</v>
      </c>
      <c r="P493" t="str">
        <f>RIGHT(Table1[[#This Row],[category &amp; sub-category]],LEN(Table1[[#This Row],[category &amp; sub-category]])-FIND("/",Table1[[#This Row],[category &amp; sub-category]]))</f>
        <v>food trucks</v>
      </c>
      <c r="Q493" s="4">
        <f>ROUND(((Table1[[#This Row],[pledged]]/Table1[[#This Row],[goal]])*100),0)</f>
        <v>305</v>
      </c>
      <c r="R493">
        <f>IFERROR(ROUND((Table1[[#This Row],[pledged]]/Table1[[#This Row],[backers_count]]),2),Table1[[#This Row],[pledged]])</f>
        <v>70.989999999999995</v>
      </c>
      <c r="S493" s="9">
        <f>(((Table1[[#This Row],[launched_at]]/60)/60)/24)+DATE(1970,1,1)</f>
        <v>41456.208333333336</v>
      </c>
      <c r="T493" s="9">
        <f>(((Table1[[#This Row],[deadline]]/60)/60)/24)+DATE(1970,1,1)</f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tr">
        <f>LEFT(Table1[[#This Row],[category &amp; sub-category]],FIND("/",Table1[[#This Row],[category &amp; sub-category]])-1)</f>
        <v>film &amp; video</v>
      </c>
      <c r="P494" t="str">
        <f>RIGHT(Table1[[#This Row],[category &amp; sub-category]],LEN(Table1[[#This Row],[category &amp; sub-category]])-FIND("/",Table1[[#This Row],[category &amp; sub-category]]))</f>
        <v>shorts</v>
      </c>
      <c r="Q494" s="4">
        <f>ROUND(((Table1[[#This Row],[pledged]]/Table1[[#This Row],[goal]])*100),0)</f>
        <v>24</v>
      </c>
      <c r="R494">
        <f>IFERROR(ROUND((Table1[[#This Row],[pledged]]/Table1[[#This Row],[backers_count]]),2),Table1[[#This Row],[pledged]])</f>
        <v>77.03</v>
      </c>
      <c r="S494" s="9">
        <f>(((Table1[[#This Row],[launched_at]]/60)/60)/24)+DATE(1970,1,1)</f>
        <v>40336.208333333336</v>
      </c>
      <c r="T494" s="9">
        <f>(((Table1[[#This Row],[deadline]]/60)/60)/24)+DATE(1970,1,1)</f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tr">
        <f>LEFT(Table1[[#This Row],[category &amp; sub-category]],FIND("/",Table1[[#This Row],[category &amp; sub-category]])-1)</f>
        <v>photography</v>
      </c>
      <c r="P495" t="str">
        <f>RIGHT(Table1[[#This Row],[category &amp; sub-category]],LEN(Table1[[#This Row],[category &amp; sub-category]])-FIND("/",Table1[[#This Row],[category &amp; sub-category]]))</f>
        <v>photography books</v>
      </c>
      <c r="Q495" s="4">
        <f>ROUND(((Table1[[#This Row],[pledged]]/Table1[[#This Row],[goal]])*100),0)</f>
        <v>724</v>
      </c>
      <c r="R495">
        <f>IFERROR(ROUND((Table1[[#This Row],[pledged]]/Table1[[#This Row],[backers_count]]),2),Table1[[#This Row],[pledged]])</f>
        <v>101.78</v>
      </c>
      <c r="S495" s="9">
        <f>(((Table1[[#This Row],[launched_at]]/60)/60)/24)+DATE(1970,1,1)</f>
        <v>43645.208333333328</v>
      </c>
      <c r="T495" s="9">
        <f>(((Table1[[#This Row],[deadline]]/60)/60)/24)+DATE(1970,1,1)</f>
        <v>43658.208333333328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tr">
        <f>LEFT(Table1[[#This Row],[category &amp; sub-category]],FIND("/",Table1[[#This Row],[category &amp; sub-category]])-1)</f>
        <v>technology</v>
      </c>
      <c r="P496" t="str">
        <f>RIGHT(Table1[[#This Row],[category &amp; sub-category]],LEN(Table1[[#This Row],[category &amp; sub-category]])-FIND("/",Table1[[#This Row],[category &amp; sub-category]]))</f>
        <v>wearables</v>
      </c>
      <c r="Q496" s="4">
        <f>ROUND(((Table1[[#This Row],[pledged]]/Table1[[#This Row],[goal]])*100),0)</f>
        <v>547</v>
      </c>
      <c r="R496">
        <f>IFERROR(ROUND((Table1[[#This Row],[pledged]]/Table1[[#This Row],[backers_count]]),2),Table1[[#This Row],[pledged]])</f>
        <v>51.06</v>
      </c>
      <c r="S496" s="9">
        <f>(((Table1[[#This Row],[launched_at]]/60)/60)/24)+DATE(1970,1,1)</f>
        <v>40990.208333333336</v>
      </c>
      <c r="T496" s="9">
        <f>(((Table1[[#This Row],[deadline]]/60)/60)/24)+DATE(1970,1,1)</f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tr">
        <f>LEFT(Table1[[#This Row],[category &amp; sub-category]],FIND("/",Table1[[#This Row],[category &amp; sub-category]])-1)</f>
        <v>theater</v>
      </c>
      <c r="P497" t="str">
        <f>RIGHT(Table1[[#This Row],[category &amp; sub-category]],LEN(Table1[[#This Row],[category &amp; sub-category]])-FIND("/",Table1[[#This Row],[category &amp; sub-category]]))</f>
        <v>plays</v>
      </c>
      <c r="Q497" s="4">
        <f>ROUND(((Table1[[#This Row],[pledged]]/Table1[[#This Row],[goal]])*100),0)</f>
        <v>415</v>
      </c>
      <c r="R497">
        <f>IFERROR(ROUND((Table1[[#This Row],[pledged]]/Table1[[#This Row],[backers_count]]),2),Table1[[#This Row],[pledged]])</f>
        <v>68.02</v>
      </c>
      <c r="S497" s="9">
        <f>(((Table1[[#This Row],[launched_at]]/60)/60)/24)+DATE(1970,1,1)</f>
        <v>41800.208333333336</v>
      </c>
      <c r="T497" s="9">
        <f>(((Table1[[#This Row],[deadline]]/60)/60)/24)+DATE(1970,1,1)</f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tr">
        <f>LEFT(Table1[[#This Row],[category &amp; sub-category]],FIND("/",Table1[[#This Row],[category &amp; sub-category]])-1)</f>
        <v>film &amp; video</v>
      </c>
      <c r="P498" t="str">
        <f>RIGHT(Table1[[#This Row],[category &amp; sub-category]],LEN(Table1[[#This Row],[category &amp; sub-category]])-FIND("/",Table1[[#This Row],[category &amp; sub-category]]))</f>
        <v>animation</v>
      </c>
      <c r="Q498" s="4">
        <f>ROUND(((Table1[[#This Row],[pledged]]/Table1[[#This Row],[goal]])*100),0)</f>
        <v>1</v>
      </c>
      <c r="R498">
        <f>IFERROR(ROUND((Table1[[#This Row],[pledged]]/Table1[[#This Row],[backers_count]]),2),Table1[[#This Row],[pledged]])</f>
        <v>30.87</v>
      </c>
      <c r="S498" s="9">
        <f>(((Table1[[#This Row],[launched_at]]/60)/60)/24)+DATE(1970,1,1)</f>
        <v>42876.208333333328</v>
      </c>
      <c r="T498" s="9">
        <f>(((Table1[[#This Row],[deadline]]/60)/60)/24)+DATE(1970,1,1)</f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tr">
        <f>LEFT(Table1[[#This Row],[category &amp; sub-category]],FIND("/",Table1[[#This Row],[category &amp; sub-category]])-1)</f>
        <v>technology</v>
      </c>
      <c r="P499" t="str">
        <f>RIGHT(Table1[[#This Row],[category &amp; sub-category]],LEN(Table1[[#This Row],[category &amp; sub-category]])-FIND("/",Table1[[#This Row],[category &amp; sub-category]]))</f>
        <v>wearables</v>
      </c>
      <c r="Q499" s="4">
        <f>ROUND(((Table1[[#This Row],[pledged]]/Table1[[#This Row],[goal]])*100),0)</f>
        <v>34</v>
      </c>
      <c r="R499">
        <f>IFERROR(ROUND((Table1[[#This Row],[pledged]]/Table1[[#This Row],[backers_count]]),2),Table1[[#This Row],[pledged]])</f>
        <v>27.91</v>
      </c>
      <c r="S499" s="9">
        <f>(((Table1[[#This Row],[launched_at]]/60)/60)/24)+DATE(1970,1,1)</f>
        <v>42724.25</v>
      </c>
      <c r="T499" s="9">
        <f>(((Table1[[#This Row],[deadline]]/60)/60)/24)+DATE(1970,1,1)</f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tr">
        <f>LEFT(Table1[[#This Row],[category &amp; sub-category]],FIND("/",Table1[[#This Row],[category &amp; sub-category]])-1)</f>
        <v>technology</v>
      </c>
      <c r="P500" t="str">
        <f>RIGHT(Table1[[#This Row],[category &amp; sub-category]],LEN(Table1[[#This Row],[category &amp; sub-category]])-FIND("/",Table1[[#This Row],[category &amp; sub-category]]))</f>
        <v>web</v>
      </c>
      <c r="Q500" s="4">
        <f>ROUND(((Table1[[#This Row],[pledged]]/Table1[[#This Row],[goal]])*100),0)</f>
        <v>24</v>
      </c>
      <c r="R500">
        <f>IFERROR(ROUND((Table1[[#This Row],[pledged]]/Table1[[#This Row],[backers_count]]),2),Table1[[#This Row],[pledged]])</f>
        <v>79.989999999999995</v>
      </c>
      <c r="S500" s="9">
        <f>(((Table1[[#This Row],[launched_at]]/60)/60)/24)+DATE(1970,1,1)</f>
        <v>42005.25</v>
      </c>
      <c r="T500" s="9">
        <f>(((Table1[[#This Row],[deadline]]/60)/60)/24)+DATE(1970,1,1)</f>
        <v>42007.25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tr">
        <f>LEFT(Table1[[#This Row],[category &amp; sub-category]],FIND("/",Table1[[#This Row],[category &amp; sub-category]])-1)</f>
        <v>film &amp; video</v>
      </c>
      <c r="P501" t="str">
        <f>RIGHT(Table1[[#This Row],[category &amp; sub-category]],LEN(Table1[[#This Row],[category &amp; sub-category]])-FIND("/",Table1[[#This Row],[category &amp; sub-category]]))</f>
        <v>documentary</v>
      </c>
      <c r="Q501" s="4">
        <f>ROUND(((Table1[[#This Row],[pledged]]/Table1[[#This Row],[goal]])*100),0)</f>
        <v>48</v>
      </c>
      <c r="R501">
        <f>IFERROR(ROUND((Table1[[#This Row],[pledged]]/Table1[[#This Row],[backers_count]]),2),Table1[[#This Row],[pledged]])</f>
        <v>38</v>
      </c>
      <c r="S501" s="9">
        <f>(((Table1[[#This Row],[launched_at]]/60)/60)/24)+DATE(1970,1,1)</f>
        <v>42444.208333333328</v>
      </c>
      <c r="T501" s="9">
        <f>(((Table1[[#This Row],[deadline]]/60)/60)/24)+DATE(1970,1,1)</f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tr">
        <f>LEFT(Table1[[#This Row],[category &amp; sub-category]],FIND("/",Table1[[#This Row],[category &amp; sub-category]])-1)</f>
        <v>theater</v>
      </c>
      <c r="P502" t="str">
        <f>RIGHT(Table1[[#This Row],[category &amp; sub-category]],LEN(Table1[[#This Row],[category &amp; sub-category]])-FIND("/",Table1[[#This Row],[category &amp; sub-category]]))</f>
        <v>plays</v>
      </c>
      <c r="Q502" s="4">
        <f>ROUND(((Table1[[#This Row],[pledged]]/Table1[[#This Row],[goal]])*100),0)</f>
        <v>0</v>
      </c>
      <c r="R502">
        <f>IFERROR(ROUND((Table1[[#This Row],[pledged]]/Table1[[#This Row],[backers_count]]),2),Table1[[#This Row],[pledged]])</f>
        <v>0</v>
      </c>
      <c r="S502" s="9">
        <f>(((Table1[[#This Row],[launched_at]]/60)/60)/24)+DATE(1970,1,1)</f>
        <v>41395.208333333336</v>
      </c>
      <c r="T502" s="9">
        <f>(((Table1[[#This Row],[deadline]]/60)/60)/24)+DATE(1970,1,1)</f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tr">
        <f>LEFT(Table1[[#This Row],[category &amp; sub-category]],FIND("/",Table1[[#This Row],[category &amp; sub-category]])-1)</f>
        <v>film &amp; video</v>
      </c>
      <c r="P503" t="str">
        <f>RIGHT(Table1[[#This Row],[category &amp; sub-category]],LEN(Table1[[#This Row],[category &amp; sub-category]])-FIND("/",Table1[[#This Row],[category &amp; sub-category]]))</f>
        <v>documentary</v>
      </c>
      <c r="Q503" s="4">
        <f>ROUND(((Table1[[#This Row],[pledged]]/Table1[[#This Row],[goal]])*100),0)</f>
        <v>70</v>
      </c>
      <c r="R503">
        <f>IFERROR(ROUND((Table1[[#This Row],[pledged]]/Table1[[#This Row],[backers_count]]),2),Table1[[#This Row],[pledged]])</f>
        <v>59.99</v>
      </c>
      <c r="S503" s="9">
        <f>(((Table1[[#This Row],[launched_at]]/60)/60)/24)+DATE(1970,1,1)</f>
        <v>41345.208333333336</v>
      </c>
      <c r="T503" s="9">
        <f>(((Table1[[#This Row],[deadline]]/60)/60)/24)+DATE(1970,1,1)</f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tr">
        <f>LEFT(Table1[[#This Row],[category &amp; sub-category]],FIND("/",Table1[[#This Row],[category &amp; sub-category]])-1)</f>
        <v>games</v>
      </c>
      <c r="P504" t="str">
        <f>RIGHT(Table1[[#This Row],[category &amp; sub-category]],LEN(Table1[[#This Row],[category &amp; sub-category]])-FIND("/",Table1[[#This Row],[category &amp; sub-category]]))</f>
        <v>video games</v>
      </c>
      <c r="Q504" s="4">
        <f>ROUND(((Table1[[#This Row],[pledged]]/Table1[[#This Row],[goal]])*100),0)</f>
        <v>530</v>
      </c>
      <c r="R504">
        <f>IFERROR(ROUND((Table1[[#This Row],[pledged]]/Table1[[#This Row],[backers_count]]),2),Table1[[#This Row],[pledged]])</f>
        <v>37.04</v>
      </c>
      <c r="S504" s="9">
        <f>(((Table1[[#This Row],[launched_at]]/60)/60)/24)+DATE(1970,1,1)</f>
        <v>41117.208333333336</v>
      </c>
      <c r="T504" s="9">
        <f>(((Table1[[#This Row],[deadline]]/60)/60)/24)+DATE(1970,1,1)</f>
        <v>41146.208333333336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tr">
        <f>LEFT(Table1[[#This Row],[category &amp; sub-category]],FIND("/",Table1[[#This Row],[category &amp; sub-category]])-1)</f>
        <v>film &amp; video</v>
      </c>
      <c r="P505" t="str">
        <f>RIGHT(Table1[[#This Row],[category &amp; sub-category]],LEN(Table1[[#This Row],[category &amp; sub-category]])-FIND("/",Table1[[#This Row],[category &amp; sub-category]]))</f>
        <v>drama</v>
      </c>
      <c r="Q505" s="4">
        <f>ROUND(((Table1[[#This Row],[pledged]]/Table1[[#This Row],[goal]])*100),0)</f>
        <v>180</v>
      </c>
      <c r="R505">
        <f>IFERROR(ROUND((Table1[[#This Row],[pledged]]/Table1[[#This Row],[backers_count]]),2),Table1[[#This Row],[pledged]])</f>
        <v>99.96</v>
      </c>
      <c r="S505" s="9">
        <f>(((Table1[[#This Row],[launched_at]]/60)/60)/24)+DATE(1970,1,1)</f>
        <v>42186.208333333328</v>
      </c>
      <c r="T505" s="9">
        <f>(((Table1[[#This Row],[deadline]]/60)/60)/24)+DATE(1970,1,1)</f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tr">
        <f>LEFT(Table1[[#This Row],[category &amp; sub-category]],FIND("/",Table1[[#This Row],[category &amp; sub-category]])-1)</f>
        <v>music</v>
      </c>
      <c r="P506" t="str">
        <f>RIGHT(Table1[[#This Row],[category &amp; sub-category]],LEN(Table1[[#This Row],[category &amp; sub-category]])-FIND("/",Table1[[#This Row],[category &amp; sub-category]]))</f>
        <v>rock</v>
      </c>
      <c r="Q506" s="4">
        <f>ROUND(((Table1[[#This Row],[pledged]]/Table1[[#This Row],[goal]])*100),0)</f>
        <v>92</v>
      </c>
      <c r="R506">
        <f>IFERROR(ROUND((Table1[[#This Row],[pledged]]/Table1[[#This Row],[backers_count]]),2),Table1[[#This Row],[pledged]])</f>
        <v>111.68</v>
      </c>
      <c r="S506" s="9">
        <f>(((Table1[[#This Row],[launched_at]]/60)/60)/24)+DATE(1970,1,1)</f>
        <v>42142.208333333328</v>
      </c>
      <c r="T506" s="9">
        <f>(((Table1[[#This Row],[deadline]]/60)/60)/24)+DATE(1970,1,1)</f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tr">
        <f>LEFT(Table1[[#This Row],[category &amp; sub-category]],FIND("/",Table1[[#This Row],[category &amp; sub-category]])-1)</f>
        <v>publishing</v>
      </c>
      <c r="P507" t="str">
        <f>RIGHT(Table1[[#This Row],[category &amp; sub-category]],LEN(Table1[[#This Row],[category &amp; sub-category]])-FIND("/",Table1[[#This Row],[category &amp; sub-category]]))</f>
        <v>radio &amp; podcasts</v>
      </c>
      <c r="Q507" s="4">
        <f>ROUND(((Table1[[#This Row],[pledged]]/Table1[[#This Row],[goal]])*100),0)</f>
        <v>14</v>
      </c>
      <c r="R507">
        <f>IFERROR(ROUND((Table1[[#This Row],[pledged]]/Table1[[#This Row],[backers_count]]),2),Table1[[#This Row],[pledged]])</f>
        <v>36.01</v>
      </c>
      <c r="S507" s="9">
        <f>(((Table1[[#This Row],[launched_at]]/60)/60)/24)+DATE(1970,1,1)</f>
        <v>41341.25</v>
      </c>
      <c r="T507" s="9">
        <f>(((Table1[[#This Row],[deadline]]/60)/60)/24)+DATE(1970,1,1)</f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tr">
        <f>LEFT(Table1[[#This Row],[category &amp; sub-category]],FIND("/",Table1[[#This Row],[category &amp; sub-category]])-1)</f>
        <v>theater</v>
      </c>
      <c r="P508" t="str">
        <f>RIGHT(Table1[[#This Row],[category &amp; sub-category]],LEN(Table1[[#This Row],[category &amp; sub-category]])-FIND("/",Table1[[#This Row],[category &amp; sub-category]]))</f>
        <v>plays</v>
      </c>
      <c r="Q508" s="4">
        <f>ROUND(((Table1[[#This Row],[pledged]]/Table1[[#This Row],[goal]])*100),0)</f>
        <v>927</v>
      </c>
      <c r="R508">
        <f>IFERROR(ROUND((Table1[[#This Row],[pledged]]/Table1[[#This Row],[backers_count]]),2),Table1[[#This Row],[pledged]])</f>
        <v>66.010000000000005</v>
      </c>
      <c r="S508" s="9">
        <f>(((Table1[[#This Row],[launched_at]]/60)/60)/24)+DATE(1970,1,1)</f>
        <v>43062.25</v>
      </c>
      <c r="T508" s="9">
        <f>(((Table1[[#This Row],[deadline]]/60)/60)/24)+DATE(1970,1,1)</f>
        <v>43079.25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tr">
        <f>LEFT(Table1[[#This Row],[category &amp; sub-category]],FIND("/",Table1[[#This Row],[category &amp; sub-category]])-1)</f>
        <v>technology</v>
      </c>
      <c r="P509" t="str">
        <f>RIGHT(Table1[[#This Row],[category &amp; sub-category]],LEN(Table1[[#This Row],[category &amp; sub-category]])-FIND("/",Table1[[#This Row],[category &amp; sub-category]]))</f>
        <v>web</v>
      </c>
      <c r="Q509" s="4">
        <f>ROUND(((Table1[[#This Row],[pledged]]/Table1[[#This Row],[goal]])*100),0)</f>
        <v>40</v>
      </c>
      <c r="R509">
        <f>IFERROR(ROUND((Table1[[#This Row],[pledged]]/Table1[[#This Row],[backers_count]]),2),Table1[[#This Row],[pledged]])</f>
        <v>44.05</v>
      </c>
      <c r="S509" s="9">
        <f>(((Table1[[#This Row],[launched_at]]/60)/60)/24)+DATE(1970,1,1)</f>
        <v>41373.208333333336</v>
      </c>
      <c r="T509" s="9">
        <f>(((Table1[[#This Row],[deadline]]/60)/60)/24)+DATE(1970,1,1)</f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tr">
        <f>LEFT(Table1[[#This Row],[category &amp; sub-category]],FIND("/",Table1[[#This Row],[category &amp; sub-category]])-1)</f>
        <v>theater</v>
      </c>
      <c r="P510" t="str">
        <f>RIGHT(Table1[[#This Row],[category &amp; sub-category]],LEN(Table1[[#This Row],[category &amp; sub-category]])-FIND("/",Table1[[#This Row],[category &amp; sub-category]]))</f>
        <v>plays</v>
      </c>
      <c r="Q510" s="4">
        <f>ROUND(((Table1[[#This Row],[pledged]]/Table1[[#This Row],[goal]])*100),0)</f>
        <v>112</v>
      </c>
      <c r="R510">
        <f>IFERROR(ROUND((Table1[[#This Row],[pledged]]/Table1[[#This Row],[backers_count]]),2),Table1[[#This Row],[pledged]])</f>
        <v>53</v>
      </c>
      <c r="S510" s="9">
        <f>(((Table1[[#This Row],[launched_at]]/60)/60)/24)+DATE(1970,1,1)</f>
        <v>43310.208333333328</v>
      </c>
      <c r="T510" s="9">
        <f>(((Table1[[#This Row],[deadline]]/60)/60)/24)+DATE(1970,1,1)</f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tr">
        <f>LEFT(Table1[[#This Row],[category &amp; sub-category]],FIND("/",Table1[[#This Row],[category &amp; sub-category]])-1)</f>
        <v>theater</v>
      </c>
      <c r="P511" t="str">
        <f>RIGHT(Table1[[#This Row],[category &amp; sub-category]],LEN(Table1[[#This Row],[category &amp; sub-category]])-FIND("/",Table1[[#This Row],[category &amp; sub-category]]))</f>
        <v>plays</v>
      </c>
      <c r="Q511" s="4">
        <f>ROUND(((Table1[[#This Row],[pledged]]/Table1[[#This Row],[goal]])*100),0)</f>
        <v>71</v>
      </c>
      <c r="R511">
        <f>IFERROR(ROUND((Table1[[#This Row],[pledged]]/Table1[[#This Row],[backers_count]]),2),Table1[[#This Row],[pledged]])</f>
        <v>95</v>
      </c>
      <c r="S511" s="9">
        <f>(((Table1[[#This Row],[launched_at]]/60)/60)/24)+DATE(1970,1,1)</f>
        <v>41034.208333333336</v>
      </c>
      <c r="T511" s="9">
        <f>(((Table1[[#This Row],[deadline]]/60)/60)/24)+DATE(1970,1,1)</f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tr">
        <f>LEFT(Table1[[#This Row],[category &amp; sub-category]],FIND("/",Table1[[#This Row],[category &amp; sub-category]])-1)</f>
        <v>film &amp; video</v>
      </c>
      <c r="P512" t="str">
        <f>RIGHT(Table1[[#This Row],[category &amp; sub-category]],LEN(Table1[[#This Row],[category &amp; sub-category]])-FIND("/",Table1[[#This Row],[category &amp; sub-category]]))</f>
        <v>drama</v>
      </c>
      <c r="Q512" s="4">
        <f>ROUND(((Table1[[#This Row],[pledged]]/Table1[[#This Row],[goal]])*100),0)</f>
        <v>119</v>
      </c>
      <c r="R512">
        <f>IFERROR(ROUND((Table1[[#This Row],[pledged]]/Table1[[#This Row],[backers_count]]),2),Table1[[#This Row],[pledged]])</f>
        <v>70.91</v>
      </c>
      <c r="S512" s="9">
        <f>(((Table1[[#This Row],[launched_at]]/60)/60)/24)+DATE(1970,1,1)</f>
        <v>43251.208333333328</v>
      </c>
      <c r="T512" s="9">
        <f>(((Table1[[#This Row],[deadline]]/60)/60)/24)+DATE(1970,1,1)</f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tr">
        <f>LEFT(Table1[[#This Row],[category &amp; sub-category]],FIND("/",Table1[[#This Row],[category &amp; sub-category]])-1)</f>
        <v>theater</v>
      </c>
      <c r="P513" t="str">
        <f>RIGHT(Table1[[#This Row],[category &amp; sub-category]],LEN(Table1[[#This Row],[category &amp; sub-category]])-FIND("/",Table1[[#This Row],[category &amp; sub-category]]))</f>
        <v>plays</v>
      </c>
      <c r="Q513" s="4">
        <f>ROUND(((Table1[[#This Row],[pledged]]/Table1[[#This Row],[goal]])*100),0)</f>
        <v>24</v>
      </c>
      <c r="R513">
        <f>IFERROR(ROUND((Table1[[#This Row],[pledged]]/Table1[[#This Row],[backers_count]]),2),Table1[[#This Row],[pledged]])</f>
        <v>98.06</v>
      </c>
      <c r="S513" s="9">
        <f>(((Table1[[#This Row],[launched_at]]/60)/60)/24)+DATE(1970,1,1)</f>
        <v>43671.208333333328</v>
      </c>
      <c r="T513" s="9">
        <f>(((Table1[[#This Row],[deadline]]/60)/60)/24)+DATE(1970,1,1)</f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tr">
        <f>LEFT(Table1[[#This Row],[category &amp; sub-category]],FIND("/",Table1[[#This Row],[category &amp; sub-category]])-1)</f>
        <v>games</v>
      </c>
      <c r="P514" t="str">
        <f>RIGHT(Table1[[#This Row],[category &amp; sub-category]],LEN(Table1[[#This Row],[category &amp; sub-category]])-FIND("/",Table1[[#This Row],[category &amp; sub-category]]))</f>
        <v>video games</v>
      </c>
      <c r="Q514" s="4">
        <f>ROUND(((Table1[[#This Row],[pledged]]/Table1[[#This Row],[goal]])*100),0)</f>
        <v>139</v>
      </c>
      <c r="R514">
        <f>IFERROR(ROUND((Table1[[#This Row],[pledged]]/Table1[[#This Row],[backers_count]]),2),Table1[[#This Row],[pledged]])</f>
        <v>53.05</v>
      </c>
      <c r="S514" s="9">
        <f>(((Table1[[#This Row],[launched_at]]/60)/60)/24)+DATE(1970,1,1)</f>
        <v>41825.208333333336</v>
      </c>
      <c r="T514" s="9">
        <f>(((Table1[[#This Row],[deadline]]/60)/60)/24)+DATE(1970,1,1)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tr">
        <f>LEFT(Table1[[#This Row],[category &amp; sub-category]],FIND("/",Table1[[#This Row],[category &amp; sub-category]])-1)</f>
        <v>film &amp; video</v>
      </c>
      <c r="P515" t="str">
        <f>RIGHT(Table1[[#This Row],[category &amp; sub-category]],LEN(Table1[[#This Row],[category &amp; sub-category]])-FIND("/",Table1[[#This Row],[category &amp; sub-category]]))</f>
        <v>television</v>
      </c>
      <c r="Q515" s="4">
        <f>ROUND(((Table1[[#This Row],[pledged]]/Table1[[#This Row],[goal]])*100),0)</f>
        <v>39</v>
      </c>
      <c r="R515">
        <f>IFERROR(ROUND((Table1[[#This Row],[pledged]]/Table1[[#This Row],[backers_count]]),2),Table1[[#This Row],[pledged]])</f>
        <v>93.14</v>
      </c>
      <c r="S515" s="9">
        <f>(((Table1[[#This Row],[launched_at]]/60)/60)/24)+DATE(1970,1,1)</f>
        <v>40430.208333333336</v>
      </c>
      <c r="T515" s="9">
        <f>(((Table1[[#This Row],[deadline]]/60)/60)/24)+DATE(1970,1,1)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tr">
        <f>LEFT(Table1[[#This Row],[category &amp; sub-category]],FIND("/",Table1[[#This Row],[category &amp; sub-category]])-1)</f>
        <v>music</v>
      </c>
      <c r="P516" t="str">
        <f>RIGHT(Table1[[#This Row],[category &amp; sub-category]],LEN(Table1[[#This Row],[category &amp; sub-category]])-FIND("/",Table1[[#This Row],[category &amp; sub-category]]))</f>
        <v>rock</v>
      </c>
      <c r="Q516" s="4">
        <f>ROUND(((Table1[[#This Row],[pledged]]/Table1[[#This Row],[goal]])*100),0)</f>
        <v>22</v>
      </c>
      <c r="R516">
        <f>IFERROR(ROUND((Table1[[#This Row],[pledged]]/Table1[[#This Row],[backers_count]]),2),Table1[[#This Row],[pledged]])</f>
        <v>58.95</v>
      </c>
      <c r="S516" s="9">
        <f>(((Table1[[#This Row],[launched_at]]/60)/60)/24)+DATE(1970,1,1)</f>
        <v>41614.25</v>
      </c>
      <c r="T516" s="9">
        <f>(((Table1[[#This Row],[deadline]]/60)/60)/24)+DATE(1970,1,1)</f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tr">
        <f>LEFT(Table1[[#This Row],[category &amp; sub-category]],FIND("/",Table1[[#This Row],[category &amp; sub-category]])-1)</f>
        <v>theater</v>
      </c>
      <c r="P517" t="str">
        <f>RIGHT(Table1[[#This Row],[category &amp; sub-category]],LEN(Table1[[#This Row],[category &amp; sub-category]])-FIND("/",Table1[[#This Row],[category &amp; sub-category]]))</f>
        <v>plays</v>
      </c>
      <c r="Q517" s="4">
        <f>ROUND(((Table1[[#This Row],[pledged]]/Table1[[#This Row],[goal]])*100),0)</f>
        <v>56</v>
      </c>
      <c r="R517">
        <f>IFERROR(ROUND((Table1[[#This Row],[pledged]]/Table1[[#This Row],[backers_count]]),2),Table1[[#This Row],[pledged]])</f>
        <v>36.07</v>
      </c>
      <c r="S517" s="9">
        <f>(((Table1[[#This Row],[launched_at]]/60)/60)/24)+DATE(1970,1,1)</f>
        <v>40900.25</v>
      </c>
      <c r="T517" s="9">
        <f>(((Table1[[#This Row],[deadline]]/60)/60)/24)+DATE(1970,1,1)</f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tr">
        <f>LEFT(Table1[[#This Row],[category &amp; sub-category]],FIND("/",Table1[[#This Row],[category &amp; sub-category]])-1)</f>
        <v>publishing</v>
      </c>
      <c r="P518" t="str">
        <f>RIGHT(Table1[[#This Row],[category &amp; sub-category]],LEN(Table1[[#This Row],[category &amp; sub-category]])-FIND("/",Table1[[#This Row],[category &amp; sub-category]]))</f>
        <v>nonfiction</v>
      </c>
      <c r="Q518" s="4">
        <f>ROUND(((Table1[[#This Row],[pledged]]/Table1[[#This Row],[goal]])*100),0)</f>
        <v>43</v>
      </c>
      <c r="R518">
        <f>IFERROR(ROUND((Table1[[#This Row],[pledged]]/Table1[[#This Row],[backers_count]]),2),Table1[[#This Row],[pledged]])</f>
        <v>63.03</v>
      </c>
      <c r="S518" s="9">
        <f>(((Table1[[#This Row],[launched_at]]/60)/60)/24)+DATE(1970,1,1)</f>
        <v>40396.208333333336</v>
      </c>
      <c r="T518" s="9">
        <f>(((Table1[[#This Row],[deadline]]/60)/60)/24)+DATE(1970,1,1)</f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tr">
        <f>LEFT(Table1[[#This Row],[category &amp; sub-category]],FIND("/",Table1[[#This Row],[category &amp; sub-category]])-1)</f>
        <v>food</v>
      </c>
      <c r="P519" t="str">
        <f>RIGHT(Table1[[#This Row],[category &amp; sub-category]],LEN(Table1[[#This Row],[category &amp; sub-category]])-FIND("/",Table1[[#This Row],[category &amp; sub-category]]))</f>
        <v>food trucks</v>
      </c>
      <c r="Q519" s="4">
        <f>ROUND(((Table1[[#This Row],[pledged]]/Table1[[#This Row],[goal]])*100),0)</f>
        <v>112</v>
      </c>
      <c r="R519">
        <f>IFERROR(ROUND((Table1[[#This Row],[pledged]]/Table1[[#This Row],[backers_count]]),2),Table1[[#This Row],[pledged]])</f>
        <v>84.72</v>
      </c>
      <c r="S519" s="9">
        <f>(((Table1[[#This Row],[launched_at]]/60)/60)/24)+DATE(1970,1,1)</f>
        <v>42860.208333333328</v>
      </c>
      <c r="T519" s="9">
        <f>(((Table1[[#This Row],[deadline]]/60)/60)/24)+DATE(1970,1,1)</f>
        <v>42865.208333333328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tr">
        <f>LEFT(Table1[[#This Row],[category &amp; sub-category]],FIND("/",Table1[[#This Row],[category &amp; sub-category]])-1)</f>
        <v>film &amp; video</v>
      </c>
      <c r="P520" t="str">
        <f>RIGHT(Table1[[#This Row],[category &amp; sub-category]],LEN(Table1[[#This Row],[category &amp; sub-category]])-FIND("/",Table1[[#This Row],[category &amp; sub-category]]))</f>
        <v>animation</v>
      </c>
      <c r="Q520" s="4">
        <f>ROUND(((Table1[[#This Row],[pledged]]/Table1[[#This Row],[goal]])*100),0)</f>
        <v>7</v>
      </c>
      <c r="R520">
        <f>IFERROR(ROUND((Table1[[#This Row],[pledged]]/Table1[[#This Row],[backers_count]]),2),Table1[[#This Row],[pledged]])</f>
        <v>62.2</v>
      </c>
      <c r="S520" s="9">
        <f>(((Table1[[#This Row],[launched_at]]/60)/60)/24)+DATE(1970,1,1)</f>
        <v>43154.25</v>
      </c>
      <c r="T520" s="9">
        <f>(((Table1[[#This Row],[deadline]]/60)/60)/24)+DATE(1970,1,1)</f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tr">
        <f>LEFT(Table1[[#This Row],[category &amp; sub-category]],FIND("/",Table1[[#This Row],[category &amp; sub-category]])-1)</f>
        <v>music</v>
      </c>
      <c r="P521" t="str">
        <f>RIGHT(Table1[[#This Row],[category &amp; sub-category]],LEN(Table1[[#This Row],[category &amp; sub-category]])-FIND("/",Table1[[#This Row],[category &amp; sub-category]]))</f>
        <v>rock</v>
      </c>
      <c r="Q521" s="4">
        <f>ROUND(((Table1[[#This Row],[pledged]]/Table1[[#This Row],[goal]])*100),0)</f>
        <v>102</v>
      </c>
      <c r="R521">
        <f>IFERROR(ROUND((Table1[[#This Row],[pledged]]/Table1[[#This Row],[backers_count]]),2),Table1[[#This Row],[pledged]])</f>
        <v>101.98</v>
      </c>
      <c r="S521" s="9">
        <f>(((Table1[[#This Row],[launched_at]]/60)/60)/24)+DATE(1970,1,1)</f>
        <v>42012.25</v>
      </c>
      <c r="T521" s="9">
        <f>(((Table1[[#This Row],[deadline]]/60)/60)/24)+DATE(1970,1,1)</f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tr">
        <f>LEFT(Table1[[#This Row],[category &amp; sub-category]],FIND("/",Table1[[#This Row],[category &amp; sub-category]])-1)</f>
        <v>theater</v>
      </c>
      <c r="P522" t="str">
        <f>RIGHT(Table1[[#This Row],[category &amp; sub-category]],LEN(Table1[[#This Row],[category &amp; sub-category]])-FIND("/",Table1[[#This Row],[category &amp; sub-category]]))</f>
        <v>plays</v>
      </c>
      <c r="Q522" s="4">
        <f>ROUND(((Table1[[#This Row],[pledged]]/Table1[[#This Row],[goal]])*100),0)</f>
        <v>426</v>
      </c>
      <c r="R522">
        <f>IFERROR(ROUND((Table1[[#This Row],[pledged]]/Table1[[#This Row],[backers_count]]),2),Table1[[#This Row],[pledged]])</f>
        <v>106.44</v>
      </c>
      <c r="S522" s="9">
        <f>(((Table1[[#This Row],[launched_at]]/60)/60)/24)+DATE(1970,1,1)</f>
        <v>43574.208333333328</v>
      </c>
      <c r="T522" s="9">
        <f>(((Table1[[#This Row],[deadline]]/60)/60)/24)+DATE(1970,1,1)</f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tr">
        <f>LEFT(Table1[[#This Row],[category &amp; sub-category]],FIND("/",Table1[[#This Row],[category &amp; sub-category]])-1)</f>
        <v>film &amp; video</v>
      </c>
      <c r="P523" t="str">
        <f>RIGHT(Table1[[#This Row],[category &amp; sub-category]],LEN(Table1[[#This Row],[category &amp; sub-category]])-FIND("/",Table1[[#This Row],[category &amp; sub-category]]))</f>
        <v>drama</v>
      </c>
      <c r="Q523" s="4">
        <f>ROUND(((Table1[[#This Row],[pledged]]/Table1[[#This Row],[goal]])*100),0)</f>
        <v>146</v>
      </c>
      <c r="R523">
        <f>IFERROR(ROUND((Table1[[#This Row],[pledged]]/Table1[[#This Row],[backers_count]]),2),Table1[[#This Row],[pledged]])</f>
        <v>29.98</v>
      </c>
      <c r="S523" s="9">
        <f>(((Table1[[#This Row],[launched_at]]/60)/60)/24)+DATE(1970,1,1)</f>
        <v>42605.208333333328</v>
      </c>
      <c r="T523" s="9">
        <f>(((Table1[[#This Row],[deadline]]/60)/60)/24)+DATE(1970,1,1)</f>
        <v>42611.208333333328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tr">
        <f>LEFT(Table1[[#This Row],[category &amp; sub-category]],FIND("/",Table1[[#This Row],[category &amp; sub-category]])-1)</f>
        <v>film &amp; video</v>
      </c>
      <c r="P524" t="str">
        <f>RIGHT(Table1[[#This Row],[category &amp; sub-category]],LEN(Table1[[#This Row],[category &amp; sub-category]])-FIND("/",Table1[[#This Row],[category &amp; sub-category]]))</f>
        <v>shorts</v>
      </c>
      <c r="Q524" s="4">
        <f>ROUND(((Table1[[#This Row],[pledged]]/Table1[[#This Row],[goal]])*100),0)</f>
        <v>32</v>
      </c>
      <c r="R524">
        <f>IFERROR(ROUND((Table1[[#This Row],[pledged]]/Table1[[#This Row],[backers_count]]),2),Table1[[#This Row],[pledged]])</f>
        <v>85.81</v>
      </c>
      <c r="S524" s="9">
        <f>(((Table1[[#This Row],[launched_at]]/60)/60)/24)+DATE(1970,1,1)</f>
        <v>41093.208333333336</v>
      </c>
      <c r="T524" s="9">
        <f>(((Table1[[#This Row],[deadline]]/60)/60)/24)+DATE(1970,1,1)</f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tr">
        <f>LEFT(Table1[[#This Row],[category &amp; sub-category]],FIND("/",Table1[[#This Row],[category &amp; sub-category]])-1)</f>
        <v>film &amp; video</v>
      </c>
      <c r="P525" t="str">
        <f>RIGHT(Table1[[#This Row],[category &amp; sub-category]],LEN(Table1[[#This Row],[category &amp; sub-category]])-FIND("/",Table1[[#This Row],[category &amp; sub-category]]))</f>
        <v>shorts</v>
      </c>
      <c r="Q525" s="4">
        <f>ROUND(((Table1[[#This Row],[pledged]]/Table1[[#This Row],[goal]])*100),0)</f>
        <v>700</v>
      </c>
      <c r="R525">
        <f>IFERROR(ROUND((Table1[[#This Row],[pledged]]/Table1[[#This Row],[backers_count]]),2),Table1[[#This Row],[pledged]])</f>
        <v>70.819999999999993</v>
      </c>
      <c r="S525" s="9">
        <f>(((Table1[[#This Row],[launched_at]]/60)/60)/24)+DATE(1970,1,1)</f>
        <v>40241.25</v>
      </c>
      <c r="T525" s="9">
        <f>(((Table1[[#This Row],[deadline]]/60)/60)/24)+DATE(1970,1,1)</f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tr">
        <f>LEFT(Table1[[#This Row],[category &amp; sub-category]],FIND("/",Table1[[#This Row],[category &amp; sub-category]])-1)</f>
        <v>theater</v>
      </c>
      <c r="P526" t="str">
        <f>RIGHT(Table1[[#This Row],[category &amp; sub-category]],LEN(Table1[[#This Row],[category &amp; sub-category]])-FIND("/",Table1[[#This Row],[category &amp; sub-category]]))</f>
        <v>plays</v>
      </c>
      <c r="Q526" s="4">
        <f>ROUND(((Table1[[#This Row],[pledged]]/Table1[[#This Row],[goal]])*100),0)</f>
        <v>84</v>
      </c>
      <c r="R526">
        <f>IFERROR(ROUND((Table1[[#This Row],[pledged]]/Table1[[#This Row],[backers_count]]),2),Table1[[#This Row],[pledged]])</f>
        <v>41</v>
      </c>
      <c r="S526" s="9">
        <f>(((Table1[[#This Row],[launched_at]]/60)/60)/24)+DATE(1970,1,1)</f>
        <v>40294.208333333336</v>
      </c>
      <c r="T526" s="9">
        <f>(((Table1[[#This Row],[deadline]]/60)/60)/24)+DATE(1970,1,1)</f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tr">
        <f>LEFT(Table1[[#This Row],[category &amp; sub-category]],FIND("/",Table1[[#This Row],[category &amp; sub-category]])-1)</f>
        <v>technology</v>
      </c>
      <c r="P527" t="str">
        <f>RIGHT(Table1[[#This Row],[category &amp; sub-category]],LEN(Table1[[#This Row],[category &amp; sub-category]])-FIND("/",Table1[[#This Row],[category &amp; sub-category]]))</f>
        <v>wearables</v>
      </c>
      <c r="Q527" s="4">
        <f>ROUND(((Table1[[#This Row],[pledged]]/Table1[[#This Row],[goal]])*100),0)</f>
        <v>84</v>
      </c>
      <c r="R527">
        <f>IFERROR(ROUND((Table1[[#This Row],[pledged]]/Table1[[#This Row],[backers_count]]),2),Table1[[#This Row],[pledged]])</f>
        <v>28.06</v>
      </c>
      <c r="S527" s="9">
        <f>(((Table1[[#This Row],[launched_at]]/60)/60)/24)+DATE(1970,1,1)</f>
        <v>40505.25</v>
      </c>
      <c r="T527" s="9">
        <f>(((Table1[[#This Row],[deadline]]/60)/60)/24)+DATE(1970,1,1)</f>
        <v>40509.25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tr">
        <f>LEFT(Table1[[#This Row],[category &amp; sub-category]],FIND("/",Table1[[#This Row],[category &amp; sub-category]])-1)</f>
        <v>theater</v>
      </c>
      <c r="P528" t="str">
        <f>RIGHT(Table1[[#This Row],[category &amp; sub-category]],LEN(Table1[[#This Row],[category &amp; sub-category]])-FIND("/",Table1[[#This Row],[category &amp; sub-category]]))</f>
        <v>plays</v>
      </c>
      <c r="Q528" s="4">
        <f>ROUND(((Table1[[#This Row],[pledged]]/Table1[[#This Row],[goal]])*100),0)</f>
        <v>156</v>
      </c>
      <c r="R528">
        <f>IFERROR(ROUND((Table1[[#This Row],[pledged]]/Table1[[#This Row],[backers_count]]),2),Table1[[#This Row],[pledged]])</f>
        <v>88.05</v>
      </c>
      <c r="S528" s="9">
        <f>(((Table1[[#This Row],[launched_at]]/60)/60)/24)+DATE(1970,1,1)</f>
        <v>42364.25</v>
      </c>
      <c r="T528" s="9">
        <f>(((Table1[[#This Row],[deadline]]/60)/60)/24)+DATE(1970,1,1)</f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tr">
        <f>LEFT(Table1[[#This Row],[category &amp; sub-category]],FIND("/",Table1[[#This Row],[category &amp; sub-category]])-1)</f>
        <v>film &amp; video</v>
      </c>
      <c r="P529" t="str">
        <f>RIGHT(Table1[[#This Row],[category &amp; sub-category]],LEN(Table1[[#This Row],[category &amp; sub-category]])-FIND("/",Table1[[#This Row],[category &amp; sub-category]]))</f>
        <v>animation</v>
      </c>
      <c r="Q529" s="4">
        <f>ROUND(((Table1[[#This Row],[pledged]]/Table1[[#This Row],[goal]])*100),0)</f>
        <v>100</v>
      </c>
      <c r="R529">
        <f>IFERROR(ROUND((Table1[[#This Row],[pledged]]/Table1[[#This Row],[backers_count]]),2),Table1[[#This Row],[pledged]])</f>
        <v>31</v>
      </c>
      <c r="S529" s="9">
        <f>(((Table1[[#This Row],[launched_at]]/60)/60)/24)+DATE(1970,1,1)</f>
        <v>42405.25</v>
      </c>
      <c r="T529" s="9">
        <f>(((Table1[[#This Row],[deadline]]/60)/60)/24)+DATE(1970,1,1)</f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tr">
        <f>LEFT(Table1[[#This Row],[category &amp; sub-category]],FIND("/",Table1[[#This Row],[category &amp; sub-category]])-1)</f>
        <v>music</v>
      </c>
      <c r="P530" t="str">
        <f>RIGHT(Table1[[#This Row],[category &amp; sub-category]],LEN(Table1[[#This Row],[category &amp; sub-category]])-FIND("/",Table1[[#This Row],[category &amp; sub-category]]))</f>
        <v>indie rock</v>
      </c>
      <c r="Q530" s="4">
        <f>ROUND(((Table1[[#This Row],[pledged]]/Table1[[#This Row],[goal]])*100),0)</f>
        <v>80</v>
      </c>
      <c r="R530">
        <f>IFERROR(ROUND((Table1[[#This Row],[pledged]]/Table1[[#This Row],[backers_count]]),2),Table1[[#This Row],[pledged]])</f>
        <v>90.34</v>
      </c>
      <c r="S530" s="9">
        <f>(((Table1[[#This Row],[launched_at]]/60)/60)/24)+DATE(1970,1,1)</f>
        <v>41601.25</v>
      </c>
      <c r="T530" s="9">
        <f>(((Table1[[#This Row],[deadline]]/60)/60)/24)+DATE(1970,1,1)</f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tr">
        <f>LEFT(Table1[[#This Row],[category &amp; sub-category]],FIND("/",Table1[[#This Row],[category &amp; sub-category]])-1)</f>
        <v>games</v>
      </c>
      <c r="P531" t="str">
        <f>RIGHT(Table1[[#This Row],[category &amp; sub-category]],LEN(Table1[[#This Row],[category &amp; sub-category]])-FIND("/",Table1[[#This Row],[category &amp; sub-category]]))</f>
        <v>video games</v>
      </c>
      <c r="Q531" s="4">
        <f>ROUND(((Table1[[#This Row],[pledged]]/Table1[[#This Row],[goal]])*100),0)</f>
        <v>11</v>
      </c>
      <c r="R531">
        <f>IFERROR(ROUND((Table1[[#This Row],[pledged]]/Table1[[#This Row],[backers_count]]),2),Table1[[#This Row],[pledged]])</f>
        <v>63.78</v>
      </c>
      <c r="S531" s="9">
        <f>(((Table1[[#This Row],[launched_at]]/60)/60)/24)+DATE(1970,1,1)</f>
        <v>41769.208333333336</v>
      </c>
      <c r="T531" s="9">
        <f>(((Table1[[#This Row],[deadline]]/60)/60)/24)+DATE(1970,1,1)</f>
        <v>41797.208333333336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tr">
        <f>LEFT(Table1[[#This Row],[category &amp; sub-category]],FIND("/",Table1[[#This Row],[category &amp; sub-category]])-1)</f>
        <v>publishing</v>
      </c>
      <c r="P532" t="str">
        <f>RIGHT(Table1[[#This Row],[category &amp; sub-category]],LEN(Table1[[#This Row],[category &amp; sub-category]])-FIND("/",Table1[[#This Row],[category &amp; sub-category]]))</f>
        <v>fiction</v>
      </c>
      <c r="Q532" s="4">
        <f>ROUND(((Table1[[#This Row],[pledged]]/Table1[[#This Row],[goal]])*100),0)</f>
        <v>92</v>
      </c>
      <c r="R532">
        <f>IFERROR(ROUND((Table1[[#This Row],[pledged]]/Table1[[#This Row],[backers_count]]),2),Table1[[#This Row],[pledged]])</f>
        <v>54</v>
      </c>
      <c r="S532" s="9">
        <f>(((Table1[[#This Row],[launched_at]]/60)/60)/24)+DATE(1970,1,1)</f>
        <v>40421.208333333336</v>
      </c>
      <c r="T532" s="9">
        <f>(((Table1[[#This Row],[deadline]]/60)/60)/24)+DATE(1970,1,1)</f>
        <v>40435.208333333336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tr">
        <f>LEFT(Table1[[#This Row],[category &amp; sub-category]],FIND("/",Table1[[#This Row],[category &amp; sub-category]])-1)</f>
        <v>games</v>
      </c>
      <c r="P533" t="str">
        <f>RIGHT(Table1[[#This Row],[category &amp; sub-category]],LEN(Table1[[#This Row],[category &amp; sub-category]])-FIND("/",Table1[[#This Row],[category &amp; sub-category]]))</f>
        <v>video games</v>
      </c>
      <c r="Q533" s="4">
        <f>ROUND(((Table1[[#This Row],[pledged]]/Table1[[#This Row],[goal]])*100),0)</f>
        <v>96</v>
      </c>
      <c r="R533">
        <f>IFERROR(ROUND((Table1[[#This Row],[pledged]]/Table1[[#This Row],[backers_count]]),2),Table1[[#This Row],[pledged]])</f>
        <v>48.99</v>
      </c>
      <c r="S533" s="9">
        <f>(((Table1[[#This Row],[launched_at]]/60)/60)/24)+DATE(1970,1,1)</f>
        <v>41589.25</v>
      </c>
      <c r="T533" s="9">
        <f>(((Table1[[#This Row],[deadline]]/60)/60)/24)+DATE(1970,1,1)</f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tr">
        <f>LEFT(Table1[[#This Row],[category &amp; sub-category]],FIND("/",Table1[[#This Row],[category &amp; sub-category]])-1)</f>
        <v>theater</v>
      </c>
      <c r="P534" t="str">
        <f>RIGHT(Table1[[#This Row],[category &amp; sub-category]],LEN(Table1[[#This Row],[category &amp; sub-category]])-FIND("/",Table1[[#This Row],[category &amp; sub-category]]))</f>
        <v>plays</v>
      </c>
      <c r="Q534" s="4">
        <f>ROUND(((Table1[[#This Row],[pledged]]/Table1[[#This Row],[goal]])*100),0)</f>
        <v>503</v>
      </c>
      <c r="R534">
        <f>IFERROR(ROUND((Table1[[#This Row],[pledged]]/Table1[[#This Row],[backers_count]]),2),Table1[[#This Row],[pledged]])</f>
        <v>63.86</v>
      </c>
      <c r="S534" s="9">
        <f>(((Table1[[#This Row],[launched_at]]/60)/60)/24)+DATE(1970,1,1)</f>
        <v>43125.25</v>
      </c>
      <c r="T534" s="9">
        <f>(((Table1[[#This Row],[deadline]]/60)/60)/24)+DATE(1970,1,1)</f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tr">
        <f>LEFT(Table1[[#This Row],[category &amp; sub-category]],FIND("/",Table1[[#This Row],[category &amp; sub-category]])-1)</f>
        <v>music</v>
      </c>
      <c r="P535" t="str">
        <f>RIGHT(Table1[[#This Row],[category &amp; sub-category]],LEN(Table1[[#This Row],[category &amp; sub-category]])-FIND("/",Table1[[#This Row],[category &amp; sub-category]]))</f>
        <v>indie rock</v>
      </c>
      <c r="Q535" s="4">
        <f>ROUND(((Table1[[#This Row],[pledged]]/Table1[[#This Row],[goal]])*100),0)</f>
        <v>159</v>
      </c>
      <c r="R535">
        <f>IFERROR(ROUND((Table1[[#This Row],[pledged]]/Table1[[#This Row],[backers_count]]),2),Table1[[#This Row],[pledged]])</f>
        <v>83</v>
      </c>
      <c r="S535" s="9">
        <f>(((Table1[[#This Row],[launched_at]]/60)/60)/24)+DATE(1970,1,1)</f>
        <v>41479.208333333336</v>
      </c>
      <c r="T535" s="9">
        <f>(((Table1[[#This Row],[deadline]]/60)/60)/24)+DATE(1970,1,1)</f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tr">
        <f>LEFT(Table1[[#This Row],[category &amp; sub-category]],FIND("/",Table1[[#This Row],[category &amp; sub-category]])-1)</f>
        <v>film &amp; video</v>
      </c>
      <c r="P536" t="str">
        <f>RIGHT(Table1[[#This Row],[category &amp; sub-category]],LEN(Table1[[#This Row],[category &amp; sub-category]])-FIND("/",Table1[[#This Row],[category &amp; sub-category]]))</f>
        <v>drama</v>
      </c>
      <c r="Q536" s="4">
        <f>ROUND(((Table1[[#This Row],[pledged]]/Table1[[#This Row],[goal]])*100),0)</f>
        <v>15</v>
      </c>
      <c r="R536">
        <f>IFERROR(ROUND((Table1[[#This Row],[pledged]]/Table1[[#This Row],[backers_count]]),2),Table1[[#This Row],[pledged]])</f>
        <v>55.08</v>
      </c>
      <c r="S536" s="9">
        <f>(((Table1[[#This Row],[launched_at]]/60)/60)/24)+DATE(1970,1,1)</f>
        <v>43329.208333333328</v>
      </c>
      <c r="T536" s="9">
        <f>(((Table1[[#This Row],[deadline]]/60)/60)/24)+DATE(1970,1,1)</f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tr">
        <f>LEFT(Table1[[#This Row],[category &amp; sub-category]],FIND("/",Table1[[#This Row],[category &amp; sub-category]])-1)</f>
        <v>theater</v>
      </c>
      <c r="P537" t="str">
        <f>RIGHT(Table1[[#This Row],[category &amp; sub-category]],LEN(Table1[[#This Row],[category &amp; sub-category]])-FIND("/",Table1[[#This Row],[category &amp; sub-category]]))</f>
        <v>plays</v>
      </c>
      <c r="Q537" s="4">
        <f>ROUND(((Table1[[#This Row],[pledged]]/Table1[[#This Row],[goal]])*100),0)</f>
        <v>482</v>
      </c>
      <c r="R537">
        <f>IFERROR(ROUND((Table1[[#This Row],[pledged]]/Table1[[#This Row],[backers_count]]),2),Table1[[#This Row],[pledged]])</f>
        <v>62.04</v>
      </c>
      <c r="S537" s="9">
        <f>(((Table1[[#This Row],[launched_at]]/60)/60)/24)+DATE(1970,1,1)</f>
        <v>43259.208333333328</v>
      </c>
      <c r="T537" s="9">
        <f>(((Table1[[#This Row],[deadline]]/60)/60)/24)+DATE(1970,1,1)</f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tr">
        <f>LEFT(Table1[[#This Row],[category &amp; sub-category]],FIND("/",Table1[[#This Row],[category &amp; sub-category]])-1)</f>
        <v>publishing</v>
      </c>
      <c r="P538" t="str">
        <f>RIGHT(Table1[[#This Row],[category &amp; sub-category]],LEN(Table1[[#This Row],[category &amp; sub-category]])-FIND("/",Table1[[#This Row],[category &amp; sub-category]]))</f>
        <v>fiction</v>
      </c>
      <c r="Q538" s="4">
        <f>ROUND(((Table1[[#This Row],[pledged]]/Table1[[#This Row],[goal]])*100),0)</f>
        <v>150</v>
      </c>
      <c r="R538">
        <f>IFERROR(ROUND((Table1[[#This Row],[pledged]]/Table1[[#This Row],[backers_count]]),2),Table1[[#This Row],[pledged]])</f>
        <v>104.98</v>
      </c>
      <c r="S538" s="9">
        <f>(((Table1[[#This Row],[launched_at]]/60)/60)/24)+DATE(1970,1,1)</f>
        <v>40414.208333333336</v>
      </c>
      <c r="T538" s="9">
        <f>(((Table1[[#This Row],[deadline]]/60)/60)/24)+DATE(1970,1,1)</f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tr">
        <f>LEFT(Table1[[#This Row],[category &amp; sub-category]],FIND("/",Table1[[#This Row],[category &amp; sub-category]])-1)</f>
        <v>film &amp; video</v>
      </c>
      <c r="P539" t="str">
        <f>RIGHT(Table1[[#This Row],[category &amp; sub-category]],LEN(Table1[[#This Row],[category &amp; sub-category]])-FIND("/",Table1[[#This Row],[category &amp; sub-category]]))</f>
        <v>documentary</v>
      </c>
      <c r="Q539" s="4">
        <f>ROUND(((Table1[[#This Row],[pledged]]/Table1[[#This Row],[goal]])*100),0)</f>
        <v>117</v>
      </c>
      <c r="R539">
        <f>IFERROR(ROUND((Table1[[#This Row],[pledged]]/Table1[[#This Row],[backers_count]]),2),Table1[[#This Row],[pledged]])</f>
        <v>94.04</v>
      </c>
      <c r="S539" s="9">
        <f>(((Table1[[#This Row],[launched_at]]/60)/60)/24)+DATE(1970,1,1)</f>
        <v>43342.208333333328</v>
      </c>
      <c r="T539" s="9">
        <f>(((Table1[[#This Row],[deadline]]/60)/60)/24)+DATE(1970,1,1)</f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tr">
        <f>LEFT(Table1[[#This Row],[category &amp; sub-category]],FIND("/",Table1[[#This Row],[category &amp; sub-category]])-1)</f>
        <v>games</v>
      </c>
      <c r="P540" t="str">
        <f>RIGHT(Table1[[#This Row],[category &amp; sub-category]],LEN(Table1[[#This Row],[category &amp; sub-category]])-FIND("/",Table1[[#This Row],[category &amp; sub-category]]))</f>
        <v>mobile games</v>
      </c>
      <c r="Q540" s="4">
        <f>ROUND(((Table1[[#This Row],[pledged]]/Table1[[#This Row],[goal]])*100),0)</f>
        <v>38</v>
      </c>
      <c r="R540">
        <f>IFERROR(ROUND((Table1[[#This Row],[pledged]]/Table1[[#This Row],[backers_count]]),2),Table1[[#This Row],[pledged]])</f>
        <v>44.01</v>
      </c>
      <c r="S540" s="9">
        <f>(((Table1[[#This Row],[launched_at]]/60)/60)/24)+DATE(1970,1,1)</f>
        <v>41539.208333333336</v>
      </c>
      <c r="T540" s="9">
        <f>(((Table1[[#This Row],[deadline]]/60)/60)/24)+DATE(1970,1,1)</f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tr">
        <f>LEFT(Table1[[#This Row],[category &amp; sub-category]],FIND("/",Table1[[#This Row],[category &amp; sub-category]])-1)</f>
        <v>food</v>
      </c>
      <c r="P541" t="str">
        <f>RIGHT(Table1[[#This Row],[category &amp; sub-category]],LEN(Table1[[#This Row],[category &amp; sub-category]])-FIND("/",Table1[[#This Row],[category &amp; sub-category]]))</f>
        <v>food trucks</v>
      </c>
      <c r="Q541" s="4">
        <f>ROUND(((Table1[[#This Row],[pledged]]/Table1[[#This Row],[goal]])*100),0)</f>
        <v>73</v>
      </c>
      <c r="R541">
        <f>IFERROR(ROUND((Table1[[#This Row],[pledged]]/Table1[[#This Row],[backers_count]]),2),Table1[[#This Row],[pledged]])</f>
        <v>92.47</v>
      </c>
      <c r="S541" s="9">
        <f>(((Table1[[#This Row],[launched_at]]/60)/60)/24)+DATE(1970,1,1)</f>
        <v>43647.208333333328</v>
      </c>
      <c r="T541" s="9">
        <f>(((Table1[[#This Row],[deadline]]/60)/60)/24)+DATE(1970,1,1)</f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tr">
        <f>LEFT(Table1[[#This Row],[category &amp; sub-category]],FIND("/",Table1[[#This Row],[category &amp; sub-category]])-1)</f>
        <v>photography</v>
      </c>
      <c r="P542" t="str">
        <f>RIGHT(Table1[[#This Row],[category &amp; sub-category]],LEN(Table1[[#This Row],[category &amp; sub-category]])-FIND("/",Table1[[#This Row],[category &amp; sub-category]]))</f>
        <v>photography books</v>
      </c>
      <c r="Q542" s="4">
        <f>ROUND(((Table1[[#This Row],[pledged]]/Table1[[#This Row],[goal]])*100),0)</f>
        <v>266</v>
      </c>
      <c r="R542">
        <f>IFERROR(ROUND((Table1[[#This Row],[pledged]]/Table1[[#This Row],[backers_count]]),2),Table1[[#This Row],[pledged]])</f>
        <v>57.07</v>
      </c>
      <c r="S542" s="9">
        <f>(((Table1[[#This Row],[launched_at]]/60)/60)/24)+DATE(1970,1,1)</f>
        <v>43225.208333333328</v>
      </c>
      <c r="T542" s="9">
        <f>(((Table1[[#This Row],[deadline]]/60)/60)/24)+DATE(1970,1,1)</f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tr">
        <f>LEFT(Table1[[#This Row],[category &amp; sub-category]],FIND("/",Table1[[#This Row],[category &amp; sub-category]])-1)</f>
        <v>games</v>
      </c>
      <c r="P543" t="str">
        <f>RIGHT(Table1[[#This Row],[category &amp; sub-category]],LEN(Table1[[#This Row],[category &amp; sub-category]])-FIND("/",Table1[[#This Row],[category &amp; sub-category]]))</f>
        <v>mobile games</v>
      </c>
      <c r="Q543" s="4">
        <f>ROUND(((Table1[[#This Row],[pledged]]/Table1[[#This Row],[goal]])*100),0)</f>
        <v>24</v>
      </c>
      <c r="R543">
        <f>IFERROR(ROUND((Table1[[#This Row],[pledged]]/Table1[[#This Row],[backers_count]]),2),Table1[[#This Row],[pledged]])</f>
        <v>109.08</v>
      </c>
      <c r="S543" s="9">
        <f>(((Table1[[#This Row],[launched_at]]/60)/60)/24)+DATE(1970,1,1)</f>
        <v>42165.208333333328</v>
      </c>
      <c r="T543" s="9">
        <f>(((Table1[[#This Row],[deadline]]/60)/60)/24)+DATE(1970,1,1)</f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tr">
        <f>LEFT(Table1[[#This Row],[category &amp; sub-category]],FIND("/",Table1[[#This Row],[category &amp; sub-category]])-1)</f>
        <v>music</v>
      </c>
      <c r="P544" t="str">
        <f>RIGHT(Table1[[#This Row],[category &amp; sub-category]],LEN(Table1[[#This Row],[category &amp; sub-category]])-FIND("/",Table1[[#This Row],[category &amp; sub-category]]))</f>
        <v>indie rock</v>
      </c>
      <c r="Q544" s="4">
        <f>ROUND(((Table1[[#This Row],[pledged]]/Table1[[#This Row],[goal]])*100),0)</f>
        <v>3</v>
      </c>
      <c r="R544">
        <f>IFERROR(ROUND((Table1[[#This Row],[pledged]]/Table1[[#This Row],[backers_count]]),2),Table1[[#This Row],[pledged]])</f>
        <v>39.39</v>
      </c>
      <c r="S544" s="9">
        <f>(((Table1[[#This Row],[launched_at]]/60)/60)/24)+DATE(1970,1,1)</f>
        <v>42391.25</v>
      </c>
      <c r="T544" s="9">
        <f>(((Table1[[#This Row],[deadline]]/60)/60)/24)+DATE(1970,1,1)</f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tr">
        <f>LEFT(Table1[[#This Row],[category &amp; sub-category]],FIND("/",Table1[[#This Row],[category &amp; sub-category]])-1)</f>
        <v>games</v>
      </c>
      <c r="P545" t="str">
        <f>RIGHT(Table1[[#This Row],[category &amp; sub-category]],LEN(Table1[[#This Row],[category &amp; sub-category]])-FIND("/",Table1[[#This Row],[category &amp; sub-category]]))</f>
        <v>video games</v>
      </c>
      <c r="Q545" s="4">
        <f>ROUND(((Table1[[#This Row],[pledged]]/Table1[[#This Row],[goal]])*100),0)</f>
        <v>16</v>
      </c>
      <c r="R545">
        <f>IFERROR(ROUND((Table1[[#This Row],[pledged]]/Table1[[#This Row],[backers_count]]),2),Table1[[#This Row],[pledged]])</f>
        <v>77.02</v>
      </c>
      <c r="S545" s="9">
        <f>(((Table1[[#This Row],[launched_at]]/60)/60)/24)+DATE(1970,1,1)</f>
        <v>41528.208333333336</v>
      </c>
      <c r="T545" s="9">
        <f>(((Table1[[#This Row],[deadline]]/60)/60)/24)+DATE(1970,1,1)</f>
        <v>41543.208333333336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tr">
        <f>LEFT(Table1[[#This Row],[category &amp; sub-category]],FIND("/",Table1[[#This Row],[category &amp; sub-category]])-1)</f>
        <v>music</v>
      </c>
      <c r="P546" t="str">
        <f>RIGHT(Table1[[#This Row],[category &amp; sub-category]],LEN(Table1[[#This Row],[category &amp; sub-category]])-FIND("/",Table1[[#This Row],[category &amp; sub-category]]))</f>
        <v>rock</v>
      </c>
      <c r="Q546" s="4">
        <f>ROUND(((Table1[[#This Row],[pledged]]/Table1[[#This Row],[goal]])*100),0)</f>
        <v>277</v>
      </c>
      <c r="R546">
        <f>IFERROR(ROUND((Table1[[#This Row],[pledged]]/Table1[[#This Row],[backers_count]]),2),Table1[[#This Row],[pledged]])</f>
        <v>92.17</v>
      </c>
      <c r="S546" s="9">
        <f>(((Table1[[#This Row],[launched_at]]/60)/60)/24)+DATE(1970,1,1)</f>
        <v>42377.25</v>
      </c>
      <c r="T546" s="9">
        <f>(((Table1[[#This Row],[deadline]]/60)/60)/24)+DATE(1970,1,1)</f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tr">
        <f>LEFT(Table1[[#This Row],[category &amp; sub-category]],FIND("/",Table1[[#This Row],[category &amp; sub-category]])-1)</f>
        <v>theater</v>
      </c>
      <c r="P547" t="str">
        <f>RIGHT(Table1[[#This Row],[category &amp; sub-category]],LEN(Table1[[#This Row],[category &amp; sub-category]])-FIND("/",Table1[[#This Row],[category &amp; sub-category]]))</f>
        <v>plays</v>
      </c>
      <c r="Q547" s="4">
        <f>ROUND(((Table1[[#This Row],[pledged]]/Table1[[#This Row],[goal]])*100),0)</f>
        <v>89</v>
      </c>
      <c r="R547">
        <f>IFERROR(ROUND((Table1[[#This Row],[pledged]]/Table1[[#This Row],[backers_count]]),2),Table1[[#This Row],[pledged]])</f>
        <v>61.01</v>
      </c>
      <c r="S547" s="9">
        <f>(((Table1[[#This Row],[launched_at]]/60)/60)/24)+DATE(1970,1,1)</f>
        <v>43824.25</v>
      </c>
      <c r="T547" s="9">
        <f>(((Table1[[#This Row],[deadline]]/60)/60)/24)+DATE(1970,1,1)</f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tr">
        <f>LEFT(Table1[[#This Row],[category &amp; sub-category]],FIND("/",Table1[[#This Row],[category &amp; sub-category]])-1)</f>
        <v>theater</v>
      </c>
      <c r="P548" t="str">
        <f>RIGHT(Table1[[#This Row],[category &amp; sub-category]],LEN(Table1[[#This Row],[category &amp; sub-category]])-FIND("/",Table1[[#This Row],[category &amp; sub-category]]))</f>
        <v>plays</v>
      </c>
      <c r="Q548" s="4">
        <f>ROUND(((Table1[[#This Row],[pledged]]/Table1[[#This Row],[goal]])*100),0)</f>
        <v>164</v>
      </c>
      <c r="R548">
        <f>IFERROR(ROUND((Table1[[#This Row],[pledged]]/Table1[[#This Row],[backers_count]]),2),Table1[[#This Row],[pledged]])</f>
        <v>78.069999999999993</v>
      </c>
      <c r="S548" s="9">
        <f>(((Table1[[#This Row],[launched_at]]/60)/60)/24)+DATE(1970,1,1)</f>
        <v>43360.208333333328</v>
      </c>
      <c r="T548" s="9">
        <f>(((Table1[[#This Row],[deadline]]/60)/60)/24)+DATE(1970,1,1)</f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tr">
        <f>LEFT(Table1[[#This Row],[category &amp; sub-category]],FIND("/",Table1[[#This Row],[category &amp; sub-category]])-1)</f>
        <v>film &amp; video</v>
      </c>
      <c r="P549" t="str">
        <f>RIGHT(Table1[[#This Row],[category &amp; sub-category]],LEN(Table1[[#This Row],[category &amp; sub-category]])-FIND("/",Table1[[#This Row],[category &amp; sub-category]]))</f>
        <v>drama</v>
      </c>
      <c r="Q549" s="4">
        <f>ROUND(((Table1[[#This Row],[pledged]]/Table1[[#This Row],[goal]])*100),0)</f>
        <v>969</v>
      </c>
      <c r="R549">
        <f>IFERROR(ROUND((Table1[[#This Row],[pledged]]/Table1[[#This Row],[backers_count]]),2),Table1[[#This Row],[pledged]])</f>
        <v>80.75</v>
      </c>
      <c r="S549" s="9">
        <f>(((Table1[[#This Row],[launched_at]]/60)/60)/24)+DATE(1970,1,1)</f>
        <v>42029.25</v>
      </c>
      <c r="T549" s="9">
        <f>(((Table1[[#This Row],[deadline]]/60)/60)/24)+DATE(1970,1,1)</f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tr">
        <f>LEFT(Table1[[#This Row],[category &amp; sub-category]],FIND("/",Table1[[#This Row],[category &amp; sub-category]])-1)</f>
        <v>theater</v>
      </c>
      <c r="P550" t="str">
        <f>RIGHT(Table1[[#This Row],[category &amp; sub-category]],LEN(Table1[[#This Row],[category &amp; sub-category]])-FIND("/",Table1[[#This Row],[category &amp; sub-category]]))</f>
        <v>plays</v>
      </c>
      <c r="Q550" s="4">
        <f>ROUND(((Table1[[#This Row],[pledged]]/Table1[[#This Row],[goal]])*100),0)</f>
        <v>271</v>
      </c>
      <c r="R550">
        <f>IFERROR(ROUND((Table1[[#This Row],[pledged]]/Table1[[#This Row],[backers_count]]),2),Table1[[#This Row],[pledged]])</f>
        <v>59.99</v>
      </c>
      <c r="S550" s="9">
        <f>(((Table1[[#This Row],[launched_at]]/60)/60)/24)+DATE(1970,1,1)</f>
        <v>42461.208333333328</v>
      </c>
      <c r="T550" s="9">
        <f>(((Table1[[#This Row],[deadline]]/60)/60)/24)+DATE(1970,1,1)</f>
        <v>42474.208333333328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tr">
        <f>LEFT(Table1[[#This Row],[category &amp; sub-category]],FIND("/",Table1[[#This Row],[category &amp; sub-category]])-1)</f>
        <v>technology</v>
      </c>
      <c r="P551" t="str">
        <f>RIGHT(Table1[[#This Row],[category &amp; sub-category]],LEN(Table1[[#This Row],[category &amp; sub-category]])-FIND("/",Table1[[#This Row],[category &amp; sub-category]]))</f>
        <v>wearables</v>
      </c>
      <c r="Q551" s="4">
        <f>ROUND(((Table1[[#This Row],[pledged]]/Table1[[#This Row],[goal]])*100),0)</f>
        <v>284</v>
      </c>
      <c r="R551">
        <f>IFERROR(ROUND((Table1[[#This Row],[pledged]]/Table1[[#This Row],[backers_count]]),2),Table1[[#This Row],[pledged]])</f>
        <v>110.03</v>
      </c>
      <c r="S551" s="9">
        <f>(((Table1[[#This Row],[launched_at]]/60)/60)/24)+DATE(1970,1,1)</f>
        <v>41422.208333333336</v>
      </c>
      <c r="T551" s="9">
        <f>(((Table1[[#This Row],[deadline]]/60)/60)/24)+DATE(1970,1,1)</f>
        <v>41431.208333333336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tr">
        <f>LEFT(Table1[[#This Row],[category &amp; sub-category]],FIND("/",Table1[[#This Row],[category &amp; sub-category]])-1)</f>
        <v>music</v>
      </c>
      <c r="P552" t="str">
        <f>RIGHT(Table1[[#This Row],[category &amp; sub-category]],LEN(Table1[[#This Row],[category &amp; sub-category]])-FIND("/",Table1[[#This Row],[category &amp; sub-category]]))</f>
        <v>indie rock</v>
      </c>
      <c r="Q552" s="4">
        <f>ROUND(((Table1[[#This Row],[pledged]]/Table1[[#This Row],[goal]])*100),0)</f>
        <v>4</v>
      </c>
      <c r="R552">
        <f>IFERROR(ROUND((Table1[[#This Row],[pledged]]/Table1[[#This Row],[backers_count]]),2),Table1[[#This Row],[pledged]])</f>
        <v>4</v>
      </c>
      <c r="S552" s="9">
        <f>(((Table1[[#This Row],[launched_at]]/60)/60)/24)+DATE(1970,1,1)</f>
        <v>40968.25</v>
      </c>
      <c r="T552" s="9">
        <f>(((Table1[[#This Row],[deadline]]/60)/60)/24)+DATE(1970,1,1)</f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tr">
        <f>LEFT(Table1[[#This Row],[category &amp; sub-category]],FIND("/",Table1[[#This Row],[category &amp; sub-category]])-1)</f>
        <v>technology</v>
      </c>
      <c r="P553" t="str">
        <f>RIGHT(Table1[[#This Row],[category &amp; sub-category]],LEN(Table1[[#This Row],[category &amp; sub-category]])-FIND("/",Table1[[#This Row],[category &amp; sub-category]]))</f>
        <v>web</v>
      </c>
      <c r="Q553" s="4">
        <f>ROUND(((Table1[[#This Row],[pledged]]/Table1[[#This Row],[goal]])*100),0)</f>
        <v>59</v>
      </c>
      <c r="R553">
        <f>IFERROR(ROUND((Table1[[#This Row],[pledged]]/Table1[[#This Row],[backers_count]]),2),Table1[[#This Row],[pledged]])</f>
        <v>38</v>
      </c>
      <c r="S553" s="9">
        <f>(((Table1[[#This Row],[launched_at]]/60)/60)/24)+DATE(1970,1,1)</f>
        <v>41993.25</v>
      </c>
      <c r="T553" s="9">
        <f>(((Table1[[#This Row],[deadline]]/60)/60)/24)+DATE(1970,1,1)</f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tr">
        <f>LEFT(Table1[[#This Row],[category &amp; sub-category]],FIND("/",Table1[[#This Row],[category &amp; sub-category]])-1)</f>
        <v>theater</v>
      </c>
      <c r="P554" t="str">
        <f>RIGHT(Table1[[#This Row],[category &amp; sub-category]],LEN(Table1[[#This Row],[category &amp; sub-category]])-FIND("/",Table1[[#This Row],[category &amp; sub-category]]))</f>
        <v>plays</v>
      </c>
      <c r="Q554" s="4">
        <f>ROUND(((Table1[[#This Row],[pledged]]/Table1[[#This Row],[goal]])*100),0)</f>
        <v>99</v>
      </c>
      <c r="R554">
        <f>IFERROR(ROUND((Table1[[#This Row],[pledged]]/Table1[[#This Row],[backers_count]]),2),Table1[[#This Row],[pledged]])</f>
        <v>96.37</v>
      </c>
      <c r="S554" s="9">
        <f>(((Table1[[#This Row],[launched_at]]/60)/60)/24)+DATE(1970,1,1)</f>
        <v>42700.25</v>
      </c>
      <c r="T554" s="9">
        <f>(((Table1[[#This Row],[deadline]]/60)/60)/24)+DATE(1970,1,1)</f>
        <v>42702.25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tr">
        <f>LEFT(Table1[[#This Row],[category &amp; sub-category]],FIND("/",Table1[[#This Row],[category &amp; sub-category]])-1)</f>
        <v>music</v>
      </c>
      <c r="P555" t="str">
        <f>RIGHT(Table1[[#This Row],[category &amp; sub-category]],LEN(Table1[[#This Row],[category &amp; sub-category]])-FIND("/",Table1[[#This Row],[category &amp; sub-category]]))</f>
        <v>rock</v>
      </c>
      <c r="Q555" s="4">
        <f>ROUND(((Table1[[#This Row],[pledged]]/Table1[[#This Row],[goal]])*100),0)</f>
        <v>44</v>
      </c>
      <c r="R555">
        <f>IFERROR(ROUND((Table1[[#This Row],[pledged]]/Table1[[#This Row],[backers_count]]),2),Table1[[#This Row],[pledged]])</f>
        <v>72.98</v>
      </c>
      <c r="S555" s="9">
        <f>(((Table1[[#This Row],[launched_at]]/60)/60)/24)+DATE(1970,1,1)</f>
        <v>40545.25</v>
      </c>
      <c r="T555" s="9">
        <f>(((Table1[[#This Row],[deadline]]/60)/60)/24)+DATE(1970,1,1)</f>
        <v>40546.25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tr">
        <f>LEFT(Table1[[#This Row],[category &amp; sub-category]],FIND("/",Table1[[#This Row],[category &amp; sub-category]])-1)</f>
        <v>music</v>
      </c>
      <c r="P556" t="str">
        <f>RIGHT(Table1[[#This Row],[category &amp; sub-category]],LEN(Table1[[#This Row],[category &amp; sub-category]])-FIND("/",Table1[[#This Row],[category &amp; sub-category]]))</f>
        <v>indie rock</v>
      </c>
      <c r="Q556" s="4">
        <f>ROUND(((Table1[[#This Row],[pledged]]/Table1[[#This Row],[goal]])*100),0)</f>
        <v>152</v>
      </c>
      <c r="R556">
        <f>IFERROR(ROUND((Table1[[#This Row],[pledged]]/Table1[[#This Row],[backers_count]]),2),Table1[[#This Row],[pledged]])</f>
        <v>26.01</v>
      </c>
      <c r="S556" s="9">
        <f>(((Table1[[#This Row],[launched_at]]/60)/60)/24)+DATE(1970,1,1)</f>
        <v>42723.25</v>
      </c>
      <c r="T556" s="9">
        <f>(((Table1[[#This Row],[deadline]]/60)/60)/24)+DATE(1970,1,1)</f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tr">
        <f>LEFT(Table1[[#This Row],[category &amp; sub-category]],FIND("/",Table1[[#This Row],[category &amp; sub-category]])-1)</f>
        <v>music</v>
      </c>
      <c r="P557" t="str">
        <f>RIGHT(Table1[[#This Row],[category &amp; sub-category]],LEN(Table1[[#This Row],[category &amp; sub-category]])-FIND("/",Table1[[#This Row],[category &amp; sub-category]]))</f>
        <v>rock</v>
      </c>
      <c r="Q557" s="4">
        <f>ROUND(((Table1[[#This Row],[pledged]]/Table1[[#This Row],[goal]])*100),0)</f>
        <v>224</v>
      </c>
      <c r="R557">
        <f>IFERROR(ROUND((Table1[[#This Row],[pledged]]/Table1[[#This Row],[backers_count]]),2),Table1[[#This Row],[pledged]])</f>
        <v>104.36</v>
      </c>
      <c r="S557" s="9">
        <f>(((Table1[[#This Row],[launched_at]]/60)/60)/24)+DATE(1970,1,1)</f>
        <v>41731.208333333336</v>
      </c>
      <c r="T557" s="9">
        <f>(((Table1[[#This Row],[deadline]]/60)/60)/24)+DATE(1970,1,1)</f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tr">
        <f>LEFT(Table1[[#This Row],[category &amp; sub-category]],FIND("/",Table1[[#This Row],[category &amp; sub-category]])-1)</f>
        <v>publishing</v>
      </c>
      <c r="P558" t="str">
        <f>RIGHT(Table1[[#This Row],[category &amp; sub-category]],LEN(Table1[[#This Row],[category &amp; sub-category]])-FIND("/",Table1[[#This Row],[category &amp; sub-category]]))</f>
        <v>translations</v>
      </c>
      <c r="Q558" s="4">
        <f>ROUND(((Table1[[#This Row],[pledged]]/Table1[[#This Row],[goal]])*100),0)</f>
        <v>240</v>
      </c>
      <c r="R558">
        <f>IFERROR(ROUND((Table1[[#This Row],[pledged]]/Table1[[#This Row],[backers_count]]),2),Table1[[#This Row],[pledged]])</f>
        <v>102.19</v>
      </c>
      <c r="S558" s="9">
        <f>(((Table1[[#This Row],[launched_at]]/60)/60)/24)+DATE(1970,1,1)</f>
        <v>40792.208333333336</v>
      </c>
      <c r="T558" s="9">
        <f>(((Table1[[#This Row],[deadline]]/60)/60)/24)+DATE(1970,1,1)</f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tr">
        <f>LEFT(Table1[[#This Row],[category &amp; sub-category]],FIND("/",Table1[[#This Row],[category &amp; sub-category]])-1)</f>
        <v>film &amp; video</v>
      </c>
      <c r="P559" t="str">
        <f>RIGHT(Table1[[#This Row],[category &amp; sub-category]],LEN(Table1[[#This Row],[category &amp; sub-category]])-FIND("/",Table1[[#This Row],[category &amp; sub-category]]))</f>
        <v>science fiction</v>
      </c>
      <c r="Q559" s="4">
        <f>ROUND(((Table1[[#This Row],[pledged]]/Table1[[#This Row],[goal]])*100),0)</f>
        <v>199</v>
      </c>
      <c r="R559">
        <f>IFERROR(ROUND((Table1[[#This Row],[pledged]]/Table1[[#This Row],[backers_count]]),2),Table1[[#This Row],[pledged]])</f>
        <v>54.12</v>
      </c>
      <c r="S559" s="9">
        <f>(((Table1[[#This Row],[launched_at]]/60)/60)/24)+DATE(1970,1,1)</f>
        <v>42279.208333333328</v>
      </c>
      <c r="T559" s="9">
        <f>(((Table1[[#This Row],[deadline]]/60)/60)/24)+DATE(1970,1,1)</f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tr">
        <f>LEFT(Table1[[#This Row],[category &amp; sub-category]],FIND("/",Table1[[#This Row],[category &amp; sub-category]])-1)</f>
        <v>theater</v>
      </c>
      <c r="P560" t="str">
        <f>RIGHT(Table1[[#This Row],[category &amp; sub-category]],LEN(Table1[[#This Row],[category &amp; sub-category]])-FIND("/",Table1[[#This Row],[category &amp; sub-category]]))</f>
        <v>plays</v>
      </c>
      <c r="Q560" s="4">
        <f>ROUND(((Table1[[#This Row],[pledged]]/Table1[[#This Row],[goal]])*100),0)</f>
        <v>137</v>
      </c>
      <c r="R560">
        <f>IFERROR(ROUND((Table1[[#This Row],[pledged]]/Table1[[#This Row],[backers_count]]),2),Table1[[#This Row],[pledged]])</f>
        <v>63.22</v>
      </c>
      <c r="S560" s="9">
        <f>(((Table1[[#This Row],[launched_at]]/60)/60)/24)+DATE(1970,1,1)</f>
        <v>42424.25</v>
      </c>
      <c r="T560" s="9">
        <f>(((Table1[[#This Row],[deadline]]/60)/60)/24)+DATE(1970,1,1)</f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tr">
        <f>LEFT(Table1[[#This Row],[category &amp; sub-category]],FIND("/",Table1[[#This Row],[category &amp; sub-category]])-1)</f>
        <v>theater</v>
      </c>
      <c r="P561" t="str">
        <f>RIGHT(Table1[[#This Row],[category &amp; sub-category]],LEN(Table1[[#This Row],[category &amp; sub-category]])-FIND("/",Table1[[#This Row],[category &amp; sub-category]]))</f>
        <v>plays</v>
      </c>
      <c r="Q561" s="4">
        <f>ROUND(((Table1[[#This Row],[pledged]]/Table1[[#This Row],[goal]])*100),0)</f>
        <v>101</v>
      </c>
      <c r="R561">
        <f>IFERROR(ROUND((Table1[[#This Row],[pledged]]/Table1[[#This Row],[backers_count]]),2),Table1[[#This Row],[pledged]])</f>
        <v>104.03</v>
      </c>
      <c r="S561" s="9">
        <f>(((Table1[[#This Row],[launched_at]]/60)/60)/24)+DATE(1970,1,1)</f>
        <v>42584.208333333328</v>
      </c>
      <c r="T561" s="9">
        <f>(((Table1[[#This Row],[deadline]]/60)/60)/24)+DATE(1970,1,1)</f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tr">
        <f>LEFT(Table1[[#This Row],[category &amp; sub-category]],FIND("/",Table1[[#This Row],[category &amp; sub-category]])-1)</f>
        <v>film &amp; video</v>
      </c>
      <c r="P562" t="str">
        <f>RIGHT(Table1[[#This Row],[category &amp; sub-category]],LEN(Table1[[#This Row],[category &amp; sub-category]])-FIND("/",Table1[[#This Row],[category &amp; sub-category]]))</f>
        <v>animation</v>
      </c>
      <c r="Q562" s="4">
        <f>ROUND(((Table1[[#This Row],[pledged]]/Table1[[#This Row],[goal]])*100),0)</f>
        <v>794</v>
      </c>
      <c r="R562">
        <f>IFERROR(ROUND((Table1[[#This Row],[pledged]]/Table1[[#This Row],[backers_count]]),2),Table1[[#This Row],[pledged]])</f>
        <v>49.99</v>
      </c>
      <c r="S562" s="9">
        <f>(((Table1[[#This Row],[launched_at]]/60)/60)/24)+DATE(1970,1,1)</f>
        <v>40865.25</v>
      </c>
      <c r="T562" s="9">
        <f>(((Table1[[#This Row],[deadline]]/60)/60)/24)+DATE(1970,1,1)</f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tr">
        <f>LEFT(Table1[[#This Row],[category &amp; sub-category]],FIND("/",Table1[[#This Row],[category &amp; sub-category]])-1)</f>
        <v>theater</v>
      </c>
      <c r="P563" t="str">
        <f>RIGHT(Table1[[#This Row],[category &amp; sub-category]],LEN(Table1[[#This Row],[category &amp; sub-category]])-FIND("/",Table1[[#This Row],[category &amp; sub-category]]))</f>
        <v>plays</v>
      </c>
      <c r="Q563" s="4">
        <f>ROUND(((Table1[[#This Row],[pledged]]/Table1[[#This Row],[goal]])*100),0)</f>
        <v>370</v>
      </c>
      <c r="R563">
        <f>IFERROR(ROUND((Table1[[#This Row],[pledged]]/Table1[[#This Row],[backers_count]]),2),Table1[[#This Row],[pledged]])</f>
        <v>56.02</v>
      </c>
      <c r="S563" s="9">
        <f>(((Table1[[#This Row],[launched_at]]/60)/60)/24)+DATE(1970,1,1)</f>
        <v>40833.208333333336</v>
      </c>
      <c r="T563" s="9">
        <f>(((Table1[[#This Row],[deadline]]/60)/60)/24)+DATE(1970,1,1)</f>
        <v>40835.208333333336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tr">
        <f>LEFT(Table1[[#This Row],[category &amp; sub-category]],FIND("/",Table1[[#This Row],[category &amp; sub-category]])-1)</f>
        <v>music</v>
      </c>
      <c r="P564" t="str">
        <f>RIGHT(Table1[[#This Row],[category &amp; sub-category]],LEN(Table1[[#This Row],[category &amp; sub-category]])-FIND("/",Table1[[#This Row],[category &amp; sub-category]]))</f>
        <v>rock</v>
      </c>
      <c r="Q564" s="4">
        <f>ROUND(((Table1[[#This Row],[pledged]]/Table1[[#This Row],[goal]])*100),0)</f>
        <v>13</v>
      </c>
      <c r="R564">
        <f>IFERROR(ROUND((Table1[[#This Row],[pledged]]/Table1[[#This Row],[backers_count]]),2),Table1[[#This Row],[pledged]])</f>
        <v>48.81</v>
      </c>
      <c r="S564" s="9">
        <f>(((Table1[[#This Row],[launched_at]]/60)/60)/24)+DATE(1970,1,1)</f>
        <v>43536.208333333328</v>
      </c>
      <c r="T564" s="9">
        <f>(((Table1[[#This Row],[deadline]]/60)/60)/24)+DATE(1970,1,1)</f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tr">
        <f>LEFT(Table1[[#This Row],[category &amp; sub-category]],FIND("/",Table1[[#This Row],[category &amp; sub-category]])-1)</f>
        <v>film &amp; video</v>
      </c>
      <c r="P565" t="str">
        <f>RIGHT(Table1[[#This Row],[category &amp; sub-category]],LEN(Table1[[#This Row],[category &amp; sub-category]])-FIND("/",Table1[[#This Row],[category &amp; sub-category]]))</f>
        <v>documentary</v>
      </c>
      <c r="Q565" s="4">
        <f>ROUND(((Table1[[#This Row],[pledged]]/Table1[[#This Row],[goal]])*100),0)</f>
        <v>138</v>
      </c>
      <c r="R565">
        <f>IFERROR(ROUND((Table1[[#This Row],[pledged]]/Table1[[#This Row],[backers_count]]),2),Table1[[#This Row],[pledged]])</f>
        <v>60.08</v>
      </c>
      <c r="S565" s="9">
        <f>(((Table1[[#This Row],[launched_at]]/60)/60)/24)+DATE(1970,1,1)</f>
        <v>43417.25</v>
      </c>
      <c r="T565" s="9">
        <f>(((Table1[[#This Row],[deadline]]/60)/60)/24)+DATE(1970,1,1)</f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tr">
        <f>LEFT(Table1[[#This Row],[category &amp; sub-category]],FIND("/",Table1[[#This Row],[category &amp; sub-category]])-1)</f>
        <v>theater</v>
      </c>
      <c r="P566" t="str">
        <f>RIGHT(Table1[[#This Row],[category &amp; sub-category]],LEN(Table1[[#This Row],[category &amp; sub-category]])-FIND("/",Table1[[#This Row],[category &amp; sub-category]]))</f>
        <v>plays</v>
      </c>
      <c r="Q566" s="4">
        <f>ROUND(((Table1[[#This Row],[pledged]]/Table1[[#This Row],[goal]])*100),0)</f>
        <v>84</v>
      </c>
      <c r="R566">
        <f>IFERROR(ROUND((Table1[[#This Row],[pledged]]/Table1[[#This Row],[backers_count]]),2),Table1[[#This Row],[pledged]])</f>
        <v>78.989999999999995</v>
      </c>
      <c r="S566" s="9">
        <f>(((Table1[[#This Row],[launched_at]]/60)/60)/24)+DATE(1970,1,1)</f>
        <v>42078.208333333328</v>
      </c>
      <c r="T566" s="9">
        <f>(((Table1[[#This Row],[deadline]]/60)/60)/24)+DATE(1970,1,1)</f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tr">
        <f>LEFT(Table1[[#This Row],[category &amp; sub-category]],FIND("/",Table1[[#This Row],[category &amp; sub-category]])-1)</f>
        <v>theater</v>
      </c>
      <c r="P567" t="str">
        <f>RIGHT(Table1[[#This Row],[category &amp; sub-category]],LEN(Table1[[#This Row],[category &amp; sub-category]])-FIND("/",Table1[[#This Row],[category &amp; sub-category]]))</f>
        <v>plays</v>
      </c>
      <c r="Q567" s="4">
        <f>ROUND(((Table1[[#This Row],[pledged]]/Table1[[#This Row],[goal]])*100),0)</f>
        <v>205</v>
      </c>
      <c r="R567">
        <f>IFERROR(ROUND((Table1[[#This Row],[pledged]]/Table1[[#This Row],[backers_count]]),2),Table1[[#This Row],[pledged]])</f>
        <v>53.99</v>
      </c>
      <c r="S567" s="9">
        <f>(((Table1[[#This Row],[launched_at]]/60)/60)/24)+DATE(1970,1,1)</f>
        <v>40862.25</v>
      </c>
      <c r="T567" s="9">
        <f>(((Table1[[#This Row],[deadline]]/60)/60)/24)+DATE(1970,1,1)</f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tr">
        <f>LEFT(Table1[[#This Row],[category &amp; sub-category]],FIND("/",Table1[[#This Row],[category &amp; sub-category]])-1)</f>
        <v>music</v>
      </c>
      <c r="P568" t="str">
        <f>RIGHT(Table1[[#This Row],[category &amp; sub-category]],LEN(Table1[[#This Row],[category &amp; sub-category]])-FIND("/",Table1[[#This Row],[category &amp; sub-category]]))</f>
        <v>electric music</v>
      </c>
      <c r="Q568" s="4">
        <f>ROUND(((Table1[[#This Row],[pledged]]/Table1[[#This Row],[goal]])*100),0)</f>
        <v>44</v>
      </c>
      <c r="R568">
        <f>IFERROR(ROUND((Table1[[#This Row],[pledged]]/Table1[[#This Row],[backers_count]]),2),Table1[[#This Row],[pledged]])</f>
        <v>111.46</v>
      </c>
      <c r="S568" s="9">
        <f>(((Table1[[#This Row],[launched_at]]/60)/60)/24)+DATE(1970,1,1)</f>
        <v>42424.25</v>
      </c>
      <c r="T568" s="9">
        <f>(((Table1[[#This Row],[deadline]]/60)/60)/24)+DATE(1970,1,1)</f>
        <v>42447.208333333328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tr">
        <f>LEFT(Table1[[#This Row],[category &amp; sub-category]],FIND("/",Table1[[#This Row],[category &amp; sub-category]])-1)</f>
        <v>music</v>
      </c>
      <c r="P569" t="str">
        <f>RIGHT(Table1[[#This Row],[category &amp; sub-category]],LEN(Table1[[#This Row],[category &amp; sub-category]])-FIND("/",Table1[[#This Row],[category &amp; sub-category]]))</f>
        <v>rock</v>
      </c>
      <c r="Q569" s="4">
        <f>ROUND(((Table1[[#This Row],[pledged]]/Table1[[#This Row],[goal]])*100),0)</f>
        <v>219</v>
      </c>
      <c r="R569">
        <f>IFERROR(ROUND((Table1[[#This Row],[pledged]]/Table1[[#This Row],[backers_count]]),2),Table1[[#This Row],[pledged]])</f>
        <v>60.92</v>
      </c>
      <c r="S569" s="9">
        <f>(((Table1[[#This Row],[launched_at]]/60)/60)/24)+DATE(1970,1,1)</f>
        <v>41830.208333333336</v>
      </c>
      <c r="T569" s="9">
        <f>(((Table1[[#This Row],[deadline]]/60)/60)/24)+DATE(1970,1,1)</f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tr">
        <f>LEFT(Table1[[#This Row],[category &amp; sub-category]],FIND("/",Table1[[#This Row],[category &amp; sub-category]])-1)</f>
        <v>theater</v>
      </c>
      <c r="P570" t="str">
        <f>RIGHT(Table1[[#This Row],[category &amp; sub-category]],LEN(Table1[[#This Row],[category &amp; sub-category]])-FIND("/",Table1[[#This Row],[category &amp; sub-category]]))</f>
        <v>plays</v>
      </c>
      <c r="Q570" s="4">
        <f>ROUND(((Table1[[#This Row],[pledged]]/Table1[[#This Row],[goal]])*100),0)</f>
        <v>186</v>
      </c>
      <c r="R570">
        <f>IFERROR(ROUND((Table1[[#This Row],[pledged]]/Table1[[#This Row],[backers_count]]),2),Table1[[#This Row],[pledged]])</f>
        <v>26</v>
      </c>
      <c r="S570" s="9">
        <f>(((Table1[[#This Row],[launched_at]]/60)/60)/24)+DATE(1970,1,1)</f>
        <v>40374.208333333336</v>
      </c>
      <c r="T570" s="9">
        <f>(((Table1[[#This Row],[deadline]]/60)/60)/24)+DATE(1970,1,1)</f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tr">
        <f>LEFT(Table1[[#This Row],[category &amp; sub-category]],FIND("/",Table1[[#This Row],[category &amp; sub-category]])-1)</f>
        <v>film &amp; video</v>
      </c>
      <c r="P571" t="str">
        <f>RIGHT(Table1[[#This Row],[category &amp; sub-category]],LEN(Table1[[#This Row],[category &amp; sub-category]])-FIND("/",Table1[[#This Row],[category &amp; sub-category]]))</f>
        <v>animation</v>
      </c>
      <c r="Q571" s="4">
        <f>ROUND(((Table1[[#This Row],[pledged]]/Table1[[#This Row],[goal]])*100),0)</f>
        <v>237</v>
      </c>
      <c r="R571">
        <f>IFERROR(ROUND((Table1[[#This Row],[pledged]]/Table1[[#This Row],[backers_count]]),2),Table1[[#This Row],[pledged]])</f>
        <v>80.989999999999995</v>
      </c>
      <c r="S571" s="9">
        <f>(((Table1[[#This Row],[launched_at]]/60)/60)/24)+DATE(1970,1,1)</f>
        <v>40554.25</v>
      </c>
      <c r="T571" s="9">
        <f>(((Table1[[#This Row],[deadline]]/60)/60)/24)+DATE(1970,1,1)</f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tr">
        <f>LEFT(Table1[[#This Row],[category &amp; sub-category]],FIND("/",Table1[[#This Row],[category &amp; sub-category]])-1)</f>
        <v>music</v>
      </c>
      <c r="P572" t="str">
        <f>RIGHT(Table1[[#This Row],[category &amp; sub-category]],LEN(Table1[[#This Row],[category &amp; sub-category]])-FIND("/",Table1[[#This Row],[category &amp; sub-category]]))</f>
        <v>rock</v>
      </c>
      <c r="Q572" s="4">
        <f>ROUND(((Table1[[#This Row],[pledged]]/Table1[[#This Row],[goal]])*100),0)</f>
        <v>306</v>
      </c>
      <c r="R572">
        <f>IFERROR(ROUND((Table1[[#This Row],[pledged]]/Table1[[#This Row],[backers_count]]),2),Table1[[#This Row],[pledged]])</f>
        <v>35</v>
      </c>
      <c r="S572" s="9">
        <f>(((Table1[[#This Row],[launched_at]]/60)/60)/24)+DATE(1970,1,1)</f>
        <v>41993.25</v>
      </c>
      <c r="T572" s="9">
        <f>(((Table1[[#This Row],[deadline]]/60)/60)/24)+DATE(1970,1,1)</f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tr">
        <f>LEFT(Table1[[#This Row],[category &amp; sub-category]],FIND("/",Table1[[#This Row],[category &amp; sub-category]])-1)</f>
        <v>film &amp; video</v>
      </c>
      <c r="P573" t="str">
        <f>RIGHT(Table1[[#This Row],[category &amp; sub-category]],LEN(Table1[[#This Row],[category &amp; sub-category]])-FIND("/",Table1[[#This Row],[category &amp; sub-category]]))</f>
        <v>shorts</v>
      </c>
      <c r="Q573" s="4">
        <f>ROUND(((Table1[[#This Row],[pledged]]/Table1[[#This Row],[goal]])*100),0)</f>
        <v>94</v>
      </c>
      <c r="R573">
        <f>IFERROR(ROUND((Table1[[#This Row],[pledged]]/Table1[[#This Row],[backers_count]]),2),Table1[[#This Row],[pledged]])</f>
        <v>94.14</v>
      </c>
      <c r="S573" s="9">
        <f>(((Table1[[#This Row],[launched_at]]/60)/60)/24)+DATE(1970,1,1)</f>
        <v>42174.208333333328</v>
      </c>
      <c r="T573" s="9">
        <f>(((Table1[[#This Row],[deadline]]/60)/60)/24)+DATE(1970,1,1)</f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tr">
        <f>LEFT(Table1[[#This Row],[category &amp; sub-category]],FIND("/",Table1[[#This Row],[category &amp; sub-category]])-1)</f>
        <v>music</v>
      </c>
      <c r="P574" t="str">
        <f>RIGHT(Table1[[#This Row],[category &amp; sub-category]],LEN(Table1[[#This Row],[category &amp; sub-category]])-FIND("/",Table1[[#This Row],[category &amp; sub-category]]))</f>
        <v>rock</v>
      </c>
      <c r="Q574" s="4">
        <f>ROUND(((Table1[[#This Row],[pledged]]/Table1[[#This Row],[goal]])*100),0)</f>
        <v>54</v>
      </c>
      <c r="R574">
        <f>IFERROR(ROUND((Table1[[#This Row],[pledged]]/Table1[[#This Row],[backers_count]]),2),Table1[[#This Row],[pledged]])</f>
        <v>52.09</v>
      </c>
      <c r="S574" s="9">
        <f>(((Table1[[#This Row],[launched_at]]/60)/60)/24)+DATE(1970,1,1)</f>
        <v>42275.208333333328</v>
      </c>
      <c r="T574" s="9">
        <f>(((Table1[[#This Row],[deadline]]/60)/60)/24)+DATE(1970,1,1)</f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tr">
        <f>LEFT(Table1[[#This Row],[category &amp; sub-category]],FIND("/",Table1[[#This Row],[category &amp; sub-category]])-1)</f>
        <v>journalism</v>
      </c>
      <c r="P575" t="str">
        <f>RIGHT(Table1[[#This Row],[category &amp; sub-category]],LEN(Table1[[#This Row],[category &amp; sub-category]])-FIND("/",Table1[[#This Row],[category &amp; sub-category]]))</f>
        <v>audio</v>
      </c>
      <c r="Q575" s="4">
        <f>ROUND(((Table1[[#This Row],[pledged]]/Table1[[#This Row],[goal]])*100),0)</f>
        <v>112</v>
      </c>
      <c r="R575">
        <f>IFERROR(ROUND((Table1[[#This Row],[pledged]]/Table1[[#This Row],[backers_count]]),2),Table1[[#This Row],[pledged]])</f>
        <v>24.99</v>
      </c>
      <c r="S575" s="9">
        <f>(((Table1[[#This Row],[launched_at]]/60)/60)/24)+DATE(1970,1,1)</f>
        <v>41761.208333333336</v>
      </c>
      <c r="T575" s="9">
        <f>(((Table1[[#This Row],[deadline]]/60)/60)/24)+DATE(1970,1,1)</f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tr">
        <f>LEFT(Table1[[#This Row],[category &amp; sub-category]],FIND("/",Table1[[#This Row],[category &amp; sub-category]])-1)</f>
        <v>food</v>
      </c>
      <c r="P576" t="str">
        <f>RIGHT(Table1[[#This Row],[category &amp; sub-category]],LEN(Table1[[#This Row],[category &amp; sub-category]])-FIND("/",Table1[[#This Row],[category &amp; sub-category]]))</f>
        <v>food trucks</v>
      </c>
      <c r="Q576" s="4">
        <f>ROUND(((Table1[[#This Row],[pledged]]/Table1[[#This Row],[goal]])*100),0)</f>
        <v>369</v>
      </c>
      <c r="R576">
        <f>IFERROR(ROUND((Table1[[#This Row],[pledged]]/Table1[[#This Row],[backers_count]]),2),Table1[[#This Row],[pledged]])</f>
        <v>69.22</v>
      </c>
      <c r="S576" s="9">
        <f>(((Table1[[#This Row],[launched_at]]/60)/60)/24)+DATE(1970,1,1)</f>
        <v>43806.25</v>
      </c>
      <c r="T576" s="9">
        <f>(((Table1[[#This Row],[deadline]]/60)/60)/24)+DATE(1970,1,1)</f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tr">
        <f>LEFT(Table1[[#This Row],[category &amp; sub-category]],FIND("/",Table1[[#This Row],[category &amp; sub-category]])-1)</f>
        <v>theater</v>
      </c>
      <c r="P577" t="str">
        <f>RIGHT(Table1[[#This Row],[category &amp; sub-category]],LEN(Table1[[#This Row],[category &amp; sub-category]])-FIND("/",Table1[[#This Row],[category &amp; sub-category]]))</f>
        <v>plays</v>
      </c>
      <c r="Q577" s="4">
        <f>ROUND(((Table1[[#This Row],[pledged]]/Table1[[#This Row],[goal]])*100),0)</f>
        <v>63</v>
      </c>
      <c r="R577">
        <f>IFERROR(ROUND((Table1[[#This Row],[pledged]]/Table1[[#This Row],[backers_count]]),2),Table1[[#This Row],[pledged]])</f>
        <v>93.94</v>
      </c>
      <c r="S577" s="9">
        <f>(((Table1[[#This Row],[launched_at]]/60)/60)/24)+DATE(1970,1,1)</f>
        <v>41779.208333333336</v>
      </c>
      <c r="T577" s="9">
        <f>(((Table1[[#This Row],[deadline]]/60)/60)/24)+DATE(1970,1,1)</f>
        <v>41782.208333333336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tr">
        <f>LEFT(Table1[[#This Row],[category &amp; sub-category]],FIND("/",Table1[[#This Row],[category &amp; sub-category]])-1)</f>
        <v>theater</v>
      </c>
      <c r="P578" t="str">
        <f>RIGHT(Table1[[#This Row],[category &amp; sub-category]],LEN(Table1[[#This Row],[category &amp; sub-category]])-FIND("/",Table1[[#This Row],[category &amp; sub-category]]))</f>
        <v>plays</v>
      </c>
      <c r="Q578" s="4">
        <f>ROUND(((Table1[[#This Row],[pledged]]/Table1[[#This Row],[goal]])*100),0)</f>
        <v>65</v>
      </c>
      <c r="R578">
        <f>IFERROR(ROUND((Table1[[#This Row],[pledged]]/Table1[[#This Row],[backers_count]]),2),Table1[[#This Row],[pledged]])</f>
        <v>98.41</v>
      </c>
      <c r="S578" s="9">
        <f>(((Table1[[#This Row],[launched_at]]/60)/60)/24)+DATE(1970,1,1)</f>
        <v>43040.208333333328</v>
      </c>
      <c r="T578" s="9">
        <f>(((Table1[[#This Row],[deadline]]/60)/60)/24)+DATE(1970,1,1)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tr">
        <f>LEFT(Table1[[#This Row],[category &amp; sub-category]],FIND("/",Table1[[#This Row],[category &amp; sub-category]])-1)</f>
        <v>music</v>
      </c>
      <c r="P579" t="str">
        <f>RIGHT(Table1[[#This Row],[category &amp; sub-category]],LEN(Table1[[#This Row],[category &amp; sub-category]])-FIND("/",Table1[[#This Row],[category &amp; sub-category]]))</f>
        <v>jazz</v>
      </c>
      <c r="Q579" s="4">
        <f>ROUND(((Table1[[#This Row],[pledged]]/Table1[[#This Row],[goal]])*100),0)</f>
        <v>19</v>
      </c>
      <c r="R579">
        <f>IFERROR(ROUND((Table1[[#This Row],[pledged]]/Table1[[#This Row],[backers_count]]),2),Table1[[#This Row],[pledged]])</f>
        <v>41.78</v>
      </c>
      <c r="S579" s="9">
        <f>(((Table1[[#This Row],[launched_at]]/60)/60)/24)+DATE(1970,1,1)</f>
        <v>40613.25</v>
      </c>
      <c r="T579" s="9">
        <f>(((Table1[[#This Row],[deadline]]/60)/60)/24)+DATE(1970,1,1)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tr">
        <f>LEFT(Table1[[#This Row],[category &amp; sub-category]],FIND("/",Table1[[#This Row],[category &amp; sub-category]])-1)</f>
        <v>film &amp; video</v>
      </c>
      <c r="P580" t="str">
        <f>RIGHT(Table1[[#This Row],[category &amp; sub-category]],LEN(Table1[[#This Row],[category &amp; sub-category]])-FIND("/",Table1[[#This Row],[category &amp; sub-category]]))</f>
        <v>science fiction</v>
      </c>
      <c r="Q580" s="4">
        <f>ROUND(((Table1[[#This Row],[pledged]]/Table1[[#This Row],[goal]])*100),0)</f>
        <v>17</v>
      </c>
      <c r="R580">
        <f>IFERROR(ROUND((Table1[[#This Row],[pledged]]/Table1[[#This Row],[backers_count]]),2),Table1[[#This Row],[pledged]])</f>
        <v>65.989999999999995</v>
      </c>
      <c r="S580" s="9">
        <f>(((Table1[[#This Row],[launched_at]]/60)/60)/24)+DATE(1970,1,1)</f>
        <v>40878.25</v>
      </c>
      <c r="T580" s="9">
        <f>(((Table1[[#This Row],[deadline]]/60)/60)/24)+DATE(1970,1,1)</f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tr">
        <f>LEFT(Table1[[#This Row],[category &amp; sub-category]],FIND("/",Table1[[#This Row],[category &amp; sub-category]])-1)</f>
        <v>music</v>
      </c>
      <c r="P581" t="str">
        <f>RIGHT(Table1[[#This Row],[category &amp; sub-category]],LEN(Table1[[#This Row],[category &amp; sub-category]])-FIND("/",Table1[[#This Row],[category &amp; sub-category]]))</f>
        <v>jazz</v>
      </c>
      <c r="Q581" s="4">
        <f>ROUND(((Table1[[#This Row],[pledged]]/Table1[[#This Row],[goal]])*100),0)</f>
        <v>101</v>
      </c>
      <c r="R581">
        <f>IFERROR(ROUND((Table1[[#This Row],[pledged]]/Table1[[#This Row],[backers_count]]),2),Table1[[#This Row],[pledged]])</f>
        <v>72.06</v>
      </c>
      <c r="S581" s="9">
        <f>(((Table1[[#This Row],[launched_at]]/60)/60)/24)+DATE(1970,1,1)</f>
        <v>40762.208333333336</v>
      </c>
      <c r="T581" s="9">
        <f>(((Table1[[#This Row],[deadline]]/60)/60)/24)+DATE(1970,1,1)</f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tr">
        <f>LEFT(Table1[[#This Row],[category &amp; sub-category]],FIND("/",Table1[[#This Row],[category &amp; sub-category]])-1)</f>
        <v>theater</v>
      </c>
      <c r="P582" t="str">
        <f>RIGHT(Table1[[#This Row],[category &amp; sub-category]],LEN(Table1[[#This Row],[category &amp; sub-category]])-FIND("/",Table1[[#This Row],[category &amp; sub-category]]))</f>
        <v>plays</v>
      </c>
      <c r="Q582" s="4">
        <f>ROUND(((Table1[[#This Row],[pledged]]/Table1[[#This Row],[goal]])*100),0)</f>
        <v>342</v>
      </c>
      <c r="R582">
        <f>IFERROR(ROUND((Table1[[#This Row],[pledged]]/Table1[[#This Row],[backers_count]]),2),Table1[[#This Row],[pledged]])</f>
        <v>48</v>
      </c>
      <c r="S582" s="9">
        <f>(((Table1[[#This Row],[launched_at]]/60)/60)/24)+DATE(1970,1,1)</f>
        <v>41696.25</v>
      </c>
      <c r="T582" s="9">
        <f>(((Table1[[#This Row],[deadline]]/60)/60)/24)+DATE(1970,1,1)</f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tr">
        <f>LEFT(Table1[[#This Row],[category &amp; sub-category]],FIND("/",Table1[[#This Row],[category &amp; sub-category]])-1)</f>
        <v>technology</v>
      </c>
      <c r="P583" t="str">
        <f>RIGHT(Table1[[#This Row],[category &amp; sub-category]],LEN(Table1[[#This Row],[category &amp; sub-category]])-FIND("/",Table1[[#This Row],[category &amp; sub-category]]))</f>
        <v>web</v>
      </c>
      <c r="Q583" s="4">
        <f>ROUND(((Table1[[#This Row],[pledged]]/Table1[[#This Row],[goal]])*100),0)</f>
        <v>64</v>
      </c>
      <c r="R583">
        <f>IFERROR(ROUND((Table1[[#This Row],[pledged]]/Table1[[#This Row],[backers_count]]),2),Table1[[#This Row],[pledged]])</f>
        <v>54.1</v>
      </c>
      <c r="S583" s="9">
        <f>(((Table1[[#This Row],[launched_at]]/60)/60)/24)+DATE(1970,1,1)</f>
        <v>40662.208333333336</v>
      </c>
      <c r="T583" s="9">
        <f>(((Table1[[#This Row],[deadline]]/60)/60)/24)+DATE(1970,1,1)</f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tr">
        <f>LEFT(Table1[[#This Row],[category &amp; sub-category]],FIND("/",Table1[[#This Row],[category &amp; sub-category]])-1)</f>
        <v>games</v>
      </c>
      <c r="P584" t="str">
        <f>RIGHT(Table1[[#This Row],[category &amp; sub-category]],LEN(Table1[[#This Row],[category &amp; sub-category]])-FIND("/",Table1[[#This Row],[category &amp; sub-category]]))</f>
        <v>video games</v>
      </c>
      <c r="Q584" s="4">
        <f>ROUND(((Table1[[#This Row],[pledged]]/Table1[[#This Row],[goal]])*100),0)</f>
        <v>52</v>
      </c>
      <c r="R584">
        <f>IFERROR(ROUND((Table1[[#This Row],[pledged]]/Table1[[#This Row],[backers_count]]),2),Table1[[#This Row],[pledged]])</f>
        <v>107.88</v>
      </c>
      <c r="S584" s="9">
        <f>(((Table1[[#This Row],[launched_at]]/60)/60)/24)+DATE(1970,1,1)</f>
        <v>42165.208333333328</v>
      </c>
      <c r="T584" s="9">
        <f>(((Table1[[#This Row],[deadline]]/60)/60)/24)+DATE(1970,1,1)</f>
        <v>42170.208333333328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tr">
        <f>LEFT(Table1[[#This Row],[category &amp; sub-category]],FIND("/",Table1[[#This Row],[category &amp; sub-category]])-1)</f>
        <v>film &amp; video</v>
      </c>
      <c r="P585" t="str">
        <f>RIGHT(Table1[[#This Row],[category &amp; sub-category]],LEN(Table1[[#This Row],[category &amp; sub-category]])-FIND("/",Table1[[#This Row],[category &amp; sub-category]]))</f>
        <v>documentary</v>
      </c>
      <c r="Q585" s="4">
        <f>ROUND(((Table1[[#This Row],[pledged]]/Table1[[#This Row],[goal]])*100),0)</f>
        <v>322</v>
      </c>
      <c r="R585">
        <f>IFERROR(ROUND((Table1[[#This Row],[pledged]]/Table1[[#This Row],[backers_count]]),2),Table1[[#This Row],[pledged]])</f>
        <v>67.03</v>
      </c>
      <c r="S585" s="9">
        <f>(((Table1[[#This Row],[launched_at]]/60)/60)/24)+DATE(1970,1,1)</f>
        <v>40959.25</v>
      </c>
      <c r="T585" s="9">
        <f>(((Table1[[#This Row],[deadline]]/60)/60)/24)+DATE(1970,1,1)</f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tr">
        <f>LEFT(Table1[[#This Row],[category &amp; sub-category]],FIND("/",Table1[[#This Row],[category &amp; sub-category]])-1)</f>
        <v>technology</v>
      </c>
      <c r="P586" t="str">
        <f>RIGHT(Table1[[#This Row],[category &amp; sub-category]],LEN(Table1[[#This Row],[category &amp; sub-category]])-FIND("/",Table1[[#This Row],[category &amp; sub-category]]))</f>
        <v>web</v>
      </c>
      <c r="Q586" s="4">
        <f>ROUND(((Table1[[#This Row],[pledged]]/Table1[[#This Row],[goal]])*100),0)</f>
        <v>120</v>
      </c>
      <c r="R586">
        <f>IFERROR(ROUND((Table1[[#This Row],[pledged]]/Table1[[#This Row],[backers_count]]),2),Table1[[#This Row],[pledged]])</f>
        <v>64.010000000000005</v>
      </c>
      <c r="S586" s="9">
        <f>(((Table1[[#This Row],[launched_at]]/60)/60)/24)+DATE(1970,1,1)</f>
        <v>41024.208333333336</v>
      </c>
      <c r="T586" s="9">
        <f>(((Table1[[#This Row],[deadline]]/60)/60)/24)+DATE(1970,1,1)</f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tr">
        <f>LEFT(Table1[[#This Row],[category &amp; sub-category]],FIND("/",Table1[[#This Row],[category &amp; sub-category]])-1)</f>
        <v>publishing</v>
      </c>
      <c r="P587" t="str">
        <f>RIGHT(Table1[[#This Row],[category &amp; sub-category]],LEN(Table1[[#This Row],[category &amp; sub-category]])-FIND("/",Table1[[#This Row],[category &amp; sub-category]]))</f>
        <v>translations</v>
      </c>
      <c r="Q587" s="4">
        <f>ROUND(((Table1[[#This Row],[pledged]]/Table1[[#This Row],[goal]])*100),0)</f>
        <v>147</v>
      </c>
      <c r="R587">
        <f>IFERROR(ROUND((Table1[[#This Row],[pledged]]/Table1[[#This Row],[backers_count]]),2),Table1[[#This Row],[pledged]])</f>
        <v>96.07</v>
      </c>
      <c r="S587" s="9">
        <f>(((Table1[[#This Row],[launched_at]]/60)/60)/24)+DATE(1970,1,1)</f>
        <v>40255.208333333336</v>
      </c>
      <c r="T587" s="9">
        <f>(((Table1[[#This Row],[deadline]]/60)/60)/24)+DATE(1970,1,1)</f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tr">
        <f>LEFT(Table1[[#This Row],[category &amp; sub-category]],FIND("/",Table1[[#This Row],[category &amp; sub-category]])-1)</f>
        <v>music</v>
      </c>
      <c r="P588" t="str">
        <f>RIGHT(Table1[[#This Row],[category &amp; sub-category]],LEN(Table1[[#This Row],[category &amp; sub-category]])-FIND("/",Table1[[#This Row],[category &amp; sub-category]]))</f>
        <v>rock</v>
      </c>
      <c r="Q588" s="4">
        <f>ROUND(((Table1[[#This Row],[pledged]]/Table1[[#This Row],[goal]])*100),0)</f>
        <v>951</v>
      </c>
      <c r="R588">
        <f>IFERROR(ROUND((Table1[[#This Row],[pledged]]/Table1[[#This Row],[backers_count]]),2),Table1[[#This Row],[pledged]])</f>
        <v>51.18</v>
      </c>
      <c r="S588" s="9">
        <f>(((Table1[[#This Row],[launched_at]]/60)/60)/24)+DATE(1970,1,1)</f>
        <v>40499.25</v>
      </c>
      <c r="T588" s="9">
        <f>(((Table1[[#This Row],[deadline]]/60)/60)/24)+DATE(1970,1,1)</f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tr">
        <f>LEFT(Table1[[#This Row],[category &amp; sub-category]],FIND("/",Table1[[#This Row],[category &amp; sub-category]])-1)</f>
        <v>food</v>
      </c>
      <c r="P589" t="str">
        <f>RIGHT(Table1[[#This Row],[category &amp; sub-category]],LEN(Table1[[#This Row],[category &amp; sub-category]])-FIND("/",Table1[[#This Row],[category &amp; sub-category]]))</f>
        <v>food trucks</v>
      </c>
      <c r="Q589" s="4">
        <f>ROUND(((Table1[[#This Row],[pledged]]/Table1[[#This Row],[goal]])*100),0)</f>
        <v>73</v>
      </c>
      <c r="R589">
        <f>IFERROR(ROUND((Table1[[#This Row],[pledged]]/Table1[[#This Row],[backers_count]]),2),Table1[[#This Row],[pledged]])</f>
        <v>43.92</v>
      </c>
      <c r="S589" s="9">
        <f>(((Table1[[#This Row],[launched_at]]/60)/60)/24)+DATE(1970,1,1)</f>
        <v>43484.25</v>
      </c>
      <c r="T589" s="9">
        <f>(((Table1[[#This Row],[deadline]]/60)/60)/24)+DATE(1970,1,1)</f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tr">
        <f>LEFT(Table1[[#This Row],[category &amp; sub-category]],FIND("/",Table1[[#This Row],[category &amp; sub-category]])-1)</f>
        <v>theater</v>
      </c>
      <c r="P590" t="str">
        <f>RIGHT(Table1[[#This Row],[category &amp; sub-category]],LEN(Table1[[#This Row],[category &amp; sub-category]])-FIND("/",Table1[[#This Row],[category &amp; sub-category]]))</f>
        <v>plays</v>
      </c>
      <c r="Q590" s="4">
        <f>ROUND(((Table1[[#This Row],[pledged]]/Table1[[#This Row],[goal]])*100),0)</f>
        <v>79</v>
      </c>
      <c r="R590">
        <f>IFERROR(ROUND((Table1[[#This Row],[pledged]]/Table1[[#This Row],[backers_count]]),2),Table1[[#This Row],[pledged]])</f>
        <v>91.02</v>
      </c>
      <c r="S590" s="9">
        <f>(((Table1[[#This Row],[launched_at]]/60)/60)/24)+DATE(1970,1,1)</f>
        <v>40262.208333333336</v>
      </c>
      <c r="T590" s="9">
        <f>(((Table1[[#This Row],[deadline]]/60)/60)/24)+DATE(1970,1,1)</f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tr">
        <f>LEFT(Table1[[#This Row],[category &amp; sub-category]],FIND("/",Table1[[#This Row],[category &amp; sub-category]])-1)</f>
        <v>film &amp; video</v>
      </c>
      <c r="P591" t="str">
        <f>RIGHT(Table1[[#This Row],[category &amp; sub-category]],LEN(Table1[[#This Row],[category &amp; sub-category]])-FIND("/",Table1[[#This Row],[category &amp; sub-category]]))</f>
        <v>documentary</v>
      </c>
      <c r="Q591" s="4">
        <f>ROUND(((Table1[[#This Row],[pledged]]/Table1[[#This Row],[goal]])*100),0)</f>
        <v>65</v>
      </c>
      <c r="R591">
        <f>IFERROR(ROUND((Table1[[#This Row],[pledged]]/Table1[[#This Row],[backers_count]]),2),Table1[[#This Row],[pledged]])</f>
        <v>50.13</v>
      </c>
      <c r="S591" s="9">
        <f>(((Table1[[#This Row],[launched_at]]/60)/60)/24)+DATE(1970,1,1)</f>
        <v>42190.208333333328</v>
      </c>
      <c r="T591" s="9">
        <f>(((Table1[[#This Row],[deadline]]/60)/60)/24)+DATE(1970,1,1)</f>
        <v>42197.208333333328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tr">
        <f>LEFT(Table1[[#This Row],[category &amp; sub-category]],FIND("/",Table1[[#This Row],[category &amp; sub-category]])-1)</f>
        <v>publishing</v>
      </c>
      <c r="P592" t="str">
        <f>RIGHT(Table1[[#This Row],[category &amp; sub-category]],LEN(Table1[[#This Row],[category &amp; sub-category]])-FIND("/",Table1[[#This Row],[category &amp; sub-category]]))</f>
        <v>radio &amp; podcasts</v>
      </c>
      <c r="Q592" s="4">
        <f>ROUND(((Table1[[#This Row],[pledged]]/Table1[[#This Row],[goal]])*100),0)</f>
        <v>82</v>
      </c>
      <c r="R592">
        <f>IFERROR(ROUND((Table1[[#This Row],[pledged]]/Table1[[#This Row],[backers_count]]),2),Table1[[#This Row],[pledged]])</f>
        <v>67.72</v>
      </c>
      <c r="S592" s="9">
        <f>(((Table1[[#This Row],[launched_at]]/60)/60)/24)+DATE(1970,1,1)</f>
        <v>41994.25</v>
      </c>
      <c r="T592" s="9">
        <f>(((Table1[[#This Row],[deadline]]/60)/60)/24)+DATE(1970,1,1)</f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tr">
        <f>LEFT(Table1[[#This Row],[category &amp; sub-category]],FIND("/",Table1[[#This Row],[category &amp; sub-category]])-1)</f>
        <v>games</v>
      </c>
      <c r="P593" t="str">
        <f>RIGHT(Table1[[#This Row],[category &amp; sub-category]],LEN(Table1[[#This Row],[category &amp; sub-category]])-FIND("/",Table1[[#This Row],[category &amp; sub-category]]))</f>
        <v>video games</v>
      </c>
      <c r="Q593" s="4">
        <f>ROUND(((Table1[[#This Row],[pledged]]/Table1[[#This Row],[goal]])*100),0)</f>
        <v>1038</v>
      </c>
      <c r="R593">
        <f>IFERROR(ROUND((Table1[[#This Row],[pledged]]/Table1[[#This Row],[backers_count]]),2),Table1[[#This Row],[pledged]])</f>
        <v>61.04</v>
      </c>
      <c r="S593" s="9">
        <f>(((Table1[[#This Row],[launched_at]]/60)/60)/24)+DATE(1970,1,1)</f>
        <v>40373.208333333336</v>
      </c>
      <c r="T593" s="9">
        <f>(((Table1[[#This Row],[deadline]]/60)/60)/24)+DATE(1970,1,1)</f>
        <v>40383.208333333336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tr">
        <f>LEFT(Table1[[#This Row],[category &amp; sub-category]],FIND("/",Table1[[#This Row],[category &amp; sub-category]])-1)</f>
        <v>theater</v>
      </c>
      <c r="P594" t="str">
        <f>RIGHT(Table1[[#This Row],[category &amp; sub-category]],LEN(Table1[[#This Row],[category &amp; sub-category]])-FIND("/",Table1[[#This Row],[category &amp; sub-category]]))</f>
        <v>plays</v>
      </c>
      <c r="Q594" s="4">
        <f>ROUND(((Table1[[#This Row],[pledged]]/Table1[[#This Row],[goal]])*100),0)</f>
        <v>13</v>
      </c>
      <c r="R594">
        <f>IFERROR(ROUND((Table1[[#This Row],[pledged]]/Table1[[#This Row],[backers_count]]),2),Table1[[#This Row],[pledged]])</f>
        <v>80.010000000000005</v>
      </c>
      <c r="S594" s="9">
        <f>(((Table1[[#This Row],[launched_at]]/60)/60)/24)+DATE(1970,1,1)</f>
        <v>41789.208333333336</v>
      </c>
      <c r="T594" s="9">
        <f>(((Table1[[#This Row],[deadline]]/60)/60)/24)+DATE(1970,1,1)</f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tr">
        <f>LEFT(Table1[[#This Row],[category &amp; sub-category]],FIND("/",Table1[[#This Row],[category &amp; sub-category]])-1)</f>
        <v>film &amp; video</v>
      </c>
      <c r="P595" t="str">
        <f>RIGHT(Table1[[#This Row],[category &amp; sub-category]],LEN(Table1[[#This Row],[category &amp; sub-category]])-FIND("/",Table1[[#This Row],[category &amp; sub-category]]))</f>
        <v>animation</v>
      </c>
      <c r="Q595" s="4">
        <f>ROUND(((Table1[[#This Row],[pledged]]/Table1[[#This Row],[goal]])*100),0)</f>
        <v>155</v>
      </c>
      <c r="R595">
        <f>IFERROR(ROUND((Table1[[#This Row],[pledged]]/Table1[[#This Row],[backers_count]]),2),Table1[[#This Row],[pledged]])</f>
        <v>47</v>
      </c>
      <c r="S595" s="9">
        <f>(((Table1[[#This Row],[launched_at]]/60)/60)/24)+DATE(1970,1,1)</f>
        <v>41724.208333333336</v>
      </c>
      <c r="T595" s="9">
        <f>(((Table1[[#This Row],[deadline]]/60)/60)/24)+DATE(1970,1,1)</f>
        <v>41737.208333333336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tr">
        <f>LEFT(Table1[[#This Row],[category &amp; sub-category]],FIND("/",Table1[[#This Row],[category &amp; sub-category]])-1)</f>
        <v>theater</v>
      </c>
      <c r="P596" t="str">
        <f>RIGHT(Table1[[#This Row],[category &amp; sub-category]],LEN(Table1[[#This Row],[category &amp; sub-category]])-FIND("/",Table1[[#This Row],[category &amp; sub-category]]))</f>
        <v>plays</v>
      </c>
      <c r="Q596" s="4">
        <f>ROUND(((Table1[[#This Row],[pledged]]/Table1[[#This Row],[goal]])*100),0)</f>
        <v>7</v>
      </c>
      <c r="R596">
        <f>IFERROR(ROUND((Table1[[#This Row],[pledged]]/Table1[[#This Row],[backers_count]]),2),Table1[[#This Row],[pledged]])</f>
        <v>71.13</v>
      </c>
      <c r="S596" s="9">
        <f>(((Table1[[#This Row],[launched_at]]/60)/60)/24)+DATE(1970,1,1)</f>
        <v>42548.208333333328</v>
      </c>
      <c r="T596" s="9">
        <f>(((Table1[[#This Row],[deadline]]/60)/60)/24)+DATE(1970,1,1)</f>
        <v>42551.208333333328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tr">
        <f>LEFT(Table1[[#This Row],[category &amp; sub-category]],FIND("/",Table1[[#This Row],[category &amp; sub-category]])-1)</f>
        <v>theater</v>
      </c>
      <c r="P597" t="str">
        <f>RIGHT(Table1[[#This Row],[category &amp; sub-category]],LEN(Table1[[#This Row],[category &amp; sub-category]])-FIND("/",Table1[[#This Row],[category &amp; sub-category]]))</f>
        <v>plays</v>
      </c>
      <c r="Q597" s="4">
        <f>ROUND(((Table1[[#This Row],[pledged]]/Table1[[#This Row],[goal]])*100),0)</f>
        <v>209</v>
      </c>
      <c r="R597">
        <f>IFERROR(ROUND((Table1[[#This Row],[pledged]]/Table1[[#This Row],[backers_count]]),2),Table1[[#This Row],[pledged]])</f>
        <v>89.99</v>
      </c>
      <c r="S597" s="9">
        <f>(((Table1[[#This Row],[launched_at]]/60)/60)/24)+DATE(1970,1,1)</f>
        <v>40253.208333333336</v>
      </c>
      <c r="T597" s="9">
        <f>(((Table1[[#This Row],[deadline]]/60)/60)/24)+DATE(1970,1,1)</f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tr">
        <f>LEFT(Table1[[#This Row],[category &amp; sub-category]],FIND("/",Table1[[#This Row],[category &amp; sub-category]])-1)</f>
        <v>film &amp; video</v>
      </c>
      <c r="P598" t="str">
        <f>RIGHT(Table1[[#This Row],[category &amp; sub-category]],LEN(Table1[[#This Row],[category &amp; sub-category]])-FIND("/",Table1[[#This Row],[category &amp; sub-category]]))</f>
        <v>drama</v>
      </c>
      <c r="Q598" s="4">
        <f>ROUND(((Table1[[#This Row],[pledged]]/Table1[[#This Row],[goal]])*100),0)</f>
        <v>100</v>
      </c>
      <c r="R598">
        <f>IFERROR(ROUND((Table1[[#This Row],[pledged]]/Table1[[#This Row],[backers_count]]),2),Table1[[#This Row],[pledged]])</f>
        <v>43.03</v>
      </c>
      <c r="S598" s="9">
        <f>(((Table1[[#This Row],[launched_at]]/60)/60)/24)+DATE(1970,1,1)</f>
        <v>42434.25</v>
      </c>
      <c r="T598" s="9">
        <f>(((Table1[[#This Row],[deadline]]/60)/60)/24)+DATE(1970,1,1)</f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tr">
        <f>LEFT(Table1[[#This Row],[category &amp; sub-category]],FIND("/",Table1[[#This Row],[category &amp; sub-category]])-1)</f>
        <v>theater</v>
      </c>
      <c r="P599" t="str">
        <f>RIGHT(Table1[[#This Row],[category &amp; sub-category]],LEN(Table1[[#This Row],[category &amp; sub-category]])-FIND("/",Table1[[#This Row],[category &amp; sub-category]]))</f>
        <v>plays</v>
      </c>
      <c r="Q599" s="4">
        <f>ROUND(((Table1[[#This Row],[pledged]]/Table1[[#This Row],[goal]])*100),0)</f>
        <v>202</v>
      </c>
      <c r="R599">
        <f>IFERROR(ROUND((Table1[[#This Row],[pledged]]/Table1[[#This Row],[backers_count]]),2),Table1[[#This Row],[pledged]])</f>
        <v>68</v>
      </c>
      <c r="S599" s="9">
        <f>(((Table1[[#This Row],[launched_at]]/60)/60)/24)+DATE(1970,1,1)</f>
        <v>43786.25</v>
      </c>
      <c r="T599" s="9">
        <f>(((Table1[[#This Row],[deadline]]/60)/60)/24)+DATE(1970,1,1)</f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tr">
        <f>LEFT(Table1[[#This Row],[category &amp; sub-category]],FIND("/",Table1[[#This Row],[category &amp; sub-category]])-1)</f>
        <v>music</v>
      </c>
      <c r="P600" t="str">
        <f>RIGHT(Table1[[#This Row],[category &amp; sub-category]],LEN(Table1[[#This Row],[category &amp; sub-category]])-FIND("/",Table1[[#This Row],[category &amp; sub-category]]))</f>
        <v>rock</v>
      </c>
      <c r="Q600" s="4">
        <f>ROUND(((Table1[[#This Row],[pledged]]/Table1[[#This Row],[goal]])*100),0)</f>
        <v>162</v>
      </c>
      <c r="R600">
        <f>IFERROR(ROUND((Table1[[#This Row],[pledged]]/Table1[[#This Row],[backers_count]]),2),Table1[[#This Row],[pledged]])</f>
        <v>73</v>
      </c>
      <c r="S600" s="9">
        <f>(((Table1[[#This Row],[launched_at]]/60)/60)/24)+DATE(1970,1,1)</f>
        <v>40344.208333333336</v>
      </c>
      <c r="T600" s="9">
        <f>(((Table1[[#This Row],[deadline]]/60)/60)/24)+DATE(1970,1,1)</f>
        <v>40373.208333333336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tr">
        <f>LEFT(Table1[[#This Row],[category &amp; sub-category]],FIND("/",Table1[[#This Row],[category &amp; sub-category]])-1)</f>
        <v>film &amp; video</v>
      </c>
      <c r="P601" t="str">
        <f>RIGHT(Table1[[#This Row],[category &amp; sub-category]],LEN(Table1[[#This Row],[category &amp; sub-category]])-FIND("/",Table1[[#This Row],[category &amp; sub-category]]))</f>
        <v>documentary</v>
      </c>
      <c r="Q601" s="4">
        <f>ROUND(((Table1[[#This Row],[pledged]]/Table1[[#This Row],[goal]])*100),0)</f>
        <v>4</v>
      </c>
      <c r="R601">
        <f>IFERROR(ROUND((Table1[[#This Row],[pledged]]/Table1[[#This Row],[backers_count]]),2),Table1[[#This Row],[pledged]])</f>
        <v>62.34</v>
      </c>
      <c r="S601" s="9">
        <f>(((Table1[[#This Row],[launched_at]]/60)/60)/24)+DATE(1970,1,1)</f>
        <v>42047.25</v>
      </c>
      <c r="T601" s="9">
        <f>(((Table1[[#This Row],[deadline]]/60)/60)/24)+DATE(1970,1,1)</f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tr">
        <f>LEFT(Table1[[#This Row],[category &amp; sub-category]],FIND("/",Table1[[#This Row],[category &amp; sub-category]])-1)</f>
        <v>food</v>
      </c>
      <c r="P602" t="str">
        <f>RIGHT(Table1[[#This Row],[category &amp; sub-category]],LEN(Table1[[#This Row],[category &amp; sub-category]])-FIND("/",Table1[[#This Row],[category &amp; sub-category]]))</f>
        <v>food trucks</v>
      </c>
      <c r="Q602" s="4">
        <f>ROUND(((Table1[[#This Row],[pledged]]/Table1[[#This Row],[goal]])*100),0)</f>
        <v>5</v>
      </c>
      <c r="R602">
        <f>IFERROR(ROUND((Table1[[#This Row],[pledged]]/Table1[[#This Row],[backers_count]]),2),Table1[[#This Row],[pledged]])</f>
        <v>5</v>
      </c>
      <c r="S602" s="9">
        <f>(((Table1[[#This Row],[launched_at]]/60)/60)/24)+DATE(1970,1,1)</f>
        <v>41485.208333333336</v>
      </c>
      <c r="T602" s="9">
        <f>(((Table1[[#This Row],[deadline]]/60)/60)/24)+DATE(1970,1,1)</f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tr">
        <f>LEFT(Table1[[#This Row],[category &amp; sub-category]],FIND("/",Table1[[#This Row],[category &amp; sub-category]])-1)</f>
        <v>technology</v>
      </c>
      <c r="P603" t="str">
        <f>RIGHT(Table1[[#This Row],[category &amp; sub-category]],LEN(Table1[[#This Row],[category &amp; sub-category]])-FIND("/",Table1[[#This Row],[category &amp; sub-category]]))</f>
        <v>wearables</v>
      </c>
      <c r="Q603" s="4">
        <f>ROUND(((Table1[[#This Row],[pledged]]/Table1[[#This Row],[goal]])*100),0)</f>
        <v>207</v>
      </c>
      <c r="R603">
        <f>IFERROR(ROUND((Table1[[#This Row],[pledged]]/Table1[[#This Row],[backers_count]]),2),Table1[[#This Row],[pledged]])</f>
        <v>67.099999999999994</v>
      </c>
      <c r="S603" s="9">
        <f>(((Table1[[#This Row],[launched_at]]/60)/60)/24)+DATE(1970,1,1)</f>
        <v>41789.208333333336</v>
      </c>
      <c r="T603" s="9">
        <f>(((Table1[[#This Row],[deadline]]/60)/60)/24)+DATE(1970,1,1)</f>
        <v>41806.208333333336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tr">
        <f>LEFT(Table1[[#This Row],[category &amp; sub-category]],FIND("/",Table1[[#This Row],[category &amp; sub-category]])-1)</f>
        <v>theater</v>
      </c>
      <c r="P604" t="str">
        <f>RIGHT(Table1[[#This Row],[category &amp; sub-category]],LEN(Table1[[#This Row],[category &amp; sub-category]])-FIND("/",Table1[[#This Row],[category &amp; sub-category]]))</f>
        <v>plays</v>
      </c>
      <c r="Q604" s="4">
        <f>ROUND(((Table1[[#This Row],[pledged]]/Table1[[#This Row],[goal]])*100),0)</f>
        <v>128</v>
      </c>
      <c r="R604">
        <f>IFERROR(ROUND((Table1[[#This Row],[pledged]]/Table1[[#This Row],[backers_count]]),2),Table1[[#This Row],[pledged]])</f>
        <v>79.98</v>
      </c>
      <c r="S604" s="9">
        <f>(((Table1[[#This Row],[launched_at]]/60)/60)/24)+DATE(1970,1,1)</f>
        <v>42160.208333333328</v>
      </c>
      <c r="T604" s="9">
        <f>(((Table1[[#This Row],[deadline]]/60)/60)/24)+DATE(1970,1,1)</f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tr">
        <f>LEFT(Table1[[#This Row],[category &amp; sub-category]],FIND("/",Table1[[#This Row],[category &amp; sub-category]])-1)</f>
        <v>theater</v>
      </c>
      <c r="P605" t="str">
        <f>RIGHT(Table1[[#This Row],[category &amp; sub-category]],LEN(Table1[[#This Row],[category &amp; sub-category]])-FIND("/",Table1[[#This Row],[category &amp; sub-category]]))</f>
        <v>plays</v>
      </c>
      <c r="Q605" s="4">
        <f>ROUND(((Table1[[#This Row],[pledged]]/Table1[[#This Row],[goal]])*100),0)</f>
        <v>120</v>
      </c>
      <c r="R605">
        <f>IFERROR(ROUND((Table1[[#This Row],[pledged]]/Table1[[#This Row],[backers_count]]),2),Table1[[#This Row],[pledged]])</f>
        <v>62.18</v>
      </c>
      <c r="S605" s="9">
        <f>(((Table1[[#This Row],[launched_at]]/60)/60)/24)+DATE(1970,1,1)</f>
        <v>43573.208333333328</v>
      </c>
      <c r="T605" s="9">
        <f>(((Table1[[#This Row],[deadline]]/60)/60)/24)+DATE(1970,1,1)</f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tr">
        <f>LEFT(Table1[[#This Row],[category &amp; sub-category]],FIND("/",Table1[[#This Row],[category &amp; sub-category]])-1)</f>
        <v>theater</v>
      </c>
      <c r="P606" t="str">
        <f>RIGHT(Table1[[#This Row],[category &amp; sub-category]],LEN(Table1[[#This Row],[category &amp; sub-category]])-FIND("/",Table1[[#This Row],[category &amp; sub-category]]))</f>
        <v>plays</v>
      </c>
      <c r="Q606" s="4">
        <f>ROUND(((Table1[[#This Row],[pledged]]/Table1[[#This Row],[goal]])*100),0)</f>
        <v>171</v>
      </c>
      <c r="R606">
        <f>IFERROR(ROUND((Table1[[#This Row],[pledged]]/Table1[[#This Row],[backers_count]]),2),Table1[[#This Row],[pledged]])</f>
        <v>53.01</v>
      </c>
      <c r="S606" s="9">
        <f>(((Table1[[#This Row],[launched_at]]/60)/60)/24)+DATE(1970,1,1)</f>
        <v>40565.25</v>
      </c>
      <c r="T606" s="9">
        <f>(((Table1[[#This Row],[deadline]]/60)/60)/24)+DATE(1970,1,1)</f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tr">
        <f>LEFT(Table1[[#This Row],[category &amp; sub-category]],FIND("/",Table1[[#This Row],[category &amp; sub-category]])-1)</f>
        <v>publishing</v>
      </c>
      <c r="P607" t="str">
        <f>RIGHT(Table1[[#This Row],[category &amp; sub-category]],LEN(Table1[[#This Row],[category &amp; sub-category]])-FIND("/",Table1[[#This Row],[category &amp; sub-category]]))</f>
        <v>nonfiction</v>
      </c>
      <c r="Q607" s="4">
        <f>ROUND(((Table1[[#This Row],[pledged]]/Table1[[#This Row],[goal]])*100),0)</f>
        <v>187</v>
      </c>
      <c r="R607">
        <f>IFERROR(ROUND((Table1[[#This Row],[pledged]]/Table1[[#This Row],[backers_count]]),2),Table1[[#This Row],[pledged]])</f>
        <v>57.74</v>
      </c>
      <c r="S607" s="9">
        <f>(((Table1[[#This Row],[launched_at]]/60)/60)/24)+DATE(1970,1,1)</f>
        <v>42280.208333333328</v>
      </c>
      <c r="T607" s="9">
        <f>(((Table1[[#This Row],[deadline]]/60)/60)/24)+DATE(1970,1,1)</f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tr">
        <f>LEFT(Table1[[#This Row],[category &amp; sub-category]],FIND("/",Table1[[#This Row],[category &amp; sub-category]])-1)</f>
        <v>music</v>
      </c>
      <c r="P608" t="str">
        <f>RIGHT(Table1[[#This Row],[category &amp; sub-category]],LEN(Table1[[#This Row],[category &amp; sub-category]])-FIND("/",Table1[[#This Row],[category &amp; sub-category]]))</f>
        <v>rock</v>
      </c>
      <c r="Q608" s="4">
        <f>ROUND(((Table1[[#This Row],[pledged]]/Table1[[#This Row],[goal]])*100),0)</f>
        <v>188</v>
      </c>
      <c r="R608">
        <f>IFERROR(ROUND((Table1[[#This Row],[pledged]]/Table1[[#This Row],[backers_count]]),2),Table1[[#This Row],[pledged]])</f>
        <v>40.03</v>
      </c>
      <c r="S608" s="9">
        <f>(((Table1[[#This Row],[launched_at]]/60)/60)/24)+DATE(1970,1,1)</f>
        <v>42436.25</v>
      </c>
      <c r="T608" s="9">
        <f>(((Table1[[#This Row],[deadline]]/60)/60)/24)+DATE(1970,1,1)</f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tr">
        <f>LEFT(Table1[[#This Row],[category &amp; sub-category]],FIND("/",Table1[[#This Row],[category &amp; sub-category]])-1)</f>
        <v>food</v>
      </c>
      <c r="P609" t="str">
        <f>RIGHT(Table1[[#This Row],[category &amp; sub-category]],LEN(Table1[[#This Row],[category &amp; sub-category]])-FIND("/",Table1[[#This Row],[category &amp; sub-category]]))</f>
        <v>food trucks</v>
      </c>
      <c r="Q609" s="4">
        <f>ROUND(((Table1[[#This Row],[pledged]]/Table1[[#This Row],[goal]])*100),0)</f>
        <v>131</v>
      </c>
      <c r="R609">
        <f>IFERROR(ROUND((Table1[[#This Row],[pledged]]/Table1[[#This Row],[backers_count]]),2),Table1[[#This Row],[pledged]])</f>
        <v>81.02</v>
      </c>
      <c r="S609" s="9">
        <f>(((Table1[[#This Row],[launched_at]]/60)/60)/24)+DATE(1970,1,1)</f>
        <v>41721.208333333336</v>
      </c>
      <c r="T609" s="9">
        <f>(((Table1[[#This Row],[deadline]]/60)/60)/24)+DATE(1970,1,1)</f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tr">
        <f>LEFT(Table1[[#This Row],[category &amp; sub-category]],FIND("/",Table1[[#This Row],[category &amp; sub-category]])-1)</f>
        <v>music</v>
      </c>
      <c r="P610" t="str">
        <f>RIGHT(Table1[[#This Row],[category &amp; sub-category]],LEN(Table1[[#This Row],[category &amp; sub-category]])-FIND("/",Table1[[#This Row],[category &amp; sub-category]]))</f>
        <v>jazz</v>
      </c>
      <c r="Q610" s="4">
        <f>ROUND(((Table1[[#This Row],[pledged]]/Table1[[#This Row],[goal]])*100),0)</f>
        <v>284</v>
      </c>
      <c r="R610">
        <f>IFERROR(ROUND((Table1[[#This Row],[pledged]]/Table1[[#This Row],[backers_count]]),2),Table1[[#This Row],[pledged]])</f>
        <v>35.049999999999997</v>
      </c>
      <c r="S610" s="9">
        <f>(((Table1[[#This Row],[launched_at]]/60)/60)/24)+DATE(1970,1,1)</f>
        <v>43530.25</v>
      </c>
      <c r="T610" s="9">
        <f>(((Table1[[#This Row],[deadline]]/60)/60)/24)+DATE(1970,1,1)</f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tr">
        <f>LEFT(Table1[[#This Row],[category &amp; sub-category]],FIND("/",Table1[[#This Row],[category &amp; sub-category]])-1)</f>
        <v>film &amp; video</v>
      </c>
      <c r="P611" t="str">
        <f>RIGHT(Table1[[#This Row],[category &amp; sub-category]],LEN(Table1[[#This Row],[category &amp; sub-category]])-FIND("/",Table1[[#This Row],[category &amp; sub-category]]))</f>
        <v>science fiction</v>
      </c>
      <c r="Q611" s="4">
        <f>ROUND(((Table1[[#This Row],[pledged]]/Table1[[#This Row],[goal]])*100),0)</f>
        <v>120</v>
      </c>
      <c r="R611">
        <f>IFERROR(ROUND((Table1[[#This Row],[pledged]]/Table1[[#This Row],[backers_count]]),2),Table1[[#This Row],[pledged]])</f>
        <v>102.92</v>
      </c>
      <c r="S611" s="9">
        <f>(((Table1[[#This Row],[launched_at]]/60)/60)/24)+DATE(1970,1,1)</f>
        <v>43481.25</v>
      </c>
      <c r="T611" s="9">
        <f>(((Table1[[#This Row],[deadline]]/60)/60)/24)+DATE(1970,1,1)</f>
        <v>43498.25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tr">
        <f>LEFT(Table1[[#This Row],[category &amp; sub-category]],FIND("/",Table1[[#This Row],[category &amp; sub-category]])-1)</f>
        <v>theater</v>
      </c>
      <c r="P612" t="str">
        <f>RIGHT(Table1[[#This Row],[category &amp; sub-category]],LEN(Table1[[#This Row],[category &amp; sub-category]])-FIND("/",Table1[[#This Row],[category &amp; sub-category]]))</f>
        <v>plays</v>
      </c>
      <c r="Q612" s="4">
        <f>ROUND(((Table1[[#This Row],[pledged]]/Table1[[#This Row],[goal]])*100),0)</f>
        <v>419</v>
      </c>
      <c r="R612">
        <f>IFERROR(ROUND((Table1[[#This Row],[pledged]]/Table1[[#This Row],[backers_count]]),2),Table1[[#This Row],[pledged]])</f>
        <v>28</v>
      </c>
      <c r="S612" s="9">
        <f>(((Table1[[#This Row],[launched_at]]/60)/60)/24)+DATE(1970,1,1)</f>
        <v>41259.25</v>
      </c>
      <c r="T612" s="9">
        <f>(((Table1[[#This Row],[deadline]]/60)/60)/24)+DATE(1970,1,1)</f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tr">
        <f>LEFT(Table1[[#This Row],[category &amp; sub-category]],FIND("/",Table1[[#This Row],[category &amp; sub-category]])-1)</f>
        <v>theater</v>
      </c>
      <c r="P613" t="str">
        <f>RIGHT(Table1[[#This Row],[category &amp; sub-category]],LEN(Table1[[#This Row],[category &amp; sub-category]])-FIND("/",Table1[[#This Row],[category &amp; sub-category]]))</f>
        <v>plays</v>
      </c>
      <c r="Q613" s="4">
        <f>ROUND(((Table1[[#This Row],[pledged]]/Table1[[#This Row],[goal]])*100),0)</f>
        <v>14</v>
      </c>
      <c r="R613">
        <f>IFERROR(ROUND((Table1[[#This Row],[pledged]]/Table1[[#This Row],[backers_count]]),2),Table1[[#This Row],[pledged]])</f>
        <v>75.73</v>
      </c>
      <c r="S613" s="9">
        <f>(((Table1[[#This Row],[launched_at]]/60)/60)/24)+DATE(1970,1,1)</f>
        <v>41480.208333333336</v>
      </c>
      <c r="T613" s="9">
        <f>(((Table1[[#This Row],[deadline]]/60)/60)/24)+DATE(1970,1,1)</f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tr">
        <f>LEFT(Table1[[#This Row],[category &amp; sub-category]],FIND("/",Table1[[#This Row],[category &amp; sub-category]])-1)</f>
        <v>music</v>
      </c>
      <c r="P614" t="str">
        <f>RIGHT(Table1[[#This Row],[category &amp; sub-category]],LEN(Table1[[#This Row],[category &amp; sub-category]])-FIND("/",Table1[[#This Row],[category &amp; sub-category]]))</f>
        <v>electric music</v>
      </c>
      <c r="Q614" s="4">
        <f>ROUND(((Table1[[#This Row],[pledged]]/Table1[[#This Row],[goal]])*100),0)</f>
        <v>139</v>
      </c>
      <c r="R614">
        <f>IFERROR(ROUND((Table1[[#This Row],[pledged]]/Table1[[#This Row],[backers_count]]),2),Table1[[#This Row],[pledged]])</f>
        <v>45.03</v>
      </c>
      <c r="S614" s="9">
        <f>(((Table1[[#This Row],[launched_at]]/60)/60)/24)+DATE(1970,1,1)</f>
        <v>40474.208333333336</v>
      </c>
      <c r="T614" s="9">
        <f>(((Table1[[#This Row],[deadline]]/60)/60)/24)+DATE(1970,1,1)</f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tr">
        <f>LEFT(Table1[[#This Row],[category &amp; sub-category]],FIND("/",Table1[[#This Row],[category &amp; sub-category]])-1)</f>
        <v>theater</v>
      </c>
      <c r="P615" t="str">
        <f>RIGHT(Table1[[#This Row],[category &amp; sub-category]],LEN(Table1[[#This Row],[category &amp; sub-category]])-FIND("/",Table1[[#This Row],[category &amp; sub-category]]))</f>
        <v>plays</v>
      </c>
      <c r="Q615" s="4">
        <f>ROUND(((Table1[[#This Row],[pledged]]/Table1[[#This Row],[goal]])*100),0)</f>
        <v>174</v>
      </c>
      <c r="R615">
        <f>IFERROR(ROUND((Table1[[#This Row],[pledged]]/Table1[[#This Row],[backers_count]]),2),Table1[[#This Row],[pledged]])</f>
        <v>73.62</v>
      </c>
      <c r="S615" s="9">
        <f>(((Table1[[#This Row],[launched_at]]/60)/60)/24)+DATE(1970,1,1)</f>
        <v>42973.208333333328</v>
      </c>
      <c r="T615" s="9">
        <f>(((Table1[[#This Row],[deadline]]/60)/60)/24)+DATE(1970,1,1)</f>
        <v>42982.208333333328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tr">
        <f>LEFT(Table1[[#This Row],[category &amp; sub-category]],FIND("/",Table1[[#This Row],[category &amp; sub-category]])-1)</f>
        <v>theater</v>
      </c>
      <c r="P616" t="str">
        <f>RIGHT(Table1[[#This Row],[category &amp; sub-category]],LEN(Table1[[#This Row],[category &amp; sub-category]])-FIND("/",Table1[[#This Row],[category &amp; sub-category]]))</f>
        <v>plays</v>
      </c>
      <c r="Q616" s="4">
        <f>ROUND(((Table1[[#This Row],[pledged]]/Table1[[#This Row],[goal]])*100),0)</f>
        <v>155</v>
      </c>
      <c r="R616">
        <f>IFERROR(ROUND((Table1[[#This Row],[pledged]]/Table1[[#This Row],[backers_count]]),2),Table1[[#This Row],[pledged]])</f>
        <v>56.99</v>
      </c>
      <c r="S616" s="9">
        <f>(((Table1[[#This Row],[launched_at]]/60)/60)/24)+DATE(1970,1,1)</f>
        <v>42746.25</v>
      </c>
      <c r="T616" s="9">
        <f>(((Table1[[#This Row],[deadline]]/60)/60)/24)+DATE(1970,1,1)</f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tr">
        <f>LEFT(Table1[[#This Row],[category &amp; sub-category]],FIND("/",Table1[[#This Row],[category &amp; sub-category]])-1)</f>
        <v>theater</v>
      </c>
      <c r="P617" t="str">
        <f>RIGHT(Table1[[#This Row],[category &amp; sub-category]],LEN(Table1[[#This Row],[category &amp; sub-category]])-FIND("/",Table1[[#This Row],[category &amp; sub-category]]))</f>
        <v>plays</v>
      </c>
      <c r="Q617" s="4">
        <f>ROUND(((Table1[[#This Row],[pledged]]/Table1[[#This Row],[goal]])*100),0)</f>
        <v>170</v>
      </c>
      <c r="R617">
        <f>IFERROR(ROUND((Table1[[#This Row],[pledged]]/Table1[[#This Row],[backers_count]]),2),Table1[[#This Row],[pledged]])</f>
        <v>85.22</v>
      </c>
      <c r="S617" s="9">
        <f>(((Table1[[#This Row],[launched_at]]/60)/60)/24)+DATE(1970,1,1)</f>
        <v>42489.208333333328</v>
      </c>
      <c r="T617" s="9">
        <f>(((Table1[[#This Row],[deadline]]/60)/60)/24)+DATE(1970,1,1)</f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tr">
        <f>LEFT(Table1[[#This Row],[category &amp; sub-category]],FIND("/",Table1[[#This Row],[category &amp; sub-category]])-1)</f>
        <v>music</v>
      </c>
      <c r="P618" t="str">
        <f>RIGHT(Table1[[#This Row],[category &amp; sub-category]],LEN(Table1[[#This Row],[category &amp; sub-category]])-FIND("/",Table1[[#This Row],[category &amp; sub-category]]))</f>
        <v>indie rock</v>
      </c>
      <c r="Q618" s="4">
        <f>ROUND(((Table1[[#This Row],[pledged]]/Table1[[#This Row],[goal]])*100),0)</f>
        <v>190</v>
      </c>
      <c r="R618">
        <f>IFERROR(ROUND((Table1[[#This Row],[pledged]]/Table1[[#This Row],[backers_count]]),2),Table1[[#This Row],[pledged]])</f>
        <v>50.96</v>
      </c>
      <c r="S618" s="9">
        <f>(((Table1[[#This Row],[launched_at]]/60)/60)/24)+DATE(1970,1,1)</f>
        <v>41537.208333333336</v>
      </c>
      <c r="T618" s="9">
        <f>(((Table1[[#This Row],[deadline]]/60)/60)/24)+DATE(1970,1,1)</f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tr">
        <f>LEFT(Table1[[#This Row],[category &amp; sub-category]],FIND("/",Table1[[#This Row],[category &amp; sub-category]])-1)</f>
        <v>theater</v>
      </c>
      <c r="P619" t="str">
        <f>RIGHT(Table1[[#This Row],[category &amp; sub-category]],LEN(Table1[[#This Row],[category &amp; sub-category]])-FIND("/",Table1[[#This Row],[category &amp; sub-category]]))</f>
        <v>plays</v>
      </c>
      <c r="Q619" s="4">
        <f>ROUND(((Table1[[#This Row],[pledged]]/Table1[[#This Row],[goal]])*100),0)</f>
        <v>250</v>
      </c>
      <c r="R619">
        <f>IFERROR(ROUND((Table1[[#This Row],[pledged]]/Table1[[#This Row],[backers_count]]),2),Table1[[#This Row],[pledged]])</f>
        <v>63.56</v>
      </c>
      <c r="S619" s="9">
        <f>(((Table1[[#This Row],[launched_at]]/60)/60)/24)+DATE(1970,1,1)</f>
        <v>41794.208333333336</v>
      </c>
      <c r="T619" s="9">
        <f>(((Table1[[#This Row],[deadline]]/60)/60)/24)+DATE(1970,1,1)</f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tr">
        <f>LEFT(Table1[[#This Row],[category &amp; sub-category]],FIND("/",Table1[[#This Row],[category &amp; sub-category]])-1)</f>
        <v>publishing</v>
      </c>
      <c r="P620" t="str">
        <f>RIGHT(Table1[[#This Row],[category &amp; sub-category]],LEN(Table1[[#This Row],[category &amp; sub-category]])-FIND("/",Table1[[#This Row],[category &amp; sub-category]]))</f>
        <v>nonfiction</v>
      </c>
      <c r="Q620" s="4">
        <f>ROUND(((Table1[[#This Row],[pledged]]/Table1[[#This Row],[goal]])*100),0)</f>
        <v>49</v>
      </c>
      <c r="R620">
        <f>IFERROR(ROUND((Table1[[#This Row],[pledged]]/Table1[[#This Row],[backers_count]]),2),Table1[[#This Row],[pledged]])</f>
        <v>81</v>
      </c>
      <c r="S620" s="9">
        <f>(((Table1[[#This Row],[launched_at]]/60)/60)/24)+DATE(1970,1,1)</f>
        <v>41396.208333333336</v>
      </c>
      <c r="T620" s="9">
        <f>(((Table1[[#This Row],[deadline]]/60)/60)/24)+DATE(1970,1,1)</f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tr">
        <f>LEFT(Table1[[#This Row],[category &amp; sub-category]],FIND("/",Table1[[#This Row],[category &amp; sub-category]])-1)</f>
        <v>theater</v>
      </c>
      <c r="P621" t="str">
        <f>RIGHT(Table1[[#This Row],[category &amp; sub-category]],LEN(Table1[[#This Row],[category &amp; sub-category]])-FIND("/",Table1[[#This Row],[category &amp; sub-category]]))</f>
        <v>plays</v>
      </c>
      <c r="Q621" s="4">
        <f>ROUND(((Table1[[#This Row],[pledged]]/Table1[[#This Row],[goal]])*100),0)</f>
        <v>28</v>
      </c>
      <c r="R621">
        <f>IFERROR(ROUND((Table1[[#This Row],[pledged]]/Table1[[#This Row],[backers_count]]),2),Table1[[#This Row],[pledged]])</f>
        <v>86.04</v>
      </c>
      <c r="S621" s="9">
        <f>(((Table1[[#This Row],[launched_at]]/60)/60)/24)+DATE(1970,1,1)</f>
        <v>40669.208333333336</v>
      </c>
      <c r="T621" s="9">
        <f>(((Table1[[#This Row],[deadline]]/60)/60)/24)+DATE(1970,1,1)</f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tr">
        <f>LEFT(Table1[[#This Row],[category &amp; sub-category]],FIND("/",Table1[[#This Row],[category &amp; sub-category]])-1)</f>
        <v>photography</v>
      </c>
      <c r="P622" t="str">
        <f>RIGHT(Table1[[#This Row],[category &amp; sub-category]],LEN(Table1[[#This Row],[category &amp; sub-category]])-FIND("/",Table1[[#This Row],[category &amp; sub-category]]))</f>
        <v>photography books</v>
      </c>
      <c r="Q622" s="4">
        <f>ROUND(((Table1[[#This Row],[pledged]]/Table1[[#This Row],[goal]])*100),0)</f>
        <v>268</v>
      </c>
      <c r="R622">
        <f>IFERROR(ROUND((Table1[[#This Row],[pledged]]/Table1[[#This Row],[backers_count]]),2),Table1[[#This Row],[pledged]])</f>
        <v>90.04</v>
      </c>
      <c r="S622" s="9">
        <f>(((Table1[[#This Row],[launched_at]]/60)/60)/24)+DATE(1970,1,1)</f>
        <v>42559.208333333328</v>
      </c>
      <c r="T622" s="9">
        <f>(((Table1[[#This Row],[deadline]]/60)/60)/24)+DATE(1970,1,1)</f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tr">
        <f>LEFT(Table1[[#This Row],[category &amp; sub-category]],FIND("/",Table1[[#This Row],[category &amp; sub-category]])-1)</f>
        <v>theater</v>
      </c>
      <c r="P623" t="str">
        <f>RIGHT(Table1[[#This Row],[category &amp; sub-category]],LEN(Table1[[#This Row],[category &amp; sub-category]])-FIND("/",Table1[[#This Row],[category &amp; sub-category]]))</f>
        <v>plays</v>
      </c>
      <c r="Q623" s="4">
        <f>ROUND(((Table1[[#This Row],[pledged]]/Table1[[#This Row],[goal]])*100),0)</f>
        <v>620</v>
      </c>
      <c r="R623">
        <f>IFERROR(ROUND((Table1[[#This Row],[pledged]]/Table1[[#This Row],[backers_count]]),2),Table1[[#This Row],[pledged]])</f>
        <v>74.010000000000005</v>
      </c>
      <c r="S623" s="9">
        <f>(((Table1[[#This Row],[launched_at]]/60)/60)/24)+DATE(1970,1,1)</f>
        <v>42626.208333333328</v>
      </c>
      <c r="T623" s="9">
        <f>(((Table1[[#This Row],[deadline]]/60)/60)/24)+DATE(1970,1,1)</f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tr">
        <f>LEFT(Table1[[#This Row],[category &amp; sub-category]],FIND("/",Table1[[#This Row],[category &amp; sub-category]])-1)</f>
        <v>music</v>
      </c>
      <c r="P624" t="str">
        <f>RIGHT(Table1[[#This Row],[category &amp; sub-category]],LEN(Table1[[#This Row],[category &amp; sub-category]])-FIND("/",Table1[[#This Row],[category &amp; sub-category]]))</f>
        <v>indie rock</v>
      </c>
      <c r="Q624" s="4">
        <f>ROUND(((Table1[[#This Row],[pledged]]/Table1[[#This Row],[goal]])*100),0)</f>
        <v>3</v>
      </c>
      <c r="R624">
        <f>IFERROR(ROUND((Table1[[#This Row],[pledged]]/Table1[[#This Row],[backers_count]]),2),Table1[[#This Row],[pledged]])</f>
        <v>92.44</v>
      </c>
      <c r="S624" s="9">
        <f>(((Table1[[#This Row],[launched_at]]/60)/60)/24)+DATE(1970,1,1)</f>
        <v>43205.208333333328</v>
      </c>
      <c r="T624" s="9">
        <f>(((Table1[[#This Row],[deadline]]/60)/60)/24)+DATE(1970,1,1)</f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tr">
        <f>LEFT(Table1[[#This Row],[category &amp; sub-category]],FIND("/",Table1[[#This Row],[category &amp; sub-category]])-1)</f>
        <v>theater</v>
      </c>
      <c r="P625" t="str">
        <f>RIGHT(Table1[[#This Row],[category &amp; sub-category]],LEN(Table1[[#This Row],[category &amp; sub-category]])-FIND("/",Table1[[#This Row],[category &amp; sub-category]]))</f>
        <v>plays</v>
      </c>
      <c r="Q625" s="4">
        <f>ROUND(((Table1[[#This Row],[pledged]]/Table1[[#This Row],[goal]])*100),0)</f>
        <v>160</v>
      </c>
      <c r="R625">
        <f>IFERROR(ROUND((Table1[[#This Row],[pledged]]/Table1[[#This Row],[backers_count]]),2),Table1[[#This Row],[pledged]])</f>
        <v>56</v>
      </c>
      <c r="S625" s="9">
        <f>(((Table1[[#This Row],[launched_at]]/60)/60)/24)+DATE(1970,1,1)</f>
        <v>42201.208333333328</v>
      </c>
      <c r="T625" s="9">
        <f>(((Table1[[#This Row],[deadline]]/60)/60)/24)+DATE(1970,1,1)</f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tr">
        <f>LEFT(Table1[[#This Row],[category &amp; sub-category]],FIND("/",Table1[[#This Row],[category &amp; sub-category]])-1)</f>
        <v>photography</v>
      </c>
      <c r="P626" t="str">
        <f>RIGHT(Table1[[#This Row],[category &amp; sub-category]],LEN(Table1[[#This Row],[category &amp; sub-category]])-FIND("/",Table1[[#This Row],[category &amp; sub-category]]))</f>
        <v>photography books</v>
      </c>
      <c r="Q626" s="4">
        <f>ROUND(((Table1[[#This Row],[pledged]]/Table1[[#This Row],[goal]])*100),0)</f>
        <v>279</v>
      </c>
      <c r="R626">
        <f>IFERROR(ROUND((Table1[[#This Row],[pledged]]/Table1[[#This Row],[backers_count]]),2),Table1[[#This Row],[pledged]])</f>
        <v>32.979999999999997</v>
      </c>
      <c r="S626" s="9">
        <f>(((Table1[[#This Row],[launched_at]]/60)/60)/24)+DATE(1970,1,1)</f>
        <v>42029.25</v>
      </c>
      <c r="T626" s="9">
        <f>(((Table1[[#This Row],[deadline]]/60)/60)/24)+DATE(1970,1,1)</f>
        <v>42035.25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tr">
        <f>LEFT(Table1[[#This Row],[category &amp; sub-category]],FIND("/",Table1[[#This Row],[category &amp; sub-category]])-1)</f>
        <v>theater</v>
      </c>
      <c r="P627" t="str">
        <f>RIGHT(Table1[[#This Row],[category &amp; sub-category]],LEN(Table1[[#This Row],[category &amp; sub-category]])-FIND("/",Table1[[#This Row],[category &amp; sub-category]]))</f>
        <v>plays</v>
      </c>
      <c r="Q627" s="4">
        <f>ROUND(((Table1[[#This Row],[pledged]]/Table1[[#This Row],[goal]])*100),0)</f>
        <v>77</v>
      </c>
      <c r="R627">
        <f>IFERROR(ROUND((Table1[[#This Row],[pledged]]/Table1[[#This Row],[backers_count]]),2),Table1[[#This Row],[pledged]])</f>
        <v>93.6</v>
      </c>
      <c r="S627" s="9">
        <f>(((Table1[[#This Row],[launched_at]]/60)/60)/24)+DATE(1970,1,1)</f>
        <v>43857.25</v>
      </c>
      <c r="T627" s="9">
        <f>(((Table1[[#This Row],[deadline]]/60)/60)/24)+DATE(1970,1,1)</f>
        <v>43871.25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tr">
        <f>LEFT(Table1[[#This Row],[category &amp; sub-category]],FIND("/",Table1[[#This Row],[category &amp; sub-category]])-1)</f>
        <v>theater</v>
      </c>
      <c r="P628" t="str">
        <f>RIGHT(Table1[[#This Row],[category &amp; sub-category]],LEN(Table1[[#This Row],[category &amp; sub-category]])-FIND("/",Table1[[#This Row],[category &amp; sub-category]]))</f>
        <v>plays</v>
      </c>
      <c r="Q628" s="4">
        <f>ROUND(((Table1[[#This Row],[pledged]]/Table1[[#This Row],[goal]])*100),0)</f>
        <v>206</v>
      </c>
      <c r="R628">
        <f>IFERROR(ROUND((Table1[[#This Row],[pledged]]/Table1[[#This Row],[backers_count]]),2),Table1[[#This Row],[pledged]])</f>
        <v>69.87</v>
      </c>
      <c r="S628" s="9">
        <f>(((Table1[[#This Row],[launched_at]]/60)/60)/24)+DATE(1970,1,1)</f>
        <v>40449.208333333336</v>
      </c>
      <c r="T628" s="9">
        <f>(((Table1[[#This Row],[deadline]]/60)/60)/24)+DATE(1970,1,1)</f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tr">
        <f>LEFT(Table1[[#This Row],[category &amp; sub-category]],FIND("/",Table1[[#This Row],[category &amp; sub-category]])-1)</f>
        <v>food</v>
      </c>
      <c r="P629" t="str">
        <f>RIGHT(Table1[[#This Row],[category &amp; sub-category]],LEN(Table1[[#This Row],[category &amp; sub-category]])-FIND("/",Table1[[#This Row],[category &amp; sub-category]]))</f>
        <v>food trucks</v>
      </c>
      <c r="Q629" s="4">
        <f>ROUND(((Table1[[#This Row],[pledged]]/Table1[[#This Row],[goal]])*100),0)</f>
        <v>694</v>
      </c>
      <c r="R629">
        <f>IFERROR(ROUND((Table1[[#This Row],[pledged]]/Table1[[#This Row],[backers_count]]),2),Table1[[#This Row],[pledged]])</f>
        <v>72.13</v>
      </c>
      <c r="S629" s="9">
        <f>(((Table1[[#This Row],[launched_at]]/60)/60)/24)+DATE(1970,1,1)</f>
        <v>40345.208333333336</v>
      </c>
      <c r="T629" s="9">
        <f>(((Table1[[#This Row],[deadline]]/60)/60)/24)+DATE(1970,1,1)</f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tr">
        <f>LEFT(Table1[[#This Row],[category &amp; sub-category]],FIND("/",Table1[[#This Row],[category &amp; sub-category]])-1)</f>
        <v>music</v>
      </c>
      <c r="P630" t="str">
        <f>RIGHT(Table1[[#This Row],[category &amp; sub-category]],LEN(Table1[[#This Row],[category &amp; sub-category]])-FIND("/",Table1[[#This Row],[category &amp; sub-category]]))</f>
        <v>indie rock</v>
      </c>
      <c r="Q630" s="4">
        <f>ROUND(((Table1[[#This Row],[pledged]]/Table1[[#This Row],[goal]])*100),0)</f>
        <v>152</v>
      </c>
      <c r="R630">
        <f>IFERROR(ROUND((Table1[[#This Row],[pledged]]/Table1[[#This Row],[backers_count]]),2),Table1[[#This Row],[pledged]])</f>
        <v>30.04</v>
      </c>
      <c r="S630" s="9">
        <f>(((Table1[[#This Row],[launched_at]]/60)/60)/24)+DATE(1970,1,1)</f>
        <v>40455.208333333336</v>
      </c>
      <c r="T630" s="9">
        <f>(((Table1[[#This Row],[deadline]]/60)/60)/24)+DATE(1970,1,1)</f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tr">
        <f>LEFT(Table1[[#This Row],[category &amp; sub-category]],FIND("/",Table1[[#This Row],[category &amp; sub-category]])-1)</f>
        <v>theater</v>
      </c>
      <c r="P631" t="str">
        <f>RIGHT(Table1[[#This Row],[category &amp; sub-category]],LEN(Table1[[#This Row],[category &amp; sub-category]])-FIND("/",Table1[[#This Row],[category &amp; sub-category]]))</f>
        <v>plays</v>
      </c>
      <c r="Q631" s="4">
        <f>ROUND(((Table1[[#This Row],[pledged]]/Table1[[#This Row],[goal]])*100),0)</f>
        <v>65</v>
      </c>
      <c r="R631">
        <f>IFERROR(ROUND((Table1[[#This Row],[pledged]]/Table1[[#This Row],[backers_count]]),2),Table1[[#This Row],[pledged]])</f>
        <v>73.97</v>
      </c>
      <c r="S631" s="9">
        <f>(((Table1[[#This Row],[launched_at]]/60)/60)/24)+DATE(1970,1,1)</f>
        <v>42557.208333333328</v>
      </c>
      <c r="T631" s="9">
        <f>(((Table1[[#This Row],[deadline]]/60)/60)/24)+DATE(1970,1,1)</f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tr">
        <f>LEFT(Table1[[#This Row],[category &amp; sub-category]],FIND("/",Table1[[#This Row],[category &amp; sub-category]])-1)</f>
        <v>theater</v>
      </c>
      <c r="P632" t="str">
        <f>RIGHT(Table1[[#This Row],[category &amp; sub-category]],LEN(Table1[[#This Row],[category &amp; sub-category]])-FIND("/",Table1[[#This Row],[category &amp; sub-category]]))</f>
        <v>plays</v>
      </c>
      <c r="Q632" s="4">
        <f>ROUND(((Table1[[#This Row],[pledged]]/Table1[[#This Row],[goal]])*100),0)</f>
        <v>63</v>
      </c>
      <c r="R632">
        <f>IFERROR(ROUND((Table1[[#This Row],[pledged]]/Table1[[#This Row],[backers_count]]),2),Table1[[#This Row],[pledged]])</f>
        <v>68.66</v>
      </c>
      <c r="S632" s="9">
        <f>(((Table1[[#This Row],[launched_at]]/60)/60)/24)+DATE(1970,1,1)</f>
        <v>43586.208333333328</v>
      </c>
      <c r="T632" s="9">
        <f>(((Table1[[#This Row],[deadline]]/60)/60)/24)+DATE(1970,1,1)</f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tr">
        <f>LEFT(Table1[[#This Row],[category &amp; sub-category]],FIND("/",Table1[[#This Row],[category &amp; sub-category]])-1)</f>
        <v>theater</v>
      </c>
      <c r="P633" t="str">
        <f>RIGHT(Table1[[#This Row],[category &amp; sub-category]],LEN(Table1[[#This Row],[category &amp; sub-category]])-FIND("/",Table1[[#This Row],[category &amp; sub-category]]))</f>
        <v>plays</v>
      </c>
      <c r="Q633" s="4">
        <f>ROUND(((Table1[[#This Row],[pledged]]/Table1[[#This Row],[goal]])*100),0)</f>
        <v>310</v>
      </c>
      <c r="R633">
        <f>IFERROR(ROUND((Table1[[#This Row],[pledged]]/Table1[[#This Row],[backers_count]]),2),Table1[[#This Row],[pledged]])</f>
        <v>59.99</v>
      </c>
      <c r="S633" s="9">
        <f>(((Table1[[#This Row],[launched_at]]/60)/60)/24)+DATE(1970,1,1)</f>
        <v>43550.208333333328</v>
      </c>
      <c r="T633" s="9">
        <f>(((Table1[[#This Row],[deadline]]/60)/60)/24)+DATE(1970,1,1)</f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tr">
        <f>LEFT(Table1[[#This Row],[category &amp; sub-category]],FIND("/",Table1[[#This Row],[category &amp; sub-category]])-1)</f>
        <v>theater</v>
      </c>
      <c r="P634" t="str">
        <f>RIGHT(Table1[[#This Row],[category &amp; sub-category]],LEN(Table1[[#This Row],[category &amp; sub-category]])-FIND("/",Table1[[#This Row],[category &amp; sub-category]]))</f>
        <v>plays</v>
      </c>
      <c r="Q634" s="4">
        <f>ROUND(((Table1[[#This Row],[pledged]]/Table1[[#This Row],[goal]])*100),0)</f>
        <v>43</v>
      </c>
      <c r="R634">
        <f>IFERROR(ROUND((Table1[[#This Row],[pledged]]/Table1[[#This Row],[backers_count]]),2),Table1[[#This Row],[pledged]])</f>
        <v>111.16</v>
      </c>
      <c r="S634" s="9">
        <f>(((Table1[[#This Row],[launched_at]]/60)/60)/24)+DATE(1970,1,1)</f>
        <v>41945.208333333336</v>
      </c>
      <c r="T634" s="9">
        <f>(((Table1[[#This Row],[deadline]]/60)/60)/24)+DATE(1970,1,1)</f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tr">
        <f>LEFT(Table1[[#This Row],[category &amp; sub-category]],FIND("/",Table1[[#This Row],[category &amp; sub-category]])-1)</f>
        <v>film &amp; video</v>
      </c>
      <c r="P635" t="str">
        <f>RIGHT(Table1[[#This Row],[category &amp; sub-category]],LEN(Table1[[#This Row],[category &amp; sub-category]])-FIND("/",Table1[[#This Row],[category &amp; sub-category]]))</f>
        <v>animation</v>
      </c>
      <c r="Q635" s="4">
        <f>ROUND(((Table1[[#This Row],[pledged]]/Table1[[#This Row],[goal]])*100),0)</f>
        <v>83</v>
      </c>
      <c r="R635">
        <f>IFERROR(ROUND((Table1[[#This Row],[pledged]]/Table1[[#This Row],[backers_count]]),2),Table1[[#This Row],[pledged]])</f>
        <v>53.04</v>
      </c>
      <c r="S635" s="9">
        <f>(((Table1[[#This Row],[launched_at]]/60)/60)/24)+DATE(1970,1,1)</f>
        <v>42315.25</v>
      </c>
      <c r="T635" s="9">
        <f>(((Table1[[#This Row],[deadline]]/60)/60)/24)+DATE(1970,1,1)</f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tr">
        <f>LEFT(Table1[[#This Row],[category &amp; sub-category]],FIND("/",Table1[[#This Row],[category &amp; sub-category]])-1)</f>
        <v>film &amp; video</v>
      </c>
      <c r="P636" t="str">
        <f>RIGHT(Table1[[#This Row],[category &amp; sub-category]],LEN(Table1[[#This Row],[category &amp; sub-category]])-FIND("/",Table1[[#This Row],[category &amp; sub-category]]))</f>
        <v>television</v>
      </c>
      <c r="Q636" s="4">
        <f>ROUND(((Table1[[#This Row],[pledged]]/Table1[[#This Row],[goal]])*100),0)</f>
        <v>79</v>
      </c>
      <c r="R636">
        <f>IFERROR(ROUND((Table1[[#This Row],[pledged]]/Table1[[#This Row],[backers_count]]),2),Table1[[#This Row],[pledged]])</f>
        <v>55.99</v>
      </c>
      <c r="S636" s="9">
        <f>(((Table1[[#This Row],[launched_at]]/60)/60)/24)+DATE(1970,1,1)</f>
        <v>42819.208333333328</v>
      </c>
      <c r="T636" s="9">
        <f>(((Table1[[#This Row],[deadline]]/60)/60)/24)+DATE(1970,1,1)</f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tr">
        <f>LEFT(Table1[[#This Row],[category &amp; sub-category]],FIND("/",Table1[[#This Row],[category &amp; sub-category]])-1)</f>
        <v>film &amp; video</v>
      </c>
      <c r="P637" t="str">
        <f>RIGHT(Table1[[#This Row],[category &amp; sub-category]],LEN(Table1[[#This Row],[category &amp; sub-category]])-FIND("/",Table1[[#This Row],[category &amp; sub-category]]))</f>
        <v>television</v>
      </c>
      <c r="Q637" s="4">
        <f>ROUND(((Table1[[#This Row],[pledged]]/Table1[[#This Row],[goal]])*100),0)</f>
        <v>114</v>
      </c>
      <c r="R637">
        <f>IFERROR(ROUND((Table1[[#This Row],[pledged]]/Table1[[#This Row],[backers_count]]),2),Table1[[#This Row],[pledged]])</f>
        <v>69.989999999999995</v>
      </c>
      <c r="S637" s="9">
        <f>(((Table1[[#This Row],[launched_at]]/60)/60)/24)+DATE(1970,1,1)</f>
        <v>41314.25</v>
      </c>
      <c r="T637" s="9">
        <f>(((Table1[[#This Row],[deadline]]/60)/60)/24)+DATE(1970,1,1)</f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tr">
        <f>LEFT(Table1[[#This Row],[category &amp; sub-category]],FIND("/",Table1[[#This Row],[category &amp; sub-category]])-1)</f>
        <v>film &amp; video</v>
      </c>
      <c r="P638" t="str">
        <f>RIGHT(Table1[[#This Row],[category &amp; sub-category]],LEN(Table1[[#This Row],[category &amp; sub-category]])-FIND("/",Table1[[#This Row],[category &amp; sub-category]]))</f>
        <v>animation</v>
      </c>
      <c r="Q638" s="4">
        <f>ROUND(((Table1[[#This Row],[pledged]]/Table1[[#This Row],[goal]])*100),0)</f>
        <v>65</v>
      </c>
      <c r="R638">
        <f>IFERROR(ROUND((Table1[[#This Row],[pledged]]/Table1[[#This Row],[backers_count]]),2),Table1[[#This Row],[pledged]])</f>
        <v>49</v>
      </c>
      <c r="S638" s="9">
        <f>(((Table1[[#This Row],[launched_at]]/60)/60)/24)+DATE(1970,1,1)</f>
        <v>40926.25</v>
      </c>
      <c r="T638" s="9">
        <f>(((Table1[[#This Row],[deadline]]/60)/60)/24)+DATE(1970,1,1)</f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tr">
        <f>LEFT(Table1[[#This Row],[category &amp; sub-category]],FIND("/",Table1[[#This Row],[category &amp; sub-category]])-1)</f>
        <v>theater</v>
      </c>
      <c r="P639" t="str">
        <f>RIGHT(Table1[[#This Row],[category &amp; sub-category]],LEN(Table1[[#This Row],[category &amp; sub-category]])-FIND("/",Table1[[#This Row],[category &amp; sub-category]]))</f>
        <v>plays</v>
      </c>
      <c r="Q639" s="4">
        <f>ROUND(((Table1[[#This Row],[pledged]]/Table1[[#This Row],[goal]])*100),0)</f>
        <v>79</v>
      </c>
      <c r="R639">
        <f>IFERROR(ROUND((Table1[[#This Row],[pledged]]/Table1[[#This Row],[backers_count]]),2),Table1[[#This Row],[pledged]])</f>
        <v>103.85</v>
      </c>
      <c r="S639" s="9">
        <f>(((Table1[[#This Row],[launched_at]]/60)/60)/24)+DATE(1970,1,1)</f>
        <v>42688.25</v>
      </c>
      <c r="T639" s="9">
        <f>(((Table1[[#This Row],[deadline]]/60)/60)/24)+DATE(1970,1,1)</f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tr">
        <f>LEFT(Table1[[#This Row],[category &amp; sub-category]],FIND("/",Table1[[#This Row],[category &amp; sub-category]])-1)</f>
        <v>theater</v>
      </c>
      <c r="P640" t="str">
        <f>RIGHT(Table1[[#This Row],[category &amp; sub-category]],LEN(Table1[[#This Row],[category &amp; sub-category]])-FIND("/",Table1[[#This Row],[category &amp; sub-category]]))</f>
        <v>plays</v>
      </c>
      <c r="Q640" s="4">
        <f>ROUND(((Table1[[#This Row],[pledged]]/Table1[[#This Row],[goal]])*100),0)</f>
        <v>11</v>
      </c>
      <c r="R640">
        <f>IFERROR(ROUND((Table1[[#This Row],[pledged]]/Table1[[#This Row],[backers_count]]),2),Table1[[#This Row],[pledged]])</f>
        <v>99.13</v>
      </c>
      <c r="S640" s="9">
        <f>(((Table1[[#This Row],[launched_at]]/60)/60)/24)+DATE(1970,1,1)</f>
        <v>40386.208333333336</v>
      </c>
      <c r="T640" s="9">
        <f>(((Table1[[#This Row],[deadline]]/60)/60)/24)+DATE(1970,1,1)</f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tr">
        <f>LEFT(Table1[[#This Row],[category &amp; sub-category]],FIND("/",Table1[[#This Row],[category &amp; sub-category]])-1)</f>
        <v>film &amp; video</v>
      </c>
      <c r="P641" t="str">
        <f>RIGHT(Table1[[#This Row],[category &amp; sub-category]],LEN(Table1[[#This Row],[category &amp; sub-category]])-FIND("/",Table1[[#This Row],[category &amp; sub-category]]))</f>
        <v>drama</v>
      </c>
      <c r="Q641" s="4">
        <f>ROUND(((Table1[[#This Row],[pledged]]/Table1[[#This Row],[goal]])*100),0)</f>
        <v>56</v>
      </c>
      <c r="R641">
        <f>IFERROR(ROUND((Table1[[#This Row],[pledged]]/Table1[[#This Row],[backers_count]]),2),Table1[[#This Row],[pledged]])</f>
        <v>107.38</v>
      </c>
      <c r="S641" s="9">
        <f>(((Table1[[#This Row],[launched_at]]/60)/60)/24)+DATE(1970,1,1)</f>
        <v>43309.208333333328</v>
      </c>
      <c r="T641" s="9">
        <f>(((Table1[[#This Row],[deadline]]/60)/60)/24)+DATE(1970,1,1)</f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tr">
        <f>LEFT(Table1[[#This Row],[category &amp; sub-category]],FIND("/",Table1[[#This Row],[category &amp; sub-category]])-1)</f>
        <v>theater</v>
      </c>
      <c r="P642" t="str">
        <f>RIGHT(Table1[[#This Row],[category &amp; sub-category]],LEN(Table1[[#This Row],[category &amp; sub-category]])-FIND("/",Table1[[#This Row],[category &amp; sub-category]]))</f>
        <v>plays</v>
      </c>
      <c r="Q642" s="4">
        <f>ROUND(((Table1[[#This Row],[pledged]]/Table1[[#This Row],[goal]])*100),0)</f>
        <v>17</v>
      </c>
      <c r="R642">
        <f>IFERROR(ROUND((Table1[[#This Row],[pledged]]/Table1[[#This Row],[backers_count]]),2),Table1[[#This Row],[pledged]])</f>
        <v>76.92</v>
      </c>
      <c r="S642" s="9">
        <f>(((Table1[[#This Row],[launched_at]]/60)/60)/24)+DATE(1970,1,1)</f>
        <v>42387.25</v>
      </c>
      <c r="T642" s="9">
        <f>(((Table1[[#This Row],[deadline]]/60)/60)/24)+DATE(1970,1,1)</f>
        <v>42390.25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tr">
        <f>LEFT(Table1[[#This Row],[category &amp; sub-category]],FIND("/",Table1[[#This Row],[category &amp; sub-category]])-1)</f>
        <v>theater</v>
      </c>
      <c r="P643" t="str">
        <f>RIGHT(Table1[[#This Row],[category &amp; sub-category]],LEN(Table1[[#This Row],[category &amp; sub-category]])-FIND("/",Table1[[#This Row],[category &amp; sub-category]]))</f>
        <v>plays</v>
      </c>
      <c r="Q643" s="4">
        <f>ROUND(((Table1[[#This Row],[pledged]]/Table1[[#This Row],[goal]])*100),0)</f>
        <v>120</v>
      </c>
      <c r="R643">
        <f>IFERROR(ROUND((Table1[[#This Row],[pledged]]/Table1[[#This Row],[backers_count]]),2),Table1[[#This Row],[pledged]])</f>
        <v>58.13</v>
      </c>
      <c r="S643" s="9">
        <f>(((Table1[[#This Row],[launched_at]]/60)/60)/24)+DATE(1970,1,1)</f>
        <v>42786.25</v>
      </c>
      <c r="T643" s="9">
        <f>(((Table1[[#This Row],[deadline]]/60)/60)/24)+DATE(1970,1,1)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tr">
        <f>LEFT(Table1[[#This Row],[category &amp; sub-category]],FIND("/",Table1[[#This Row],[category &amp; sub-category]])-1)</f>
        <v>technology</v>
      </c>
      <c r="P644" t="str">
        <f>RIGHT(Table1[[#This Row],[category &amp; sub-category]],LEN(Table1[[#This Row],[category &amp; sub-category]])-FIND("/",Table1[[#This Row],[category &amp; sub-category]]))</f>
        <v>wearables</v>
      </c>
      <c r="Q644" s="4">
        <f>ROUND(((Table1[[#This Row],[pledged]]/Table1[[#This Row],[goal]])*100),0)</f>
        <v>145</v>
      </c>
      <c r="R644">
        <f>IFERROR(ROUND((Table1[[#This Row],[pledged]]/Table1[[#This Row],[backers_count]]),2),Table1[[#This Row],[pledged]])</f>
        <v>103.74</v>
      </c>
      <c r="S644" s="9">
        <f>(((Table1[[#This Row],[launched_at]]/60)/60)/24)+DATE(1970,1,1)</f>
        <v>43451.25</v>
      </c>
      <c r="T644" s="9">
        <f>(((Table1[[#This Row],[deadline]]/60)/60)/24)+DATE(1970,1,1)</f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tr">
        <f>LEFT(Table1[[#This Row],[category &amp; sub-category]],FIND("/",Table1[[#This Row],[category &amp; sub-category]])-1)</f>
        <v>theater</v>
      </c>
      <c r="P645" t="str">
        <f>RIGHT(Table1[[#This Row],[category &amp; sub-category]],LEN(Table1[[#This Row],[category &amp; sub-category]])-FIND("/",Table1[[#This Row],[category &amp; sub-category]]))</f>
        <v>plays</v>
      </c>
      <c r="Q645" s="4">
        <f>ROUND(((Table1[[#This Row],[pledged]]/Table1[[#This Row],[goal]])*100),0)</f>
        <v>221</v>
      </c>
      <c r="R645">
        <f>IFERROR(ROUND((Table1[[#This Row],[pledged]]/Table1[[#This Row],[backers_count]]),2),Table1[[#This Row],[pledged]])</f>
        <v>87.96</v>
      </c>
      <c r="S645" s="9">
        <f>(((Table1[[#This Row],[launched_at]]/60)/60)/24)+DATE(1970,1,1)</f>
        <v>42795.25</v>
      </c>
      <c r="T645" s="9">
        <f>(((Table1[[#This Row],[deadline]]/60)/60)/24)+DATE(1970,1,1)</f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tr">
        <f>LEFT(Table1[[#This Row],[category &amp; sub-category]],FIND("/",Table1[[#This Row],[category &amp; sub-category]])-1)</f>
        <v>theater</v>
      </c>
      <c r="P646" t="str">
        <f>RIGHT(Table1[[#This Row],[category &amp; sub-category]],LEN(Table1[[#This Row],[category &amp; sub-category]])-FIND("/",Table1[[#This Row],[category &amp; sub-category]]))</f>
        <v>plays</v>
      </c>
      <c r="Q646" s="4">
        <f>ROUND(((Table1[[#This Row],[pledged]]/Table1[[#This Row],[goal]])*100),0)</f>
        <v>48</v>
      </c>
      <c r="R646">
        <f>IFERROR(ROUND((Table1[[#This Row],[pledged]]/Table1[[#This Row],[backers_count]]),2),Table1[[#This Row],[pledged]])</f>
        <v>28</v>
      </c>
      <c r="S646" s="9">
        <f>(((Table1[[#This Row],[launched_at]]/60)/60)/24)+DATE(1970,1,1)</f>
        <v>43452.25</v>
      </c>
      <c r="T646" s="9">
        <f>(((Table1[[#This Row],[deadline]]/60)/60)/24)+DATE(1970,1,1)</f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tr">
        <f>LEFT(Table1[[#This Row],[category &amp; sub-category]],FIND("/",Table1[[#This Row],[category &amp; sub-category]])-1)</f>
        <v>music</v>
      </c>
      <c r="P647" t="str">
        <f>RIGHT(Table1[[#This Row],[category &amp; sub-category]],LEN(Table1[[#This Row],[category &amp; sub-category]])-FIND("/",Table1[[#This Row],[category &amp; sub-category]]))</f>
        <v>rock</v>
      </c>
      <c r="Q647" s="4">
        <f>ROUND(((Table1[[#This Row],[pledged]]/Table1[[#This Row],[goal]])*100),0)</f>
        <v>93</v>
      </c>
      <c r="R647">
        <f>IFERROR(ROUND((Table1[[#This Row],[pledged]]/Table1[[#This Row],[backers_count]]),2),Table1[[#This Row],[pledged]])</f>
        <v>38</v>
      </c>
      <c r="S647" s="9">
        <f>(((Table1[[#This Row],[launched_at]]/60)/60)/24)+DATE(1970,1,1)</f>
        <v>43369.208333333328</v>
      </c>
      <c r="T647" s="9">
        <f>(((Table1[[#This Row],[deadline]]/60)/60)/24)+DATE(1970,1,1)</f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tr">
        <f>LEFT(Table1[[#This Row],[category &amp; sub-category]],FIND("/",Table1[[#This Row],[category &amp; sub-category]])-1)</f>
        <v>games</v>
      </c>
      <c r="P648" t="str">
        <f>RIGHT(Table1[[#This Row],[category &amp; sub-category]],LEN(Table1[[#This Row],[category &amp; sub-category]])-FIND("/",Table1[[#This Row],[category &amp; sub-category]]))</f>
        <v>video games</v>
      </c>
      <c r="Q648" s="4">
        <f>ROUND(((Table1[[#This Row],[pledged]]/Table1[[#This Row],[goal]])*100),0)</f>
        <v>89</v>
      </c>
      <c r="R648">
        <f>IFERROR(ROUND((Table1[[#This Row],[pledged]]/Table1[[#This Row],[backers_count]]),2),Table1[[#This Row],[pledged]])</f>
        <v>30</v>
      </c>
      <c r="S648" s="9">
        <f>(((Table1[[#This Row],[launched_at]]/60)/60)/24)+DATE(1970,1,1)</f>
        <v>41346.208333333336</v>
      </c>
      <c r="T648" s="9">
        <f>(((Table1[[#This Row],[deadline]]/60)/60)/24)+DATE(1970,1,1)</f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tr">
        <f>LEFT(Table1[[#This Row],[category &amp; sub-category]],FIND("/",Table1[[#This Row],[category &amp; sub-category]])-1)</f>
        <v>publishing</v>
      </c>
      <c r="P649" t="str">
        <f>RIGHT(Table1[[#This Row],[category &amp; sub-category]],LEN(Table1[[#This Row],[category &amp; sub-category]])-FIND("/",Table1[[#This Row],[category &amp; sub-category]]))</f>
        <v>translations</v>
      </c>
      <c r="Q649" s="4">
        <f>ROUND(((Table1[[#This Row],[pledged]]/Table1[[#This Row],[goal]])*100),0)</f>
        <v>41</v>
      </c>
      <c r="R649">
        <f>IFERROR(ROUND((Table1[[#This Row],[pledged]]/Table1[[#This Row],[backers_count]]),2),Table1[[#This Row],[pledged]])</f>
        <v>103.5</v>
      </c>
      <c r="S649" s="9">
        <f>(((Table1[[#This Row],[launched_at]]/60)/60)/24)+DATE(1970,1,1)</f>
        <v>43199.208333333328</v>
      </c>
      <c r="T649" s="9">
        <f>(((Table1[[#This Row],[deadline]]/60)/60)/24)+DATE(1970,1,1)</f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tr">
        <f>LEFT(Table1[[#This Row],[category &amp; sub-category]],FIND("/",Table1[[#This Row],[category &amp; sub-category]])-1)</f>
        <v>food</v>
      </c>
      <c r="P650" t="str">
        <f>RIGHT(Table1[[#This Row],[category &amp; sub-category]],LEN(Table1[[#This Row],[category &amp; sub-category]])-FIND("/",Table1[[#This Row],[category &amp; sub-category]]))</f>
        <v>food trucks</v>
      </c>
      <c r="Q650" s="4">
        <f>ROUND(((Table1[[#This Row],[pledged]]/Table1[[#This Row],[goal]])*100),0)</f>
        <v>63</v>
      </c>
      <c r="R650">
        <f>IFERROR(ROUND((Table1[[#This Row],[pledged]]/Table1[[#This Row],[backers_count]]),2),Table1[[#This Row],[pledged]])</f>
        <v>85.99</v>
      </c>
      <c r="S650" s="9">
        <f>(((Table1[[#This Row],[launched_at]]/60)/60)/24)+DATE(1970,1,1)</f>
        <v>42922.208333333328</v>
      </c>
      <c r="T650" s="9">
        <f>(((Table1[[#This Row],[deadline]]/60)/60)/24)+DATE(1970,1,1)</f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tr">
        <f>LEFT(Table1[[#This Row],[category &amp; sub-category]],FIND("/",Table1[[#This Row],[category &amp; sub-category]])-1)</f>
        <v>theater</v>
      </c>
      <c r="P651" t="str">
        <f>RIGHT(Table1[[#This Row],[category &amp; sub-category]],LEN(Table1[[#This Row],[category &amp; sub-category]])-FIND("/",Table1[[#This Row],[category &amp; sub-category]]))</f>
        <v>plays</v>
      </c>
      <c r="Q651" s="4">
        <f>ROUND(((Table1[[#This Row],[pledged]]/Table1[[#This Row],[goal]])*100),0)</f>
        <v>48</v>
      </c>
      <c r="R651">
        <f>IFERROR(ROUND((Table1[[#This Row],[pledged]]/Table1[[#This Row],[backers_count]]),2),Table1[[#This Row],[pledged]])</f>
        <v>98.01</v>
      </c>
      <c r="S651" s="9">
        <f>(((Table1[[#This Row],[launched_at]]/60)/60)/24)+DATE(1970,1,1)</f>
        <v>40471.208333333336</v>
      </c>
      <c r="T651" s="9">
        <f>(((Table1[[#This Row],[deadline]]/60)/60)/24)+DATE(1970,1,1)</f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tr">
        <f>LEFT(Table1[[#This Row],[category &amp; sub-category]],FIND("/",Table1[[#This Row],[category &amp; sub-category]])-1)</f>
        <v>music</v>
      </c>
      <c r="P652" t="str">
        <f>RIGHT(Table1[[#This Row],[category &amp; sub-category]],LEN(Table1[[#This Row],[category &amp; sub-category]])-FIND("/",Table1[[#This Row],[category &amp; sub-category]]))</f>
        <v>jazz</v>
      </c>
      <c r="Q652" s="4">
        <f>ROUND(((Table1[[#This Row],[pledged]]/Table1[[#This Row],[goal]])*100),0)</f>
        <v>2</v>
      </c>
      <c r="R652">
        <f>IFERROR(ROUND((Table1[[#This Row],[pledged]]/Table1[[#This Row],[backers_count]]),2),Table1[[#This Row],[pledged]])</f>
        <v>2</v>
      </c>
      <c r="S652" s="9">
        <f>(((Table1[[#This Row],[launched_at]]/60)/60)/24)+DATE(1970,1,1)</f>
        <v>41828.208333333336</v>
      </c>
      <c r="T652" s="9">
        <f>(((Table1[[#This Row],[deadline]]/60)/60)/24)+DATE(1970,1,1)</f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tr">
        <f>LEFT(Table1[[#This Row],[category &amp; sub-category]],FIND("/",Table1[[#This Row],[category &amp; sub-category]])-1)</f>
        <v>film &amp; video</v>
      </c>
      <c r="P653" t="str">
        <f>RIGHT(Table1[[#This Row],[category &amp; sub-category]],LEN(Table1[[#This Row],[category &amp; sub-category]])-FIND("/",Table1[[#This Row],[category &amp; sub-category]]))</f>
        <v>shorts</v>
      </c>
      <c r="Q653" s="4">
        <f>ROUND(((Table1[[#This Row],[pledged]]/Table1[[#This Row],[goal]])*100),0)</f>
        <v>88</v>
      </c>
      <c r="R653">
        <f>IFERROR(ROUND((Table1[[#This Row],[pledged]]/Table1[[#This Row],[backers_count]]),2),Table1[[#This Row],[pledged]])</f>
        <v>44.99</v>
      </c>
      <c r="S653" s="9">
        <f>(((Table1[[#This Row],[launched_at]]/60)/60)/24)+DATE(1970,1,1)</f>
        <v>41692.25</v>
      </c>
      <c r="T653" s="9">
        <f>(((Table1[[#This Row],[deadline]]/60)/60)/24)+DATE(1970,1,1)</f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tr">
        <f>LEFT(Table1[[#This Row],[category &amp; sub-category]],FIND("/",Table1[[#This Row],[category &amp; sub-category]])-1)</f>
        <v>technology</v>
      </c>
      <c r="P654" t="str">
        <f>RIGHT(Table1[[#This Row],[category &amp; sub-category]],LEN(Table1[[#This Row],[category &amp; sub-category]])-FIND("/",Table1[[#This Row],[category &amp; sub-category]]))</f>
        <v>web</v>
      </c>
      <c r="Q654" s="4">
        <f>ROUND(((Table1[[#This Row],[pledged]]/Table1[[#This Row],[goal]])*100),0)</f>
        <v>127</v>
      </c>
      <c r="R654">
        <f>IFERROR(ROUND((Table1[[#This Row],[pledged]]/Table1[[#This Row],[backers_count]]),2),Table1[[#This Row],[pledged]])</f>
        <v>31.01</v>
      </c>
      <c r="S654" s="9">
        <f>(((Table1[[#This Row],[launched_at]]/60)/60)/24)+DATE(1970,1,1)</f>
        <v>42587.208333333328</v>
      </c>
      <c r="T654" s="9">
        <f>(((Table1[[#This Row],[deadline]]/60)/60)/24)+DATE(1970,1,1)</f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tr">
        <f>LEFT(Table1[[#This Row],[category &amp; sub-category]],FIND("/",Table1[[#This Row],[category &amp; sub-category]])-1)</f>
        <v>technology</v>
      </c>
      <c r="P655" t="str">
        <f>RIGHT(Table1[[#This Row],[category &amp; sub-category]],LEN(Table1[[#This Row],[category &amp; sub-category]])-FIND("/",Table1[[#This Row],[category &amp; sub-category]]))</f>
        <v>web</v>
      </c>
      <c r="Q655" s="4">
        <f>ROUND(((Table1[[#This Row],[pledged]]/Table1[[#This Row],[goal]])*100),0)</f>
        <v>2339</v>
      </c>
      <c r="R655">
        <f>IFERROR(ROUND((Table1[[#This Row],[pledged]]/Table1[[#This Row],[backers_count]]),2),Table1[[#This Row],[pledged]])</f>
        <v>59.97</v>
      </c>
      <c r="S655" s="9">
        <f>(((Table1[[#This Row],[launched_at]]/60)/60)/24)+DATE(1970,1,1)</f>
        <v>42468.208333333328</v>
      </c>
      <c r="T655" s="9">
        <f>(((Table1[[#This Row],[deadline]]/60)/60)/24)+DATE(1970,1,1)</f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tr">
        <f>LEFT(Table1[[#This Row],[category &amp; sub-category]],FIND("/",Table1[[#This Row],[category &amp; sub-category]])-1)</f>
        <v>music</v>
      </c>
      <c r="P656" t="str">
        <f>RIGHT(Table1[[#This Row],[category &amp; sub-category]],LEN(Table1[[#This Row],[category &amp; sub-category]])-FIND("/",Table1[[#This Row],[category &amp; sub-category]]))</f>
        <v>metal</v>
      </c>
      <c r="Q656" s="4">
        <f>ROUND(((Table1[[#This Row],[pledged]]/Table1[[#This Row],[goal]])*100),0)</f>
        <v>508</v>
      </c>
      <c r="R656">
        <f>IFERROR(ROUND((Table1[[#This Row],[pledged]]/Table1[[#This Row],[backers_count]]),2),Table1[[#This Row],[pledged]])</f>
        <v>59</v>
      </c>
      <c r="S656" s="9">
        <f>(((Table1[[#This Row],[launched_at]]/60)/60)/24)+DATE(1970,1,1)</f>
        <v>42240.208333333328</v>
      </c>
      <c r="T656" s="9">
        <f>(((Table1[[#This Row],[deadline]]/60)/60)/24)+DATE(1970,1,1)</f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tr">
        <f>LEFT(Table1[[#This Row],[category &amp; sub-category]],FIND("/",Table1[[#This Row],[category &amp; sub-category]])-1)</f>
        <v>photography</v>
      </c>
      <c r="P657" t="str">
        <f>RIGHT(Table1[[#This Row],[category &amp; sub-category]],LEN(Table1[[#This Row],[category &amp; sub-category]])-FIND("/",Table1[[#This Row],[category &amp; sub-category]]))</f>
        <v>photography books</v>
      </c>
      <c r="Q657" s="4">
        <f>ROUND(((Table1[[#This Row],[pledged]]/Table1[[#This Row],[goal]])*100),0)</f>
        <v>191</v>
      </c>
      <c r="R657">
        <f>IFERROR(ROUND((Table1[[#This Row],[pledged]]/Table1[[#This Row],[backers_count]]),2),Table1[[#This Row],[pledged]])</f>
        <v>50.05</v>
      </c>
      <c r="S657" s="9">
        <f>(((Table1[[#This Row],[launched_at]]/60)/60)/24)+DATE(1970,1,1)</f>
        <v>42796.25</v>
      </c>
      <c r="T657" s="9">
        <f>(((Table1[[#This Row],[deadline]]/60)/60)/24)+DATE(1970,1,1)</f>
        <v>42809.208333333328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tr">
        <f>LEFT(Table1[[#This Row],[category &amp; sub-category]],FIND("/",Table1[[#This Row],[category &amp; sub-category]])-1)</f>
        <v>food</v>
      </c>
      <c r="P658" t="str">
        <f>RIGHT(Table1[[#This Row],[category &amp; sub-category]],LEN(Table1[[#This Row],[category &amp; sub-category]])-FIND("/",Table1[[#This Row],[category &amp; sub-category]]))</f>
        <v>food trucks</v>
      </c>
      <c r="Q658" s="4">
        <f>ROUND(((Table1[[#This Row],[pledged]]/Table1[[#This Row],[goal]])*100),0)</f>
        <v>42</v>
      </c>
      <c r="R658">
        <f>IFERROR(ROUND((Table1[[#This Row],[pledged]]/Table1[[#This Row],[backers_count]]),2),Table1[[#This Row],[pledged]])</f>
        <v>98.97</v>
      </c>
      <c r="S658" s="9">
        <f>(((Table1[[#This Row],[launched_at]]/60)/60)/24)+DATE(1970,1,1)</f>
        <v>43097.25</v>
      </c>
      <c r="T658" s="9">
        <f>(((Table1[[#This Row],[deadline]]/60)/60)/24)+DATE(1970,1,1)</f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tr">
        <f>LEFT(Table1[[#This Row],[category &amp; sub-category]],FIND("/",Table1[[#This Row],[category &amp; sub-category]])-1)</f>
        <v>film &amp; video</v>
      </c>
      <c r="P659" t="str">
        <f>RIGHT(Table1[[#This Row],[category &amp; sub-category]],LEN(Table1[[#This Row],[category &amp; sub-category]])-FIND("/",Table1[[#This Row],[category &amp; sub-category]]))</f>
        <v>science fiction</v>
      </c>
      <c r="Q659" s="4">
        <f>ROUND(((Table1[[#This Row],[pledged]]/Table1[[#This Row],[goal]])*100),0)</f>
        <v>8</v>
      </c>
      <c r="R659">
        <f>IFERROR(ROUND((Table1[[#This Row],[pledged]]/Table1[[#This Row],[backers_count]]),2),Table1[[#This Row],[pledged]])</f>
        <v>58.86</v>
      </c>
      <c r="S659" s="9">
        <f>(((Table1[[#This Row],[launched_at]]/60)/60)/24)+DATE(1970,1,1)</f>
        <v>43096.25</v>
      </c>
      <c r="T659" s="9">
        <f>(((Table1[[#This Row],[deadline]]/60)/60)/24)+DATE(1970,1,1)</f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tr">
        <f>LEFT(Table1[[#This Row],[category &amp; sub-category]],FIND("/",Table1[[#This Row],[category &amp; sub-category]])-1)</f>
        <v>music</v>
      </c>
      <c r="P660" t="str">
        <f>RIGHT(Table1[[#This Row],[category &amp; sub-category]],LEN(Table1[[#This Row],[category &amp; sub-category]])-FIND("/",Table1[[#This Row],[category &amp; sub-category]]))</f>
        <v>rock</v>
      </c>
      <c r="Q660" s="4">
        <f>ROUND(((Table1[[#This Row],[pledged]]/Table1[[#This Row],[goal]])*100),0)</f>
        <v>60</v>
      </c>
      <c r="R660">
        <f>IFERROR(ROUND((Table1[[#This Row],[pledged]]/Table1[[#This Row],[backers_count]]),2),Table1[[#This Row],[pledged]])</f>
        <v>81.010000000000005</v>
      </c>
      <c r="S660" s="9">
        <f>(((Table1[[#This Row],[launched_at]]/60)/60)/24)+DATE(1970,1,1)</f>
        <v>42246.208333333328</v>
      </c>
      <c r="T660" s="9">
        <f>(((Table1[[#This Row],[deadline]]/60)/60)/24)+DATE(1970,1,1)</f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tr">
        <f>LEFT(Table1[[#This Row],[category &amp; sub-category]],FIND("/",Table1[[#This Row],[category &amp; sub-category]])-1)</f>
        <v>film &amp; video</v>
      </c>
      <c r="P661" t="str">
        <f>RIGHT(Table1[[#This Row],[category &amp; sub-category]],LEN(Table1[[#This Row],[category &amp; sub-category]])-FIND("/",Table1[[#This Row],[category &amp; sub-category]]))</f>
        <v>documentary</v>
      </c>
      <c r="Q661" s="4">
        <f>ROUND(((Table1[[#This Row],[pledged]]/Table1[[#This Row],[goal]])*100),0)</f>
        <v>47</v>
      </c>
      <c r="R661">
        <f>IFERROR(ROUND((Table1[[#This Row],[pledged]]/Table1[[#This Row],[backers_count]]),2),Table1[[#This Row],[pledged]])</f>
        <v>76.010000000000005</v>
      </c>
      <c r="S661" s="9">
        <f>(((Table1[[#This Row],[launched_at]]/60)/60)/24)+DATE(1970,1,1)</f>
        <v>40570.25</v>
      </c>
      <c r="T661" s="9">
        <f>(((Table1[[#This Row],[deadline]]/60)/60)/24)+DATE(1970,1,1)</f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tr">
        <f>LEFT(Table1[[#This Row],[category &amp; sub-category]],FIND("/",Table1[[#This Row],[category &amp; sub-category]])-1)</f>
        <v>theater</v>
      </c>
      <c r="P662" t="str">
        <f>RIGHT(Table1[[#This Row],[category &amp; sub-category]],LEN(Table1[[#This Row],[category &amp; sub-category]])-FIND("/",Table1[[#This Row],[category &amp; sub-category]]))</f>
        <v>plays</v>
      </c>
      <c r="Q662" s="4">
        <f>ROUND(((Table1[[#This Row],[pledged]]/Table1[[#This Row],[goal]])*100),0)</f>
        <v>82</v>
      </c>
      <c r="R662">
        <f>IFERROR(ROUND((Table1[[#This Row],[pledged]]/Table1[[#This Row],[backers_count]]),2),Table1[[#This Row],[pledged]])</f>
        <v>96.6</v>
      </c>
      <c r="S662" s="9">
        <f>(((Table1[[#This Row],[launched_at]]/60)/60)/24)+DATE(1970,1,1)</f>
        <v>42237.208333333328</v>
      </c>
      <c r="T662" s="9">
        <f>(((Table1[[#This Row],[deadline]]/60)/60)/24)+DATE(1970,1,1)</f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tr">
        <f>LEFT(Table1[[#This Row],[category &amp; sub-category]],FIND("/",Table1[[#This Row],[category &amp; sub-category]])-1)</f>
        <v>music</v>
      </c>
      <c r="P663" t="str">
        <f>RIGHT(Table1[[#This Row],[category &amp; sub-category]],LEN(Table1[[#This Row],[category &amp; sub-category]])-FIND("/",Table1[[#This Row],[category &amp; sub-category]]))</f>
        <v>jazz</v>
      </c>
      <c r="Q663" s="4">
        <f>ROUND(((Table1[[#This Row],[pledged]]/Table1[[#This Row],[goal]])*100),0)</f>
        <v>54</v>
      </c>
      <c r="R663">
        <f>IFERROR(ROUND((Table1[[#This Row],[pledged]]/Table1[[#This Row],[backers_count]]),2),Table1[[#This Row],[pledged]])</f>
        <v>76.959999999999994</v>
      </c>
      <c r="S663" s="9">
        <f>(((Table1[[#This Row],[launched_at]]/60)/60)/24)+DATE(1970,1,1)</f>
        <v>40996.208333333336</v>
      </c>
      <c r="T663" s="9">
        <f>(((Table1[[#This Row],[deadline]]/60)/60)/24)+DATE(1970,1,1)</f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tr">
        <f>LEFT(Table1[[#This Row],[category &amp; sub-category]],FIND("/",Table1[[#This Row],[category &amp; sub-category]])-1)</f>
        <v>theater</v>
      </c>
      <c r="P664" t="str">
        <f>RIGHT(Table1[[#This Row],[category &amp; sub-category]],LEN(Table1[[#This Row],[category &amp; sub-category]])-FIND("/",Table1[[#This Row],[category &amp; sub-category]]))</f>
        <v>plays</v>
      </c>
      <c r="Q664" s="4">
        <f>ROUND(((Table1[[#This Row],[pledged]]/Table1[[#This Row],[goal]])*100),0)</f>
        <v>98</v>
      </c>
      <c r="R664">
        <f>IFERROR(ROUND((Table1[[#This Row],[pledged]]/Table1[[#This Row],[backers_count]]),2),Table1[[#This Row],[pledged]])</f>
        <v>67.98</v>
      </c>
      <c r="S664" s="9">
        <f>(((Table1[[#This Row],[launched_at]]/60)/60)/24)+DATE(1970,1,1)</f>
        <v>43443.25</v>
      </c>
      <c r="T664" s="9">
        <f>(((Table1[[#This Row],[deadline]]/60)/60)/24)+DATE(1970,1,1)</f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tr">
        <f>LEFT(Table1[[#This Row],[category &amp; sub-category]],FIND("/",Table1[[#This Row],[category &amp; sub-category]])-1)</f>
        <v>theater</v>
      </c>
      <c r="P665" t="str">
        <f>RIGHT(Table1[[#This Row],[category &amp; sub-category]],LEN(Table1[[#This Row],[category &amp; sub-category]])-FIND("/",Table1[[#This Row],[category &amp; sub-category]]))</f>
        <v>plays</v>
      </c>
      <c r="Q665" s="4">
        <f>ROUND(((Table1[[#This Row],[pledged]]/Table1[[#This Row],[goal]])*100),0)</f>
        <v>77</v>
      </c>
      <c r="R665">
        <f>IFERROR(ROUND((Table1[[#This Row],[pledged]]/Table1[[#This Row],[backers_count]]),2),Table1[[#This Row],[pledged]])</f>
        <v>88.78</v>
      </c>
      <c r="S665" s="9">
        <f>(((Table1[[#This Row],[launched_at]]/60)/60)/24)+DATE(1970,1,1)</f>
        <v>40458.208333333336</v>
      </c>
      <c r="T665" s="9">
        <f>(((Table1[[#This Row],[deadline]]/60)/60)/24)+DATE(1970,1,1)</f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tr">
        <f>LEFT(Table1[[#This Row],[category &amp; sub-category]],FIND("/",Table1[[#This Row],[category &amp; sub-category]])-1)</f>
        <v>music</v>
      </c>
      <c r="P666" t="str">
        <f>RIGHT(Table1[[#This Row],[category &amp; sub-category]],LEN(Table1[[#This Row],[category &amp; sub-category]])-FIND("/",Table1[[#This Row],[category &amp; sub-category]]))</f>
        <v>jazz</v>
      </c>
      <c r="Q666" s="4">
        <f>ROUND(((Table1[[#This Row],[pledged]]/Table1[[#This Row],[goal]])*100),0)</f>
        <v>33</v>
      </c>
      <c r="R666">
        <f>IFERROR(ROUND((Table1[[#This Row],[pledged]]/Table1[[#This Row],[backers_count]]),2),Table1[[#This Row],[pledged]])</f>
        <v>25</v>
      </c>
      <c r="S666" s="9">
        <f>(((Table1[[#This Row],[launched_at]]/60)/60)/24)+DATE(1970,1,1)</f>
        <v>40959.25</v>
      </c>
      <c r="T666" s="9">
        <f>(((Table1[[#This Row],[deadline]]/60)/60)/24)+DATE(1970,1,1)</f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tr">
        <f>LEFT(Table1[[#This Row],[category &amp; sub-category]],FIND("/",Table1[[#This Row],[category &amp; sub-category]])-1)</f>
        <v>film &amp; video</v>
      </c>
      <c r="P667" t="str">
        <f>RIGHT(Table1[[#This Row],[category &amp; sub-category]],LEN(Table1[[#This Row],[category &amp; sub-category]])-FIND("/",Table1[[#This Row],[category &amp; sub-category]]))</f>
        <v>documentary</v>
      </c>
      <c r="Q667" s="4">
        <f>ROUND(((Table1[[#This Row],[pledged]]/Table1[[#This Row],[goal]])*100),0)</f>
        <v>240</v>
      </c>
      <c r="R667">
        <f>IFERROR(ROUND((Table1[[#This Row],[pledged]]/Table1[[#This Row],[backers_count]]),2),Table1[[#This Row],[pledged]])</f>
        <v>44.92</v>
      </c>
      <c r="S667" s="9">
        <f>(((Table1[[#This Row],[launched_at]]/60)/60)/24)+DATE(1970,1,1)</f>
        <v>40733.208333333336</v>
      </c>
      <c r="T667" s="9">
        <f>(((Table1[[#This Row],[deadline]]/60)/60)/24)+DATE(1970,1,1)</f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tr">
        <f>LEFT(Table1[[#This Row],[category &amp; sub-category]],FIND("/",Table1[[#This Row],[category &amp; sub-category]])-1)</f>
        <v>theater</v>
      </c>
      <c r="P668" t="str">
        <f>RIGHT(Table1[[#This Row],[category &amp; sub-category]],LEN(Table1[[#This Row],[category &amp; sub-category]])-FIND("/",Table1[[#This Row],[category &amp; sub-category]]))</f>
        <v>plays</v>
      </c>
      <c r="Q668" s="4">
        <f>ROUND(((Table1[[#This Row],[pledged]]/Table1[[#This Row],[goal]])*100),0)</f>
        <v>64</v>
      </c>
      <c r="R668">
        <f>IFERROR(ROUND((Table1[[#This Row],[pledged]]/Table1[[#This Row],[backers_count]]),2),Table1[[#This Row],[pledged]])</f>
        <v>79.400000000000006</v>
      </c>
      <c r="S668" s="9">
        <f>(((Table1[[#This Row],[launched_at]]/60)/60)/24)+DATE(1970,1,1)</f>
        <v>41516.208333333336</v>
      </c>
      <c r="T668" s="9">
        <f>(((Table1[[#This Row],[deadline]]/60)/60)/24)+DATE(1970,1,1)</f>
        <v>41522.208333333336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tr">
        <f>LEFT(Table1[[#This Row],[category &amp; sub-category]],FIND("/",Table1[[#This Row],[category &amp; sub-category]])-1)</f>
        <v>journalism</v>
      </c>
      <c r="P669" t="str">
        <f>RIGHT(Table1[[#This Row],[category &amp; sub-category]],LEN(Table1[[#This Row],[category &amp; sub-category]])-FIND("/",Table1[[#This Row],[category &amp; sub-category]]))</f>
        <v>audio</v>
      </c>
      <c r="Q669" s="4">
        <f>ROUND(((Table1[[#This Row],[pledged]]/Table1[[#This Row],[goal]])*100),0)</f>
        <v>176</v>
      </c>
      <c r="R669">
        <f>IFERROR(ROUND((Table1[[#This Row],[pledged]]/Table1[[#This Row],[backers_count]]),2),Table1[[#This Row],[pledged]])</f>
        <v>29.01</v>
      </c>
      <c r="S669" s="9">
        <f>(((Table1[[#This Row],[launched_at]]/60)/60)/24)+DATE(1970,1,1)</f>
        <v>41892.208333333336</v>
      </c>
      <c r="T669" s="9">
        <f>(((Table1[[#This Row],[deadline]]/60)/60)/24)+DATE(1970,1,1)</f>
        <v>41901.208333333336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tr">
        <f>LEFT(Table1[[#This Row],[category &amp; sub-category]],FIND("/",Table1[[#This Row],[category &amp; sub-category]])-1)</f>
        <v>theater</v>
      </c>
      <c r="P670" t="str">
        <f>RIGHT(Table1[[#This Row],[category &amp; sub-category]],LEN(Table1[[#This Row],[category &amp; sub-category]])-FIND("/",Table1[[#This Row],[category &amp; sub-category]]))</f>
        <v>plays</v>
      </c>
      <c r="Q670" s="4">
        <f>ROUND(((Table1[[#This Row],[pledged]]/Table1[[#This Row],[goal]])*100),0)</f>
        <v>20</v>
      </c>
      <c r="R670">
        <f>IFERROR(ROUND((Table1[[#This Row],[pledged]]/Table1[[#This Row],[backers_count]]),2),Table1[[#This Row],[pledged]])</f>
        <v>73.59</v>
      </c>
      <c r="S670" s="9">
        <f>(((Table1[[#This Row],[launched_at]]/60)/60)/24)+DATE(1970,1,1)</f>
        <v>41122.208333333336</v>
      </c>
      <c r="T670" s="9">
        <f>(((Table1[[#This Row],[deadline]]/60)/60)/24)+DATE(1970,1,1)</f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tr">
        <f>LEFT(Table1[[#This Row],[category &amp; sub-category]],FIND("/",Table1[[#This Row],[category &amp; sub-category]])-1)</f>
        <v>theater</v>
      </c>
      <c r="P671" t="str">
        <f>RIGHT(Table1[[#This Row],[category &amp; sub-category]],LEN(Table1[[#This Row],[category &amp; sub-category]])-FIND("/",Table1[[#This Row],[category &amp; sub-category]]))</f>
        <v>plays</v>
      </c>
      <c r="Q671" s="4">
        <f>ROUND(((Table1[[#This Row],[pledged]]/Table1[[#This Row],[goal]])*100),0)</f>
        <v>359</v>
      </c>
      <c r="R671">
        <f>IFERROR(ROUND((Table1[[#This Row],[pledged]]/Table1[[#This Row],[backers_count]]),2),Table1[[#This Row],[pledged]])</f>
        <v>107.97</v>
      </c>
      <c r="S671" s="9">
        <f>(((Table1[[#This Row],[launched_at]]/60)/60)/24)+DATE(1970,1,1)</f>
        <v>42912.208333333328</v>
      </c>
      <c r="T671" s="9">
        <f>(((Table1[[#This Row],[deadline]]/60)/60)/24)+DATE(1970,1,1)</f>
        <v>42921.208333333328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tr">
        <f>LEFT(Table1[[#This Row],[category &amp; sub-category]],FIND("/",Table1[[#This Row],[category &amp; sub-category]])-1)</f>
        <v>music</v>
      </c>
      <c r="P672" t="str">
        <f>RIGHT(Table1[[#This Row],[category &amp; sub-category]],LEN(Table1[[#This Row],[category &amp; sub-category]])-FIND("/",Table1[[#This Row],[category &amp; sub-category]]))</f>
        <v>indie rock</v>
      </c>
      <c r="Q672" s="4">
        <f>ROUND(((Table1[[#This Row],[pledged]]/Table1[[#This Row],[goal]])*100),0)</f>
        <v>469</v>
      </c>
      <c r="R672">
        <f>IFERROR(ROUND((Table1[[#This Row],[pledged]]/Table1[[#This Row],[backers_count]]),2),Table1[[#This Row],[pledged]])</f>
        <v>68.989999999999995</v>
      </c>
      <c r="S672" s="9">
        <f>(((Table1[[#This Row],[launched_at]]/60)/60)/24)+DATE(1970,1,1)</f>
        <v>42425.25</v>
      </c>
      <c r="T672" s="9">
        <f>(((Table1[[#This Row],[deadline]]/60)/60)/24)+DATE(1970,1,1)</f>
        <v>42437.25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tr">
        <f>LEFT(Table1[[#This Row],[category &amp; sub-category]],FIND("/",Table1[[#This Row],[category &amp; sub-category]])-1)</f>
        <v>theater</v>
      </c>
      <c r="P673" t="str">
        <f>RIGHT(Table1[[#This Row],[category &amp; sub-category]],LEN(Table1[[#This Row],[category &amp; sub-category]])-FIND("/",Table1[[#This Row],[category &amp; sub-category]]))</f>
        <v>plays</v>
      </c>
      <c r="Q673" s="4">
        <f>ROUND(((Table1[[#This Row],[pledged]]/Table1[[#This Row],[goal]])*100),0)</f>
        <v>122</v>
      </c>
      <c r="R673">
        <f>IFERROR(ROUND((Table1[[#This Row],[pledged]]/Table1[[#This Row],[backers_count]]),2),Table1[[#This Row],[pledged]])</f>
        <v>111.02</v>
      </c>
      <c r="S673" s="9">
        <f>(((Table1[[#This Row],[launched_at]]/60)/60)/24)+DATE(1970,1,1)</f>
        <v>40390.208333333336</v>
      </c>
      <c r="T673" s="9">
        <f>(((Table1[[#This Row],[deadline]]/60)/60)/24)+DATE(1970,1,1)</f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tr">
        <f>LEFT(Table1[[#This Row],[category &amp; sub-category]],FIND("/",Table1[[#This Row],[category &amp; sub-category]])-1)</f>
        <v>theater</v>
      </c>
      <c r="P674" t="str">
        <f>RIGHT(Table1[[#This Row],[category &amp; sub-category]],LEN(Table1[[#This Row],[category &amp; sub-category]])-FIND("/",Table1[[#This Row],[category &amp; sub-category]]))</f>
        <v>plays</v>
      </c>
      <c r="Q674" s="4">
        <f>ROUND(((Table1[[#This Row],[pledged]]/Table1[[#This Row],[goal]])*100),0)</f>
        <v>56</v>
      </c>
      <c r="R674">
        <f>IFERROR(ROUND((Table1[[#This Row],[pledged]]/Table1[[#This Row],[backers_count]]),2),Table1[[#This Row],[pledged]])</f>
        <v>25</v>
      </c>
      <c r="S674" s="9">
        <f>(((Table1[[#This Row],[launched_at]]/60)/60)/24)+DATE(1970,1,1)</f>
        <v>43180.208333333328</v>
      </c>
      <c r="T674" s="9">
        <f>(((Table1[[#This Row],[deadline]]/60)/60)/24)+DATE(1970,1,1)</f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tr">
        <f>LEFT(Table1[[#This Row],[category &amp; sub-category]],FIND("/",Table1[[#This Row],[category &amp; sub-category]])-1)</f>
        <v>music</v>
      </c>
      <c r="P675" t="str">
        <f>RIGHT(Table1[[#This Row],[category &amp; sub-category]],LEN(Table1[[#This Row],[category &amp; sub-category]])-FIND("/",Table1[[#This Row],[category &amp; sub-category]]))</f>
        <v>indie rock</v>
      </c>
      <c r="Q675" s="4">
        <f>ROUND(((Table1[[#This Row],[pledged]]/Table1[[#This Row],[goal]])*100),0)</f>
        <v>44</v>
      </c>
      <c r="R675">
        <f>IFERROR(ROUND((Table1[[#This Row],[pledged]]/Table1[[#This Row],[backers_count]]),2),Table1[[#This Row],[pledged]])</f>
        <v>42.16</v>
      </c>
      <c r="S675" s="9">
        <f>(((Table1[[#This Row],[launched_at]]/60)/60)/24)+DATE(1970,1,1)</f>
        <v>42475.208333333328</v>
      </c>
      <c r="T675" s="9">
        <f>(((Table1[[#This Row],[deadline]]/60)/60)/24)+DATE(1970,1,1)</f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tr">
        <f>LEFT(Table1[[#This Row],[category &amp; sub-category]],FIND("/",Table1[[#This Row],[category &amp; sub-category]])-1)</f>
        <v>photography</v>
      </c>
      <c r="P676" t="str">
        <f>RIGHT(Table1[[#This Row],[category &amp; sub-category]],LEN(Table1[[#This Row],[category &amp; sub-category]])-FIND("/",Table1[[#This Row],[category &amp; sub-category]]))</f>
        <v>photography books</v>
      </c>
      <c r="Q676" s="4">
        <f>ROUND(((Table1[[#This Row],[pledged]]/Table1[[#This Row],[goal]])*100),0)</f>
        <v>34</v>
      </c>
      <c r="R676">
        <f>IFERROR(ROUND((Table1[[#This Row],[pledged]]/Table1[[#This Row],[backers_count]]),2),Table1[[#This Row],[pledged]])</f>
        <v>47</v>
      </c>
      <c r="S676" s="9">
        <f>(((Table1[[#This Row],[launched_at]]/60)/60)/24)+DATE(1970,1,1)</f>
        <v>40774.208333333336</v>
      </c>
      <c r="T676" s="9">
        <f>(((Table1[[#This Row],[deadline]]/60)/60)/24)+DATE(1970,1,1)</f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tr">
        <f>LEFT(Table1[[#This Row],[category &amp; sub-category]],FIND("/",Table1[[#This Row],[category &amp; sub-category]])-1)</f>
        <v>journalism</v>
      </c>
      <c r="P677" t="str">
        <f>RIGHT(Table1[[#This Row],[category &amp; sub-category]],LEN(Table1[[#This Row],[category &amp; sub-category]])-FIND("/",Table1[[#This Row],[category &amp; sub-category]]))</f>
        <v>audio</v>
      </c>
      <c r="Q677" s="4">
        <f>ROUND(((Table1[[#This Row],[pledged]]/Table1[[#This Row],[goal]])*100),0)</f>
        <v>123</v>
      </c>
      <c r="R677">
        <f>IFERROR(ROUND((Table1[[#This Row],[pledged]]/Table1[[#This Row],[backers_count]]),2),Table1[[#This Row],[pledged]])</f>
        <v>36.04</v>
      </c>
      <c r="S677" s="9">
        <f>(((Table1[[#This Row],[launched_at]]/60)/60)/24)+DATE(1970,1,1)</f>
        <v>43719.208333333328</v>
      </c>
      <c r="T677" s="9">
        <f>(((Table1[[#This Row],[deadline]]/60)/60)/24)+DATE(1970,1,1)</f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tr">
        <f>LEFT(Table1[[#This Row],[category &amp; sub-category]],FIND("/",Table1[[#This Row],[category &amp; sub-category]])-1)</f>
        <v>photography</v>
      </c>
      <c r="P678" t="str">
        <f>RIGHT(Table1[[#This Row],[category &amp; sub-category]],LEN(Table1[[#This Row],[category &amp; sub-category]])-FIND("/",Table1[[#This Row],[category &amp; sub-category]]))</f>
        <v>photography books</v>
      </c>
      <c r="Q678" s="4">
        <f>ROUND(((Table1[[#This Row],[pledged]]/Table1[[#This Row],[goal]])*100),0)</f>
        <v>190</v>
      </c>
      <c r="R678">
        <f>IFERROR(ROUND((Table1[[#This Row],[pledged]]/Table1[[#This Row],[backers_count]]),2),Table1[[#This Row],[pledged]])</f>
        <v>101.04</v>
      </c>
      <c r="S678" s="9">
        <f>(((Table1[[#This Row],[launched_at]]/60)/60)/24)+DATE(1970,1,1)</f>
        <v>41178.208333333336</v>
      </c>
      <c r="T678" s="9">
        <f>(((Table1[[#This Row],[deadline]]/60)/60)/24)+DATE(1970,1,1)</f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tr">
        <f>LEFT(Table1[[#This Row],[category &amp; sub-category]],FIND("/",Table1[[#This Row],[category &amp; sub-category]])-1)</f>
        <v>publishing</v>
      </c>
      <c r="P679" t="str">
        <f>RIGHT(Table1[[#This Row],[category &amp; sub-category]],LEN(Table1[[#This Row],[category &amp; sub-category]])-FIND("/",Table1[[#This Row],[category &amp; sub-category]]))</f>
        <v>fiction</v>
      </c>
      <c r="Q679" s="4">
        <f>ROUND(((Table1[[#This Row],[pledged]]/Table1[[#This Row],[goal]])*100),0)</f>
        <v>84</v>
      </c>
      <c r="R679">
        <f>IFERROR(ROUND((Table1[[#This Row],[pledged]]/Table1[[#This Row],[backers_count]]),2),Table1[[#This Row],[pledged]])</f>
        <v>39.93</v>
      </c>
      <c r="S679" s="9">
        <f>(((Table1[[#This Row],[launched_at]]/60)/60)/24)+DATE(1970,1,1)</f>
        <v>42561.208333333328</v>
      </c>
      <c r="T679" s="9">
        <f>(((Table1[[#This Row],[deadline]]/60)/60)/24)+DATE(1970,1,1)</f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tr">
        <f>LEFT(Table1[[#This Row],[category &amp; sub-category]],FIND("/",Table1[[#This Row],[category &amp; sub-category]])-1)</f>
        <v>film &amp; video</v>
      </c>
      <c r="P680" t="str">
        <f>RIGHT(Table1[[#This Row],[category &amp; sub-category]],LEN(Table1[[#This Row],[category &amp; sub-category]])-FIND("/",Table1[[#This Row],[category &amp; sub-category]]))</f>
        <v>drama</v>
      </c>
      <c r="Q680" s="4">
        <f>ROUND(((Table1[[#This Row],[pledged]]/Table1[[#This Row],[goal]])*100),0)</f>
        <v>18</v>
      </c>
      <c r="R680">
        <f>IFERROR(ROUND((Table1[[#This Row],[pledged]]/Table1[[#This Row],[backers_count]]),2),Table1[[#This Row],[pledged]])</f>
        <v>83.16</v>
      </c>
      <c r="S680" s="9">
        <f>(((Table1[[#This Row],[launched_at]]/60)/60)/24)+DATE(1970,1,1)</f>
        <v>43484.25</v>
      </c>
      <c r="T680" s="9">
        <f>(((Table1[[#This Row],[deadline]]/60)/60)/24)+DATE(1970,1,1)</f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tr">
        <f>LEFT(Table1[[#This Row],[category &amp; sub-category]],FIND("/",Table1[[#This Row],[category &amp; sub-category]])-1)</f>
        <v>food</v>
      </c>
      <c r="P681" t="str">
        <f>RIGHT(Table1[[#This Row],[category &amp; sub-category]],LEN(Table1[[#This Row],[category &amp; sub-category]])-FIND("/",Table1[[#This Row],[category &amp; sub-category]]))</f>
        <v>food trucks</v>
      </c>
      <c r="Q681" s="4">
        <f>ROUND(((Table1[[#This Row],[pledged]]/Table1[[#This Row],[goal]])*100),0)</f>
        <v>1037</v>
      </c>
      <c r="R681">
        <f>IFERROR(ROUND((Table1[[#This Row],[pledged]]/Table1[[#This Row],[backers_count]]),2),Table1[[#This Row],[pledged]])</f>
        <v>39.979999999999997</v>
      </c>
      <c r="S681" s="9">
        <f>(((Table1[[#This Row],[launched_at]]/60)/60)/24)+DATE(1970,1,1)</f>
        <v>43756.208333333328</v>
      </c>
      <c r="T681" s="9">
        <f>(((Table1[[#This Row],[deadline]]/60)/60)/24)+DATE(1970,1,1)</f>
        <v>43761.208333333328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tr">
        <f>LEFT(Table1[[#This Row],[category &amp; sub-category]],FIND("/",Table1[[#This Row],[category &amp; sub-category]])-1)</f>
        <v>games</v>
      </c>
      <c r="P682" t="str">
        <f>RIGHT(Table1[[#This Row],[category &amp; sub-category]],LEN(Table1[[#This Row],[category &amp; sub-category]])-FIND("/",Table1[[#This Row],[category &amp; sub-category]]))</f>
        <v>mobile games</v>
      </c>
      <c r="Q682" s="4">
        <f>ROUND(((Table1[[#This Row],[pledged]]/Table1[[#This Row],[goal]])*100),0)</f>
        <v>97</v>
      </c>
      <c r="R682">
        <f>IFERROR(ROUND((Table1[[#This Row],[pledged]]/Table1[[#This Row],[backers_count]]),2),Table1[[#This Row],[pledged]])</f>
        <v>47.99</v>
      </c>
      <c r="S682" s="9">
        <f>(((Table1[[#This Row],[launched_at]]/60)/60)/24)+DATE(1970,1,1)</f>
        <v>43813.25</v>
      </c>
      <c r="T682" s="9">
        <f>(((Table1[[#This Row],[deadline]]/60)/60)/24)+DATE(1970,1,1)</f>
        <v>43815.25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tr">
        <f>LEFT(Table1[[#This Row],[category &amp; sub-category]],FIND("/",Table1[[#This Row],[category &amp; sub-category]])-1)</f>
        <v>theater</v>
      </c>
      <c r="P683" t="str">
        <f>RIGHT(Table1[[#This Row],[category &amp; sub-category]],LEN(Table1[[#This Row],[category &amp; sub-category]])-FIND("/",Table1[[#This Row],[category &amp; sub-category]]))</f>
        <v>plays</v>
      </c>
      <c r="Q683" s="4">
        <f>ROUND(((Table1[[#This Row],[pledged]]/Table1[[#This Row],[goal]])*100),0)</f>
        <v>86</v>
      </c>
      <c r="R683">
        <f>IFERROR(ROUND((Table1[[#This Row],[pledged]]/Table1[[#This Row],[backers_count]]),2),Table1[[#This Row],[pledged]])</f>
        <v>95.98</v>
      </c>
      <c r="S683" s="9">
        <f>(((Table1[[#This Row],[launched_at]]/60)/60)/24)+DATE(1970,1,1)</f>
        <v>40898.25</v>
      </c>
      <c r="T683" s="9">
        <f>(((Table1[[#This Row],[deadline]]/60)/60)/24)+DATE(1970,1,1)</f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tr">
        <f>LEFT(Table1[[#This Row],[category &amp; sub-category]],FIND("/",Table1[[#This Row],[category &amp; sub-category]])-1)</f>
        <v>theater</v>
      </c>
      <c r="P684" t="str">
        <f>RIGHT(Table1[[#This Row],[category &amp; sub-category]],LEN(Table1[[#This Row],[category &amp; sub-category]])-FIND("/",Table1[[#This Row],[category &amp; sub-category]]))</f>
        <v>plays</v>
      </c>
      <c r="Q684" s="4">
        <f>ROUND(((Table1[[#This Row],[pledged]]/Table1[[#This Row],[goal]])*100),0)</f>
        <v>150</v>
      </c>
      <c r="R684">
        <f>IFERROR(ROUND((Table1[[#This Row],[pledged]]/Table1[[#This Row],[backers_count]]),2),Table1[[#This Row],[pledged]])</f>
        <v>78.73</v>
      </c>
      <c r="S684" s="9">
        <f>(((Table1[[#This Row],[launched_at]]/60)/60)/24)+DATE(1970,1,1)</f>
        <v>41619.25</v>
      </c>
      <c r="T684" s="9">
        <f>(((Table1[[#This Row],[deadline]]/60)/60)/24)+DATE(1970,1,1)</f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tr">
        <f>LEFT(Table1[[#This Row],[category &amp; sub-category]],FIND("/",Table1[[#This Row],[category &amp; sub-category]])-1)</f>
        <v>theater</v>
      </c>
      <c r="P685" t="str">
        <f>RIGHT(Table1[[#This Row],[category &amp; sub-category]],LEN(Table1[[#This Row],[category &amp; sub-category]])-FIND("/",Table1[[#This Row],[category &amp; sub-category]]))</f>
        <v>plays</v>
      </c>
      <c r="Q685" s="4">
        <f>ROUND(((Table1[[#This Row],[pledged]]/Table1[[#This Row],[goal]])*100),0)</f>
        <v>358</v>
      </c>
      <c r="R685">
        <f>IFERROR(ROUND((Table1[[#This Row],[pledged]]/Table1[[#This Row],[backers_count]]),2),Table1[[#This Row],[pledged]])</f>
        <v>56.08</v>
      </c>
      <c r="S685" s="9">
        <f>(((Table1[[#This Row],[launched_at]]/60)/60)/24)+DATE(1970,1,1)</f>
        <v>43359.208333333328</v>
      </c>
      <c r="T685" s="9">
        <f>(((Table1[[#This Row],[deadline]]/60)/60)/24)+DATE(1970,1,1)</f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tr">
        <f>LEFT(Table1[[#This Row],[category &amp; sub-category]],FIND("/",Table1[[#This Row],[category &amp; sub-category]])-1)</f>
        <v>publishing</v>
      </c>
      <c r="P686" t="str">
        <f>RIGHT(Table1[[#This Row],[category &amp; sub-category]],LEN(Table1[[#This Row],[category &amp; sub-category]])-FIND("/",Table1[[#This Row],[category &amp; sub-category]]))</f>
        <v>nonfiction</v>
      </c>
      <c r="Q686" s="4">
        <f>ROUND(((Table1[[#This Row],[pledged]]/Table1[[#This Row],[goal]])*100),0)</f>
        <v>543</v>
      </c>
      <c r="R686">
        <f>IFERROR(ROUND((Table1[[#This Row],[pledged]]/Table1[[#This Row],[backers_count]]),2),Table1[[#This Row],[pledged]])</f>
        <v>69.09</v>
      </c>
      <c r="S686" s="9">
        <f>(((Table1[[#This Row],[launched_at]]/60)/60)/24)+DATE(1970,1,1)</f>
        <v>40358.208333333336</v>
      </c>
      <c r="T686" s="9">
        <f>(((Table1[[#This Row],[deadline]]/60)/60)/24)+DATE(1970,1,1)</f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tr">
        <f>LEFT(Table1[[#This Row],[category &amp; sub-category]],FIND("/",Table1[[#This Row],[category &amp; sub-category]])-1)</f>
        <v>theater</v>
      </c>
      <c r="P687" t="str">
        <f>RIGHT(Table1[[#This Row],[category &amp; sub-category]],LEN(Table1[[#This Row],[category &amp; sub-category]])-FIND("/",Table1[[#This Row],[category &amp; sub-category]]))</f>
        <v>plays</v>
      </c>
      <c r="Q687" s="4">
        <f>ROUND(((Table1[[#This Row],[pledged]]/Table1[[#This Row],[goal]])*100),0)</f>
        <v>68</v>
      </c>
      <c r="R687">
        <f>IFERROR(ROUND((Table1[[#This Row],[pledged]]/Table1[[#This Row],[backers_count]]),2),Table1[[#This Row],[pledged]])</f>
        <v>102.05</v>
      </c>
      <c r="S687" s="9">
        <f>(((Table1[[#This Row],[launched_at]]/60)/60)/24)+DATE(1970,1,1)</f>
        <v>42239.208333333328</v>
      </c>
      <c r="T687" s="9">
        <f>(((Table1[[#This Row],[deadline]]/60)/60)/24)+DATE(1970,1,1)</f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tr">
        <f>LEFT(Table1[[#This Row],[category &amp; sub-category]],FIND("/",Table1[[#This Row],[category &amp; sub-category]])-1)</f>
        <v>technology</v>
      </c>
      <c r="P688" t="str">
        <f>RIGHT(Table1[[#This Row],[category &amp; sub-category]],LEN(Table1[[#This Row],[category &amp; sub-category]])-FIND("/",Table1[[#This Row],[category &amp; sub-category]]))</f>
        <v>wearables</v>
      </c>
      <c r="Q688" s="4">
        <f>ROUND(((Table1[[#This Row],[pledged]]/Table1[[#This Row],[goal]])*100),0)</f>
        <v>192</v>
      </c>
      <c r="R688">
        <f>IFERROR(ROUND((Table1[[#This Row],[pledged]]/Table1[[#This Row],[backers_count]]),2),Table1[[#This Row],[pledged]])</f>
        <v>107.32</v>
      </c>
      <c r="S688" s="9">
        <f>(((Table1[[#This Row],[launched_at]]/60)/60)/24)+DATE(1970,1,1)</f>
        <v>43186.208333333328</v>
      </c>
      <c r="T688" s="9">
        <f>(((Table1[[#This Row],[deadline]]/60)/60)/24)+DATE(1970,1,1)</f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tr">
        <f>LEFT(Table1[[#This Row],[category &amp; sub-category]],FIND("/",Table1[[#This Row],[category &amp; sub-category]])-1)</f>
        <v>theater</v>
      </c>
      <c r="P689" t="str">
        <f>RIGHT(Table1[[#This Row],[category &amp; sub-category]],LEN(Table1[[#This Row],[category &amp; sub-category]])-FIND("/",Table1[[#This Row],[category &amp; sub-category]]))</f>
        <v>plays</v>
      </c>
      <c r="Q689" s="4">
        <f>ROUND(((Table1[[#This Row],[pledged]]/Table1[[#This Row],[goal]])*100),0)</f>
        <v>932</v>
      </c>
      <c r="R689">
        <f>IFERROR(ROUND((Table1[[#This Row],[pledged]]/Table1[[#This Row],[backers_count]]),2),Table1[[#This Row],[pledged]])</f>
        <v>51.97</v>
      </c>
      <c r="S689" s="9">
        <f>(((Table1[[#This Row],[launched_at]]/60)/60)/24)+DATE(1970,1,1)</f>
        <v>42806.25</v>
      </c>
      <c r="T689" s="9">
        <f>(((Table1[[#This Row],[deadline]]/60)/60)/24)+DATE(1970,1,1)</f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tr">
        <f>LEFT(Table1[[#This Row],[category &amp; sub-category]],FIND("/",Table1[[#This Row],[category &amp; sub-category]])-1)</f>
        <v>film &amp; video</v>
      </c>
      <c r="P690" t="str">
        <f>RIGHT(Table1[[#This Row],[category &amp; sub-category]],LEN(Table1[[#This Row],[category &amp; sub-category]])-FIND("/",Table1[[#This Row],[category &amp; sub-category]]))</f>
        <v>television</v>
      </c>
      <c r="Q690" s="4">
        <f>ROUND(((Table1[[#This Row],[pledged]]/Table1[[#This Row],[goal]])*100),0)</f>
        <v>429</v>
      </c>
      <c r="R690">
        <f>IFERROR(ROUND((Table1[[#This Row],[pledged]]/Table1[[#This Row],[backers_count]]),2),Table1[[#This Row],[pledged]])</f>
        <v>71.14</v>
      </c>
      <c r="S690" s="9">
        <f>(((Table1[[#This Row],[launched_at]]/60)/60)/24)+DATE(1970,1,1)</f>
        <v>43475.25</v>
      </c>
      <c r="T690" s="9">
        <f>(((Table1[[#This Row],[deadline]]/60)/60)/24)+DATE(1970,1,1)</f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tr">
        <f>LEFT(Table1[[#This Row],[category &amp; sub-category]],FIND("/",Table1[[#This Row],[category &amp; sub-category]])-1)</f>
        <v>technology</v>
      </c>
      <c r="P691" t="str">
        <f>RIGHT(Table1[[#This Row],[category &amp; sub-category]],LEN(Table1[[#This Row],[category &amp; sub-category]])-FIND("/",Table1[[#This Row],[category &amp; sub-category]]))</f>
        <v>web</v>
      </c>
      <c r="Q691" s="4">
        <f>ROUND(((Table1[[#This Row],[pledged]]/Table1[[#This Row],[goal]])*100),0)</f>
        <v>101</v>
      </c>
      <c r="R691">
        <f>IFERROR(ROUND((Table1[[#This Row],[pledged]]/Table1[[#This Row],[backers_count]]),2),Table1[[#This Row],[pledged]])</f>
        <v>106.49</v>
      </c>
      <c r="S691" s="9">
        <f>(((Table1[[#This Row],[launched_at]]/60)/60)/24)+DATE(1970,1,1)</f>
        <v>41576.208333333336</v>
      </c>
      <c r="T691" s="9">
        <f>(((Table1[[#This Row],[deadline]]/60)/60)/24)+DATE(1970,1,1)</f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tr">
        <f>LEFT(Table1[[#This Row],[category &amp; sub-category]],FIND("/",Table1[[#This Row],[category &amp; sub-category]])-1)</f>
        <v>film &amp; video</v>
      </c>
      <c r="P692" t="str">
        <f>RIGHT(Table1[[#This Row],[category &amp; sub-category]],LEN(Table1[[#This Row],[category &amp; sub-category]])-FIND("/",Table1[[#This Row],[category &amp; sub-category]]))</f>
        <v>documentary</v>
      </c>
      <c r="Q692" s="4">
        <f>ROUND(((Table1[[#This Row],[pledged]]/Table1[[#This Row],[goal]])*100),0)</f>
        <v>227</v>
      </c>
      <c r="R692">
        <f>IFERROR(ROUND((Table1[[#This Row],[pledged]]/Table1[[#This Row],[backers_count]]),2),Table1[[#This Row],[pledged]])</f>
        <v>42.94</v>
      </c>
      <c r="S692" s="9">
        <f>(((Table1[[#This Row],[launched_at]]/60)/60)/24)+DATE(1970,1,1)</f>
        <v>40874.25</v>
      </c>
      <c r="T692" s="9">
        <f>(((Table1[[#This Row],[deadline]]/60)/60)/24)+DATE(1970,1,1)</f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tr">
        <f>LEFT(Table1[[#This Row],[category &amp; sub-category]],FIND("/",Table1[[#This Row],[category &amp; sub-category]])-1)</f>
        <v>film &amp; video</v>
      </c>
      <c r="P693" t="str">
        <f>RIGHT(Table1[[#This Row],[category &amp; sub-category]],LEN(Table1[[#This Row],[category &amp; sub-category]])-FIND("/",Table1[[#This Row],[category &amp; sub-category]]))</f>
        <v>documentary</v>
      </c>
      <c r="Q693" s="4">
        <f>ROUND(((Table1[[#This Row],[pledged]]/Table1[[#This Row],[goal]])*100),0)</f>
        <v>142</v>
      </c>
      <c r="R693">
        <f>IFERROR(ROUND((Table1[[#This Row],[pledged]]/Table1[[#This Row],[backers_count]]),2),Table1[[#This Row],[pledged]])</f>
        <v>30.04</v>
      </c>
      <c r="S693" s="9">
        <f>(((Table1[[#This Row],[launched_at]]/60)/60)/24)+DATE(1970,1,1)</f>
        <v>41185.208333333336</v>
      </c>
      <c r="T693" s="9">
        <f>(((Table1[[#This Row],[deadline]]/60)/60)/24)+DATE(1970,1,1)</f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tr">
        <f>LEFT(Table1[[#This Row],[category &amp; sub-category]],FIND("/",Table1[[#This Row],[category &amp; sub-category]])-1)</f>
        <v>music</v>
      </c>
      <c r="P694" t="str">
        <f>RIGHT(Table1[[#This Row],[category &amp; sub-category]],LEN(Table1[[#This Row],[category &amp; sub-category]])-FIND("/",Table1[[#This Row],[category &amp; sub-category]]))</f>
        <v>rock</v>
      </c>
      <c r="Q694" s="4">
        <f>ROUND(((Table1[[#This Row],[pledged]]/Table1[[#This Row],[goal]])*100),0)</f>
        <v>91</v>
      </c>
      <c r="R694">
        <f>IFERROR(ROUND((Table1[[#This Row],[pledged]]/Table1[[#This Row],[backers_count]]),2),Table1[[#This Row],[pledged]])</f>
        <v>70.62</v>
      </c>
      <c r="S694" s="9">
        <f>(((Table1[[#This Row],[launched_at]]/60)/60)/24)+DATE(1970,1,1)</f>
        <v>43655.208333333328</v>
      </c>
      <c r="T694" s="9">
        <f>(((Table1[[#This Row],[deadline]]/60)/60)/24)+DATE(1970,1,1)</f>
        <v>43673.208333333328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tr">
        <f>LEFT(Table1[[#This Row],[category &amp; sub-category]],FIND("/",Table1[[#This Row],[category &amp; sub-category]])-1)</f>
        <v>theater</v>
      </c>
      <c r="P695" t="str">
        <f>RIGHT(Table1[[#This Row],[category &amp; sub-category]],LEN(Table1[[#This Row],[category &amp; sub-category]])-FIND("/",Table1[[#This Row],[category &amp; sub-category]]))</f>
        <v>plays</v>
      </c>
      <c r="Q695" s="4">
        <f>ROUND(((Table1[[#This Row],[pledged]]/Table1[[#This Row],[goal]])*100),0)</f>
        <v>64</v>
      </c>
      <c r="R695">
        <f>IFERROR(ROUND((Table1[[#This Row],[pledged]]/Table1[[#This Row],[backers_count]]),2),Table1[[#This Row],[pledged]])</f>
        <v>66.02</v>
      </c>
      <c r="S695" s="9">
        <f>(((Table1[[#This Row],[launched_at]]/60)/60)/24)+DATE(1970,1,1)</f>
        <v>43025.208333333328</v>
      </c>
      <c r="T695" s="9">
        <f>(((Table1[[#This Row],[deadline]]/60)/60)/24)+DATE(1970,1,1)</f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tr">
        <f>LEFT(Table1[[#This Row],[category &amp; sub-category]],FIND("/",Table1[[#This Row],[category &amp; sub-category]])-1)</f>
        <v>theater</v>
      </c>
      <c r="P696" t="str">
        <f>RIGHT(Table1[[#This Row],[category &amp; sub-category]],LEN(Table1[[#This Row],[category &amp; sub-category]])-FIND("/",Table1[[#This Row],[category &amp; sub-category]]))</f>
        <v>plays</v>
      </c>
      <c r="Q696" s="4">
        <f>ROUND(((Table1[[#This Row],[pledged]]/Table1[[#This Row],[goal]])*100),0)</f>
        <v>84</v>
      </c>
      <c r="R696">
        <f>IFERROR(ROUND((Table1[[#This Row],[pledged]]/Table1[[#This Row],[backers_count]]),2),Table1[[#This Row],[pledged]])</f>
        <v>96.91</v>
      </c>
      <c r="S696" s="9">
        <f>(((Table1[[#This Row],[launched_at]]/60)/60)/24)+DATE(1970,1,1)</f>
        <v>43066.25</v>
      </c>
      <c r="T696" s="9">
        <f>(((Table1[[#This Row],[deadline]]/60)/60)/24)+DATE(1970,1,1)</f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tr">
        <f>LEFT(Table1[[#This Row],[category &amp; sub-category]],FIND("/",Table1[[#This Row],[category &amp; sub-category]])-1)</f>
        <v>music</v>
      </c>
      <c r="P697" t="str">
        <f>RIGHT(Table1[[#This Row],[category &amp; sub-category]],LEN(Table1[[#This Row],[category &amp; sub-category]])-FIND("/",Table1[[#This Row],[category &amp; sub-category]]))</f>
        <v>rock</v>
      </c>
      <c r="Q697" s="4">
        <f>ROUND(((Table1[[#This Row],[pledged]]/Table1[[#This Row],[goal]])*100),0)</f>
        <v>134</v>
      </c>
      <c r="R697">
        <f>IFERROR(ROUND((Table1[[#This Row],[pledged]]/Table1[[#This Row],[backers_count]]),2),Table1[[#This Row],[pledged]])</f>
        <v>62.87</v>
      </c>
      <c r="S697" s="9">
        <f>(((Table1[[#This Row],[launched_at]]/60)/60)/24)+DATE(1970,1,1)</f>
        <v>42322.25</v>
      </c>
      <c r="T697" s="9">
        <f>(((Table1[[#This Row],[deadline]]/60)/60)/24)+DATE(1970,1,1)</f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tr">
        <f>LEFT(Table1[[#This Row],[category &amp; sub-category]],FIND("/",Table1[[#This Row],[category &amp; sub-category]])-1)</f>
        <v>theater</v>
      </c>
      <c r="P698" t="str">
        <f>RIGHT(Table1[[#This Row],[category &amp; sub-category]],LEN(Table1[[#This Row],[category &amp; sub-category]])-FIND("/",Table1[[#This Row],[category &amp; sub-category]]))</f>
        <v>plays</v>
      </c>
      <c r="Q698" s="4">
        <f>ROUND(((Table1[[#This Row],[pledged]]/Table1[[#This Row],[goal]])*100),0)</f>
        <v>59</v>
      </c>
      <c r="R698">
        <f>IFERROR(ROUND((Table1[[#This Row],[pledged]]/Table1[[#This Row],[backers_count]]),2),Table1[[#This Row],[pledged]])</f>
        <v>108.99</v>
      </c>
      <c r="S698" s="9">
        <f>(((Table1[[#This Row],[launched_at]]/60)/60)/24)+DATE(1970,1,1)</f>
        <v>42114.208333333328</v>
      </c>
      <c r="T698" s="9">
        <f>(((Table1[[#This Row],[deadline]]/60)/60)/24)+DATE(1970,1,1)</f>
        <v>42115.208333333328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tr">
        <f>LEFT(Table1[[#This Row],[category &amp; sub-category]],FIND("/",Table1[[#This Row],[category &amp; sub-category]])-1)</f>
        <v>music</v>
      </c>
      <c r="P699" t="str">
        <f>RIGHT(Table1[[#This Row],[category &amp; sub-category]],LEN(Table1[[#This Row],[category &amp; sub-category]])-FIND("/",Table1[[#This Row],[category &amp; sub-category]]))</f>
        <v>electric music</v>
      </c>
      <c r="Q699" s="4">
        <f>ROUND(((Table1[[#This Row],[pledged]]/Table1[[#This Row],[goal]])*100),0)</f>
        <v>153</v>
      </c>
      <c r="R699">
        <f>IFERROR(ROUND((Table1[[#This Row],[pledged]]/Table1[[#This Row],[backers_count]]),2),Table1[[#This Row],[pledged]])</f>
        <v>27</v>
      </c>
      <c r="S699" s="9">
        <f>(((Table1[[#This Row],[launched_at]]/60)/60)/24)+DATE(1970,1,1)</f>
        <v>43190.208333333328</v>
      </c>
      <c r="T699" s="9">
        <f>(((Table1[[#This Row],[deadline]]/60)/60)/24)+DATE(1970,1,1)</f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tr">
        <f>LEFT(Table1[[#This Row],[category &amp; sub-category]],FIND("/",Table1[[#This Row],[category &amp; sub-category]])-1)</f>
        <v>technology</v>
      </c>
      <c r="P700" t="str">
        <f>RIGHT(Table1[[#This Row],[category &amp; sub-category]],LEN(Table1[[#This Row],[category &amp; sub-category]])-FIND("/",Table1[[#This Row],[category &amp; sub-category]]))</f>
        <v>wearables</v>
      </c>
      <c r="Q700" s="4">
        <f>ROUND(((Table1[[#This Row],[pledged]]/Table1[[#This Row],[goal]])*100),0)</f>
        <v>447</v>
      </c>
      <c r="R700">
        <f>IFERROR(ROUND((Table1[[#This Row],[pledged]]/Table1[[#This Row],[backers_count]]),2),Table1[[#This Row],[pledged]])</f>
        <v>65</v>
      </c>
      <c r="S700" s="9">
        <f>(((Table1[[#This Row],[launched_at]]/60)/60)/24)+DATE(1970,1,1)</f>
        <v>40871.25</v>
      </c>
      <c r="T700" s="9">
        <f>(((Table1[[#This Row],[deadline]]/60)/60)/24)+DATE(1970,1,1)</f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tr">
        <f>LEFT(Table1[[#This Row],[category &amp; sub-category]],FIND("/",Table1[[#This Row],[category &amp; sub-category]])-1)</f>
        <v>film &amp; video</v>
      </c>
      <c r="P701" t="str">
        <f>RIGHT(Table1[[#This Row],[category &amp; sub-category]],LEN(Table1[[#This Row],[category &amp; sub-category]])-FIND("/",Table1[[#This Row],[category &amp; sub-category]]))</f>
        <v>drama</v>
      </c>
      <c r="Q701" s="4">
        <f>ROUND(((Table1[[#This Row],[pledged]]/Table1[[#This Row],[goal]])*100),0)</f>
        <v>84</v>
      </c>
      <c r="R701">
        <f>IFERROR(ROUND((Table1[[#This Row],[pledged]]/Table1[[#This Row],[backers_count]]),2),Table1[[#This Row],[pledged]])</f>
        <v>111.52</v>
      </c>
      <c r="S701" s="9">
        <f>(((Table1[[#This Row],[launched_at]]/60)/60)/24)+DATE(1970,1,1)</f>
        <v>43641.208333333328</v>
      </c>
      <c r="T701" s="9">
        <f>(((Table1[[#This Row],[deadline]]/60)/60)/24)+DATE(1970,1,1)</f>
        <v>43642.208333333328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tr">
        <f>LEFT(Table1[[#This Row],[category &amp; sub-category]],FIND("/",Table1[[#This Row],[category &amp; sub-category]])-1)</f>
        <v>technology</v>
      </c>
      <c r="P702" t="str">
        <f>RIGHT(Table1[[#This Row],[category &amp; sub-category]],LEN(Table1[[#This Row],[category &amp; sub-category]])-FIND("/",Table1[[#This Row],[category &amp; sub-category]]))</f>
        <v>wearables</v>
      </c>
      <c r="Q702" s="4">
        <f>ROUND(((Table1[[#This Row],[pledged]]/Table1[[#This Row],[goal]])*100),0)</f>
        <v>3</v>
      </c>
      <c r="R702">
        <f>IFERROR(ROUND((Table1[[#This Row],[pledged]]/Table1[[#This Row],[backers_count]]),2),Table1[[#This Row],[pledged]])</f>
        <v>3</v>
      </c>
      <c r="S702" s="9">
        <f>(((Table1[[#This Row],[launched_at]]/60)/60)/24)+DATE(1970,1,1)</f>
        <v>40203.25</v>
      </c>
      <c r="T702" s="9">
        <f>(((Table1[[#This Row],[deadline]]/60)/60)/24)+DATE(1970,1,1)</f>
        <v>40218.25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tr">
        <f>LEFT(Table1[[#This Row],[category &amp; sub-category]],FIND("/",Table1[[#This Row],[category &amp; sub-category]])-1)</f>
        <v>theater</v>
      </c>
      <c r="P703" t="str">
        <f>RIGHT(Table1[[#This Row],[category &amp; sub-category]],LEN(Table1[[#This Row],[category &amp; sub-category]])-FIND("/",Table1[[#This Row],[category &amp; sub-category]]))</f>
        <v>plays</v>
      </c>
      <c r="Q703" s="4">
        <f>ROUND(((Table1[[#This Row],[pledged]]/Table1[[#This Row],[goal]])*100),0)</f>
        <v>175</v>
      </c>
      <c r="R703">
        <f>IFERROR(ROUND((Table1[[#This Row],[pledged]]/Table1[[#This Row],[backers_count]]),2),Table1[[#This Row],[pledged]])</f>
        <v>110.99</v>
      </c>
      <c r="S703" s="9">
        <f>(((Table1[[#This Row],[launched_at]]/60)/60)/24)+DATE(1970,1,1)</f>
        <v>40629.208333333336</v>
      </c>
      <c r="T703" s="9">
        <f>(((Table1[[#This Row],[deadline]]/60)/60)/24)+DATE(1970,1,1)</f>
        <v>40636.208333333336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tr">
        <f>LEFT(Table1[[#This Row],[category &amp; sub-category]],FIND("/",Table1[[#This Row],[category &amp; sub-category]])-1)</f>
        <v>technology</v>
      </c>
      <c r="P704" t="str">
        <f>RIGHT(Table1[[#This Row],[category &amp; sub-category]],LEN(Table1[[#This Row],[category &amp; sub-category]])-FIND("/",Table1[[#This Row],[category &amp; sub-category]]))</f>
        <v>wearables</v>
      </c>
      <c r="Q704" s="4">
        <f>ROUND(((Table1[[#This Row],[pledged]]/Table1[[#This Row],[goal]])*100),0)</f>
        <v>54</v>
      </c>
      <c r="R704">
        <f>IFERROR(ROUND((Table1[[#This Row],[pledged]]/Table1[[#This Row],[backers_count]]),2),Table1[[#This Row],[pledged]])</f>
        <v>56.75</v>
      </c>
      <c r="S704" s="9">
        <f>(((Table1[[#This Row],[launched_at]]/60)/60)/24)+DATE(1970,1,1)</f>
        <v>41477.208333333336</v>
      </c>
      <c r="T704" s="9">
        <f>(((Table1[[#This Row],[deadline]]/60)/60)/24)+DATE(1970,1,1)</f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tr">
        <f>LEFT(Table1[[#This Row],[category &amp; sub-category]],FIND("/",Table1[[#This Row],[category &amp; sub-category]])-1)</f>
        <v>publishing</v>
      </c>
      <c r="P705" t="str">
        <f>RIGHT(Table1[[#This Row],[category &amp; sub-category]],LEN(Table1[[#This Row],[category &amp; sub-category]])-FIND("/",Table1[[#This Row],[category &amp; sub-category]]))</f>
        <v>translations</v>
      </c>
      <c r="Q705" s="4">
        <f>ROUND(((Table1[[#This Row],[pledged]]/Table1[[#This Row],[goal]])*100),0)</f>
        <v>312</v>
      </c>
      <c r="R705">
        <f>IFERROR(ROUND((Table1[[#This Row],[pledged]]/Table1[[#This Row],[backers_count]]),2),Table1[[#This Row],[pledged]])</f>
        <v>97.02</v>
      </c>
      <c r="S705" s="9">
        <f>(((Table1[[#This Row],[launched_at]]/60)/60)/24)+DATE(1970,1,1)</f>
        <v>41020.208333333336</v>
      </c>
      <c r="T705" s="9">
        <f>(((Table1[[#This Row],[deadline]]/60)/60)/24)+DATE(1970,1,1)</f>
        <v>41037.208333333336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tr">
        <f>LEFT(Table1[[#This Row],[category &amp; sub-category]],FIND("/",Table1[[#This Row],[category &amp; sub-category]])-1)</f>
        <v>film &amp; video</v>
      </c>
      <c r="P706" t="str">
        <f>RIGHT(Table1[[#This Row],[category &amp; sub-category]],LEN(Table1[[#This Row],[category &amp; sub-category]])-FIND("/",Table1[[#This Row],[category &amp; sub-category]]))</f>
        <v>animation</v>
      </c>
      <c r="Q706" s="4">
        <f>ROUND(((Table1[[#This Row],[pledged]]/Table1[[#This Row],[goal]])*100),0)</f>
        <v>123</v>
      </c>
      <c r="R706">
        <f>IFERROR(ROUND((Table1[[#This Row],[pledged]]/Table1[[#This Row],[backers_count]]),2),Table1[[#This Row],[pledged]])</f>
        <v>92.09</v>
      </c>
      <c r="S706" s="9">
        <f>(((Table1[[#This Row],[launched_at]]/60)/60)/24)+DATE(1970,1,1)</f>
        <v>42555.208333333328</v>
      </c>
      <c r="T706" s="9">
        <f>(((Table1[[#This Row],[deadline]]/60)/60)/24)+DATE(1970,1,1)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tr">
        <f>LEFT(Table1[[#This Row],[category &amp; sub-category]],FIND("/",Table1[[#This Row],[category &amp; sub-category]])-1)</f>
        <v>publishing</v>
      </c>
      <c r="P707" t="str">
        <f>RIGHT(Table1[[#This Row],[category &amp; sub-category]],LEN(Table1[[#This Row],[category &amp; sub-category]])-FIND("/",Table1[[#This Row],[category &amp; sub-category]]))</f>
        <v>nonfiction</v>
      </c>
      <c r="Q707" s="4">
        <f>ROUND(((Table1[[#This Row],[pledged]]/Table1[[#This Row],[goal]])*100),0)</f>
        <v>99</v>
      </c>
      <c r="R707">
        <f>IFERROR(ROUND((Table1[[#This Row],[pledged]]/Table1[[#This Row],[backers_count]]),2),Table1[[#This Row],[pledged]])</f>
        <v>82.99</v>
      </c>
      <c r="S707" s="9">
        <f>(((Table1[[#This Row],[launched_at]]/60)/60)/24)+DATE(1970,1,1)</f>
        <v>41619.25</v>
      </c>
      <c r="T707" s="9">
        <f>(((Table1[[#This Row],[deadline]]/60)/60)/24)+DATE(1970,1,1)</f>
        <v>41623.25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tr">
        <f>LEFT(Table1[[#This Row],[category &amp; sub-category]],FIND("/",Table1[[#This Row],[category &amp; sub-category]])-1)</f>
        <v>technology</v>
      </c>
      <c r="P708" t="str">
        <f>RIGHT(Table1[[#This Row],[category &amp; sub-category]],LEN(Table1[[#This Row],[category &amp; sub-category]])-FIND("/",Table1[[#This Row],[category &amp; sub-category]]))</f>
        <v>web</v>
      </c>
      <c r="Q708" s="4">
        <f>ROUND(((Table1[[#This Row],[pledged]]/Table1[[#This Row],[goal]])*100),0)</f>
        <v>128</v>
      </c>
      <c r="R708">
        <f>IFERROR(ROUND((Table1[[#This Row],[pledged]]/Table1[[#This Row],[backers_count]]),2),Table1[[#This Row],[pledged]])</f>
        <v>103.04</v>
      </c>
      <c r="S708" s="9">
        <f>(((Table1[[#This Row],[launched_at]]/60)/60)/24)+DATE(1970,1,1)</f>
        <v>43471.25</v>
      </c>
      <c r="T708" s="9">
        <f>(((Table1[[#This Row],[deadline]]/60)/60)/24)+DATE(1970,1,1)</f>
        <v>43479.25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tr">
        <f>LEFT(Table1[[#This Row],[category &amp; sub-category]],FIND("/",Table1[[#This Row],[category &amp; sub-category]])-1)</f>
        <v>film &amp; video</v>
      </c>
      <c r="P709" t="str">
        <f>RIGHT(Table1[[#This Row],[category &amp; sub-category]],LEN(Table1[[#This Row],[category &amp; sub-category]])-FIND("/",Table1[[#This Row],[category &amp; sub-category]]))</f>
        <v>drama</v>
      </c>
      <c r="Q709" s="4">
        <f>ROUND(((Table1[[#This Row],[pledged]]/Table1[[#This Row],[goal]])*100),0)</f>
        <v>159</v>
      </c>
      <c r="R709">
        <f>IFERROR(ROUND((Table1[[#This Row],[pledged]]/Table1[[#This Row],[backers_count]]),2),Table1[[#This Row],[pledged]])</f>
        <v>68.92</v>
      </c>
      <c r="S709" s="9">
        <f>(((Table1[[#This Row],[launched_at]]/60)/60)/24)+DATE(1970,1,1)</f>
        <v>43442.25</v>
      </c>
      <c r="T709" s="9">
        <f>(((Table1[[#This Row],[deadline]]/60)/60)/24)+DATE(1970,1,1)</f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tr">
        <f>LEFT(Table1[[#This Row],[category &amp; sub-category]],FIND("/",Table1[[#This Row],[category &amp; sub-category]])-1)</f>
        <v>theater</v>
      </c>
      <c r="P710" t="str">
        <f>RIGHT(Table1[[#This Row],[category &amp; sub-category]],LEN(Table1[[#This Row],[category &amp; sub-category]])-FIND("/",Table1[[#This Row],[category &amp; sub-category]]))</f>
        <v>plays</v>
      </c>
      <c r="Q710" s="4">
        <f>ROUND(((Table1[[#This Row],[pledged]]/Table1[[#This Row],[goal]])*100),0)</f>
        <v>707</v>
      </c>
      <c r="R710">
        <f>IFERROR(ROUND((Table1[[#This Row],[pledged]]/Table1[[#This Row],[backers_count]]),2),Table1[[#This Row],[pledged]])</f>
        <v>87.74</v>
      </c>
      <c r="S710" s="9">
        <f>(((Table1[[#This Row],[launched_at]]/60)/60)/24)+DATE(1970,1,1)</f>
        <v>42877.208333333328</v>
      </c>
      <c r="T710" s="9">
        <f>(((Table1[[#This Row],[deadline]]/60)/60)/24)+DATE(1970,1,1)</f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tr">
        <f>LEFT(Table1[[#This Row],[category &amp; sub-category]],FIND("/",Table1[[#This Row],[category &amp; sub-category]])-1)</f>
        <v>theater</v>
      </c>
      <c r="P711" t="str">
        <f>RIGHT(Table1[[#This Row],[category &amp; sub-category]],LEN(Table1[[#This Row],[category &amp; sub-category]])-FIND("/",Table1[[#This Row],[category &amp; sub-category]]))</f>
        <v>plays</v>
      </c>
      <c r="Q711" s="4">
        <f>ROUND(((Table1[[#This Row],[pledged]]/Table1[[#This Row],[goal]])*100),0)</f>
        <v>142</v>
      </c>
      <c r="R711">
        <f>IFERROR(ROUND((Table1[[#This Row],[pledged]]/Table1[[#This Row],[backers_count]]),2),Table1[[#This Row],[pledged]])</f>
        <v>75.02</v>
      </c>
      <c r="S711" s="9">
        <f>(((Table1[[#This Row],[launched_at]]/60)/60)/24)+DATE(1970,1,1)</f>
        <v>41018.208333333336</v>
      </c>
      <c r="T711" s="9">
        <f>(((Table1[[#This Row],[deadline]]/60)/60)/24)+DATE(1970,1,1)</f>
        <v>41025.208333333336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tr">
        <f>LEFT(Table1[[#This Row],[category &amp; sub-category]],FIND("/",Table1[[#This Row],[category &amp; sub-category]])-1)</f>
        <v>theater</v>
      </c>
      <c r="P712" t="str">
        <f>RIGHT(Table1[[#This Row],[category &amp; sub-category]],LEN(Table1[[#This Row],[category &amp; sub-category]])-FIND("/",Table1[[#This Row],[category &amp; sub-category]]))</f>
        <v>plays</v>
      </c>
      <c r="Q712" s="4">
        <f>ROUND(((Table1[[#This Row],[pledged]]/Table1[[#This Row],[goal]])*100),0)</f>
        <v>148</v>
      </c>
      <c r="R712">
        <f>IFERROR(ROUND((Table1[[#This Row],[pledged]]/Table1[[#This Row],[backers_count]]),2),Table1[[#This Row],[pledged]])</f>
        <v>50.86</v>
      </c>
      <c r="S712" s="9">
        <f>(((Table1[[#This Row],[launched_at]]/60)/60)/24)+DATE(1970,1,1)</f>
        <v>43295.208333333328</v>
      </c>
      <c r="T712" s="9">
        <f>(((Table1[[#This Row],[deadline]]/60)/60)/24)+DATE(1970,1,1)</f>
        <v>43302.208333333328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tr">
        <f>LEFT(Table1[[#This Row],[category &amp; sub-category]],FIND("/",Table1[[#This Row],[category &amp; sub-category]])-1)</f>
        <v>theater</v>
      </c>
      <c r="P713" t="str">
        <f>RIGHT(Table1[[#This Row],[category &amp; sub-category]],LEN(Table1[[#This Row],[category &amp; sub-category]])-FIND("/",Table1[[#This Row],[category &amp; sub-category]]))</f>
        <v>plays</v>
      </c>
      <c r="Q713" s="4">
        <f>ROUND(((Table1[[#This Row],[pledged]]/Table1[[#This Row],[goal]])*100),0)</f>
        <v>20</v>
      </c>
      <c r="R713">
        <f>IFERROR(ROUND((Table1[[#This Row],[pledged]]/Table1[[#This Row],[backers_count]]),2),Table1[[#This Row],[pledged]])</f>
        <v>90</v>
      </c>
      <c r="S713" s="9">
        <f>(((Table1[[#This Row],[launched_at]]/60)/60)/24)+DATE(1970,1,1)</f>
        <v>42393.25</v>
      </c>
      <c r="T713" s="9">
        <f>(((Table1[[#This Row],[deadline]]/60)/60)/24)+DATE(1970,1,1)</f>
        <v>42395.25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tr">
        <f>LEFT(Table1[[#This Row],[category &amp; sub-category]],FIND("/",Table1[[#This Row],[category &amp; sub-category]])-1)</f>
        <v>theater</v>
      </c>
      <c r="P714" t="str">
        <f>RIGHT(Table1[[#This Row],[category &amp; sub-category]],LEN(Table1[[#This Row],[category &amp; sub-category]])-FIND("/",Table1[[#This Row],[category &amp; sub-category]]))</f>
        <v>plays</v>
      </c>
      <c r="Q714" s="4">
        <f>ROUND(((Table1[[#This Row],[pledged]]/Table1[[#This Row],[goal]])*100),0)</f>
        <v>1841</v>
      </c>
      <c r="R714">
        <f>IFERROR(ROUND((Table1[[#This Row],[pledged]]/Table1[[#This Row],[backers_count]]),2),Table1[[#This Row],[pledged]])</f>
        <v>72.900000000000006</v>
      </c>
      <c r="S714" s="9">
        <f>(((Table1[[#This Row],[launched_at]]/60)/60)/24)+DATE(1970,1,1)</f>
        <v>42559.208333333328</v>
      </c>
      <c r="T714" s="9">
        <f>(((Table1[[#This Row],[deadline]]/60)/60)/24)+DATE(1970,1,1)</f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tr">
        <f>LEFT(Table1[[#This Row],[category &amp; sub-category]],FIND("/",Table1[[#This Row],[category &amp; sub-category]])-1)</f>
        <v>publishing</v>
      </c>
      <c r="P715" t="str">
        <f>RIGHT(Table1[[#This Row],[category &amp; sub-category]],LEN(Table1[[#This Row],[category &amp; sub-category]])-FIND("/",Table1[[#This Row],[category &amp; sub-category]]))</f>
        <v>radio &amp; podcasts</v>
      </c>
      <c r="Q715" s="4">
        <f>ROUND(((Table1[[#This Row],[pledged]]/Table1[[#This Row],[goal]])*100),0)</f>
        <v>162</v>
      </c>
      <c r="R715">
        <f>IFERROR(ROUND((Table1[[#This Row],[pledged]]/Table1[[#This Row],[backers_count]]),2),Table1[[#This Row],[pledged]])</f>
        <v>108.49</v>
      </c>
      <c r="S715" s="9">
        <f>(((Table1[[#This Row],[launched_at]]/60)/60)/24)+DATE(1970,1,1)</f>
        <v>42604.208333333328</v>
      </c>
      <c r="T715" s="9">
        <f>(((Table1[[#This Row],[deadline]]/60)/60)/24)+DATE(1970,1,1)</f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tr">
        <f>LEFT(Table1[[#This Row],[category &amp; sub-category]],FIND("/",Table1[[#This Row],[category &amp; sub-category]])-1)</f>
        <v>music</v>
      </c>
      <c r="P716" t="str">
        <f>RIGHT(Table1[[#This Row],[category &amp; sub-category]],LEN(Table1[[#This Row],[category &amp; sub-category]])-FIND("/",Table1[[#This Row],[category &amp; sub-category]]))</f>
        <v>rock</v>
      </c>
      <c r="Q716" s="4">
        <f>ROUND(((Table1[[#This Row],[pledged]]/Table1[[#This Row],[goal]])*100),0)</f>
        <v>473</v>
      </c>
      <c r="R716">
        <f>IFERROR(ROUND((Table1[[#This Row],[pledged]]/Table1[[#This Row],[backers_count]]),2),Table1[[#This Row],[pledged]])</f>
        <v>101.98</v>
      </c>
      <c r="S716" s="9">
        <f>(((Table1[[#This Row],[launched_at]]/60)/60)/24)+DATE(1970,1,1)</f>
        <v>41870.208333333336</v>
      </c>
      <c r="T716" s="9">
        <f>(((Table1[[#This Row],[deadline]]/60)/60)/24)+DATE(1970,1,1)</f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tr">
        <f>LEFT(Table1[[#This Row],[category &amp; sub-category]],FIND("/",Table1[[#This Row],[category &amp; sub-category]])-1)</f>
        <v>games</v>
      </c>
      <c r="P717" t="str">
        <f>RIGHT(Table1[[#This Row],[category &amp; sub-category]],LEN(Table1[[#This Row],[category &amp; sub-category]])-FIND("/",Table1[[#This Row],[category &amp; sub-category]]))</f>
        <v>mobile games</v>
      </c>
      <c r="Q717" s="4">
        <f>ROUND(((Table1[[#This Row],[pledged]]/Table1[[#This Row],[goal]])*100),0)</f>
        <v>24</v>
      </c>
      <c r="R717">
        <f>IFERROR(ROUND((Table1[[#This Row],[pledged]]/Table1[[#This Row],[backers_count]]),2),Table1[[#This Row],[pledged]])</f>
        <v>44.01</v>
      </c>
      <c r="S717" s="9">
        <f>(((Table1[[#This Row],[launched_at]]/60)/60)/24)+DATE(1970,1,1)</f>
        <v>40397.208333333336</v>
      </c>
      <c r="T717" s="9">
        <f>(((Table1[[#This Row],[deadline]]/60)/60)/24)+DATE(1970,1,1)</f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tr">
        <f>LEFT(Table1[[#This Row],[category &amp; sub-category]],FIND("/",Table1[[#This Row],[category &amp; sub-category]])-1)</f>
        <v>theater</v>
      </c>
      <c r="P718" t="str">
        <f>RIGHT(Table1[[#This Row],[category &amp; sub-category]],LEN(Table1[[#This Row],[category &amp; sub-category]])-FIND("/",Table1[[#This Row],[category &amp; sub-category]]))</f>
        <v>plays</v>
      </c>
      <c r="Q718" s="4">
        <f>ROUND(((Table1[[#This Row],[pledged]]/Table1[[#This Row],[goal]])*100),0)</f>
        <v>518</v>
      </c>
      <c r="R718">
        <f>IFERROR(ROUND((Table1[[#This Row],[pledged]]/Table1[[#This Row],[backers_count]]),2),Table1[[#This Row],[pledged]])</f>
        <v>65.94</v>
      </c>
      <c r="S718" s="9">
        <f>(((Table1[[#This Row],[launched_at]]/60)/60)/24)+DATE(1970,1,1)</f>
        <v>41465.208333333336</v>
      </c>
      <c r="T718" s="9">
        <f>(((Table1[[#This Row],[deadline]]/60)/60)/24)+DATE(1970,1,1)</f>
        <v>41493.208333333336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tr">
        <f>LEFT(Table1[[#This Row],[category &amp; sub-category]],FIND("/",Table1[[#This Row],[category &amp; sub-category]])-1)</f>
        <v>film &amp; video</v>
      </c>
      <c r="P719" t="str">
        <f>RIGHT(Table1[[#This Row],[category &amp; sub-category]],LEN(Table1[[#This Row],[category &amp; sub-category]])-FIND("/",Table1[[#This Row],[category &amp; sub-category]]))</f>
        <v>documentary</v>
      </c>
      <c r="Q719" s="4">
        <f>ROUND(((Table1[[#This Row],[pledged]]/Table1[[#This Row],[goal]])*100),0)</f>
        <v>248</v>
      </c>
      <c r="R719">
        <f>IFERROR(ROUND((Table1[[#This Row],[pledged]]/Table1[[#This Row],[backers_count]]),2),Table1[[#This Row],[pledged]])</f>
        <v>24.99</v>
      </c>
      <c r="S719" s="9">
        <f>(((Table1[[#This Row],[launched_at]]/60)/60)/24)+DATE(1970,1,1)</f>
        <v>40777.208333333336</v>
      </c>
      <c r="T719" s="9">
        <f>(((Table1[[#This Row],[deadline]]/60)/60)/24)+DATE(1970,1,1)</f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tr">
        <f>LEFT(Table1[[#This Row],[category &amp; sub-category]],FIND("/",Table1[[#This Row],[category &amp; sub-category]])-1)</f>
        <v>technology</v>
      </c>
      <c r="P720" t="str">
        <f>RIGHT(Table1[[#This Row],[category &amp; sub-category]],LEN(Table1[[#This Row],[category &amp; sub-category]])-FIND("/",Table1[[#This Row],[category &amp; sub-category]]))</f>
        <v>wearables</v>
      </c>
      <c r="Q720" s="4">
        <f>ROUND(((Table1[[#This Row],[pledged]]/Table1[[#This Row],[goal]])*100),0)</f>
        <v>100</v>
      </c>
      <c r="R720">
        <f>IFERROR(ROUND((Table1[[#This Row],[pledged]]/Table1[[#This Row],[backers_count]]),2),Table1[[#This Row],[pledged]])</f>
        <v>28</v>
      </c>
      <c r="S720" s="9">
        <f>(((Table1[[#This Row],[launched_at]]/60)/60)/24)+DATE(1970,1,1)</f>
        <v>41442.208333333336</v>
      </c>
      <c r="T720" s="9">
        <f>(((Table1[[#This Row],[deadline]]/60)/60)/24)+DATE(1970,1,1)</f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tr">
        <f>LEFT(Table1[[#This Row],[category &amp; sub-category]],FIND("/",Table1[[#This Row],[category &amp; sub-category]])-1)</f>
        <v>publishing</v>
      </c>
      <c r="P721" t="str">
        <f>RIGHT(Table1[[#This Row],[category &amp; sub-category]],LEN(Table1[[#This Row],[category &amp; sub-category]])-FIND("/",Table1[[#This Row],[category &amp; sub-category]]))</f>
        <v>fiction</v>
      </c>
      <c r="Q721" s="4">
        <f>ROUND(((Table1[[#This Row],[pledged]]/Table1[[#This Row],[goal]])*100),0)</f>
        <v>153</v>
      </c>
      <c r="R721">
        <f>IFERROR(ROUND((Table1[[#This Row],[pledged]]/Table1[[#This Row],[backers_count]]),2),Table1[[#This Row],[pledged]])</f>
        <v>85.83</v>
      </c>
      <c r="S721" s="9">
        <f>(((Table1[[#This Row],[launched_at]]/60)/60)/24)+DATE(1970,1,1)</f>
        <v>41058.208333333336</v>
      </c>
      <c r="T721" s="9">
        <f>(((Table1[[#This Row],[deadline]]/60)/60)/24)+DATE(1970,1,1)</f>
        <v>41069.208333333336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tr">
        <f>LEFT(Table1[[#This Row],[category &amp; sub-category]],FIND("/",Table1[[#This Row],[category &amp; sub-category]])-1)</f>
        <v>theater</v>
      </c>
      <c r="P722" t="str">
        <f>RIGHT(Table1[[#This Row],[category &amp; sub-category]],LEN(Table1[[#This Row],[category &amp; sub-category]])-FIND("/",Table1[[#This Row],[category &amp; sub-category]]))</f>
        <v>plays</v>
      </c>
      <c r="Q722" s="4">
        <f>ROUND(((Table1[[#This Row],[pledged]]/Table1[[#This Row],[goal]])*100),0)</f>
        <v>37</v>
      </c>
      <c r="R722">
        <f>IFERROR(ROUND((Table1[[#This Row],[pledged]]/Table1[[#This Row],[backers_count]]),2),Table1[[#This Row],[pledged]])</f>
        <v>84.92</v>
      </c>
      <c r="S722" s="9">
        <f>(((Table1[[#This Row],[launched_at]]/60)/60)/24)+DATE(1970,1,1)</f>
        <v>43152.25</v>
      </c>
      <c r="T722" s="9">
        <f>(((Table1[[#This Row],[deadline]]/60)/60)/24)+DATE(1970,1,1)</f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tr">
        <f>LEFT(Table1[[#This Row],[category &amp; sub-category]],FIND("/",Table1[[#This Row],[category &amp; sub-category]])-1)</f>
        <v>music</v>
      </c>
      <c r="P723" t="str">
        <f>RIGHT(Table1[[#This Row],[category &amp; sub-category]],LEN(Table1[[#This Row],[category &amp; sub-category]])-FIND("/",Table1[[#This Row],[category &amp; sub-category]]))</f>
        <v>rock</v>
      </c>
      <c r="Q723" s="4">
        <f>ROUND(((Table1[[#This Row],[pledged]]/Table1[[#This Row],[goal]])*100),0)</f>
        <v>4</v>
      </c>
      <c r="R723">
        <f>IFERROR(ROUND((Table1[[#This Row],[pledged]]/Table1[[#This Row],[backers_count]]),2),Table1[[#This Row],[pledged]])</f>
        <v>90.48</v>
      </c>
      <c r="S723" s="9">
        <f>(((Table1[[#This Row],[launched_at]]/60)/60)/24)+DATE(1970,1,1)</f>
        <v>43194.208333333328</v>
      </c>
      <c r="T723" s="9">
        <f>(((Table1[[#This Row],[deadline]]/60)/60)/24)+DATE(1970,1,1)</f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tr">
        <f>LEFT(Table1[[#This Row],[category &amp; sub-category]],FIND("/",Table1[[#This Row],[category &amp; sub-category]])-1)</f>
        <v>film &amp; video</v>
      </c>
      <c r="P724" t="str">
        <f>RIGHT(Table1[[#This Row],[category &amp; sub-category]],LEN(Table1[[#This Row],[category &amp; sub-category]])-FIND("/",Table1[[#This Row],[category &amp; sub-category]]))</f>
        <v>documentary</v>
      </c>
      <c r="Q724" s="4">
        <f>ROUND(((Table1[[#This Row],[pledged]]/Table1[[#This Row],[goal]])*100),0)</f>
        <v>157</v>
      </c>
      <c r="R724">
        <f>IFERROR(ROUND((Table1[[#This Row],[pledged]]/Table1[[#This Row],[backers_count]]),2),Table1[[#This Row],[pledged]])</f>
        <v>25</v>
      </c>
      <c r="S724" s="9">
        <f>(((Table1[[#This Row],[launched_at]]/60)/60)/24)+DATE(1970,1,1)</f>
        <v>43045.25</v>
      </c>
      <c r="T724" s="9">
        <f>(((Table1[[#This Row],[deadline]]/60)/60)/24)+DATE(1970,1,1)</f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tr">
        <f>LEFT(Table1[[#This Row],[category &amp; sub-category]],FIND("/",Table1[[#This Row],[category &amp; sub-category]])-1)</f>
        <v>theater</v>
      </c>
      <c r="P725" t="str">
        <f>RIGHT(Table1[[#This Row],[category &amp; sub-category]],LEN(Table1[[#This Row],[category &amp; sub-category]])-FIND("/",Table1[[#This Row],[category &amp; sub-category]]))</f>
        <v>plays</v>
      </c>
      <c r="Q725" s="4">
        <f>ROUND(((Table1[[#This Row],[pledged]]/Table1[[#This Row],[goal]])*100),0)</f>
        <v>270</v>
      </c>
      <c r="R725">
        <f>IFERROR(ROUND((Table1[[#This Row],[pledged]]/Table1[[#This Row],[backers_count]]),2),Table1[[#This Row],[pledged]])</f>
        <v>92.01</v>
      </c>
      <c r="S725" s="9">
        <f>(((Table1[[#This Row],[launched_at]]/60)/60)/24)+DATE(1970,1,1)</f>
        <v>42431.25</v>
      </c>
      <c r="T725" s="9">
        <f>(((Table1[[#This Row],[deadline]]/60)/60)/24)+DATE(1970,1,1)</f>
        <v>42452.208333333328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tr">
        <f>LEFT(Table1[[#This Row],[category &amp; sub-category]],FIND("/",Table1[[#This Row],[category &amp; sub-category]])-1)</f>
        <v>theater</v>
      </c>
      <c r="P726" t="str">
        <f>RIGHT(Table1[[#This Row],[category &amp; sub-category]],LEN(Table1[[#This Row],[category &amp; sub-category]])-FIND("/",Table1[[#This Row],[category &amp; sub-category]]))</f>
        <v>plays</v>
      </c>
      <c r="Q726" s="4">
        <f>ROUND(((Table1[[#This Row],[pledged]]/Table1[[#This Row],[goal]])*100),0)</f>
        <v>134</v>
      </c>
      <c r="R726">
        <f>IFERROR(ROUND((Table1[[#This Row],[pledged]]/Table1[[#This Row],[backers_count]]),2),Table1[[#This Row],[pledged]])</f>
        <v>93.07</v>
      </c>
      <c r="S726" s="9">
        <f>(((Table1[[#This Row],[launched_at]]/60)/60)/24)+DATE(1970,1,1)</f>
        <v>41934.208333333336</v>
      </c>
      <c r="T726" s="9">
        <f>(((Table1[[#This Row],[deadline]]/60)/60)/24)+DATE(1970,1,1)</f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tr">
        <f>LEFT(Table1[[#This Row],[category &amp; sub-category]],FIND("/",Table1[[#This Row],[category &amp; sub-category]])-1)</f>
        <v>games</v>
      </c>
      <c r="P727" t="str">
        <f>RIGHT(Table1[[#This Row],[category &amp; sub-category]],LEN(Table1[[#This Row],[category &amp; sub-category]])-FIND("/",Table1[[#This Row],[category &amp; sub-category]]))</f>
        <v>mobile games</v>
      </c>
      <c r="Q727" s="4">
        <f>ROUND(((Table1[[#This Row],[pledged]]/Table1[[#This Row],[goal]])*100),0)</f>
        <v>50</v>
      </c>
      <c r="R727">
        <f>IFERROR(ROUND((Table1[[#This Row],[pledged]]/Table1[[#This Row],[backers_count]]),2),Table1[[#This Row],[pledged]])</f>
        <v>61.01</v>
      </c>
      <c r="S727" s="9">
        <f>(((Table1[[#This Row],[launched_at]]/60)/60)/24)+DATE(1970,1,1)</f>
        <v>41958.25</v>
      </c>
      <c r="T727" s="9">
        <f>(((Table1[[#This Row],[deadline]]/60)/60)/24)+DATE(1970,1,1)</f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tr">
        <f>LEFT(Table1[[#This Row],[category &amp; sub-category]],FIND("/",Table1[[#This Row],[category &amp; sub-category]])-1)</f>
        <v>theater</v>
      </c>
      <c r="P728" t="str">
        <f>RIGHT(Table1[[#This Row],[category &amp; sub-category]],LEN(Table1[[#This Row],[category &amp; sub-category]])-FIND("/",Table1[[#This Row],[category &amp; sub-category]]))</f>
        <v>plays</v>
      </c>
      <c r="Q728" s="4">
        <f>ROUND(((Table1[[#This Row],[pledged]]/Table1[[#This Row],[goal]])*100),0)</f>
        <v>89</v>
      </c>
      <c r="R728">
        <f>IFERROR(ROUND((Table1[[#This Row],[pledged]]/Table1[[#This Row],[backers_count]]),2),Table1[[#This Row],[pledged]])</f>
        <v>92.04</v>
      </c>
      <c r="S728" s="9">
        <f>(((Table1[[#This Row],[launched_at]]/60)/60)/24)+DATE(1970,1,1)</f>
        <v>40476.208333333336</v>
      </c>
      <c r="T728" s="9">
        <f>(((Table1[[#This Row],[deadline]]/60)/60)/24)+DATE(1970,1,1)</f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tr">
        <f>LEFT(Table1[[#This Row],[category &amp; sub-category]],FIND("/",Table1[[#This Row],[category &amp; sub-category]])-1)</f>
        <v>technology</v>
      </c>
      <c r="P729" t="str">
        <f>RIGHT(Table1[[#This Row],[category &amp; sub-category]],LEN(Table1[[#This Row],[category &amp; sub-category]])-FIND("/",Table1[[#This Row],[category &amp; sub-category]]))</f>
        <v>web</v>
      </c>
      <c r="Q729" s="4">
        <f>ROUND(((Table1[[#This Row],[pledged]]/Table1[[#This Row],[goal]])*100),0)</f>
        <v>165</v>
      </c>
      <c r="R729">
        <f>IFERROR(ROUND((Table1[[#This Row],[pledged]]/Table1[[#This Row],[backers_count]]),2),Table1[[#This Row],[pledged]])</f>
        <v>81.13</v>
      </c>
      <c r="S729" s="9">
        <f>(((Table1[[#This Row],[launched_at]]/60)/60)/24)+DATE(1970,1,1)</f>
        <v>43485.25</v>
      </c>
      <c r="T729" s="9">
        <f>(((Table1[[#This Row],[deadline]]/60)/60)/24)+DATE(1970,1,1)</f>
        <v>43543.208333333328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tr">
        <f>LEFT(Table1[[#This Row],[category &amp; sub-category]],FIND("/",Table1[[#This Row],[category &amp; sub-category]])-1)</f>
        <v>theater</v>
      </c>
      <c r="P730" t="str">
        <f>RIGHT(Table1[[#This Row],[category &amp; sub-category]],LEN(Table1[[#This Row],[category &amp; sub-category]])-FIND("/",Table1[[#This Row],[category &amp; sub-category]]))</f>
        <v>plays</v>
      </c>
      <c r="Q730" s="4">
        <f>ROUND(((Table1[[#This Row],[pledged]]/Table1[[#This Row],[goal]])*100),0)</f>
        <v>18</v>
      </c>
      <c r="R730">
        <f>IFERROR(ROUND((Table1[[#This Row],[pledged]]/Table1[[#This Row],[backers_count]]),2),Table1[[#This Row],[pledged]])</f>
        <v>73.5</v>
      </c>
      <c r="S730" s="9">
        <f>(((Table1[[#This Row],[launched_at]]/60)/60)/24)+DATE(1970,1,1)</f>
        <v>42515.208333333328</v>
      </c>
      <c r="T730" s="9">
        <f>(((Table1[[#This Row],[deadline]]/60)/60)/24)+DATE(1970,1,1)</f>
        <v>42526.208333333328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tr">
        <f>LEFT(Table1[[#This Row],[category &amp; sub-category]],FIND("/",Table1[[#This Row],[category &amp; sub-category]])-1)</f>
        <v>film &amp; video</v>
      </c>
      <c r="P731" t="str">
        <f>RIGHT(Table1[[#This Row],[category &amp; sub-category]],LEN(Table1[[#This Row],[category &amp; sub-category]])-FIND("/",Table1[[#This Row],[category &amp; sub-category]]))</f>
        <v>drama</v>
      </c>
      <c r="Q731" s="4">
        <f>ROUND(((Table1[[#This Row],[pledged]]/Table1[[#This Row],[goal]])*100),0)</f>
        <v>186</v>
      </c>
      <c r="R731">
        <f>IFERROR(ROUND((Table1[[#This Row],[pledged]]/Table1[[#This Row],[backers_count]]),2),Table1[[#This Row],[pledged]])</f>
        <v>85.22</v>
      </c>
      <c r="S731" s="9">
        <f>(((Table1[[#This Row],[launched_at]]/60)/60)/24)+DATE(1970,1,1)</f>
        <v>41309.25</v>
      </c>
      <c r="T731" s="9">
        <f>(((Table1[[#This Row],[deadline]]/60)/60)/24)+DATE(1970,1,1)</f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tr">
        <f>LEFT(Table1[[#This Row],[category &amp; sub-category]],FIND("/",Table1[[#This Row],[category &amp; sub-category]])-1)</f>
        <v>technology</v>
      </c>
      <c r="P732" t="str">
        <f>RIGHT(Table1[[#This Row],[category &amp; sub-category]],LEN(Table1[[#This Row],[category &amp; sub-category]])-FIND("/",Table1[[#This Row],[category &amp; sub-category]]))</f>
        <v>wearables</v>
      </c>
      <c r="Q732" s="4">
        <f>ROUND(((Table1[[#This Row],[pledged]]/Table1[[#This Row],[goal]])*100),0)</f>
        <v>413</v>
      </c>
      <c r="R732">
        <f>IFERROR(ROUND((Table1[[#This Row],[pledged]]/Table1[[#This Row],[backers_count]]),2),Table1[[#This Row],[pledged]])</f>
        <v>110.97</v>
      </c>
      <c r="S732" s="9">
        <f>(((Table1[[#This Row],[launched_at]]/60)/60)/24)+DATE(1970,1,1)</f>
        <v>42147.208333333328</v>
      </c>
      <c r="T732" s="9">
        <f>(((Table1[[#This Row],[deadline]]/60)/60)/24)+DATE(1970,1,1)</f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tr">
        <f>LEFT(Table1[[#This Row],[category &amp; sub-category]],FIND("/",Table1[[#This Row],[category &amp; sub-category]])-1)</f>
        <v>technology</v>
      </c>
      <c r="P733" t="str">
        <f>RIGHT(Table1[[#This Row],[category &amp; sub-category]],LEN(Table1[[#This Row],[category &amp; sub-category]])-FIND("/",Table1[[#This Row],[category &amp; sub-category]]))</f>
        <v>web</v>
      </c>
      <c r="Q733" s="4">
        <f>ROUND(((Table1[[#This Row],[pledged]]/Table1[[#This Row],[goal]])*100),0)</f>
        <v>90</v>
      </c>
      <c r="R733">
        <f>IFERROR(ROUND((Table1[[#This Row],[pledged]]/Table1[[#This Row],[backers_count]]),2),Table1[[#This Row],[pledged]])</f>
        <v>32.97</v>
      </c>
      <c r="S733" s="9">
        <f>(((Table1[[#This Row],[launched_at]]/60)/60)/24)+DATE(1970,1,1)</f>
        <v>42939.208333333328</v>
      </c>
      <c r="T733" s="9">
        <f>(((Table1[[#This Row],[deadline]]/60)/60)/24)+DATE(1970,1,1)</f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tr">
        <f>LEFT(Table1[[#This Row],[category &amp; sub-category]],FIND("/",Table1[[#This Row],[category &amp; sub-category]])-1)</f>
        <v>music</v>
      </c>
      <c r="P734" t="str">
        <f>RIGHT(Table1[[#This Row],[category &amp; sub-category]],LEN(Table1[[#This Row],[category &amp; sub-category]])-FIND("/",Table1[[#This Row],[category &amp; sub-category]]))</f>
        <v>rock</v>
      </c>
      <c r="Q734" s="4">
        <f>ROUND(((Table1[[#This Row],[pledged]]/Table1[[#This Row],[goal]])*100),0)</f>
        <v>92</v>
      </c>
      <c r="R734">
        <f>IFERROR(ROUND((Table1[[#This Row],[pledged]]/Table1[[#This Row],[backers_count]]),2),Table1[[#This Row],[pledged]])</f>
        <v>96.01</v>
      </c>
      <c r="S734" s="9">
        <f>(((Table1[[#This Row],[launched_at]]/60)/60)/24)+DATE(1970,1,1)</f>
        <v>42816.208333333328</v>
      </c>
      <c r="T734" s="9">
        <f>(((Table1[[#This Row],[deadline]]/60)/60)/24)+DATE(1970,1,1)</f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tr">
        <f>LEFT(Table1[[#This Row],[category &amp; sub-category]],FIND("/",Table1[[#This Row],[category &amp; sub-category]])-1)</f>
        <v>music</v>
      </c>
      <c r="P735" t="str">
        <f>RIGHT(Table1[[#This Row],[category &amp; sub-category]],LEN(Table1[[#This Row],[category &amp; sub-category]])-FIND("/",Table1[[#This Row],[category &amp; sub-category]]))</f>
        <v>metal</v>
      </c>
      <c r="Q735" s="4">
        <f>ROUND(((Table1[[#This Row],[pledged]]/Table1[[#This Row],[goal]])*100),0)</f>
        <v>527</v>
      </c>
      <c r="R735">
        <f>IFERROR(ROUND((Table1[[#This Row],[pledged]]/Table1[[#This Row],[backers_count]]),2),Table1[[#This Row],[pledged]])</f>
        <v>84.97</v>
      </c>
      <c r="S735" s="9">
        <f>(((Table1[[#This Row],[launched_at]]/60)/60)/24)+DATE(1970,1,1)</f>
        <v>41844.208333333336</v>
      </c>
      <c r="T735" s="9">
        <f>(((Table1[[#This Row],[deadline]]/60)/60)/24)+DATE(1970,1,1)</f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tr">
        <f>LEFT(Table1[[#This Row],[category &amp; sub-category]],FIND("/",Table1[[#This Row],[category &amp; sub-category]])-1)</f>
        <v>theater</v>
      </c>
      <c r="P736" t="str">
        <f>RIGHT(Table1[[#This Row],[category &amp; sub-category]],LEN(Table1[[#This Row],[category &amp; sub-category]])-FIND("/",Table1[[#This Row],[category &amp; sub-category]]))</f>
        <v>plays</v>
      </c>
      <c r="Q736" s="4">
        <f>ROUND(((Table1[[#This Row],[pledged]]/Table1[[#This Row],[goal]])*100),0)</f>
        <v>319</v>
      </c>
      <c r="R736">
        <f>IFERROR(ROUND((Table1[[#This Row],[pledged]]/Table1[[#This Row],[backers_count]]),2),Table1[[#This Row],[pledged]])</f>
        <v>25.01</v>
      </c>
      <c r="S736" s="9">
        <f>(((Table1[[#This Row],[launched_at]]/60)/60)/24)+DATE(1970,1,1)</f>
        <v>42763.25</v>
      </c>
      <c r="T736" s="9">
        <f>(((Table1[[#This Row],[deadline]]/60)/60)/24)+DATE(1970,1,1)</f>
        <v>42775.25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tr">
        <f>LEFT(Table1[[#This Row],[category &amp; sub-category]],FIND("/",Table1[[#This Row],[category &amp; sub-category]])-1)</f>
        <v>photography</v>
      </c>
      <c r="P737" t="str">
        <f>RIGHT(Table1[[#This Row],[category &amp; sub-category]],LEN(Table1[[#This Row],[category &amp; sub-category]])-FIND("/",Table1[[#This Row],[category &amp; sub-category]]))</f>
        <v>photography books</v>
      </c>
      <c r="Q737" s="4">
        <f>ROUND(((Table1[[#This Row],[pledged]]/Table1[[#This Row],[goal]])*100),0)</f>
        <v>354</v>
      </c>
      <c r="R737">
        <f>IFERROR(ROUND((Table1[[#This Row],[pledged]]/Table1[[#This Row],[backers_count]]),2),Table1[[#This Row],[pledged]])</f>
        <v>66</v>
      </c>
      <c r="S737" s="9">
        <f>(((Table1[[#This Row],[launched_at]]/60)/60)/24)+DATE(1970,1,1)</f>
        <v>42459.208333333328</v>
      </c>
      <c r="T737" s="9">
        <f>(((Table1[[#This Row],[deadline]]/60)/60)/24)+DATE(1970,1,1)</f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tr">
        <f>LEFT(Table1[[#This Row],[category &amp; sub-category]],FIND("/",Table1[[#This Row],[category &amp; sub-category]])-1)</f>
        <v>publishing</v>
      </c>
      <c r="P738" t="str">
        <f>RIGHT(Table1[[#This Row],[category &amp; sub-category]],LEN(Table1[[#This Row],[category &amp; sub-category]])-FIND("/",Table1[[#This Row],[category &amp; sub-category]]))</f>
        <v>nonfiction</v>
      </c>
      <c r="Q738" s="4">
        <f>ROUND(((Table1[[#This Row],[pledged]]/Table1[[#This Row],[goal]])*100),0)</f>
        <v>33</v>
      </c>
      <c r="R738">
        <f>IFERROR(ROUND((Table1[[#This Row],[pledged]]/Table1[[#This Row],[backers_count]]),2),Table1[[#This Row],[pledged]])</f>
        <v>87.34</v>
      </c>
      <c r="S738" s="9">
        <f>(((Table1[[#This Row],[launched_at]]/60)/60)/24)+DATE(1970,1,1)</f>
        <v>42055.25</v>
      </c>
      <c r="T738" s="9">
        <f>(((Table1[[#This Row],[deadline]]/60)/60)/24)+DATE(1970,1,1)</f>
        <v>42059.25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tr">
        <f>LEFT(Table1[[#This Row],[category &amp; sub-category]],FIND("/",Table1[[#This Row],[category &amp; sub-category]])-1)</f>
        <v>music</v>
      </c>
      <c r="P739" t="str">
        <f>RIGHT(Table1[[#This Row],[category &amp; sub-category]],LEN(Table1[[#This Row],[category &amp; sub-category]])-FIND("/",Table1[[#This Row],[category &amp; sub-category]]))</f>
        <v>indie rock</v>
      </c>
      <c r="Q739" s="4">
        <f>ROUND(((Table1[[#This Row],[pledged]]/Table1[[#This Row],[goal]])*100),0)</f>
        <v>136</v>
      </c>
      <c r="R739">
        <f>IFERROR(ROUND((Table1[[#This Row],[pledged]]/Table1[[#This Row],[backers_count]]),2),Table1[[#This Row],[pledged]])</f>
        <v>27.93</v>
      </c>
      <c r="S739" s="9">
        <f>(((Table1[[#This Row],[launched_at]]/60)/60)/24)+DATE(1970,1,1)</f>
        <v>42685.25</v>
      </c>
      <c r="T739" s="9">
        <f>(((Table1[[#This Row],[deadline]]/60)/60)/24)+DATE(1970,1,1)</f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tr">
        <f>LEFT(Table1[[#This Row],[category &amp; sub-category]],FIND("/",Table1[[#This Row],[category &amp; sub-category]])-1)</f>
        <v>theater</v>
      </c>
      <c r="P740" t="str">
        <f>RIGHT(Table1[[#This Row],[category &amp; sub-category]],LEN(Table1[[#This Row],[category &amp; sub-category]])-FIND("/",Table1[[#This Row],[category &amp; sub-category]]))</f>
        <v>plays</v>
      </c>
      <c r="Q740" s="4">
        <f>ROUND(((Table1[[#This Row],[pledged]]/Table1[[#This Row],[goal]])*100),0)</f>
        <v>2</v>
      </c>
      <c r="R740">
        <f>IFERROR(ROUND((Table1[[#This Row],[pledged]]/Table1[[#This Row],[backers_count]]),2),Table1[[#This Row],[pledged]])</f>
        <v>103.8</v>
      </c>
      <c r="S740" s="9">
        <f>(((Table1[[#This Row],[launched_at]]/60)/60)/24)+DATE(1970,1,1)</f>
        <v>41959.25</v>
      </c>
      <c r="T740" s="9">
        <f>(((Table1[[#This Row],[deadline]]/60)/60)/24)+DATE(1970,1,1)</f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tr">
        <f>LEFT(Table1[[#This Row],[category &amp; sub-category]],FIND("/",Table1[[#This Row],[category &amp; sub-category]])-1)</f>
        <v>music</v>
      </c>
      <c r="P741" t="str">
        <f>RIGHT(Table1[[#This Row],[category &amp; sub-category]],LEN(Table1[[#This Row],[category &amp; sub-category]])-FIND("/",Table1[[#This Row],[category &amp; sub-category]]))</f>
        <v>indie rock</v>
      </c>
      <c r="Q741" s="4">
        <f>ROUND(((Table1[[#This Row],[pledged]]/Table1[[#This Row],[goal]])*100),0)</f>
        <v>61</v>
      </c>
      <c r="R741">
        <f>IFERROR(ROUND((Table1[[#This Row],[pledged]]/Table1[[#This Row],[backers_count]]),2),Table1[[#This Row],[pledged]])</f>
        <v>31.94</v>
      </c>
      <c r="S741" s="9">
        <f>(((Table1[[#This Row],[launched_at]]/60)/60)/24)+DATE(1970,1,1)</f>
        <v>41089.208333333336</v>
      </c>
      <c r="T741" s="9">
        <f>(((Table1[[#This Row],[deadline]]/60)/60)/24)+DATE(1970,1,1)</f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tr">
        <f>LEFT(Table1[[#This Row],[category &amp; sub-category]],FIND("/",Table1[[#This Row],[category &amp; sub-category]])-1)</f>
        <v>theater</v>
      </c>
      <c r="P742" t="str">
        <f>RIGHT(Table1[[#This Row],[category &amp; sub-category]],LEN(Table1[[#This Row],[category &amp; sub-category]])-FIND("/",Table1[[#This Row],[category &amp; sub-category]]))</f>
        <v>plays</v>
      </c>
      <c r="Q742" s="4">
        <f>ROUND(((Table1[[#This Row],[pledged]]/Table1[[#This Row],[goal]])*100),0)</f>
        <v>30</v>
      </c>
      <c r="R742">
        <f>IFERROR(ROUND((Table1[[#This Row],[pledged]]/Table1[[#This Row],[backers_count]]),2),Table1[[#This Row],[pledged]])</f>
        <v>99.5</v>
      </c>
      <c r="S742" s="9">
        <f>(((Table1[[#This Row],[launched_at]]/60)/60)/24)+DATE(1970,1,1)</f>
        <v>42769.25</v>
      </c>
      <c r="T742" s="9">
        <f>(((Table1[[#This Row],[deadline]]/60)/60)/24)+DATE(1970,1,1)</f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tr">
        <f>LEFT(Table1[[#This Row],[category &amp; sub-category]],FIND("/",Table1[[#This Row],[category &amp; sub-category]])-1)</f>
        <v>theater</v>
      </c>
      <c r="P743" t="str">
        <f>RIGHT(Table1[[#This Row],[category &amp; sub-category]],LEN(Table1[[#This Row],[category &amp; sub-category]])-FIND("/",Table1[[#This Row],[category &amp; sub-category]]))</f>
        <v>plays</v>
      </c>
      <c r="Q743" s="4">
        <f>ROUND(((Table1[[#This Row],[pledged]]/Table1[[#This Row],[goal]])*100),0)</f>
        <v>1179</v>
      </c>
      <c r="R743">
        <f>IFERROR(ROUND((Table1[[#This Row],[pledged]]/Table1[[#This Row],[backers_count]]),2),Table1[[#This Row],[pledged]])</f>
        <v>108.85</v>
      </c>
      <c r="S743" s="9">
        <f>(((Table1[[#This Row],[launched_at]]/60)/60)/24)+DATE(1970,1,1)</f>
        <v>40321.208333333336</v>
      </c>
      <c r="T743" s="9">
        <f>(((Table1[[#This Row],[deadline]]/60)/60)/24)+DATE(1970,1,1)</f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tr">
        <f>LEFT(Table1[[#This Row],[category &amp; sub-category]],FIND("/",Table1[[#This Row],[category &amp; sub-category]])-1)</f>
        <v>music</v>
      </c>
      <c r="P744" t="str">
        <f>RIGHT(Table1[[#This Row],[category &amp; sub-category]],LEN(Table1[[#This Row],[category &amp; sub-category]])-FIND("/",Table1[[#This Row],[category &amp; sub-category]]))</f>
        <v>electric music</v>
      </c>
      <c r="Q744" s="4">
        <f>ROUND(((Table1[[#This Row],[pledged]]/Table1[[#This Row],[goal]])*100),0)</f>
        <v>1126</v>
      </c>
      <c r="R744">
        <f>IFERROR(ROUND((Table1[[#This Row],[pledged]]/Table1[[#This Row],[backers_count]]),2),Table1[[#This Row],[pledged]])</f>
        <v>110.76</v>
      </c>
      <c r="S744" s="9">
        <f>(((Table1[[#This Row],[launched_at]]/60)/60)/24)+DATE(1970,1,1)</f>
        <v>40197.25</v>
      </c>
      <c r="T744" s="9">
        <f>(((Table1[[#This Row],[deadline]]/60)/60)/24)+DATE(1970,1,1)</f>
        <v>40239.25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tr">
        <f>LEFT(Table1[[#This Row],[category &amp; sub-category]],FIND("/",Table1[[#This Row],[category &amp; sub-category]])-1)</f>
        <v>theater</v>
      </c>
      <c r="P745" t="str">
        <f>RIGHT(Table1[[#This Row],[category &amp; sub-category]],LEN(Table1[[#This Row],[category &amp; sub-category]])-FIND("/",Table1[[#This Row],[category &amp; sub-category]]))</f>
        <v>plays</v>
      </c>
      <c r="Q745" s="4">
        <f>ROUND(((Table1[[#This Row],[pledged]]/Table1[[#This Row],[goal]])*100),0)</f>
        <v>13</v>
      </c>
      <c r="R745">
        <f>IFERROR(ROUND((Table1[[#This Row],[pledged]]/Table1[[#This Row],[backers_count]]),2),Table1[[#This Row],[pledged]])</f>
        <v>29.65</v>
      </c>
      <c r="S745" s="9">
        <f>(((Table1[[#This Row],[launched_at]]/60)/60)/24)+DATE(1970,1,1)</f>
        <v>42298.208333333328</v>
      </c>
      <c r="T745" s="9">
        <f>(((Table1[[#This Row],[deadline]]/60)/60)/24)+DATE(1970,1,1)</f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tr">
        <f>LEFT(Table1[[#This Row],[category &amp; sub-category]],FIND("/",Table1[[#This Row],[category &amp; sub-category]])-1)</f>
        <v>theater</v>
      </c>
      <c r="P746" t="str">
        <f>RIGHT(Table1[[#This Row],[category &amp; sub-category]],LEN(Table1[[#This Row],[category &amp; sub-category]])-FIND("/",Table1[[#This Row],[category &amp; sub-category]]))</f>
        <v>plays</v>
      </c>
      <c r="Q746" s="4">
        <f>ROUND(((Table1[[#This Row],[pledged]]/Table1[[#This Row],[goal]])*100),0)</f>
        <v>712</v>
      </c>
      <c r="R746">
        <f>IFERROR(ROUND((Table1[[#This Row],[pledged]]/Table1[[#This Row],[backers_count]]),2),Table1[[#This Row],[pledged]])</f>
        <v>101.71</v>
      </c>
      <c r="S746" s="9">
        <f>(((Table1[[#This Row],[launched_at]]/60)/60)/24)+DATE(1970,1,1)</f>
        <v>43322.208333333328</v>
      </c>
      <c r="T746" s="9">
        <f>(((Table1[[#This Row],[deadline]]/60)/60)/24)+DATE(1970,1,1)</f>
        <v>43324.208333333328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tr">
        <f>LEFT(Table1[[#This Row],[category &amp; sub-category]],FIND("/",Table1[[#This Row],[category &amp; sub-category]])-1)</f>
        <v>technology</v>
      </c>
      <c r="P747" t="str">
        <f>RIGHT(Table1[[#This Row],[category &amp; sub-category]],LEN(Table1[[#This Row],[category &amp; sub-category]])-FIND("/",Table1[[#This Row],[category &amp; sub-category]]))</f>
        <v>wearables</v>
      </c>
      <c r="Q747" s="4">
        <f>ROUND(((Table1[[#This Row],[pledged]]/Table1[[#This Row],[goal]])*100),0)</f>
        <v>30</v>
      </c>
      <c r="R747">
        <f>IFERROR(ROUND((Table1[[#This Row],[pledged]]/Table1[[#This Row],[backers_count]]),2),Table1[[#This Row],[pledged]])</f>
        <v>61.5</v>
      </c>
      <c r="S747" s="9">
        <f>(((Table1[[#This Row],[launched_at]]/60)/60)/24)+DATE(1970,1,1)</f>
        <v>40328.208333333336</v>
      </c>
      <c r="T747" s="9">
        <f>(((Table1[[#This Row],[deadline]]/60)/60)/24)+DATE(1970,1,1)</f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tr">
        <f>LEFT(Table1[[#This Row],[category &amp; sub-category]],FIND("/",Table1[[#This Row],[category &amp; sub-category]])-1)</f>
        <v>technology</v>
      </c>
      <c r="P748" t="str">
        <f>RIGHT(Table1[[#This Row],[category &amp; sub-category]],LEN(Table1[[#This Row],[category &amp; sub-category]])-FIND("/",Table1[[#This Row],[category &amp; sub-category]]))</f>
        <v>web</v>
      </c>
      <c r="Q748" s="4">
        <f>ROUND(((Table1[[#This Row],[pledged]]/Table1[[#This Row],[goal]])*100),0)</f>
        <v>213</v>
      </c>
      <c r="R748">
        <f>IFERROR(ROUND((Table1[[#This Row],[pledged]]/Table1[[#This Row],[backers_count]]),2),Table1[[#This Row],[pledged]])</f>
        <v>35</v>
      </c>
      <c r="S748" s="9">
        <f>(((Table1[[#This Row],[launched_at]]/60)/60)/24)+DATE(1970,1,1)</f>
        <v>40825.208333333336</v>
      </c>
      <c r="T748" s="9">
        <f>(((Table1[[#This Row],[deadline]]/60)/60)/24)+DATE(1970,1,1)</f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tr">
        <f>LEFT(Table1[[#This Row],[category &amp; sub-category]],FIND("/",Table1[[#This Row],[category &amp; sub-category]])-1)</f>
        <v>theater</v>
      </c>
      <c r="P749" t="str">
        <f>RIGHT(Table1[[#This Row],[category &amp; sub-category]],LEN(Table1[[#This Row],[category &amp; sub-category]])-FIND("/",Table1[[#This Row],[category &amp; sub-category]]))</f>
        <v>plays</v>
      </c>
      <c r="Q749" s="4">
        <f>ROUND(((Table1[[#This Row],[pledged]]/Table1[[#This Row],[goal]])*100),0)</f>
        <v>229</v>
      </c>
      <c r="R749">
        <f>IFERROR(ROUND((Table1[[#This Row],[pledged]]/Table1[[#This Row],[backers_count]]),2),Table1[[#This Row],[pledged]])</f>
        <v>40.049999999999997</v>
      </c>
      <c r="S749" s="9">
        <f>(((Table1[[#This Row],[launched_at]]/60)/60)/24)+DATE(1970,1,1)</f>
        <v>40423.208333333336</v>
      </c>
      <c r="T749" s="9">
        <f>(((Table1[[#This Row],[deadline]]/60)/60)/24)+DATE(1970,1,1)</f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tr">
        <f>LEFT(Table1[[#This Row],[category &amp; sub-category]],FIND("/",Table1[[#This Row],[category &amp; sub-category]])-1)</f>
        <v>film &amp; video</v>
      </c>
      <c r="P750" t="str">
        <f>RIGHT(Table1[[#This Row],[category &amp; sub-category]],LEN(Table1[[#This Row],[category &amp; sub-category]])-FIND("/",Table1[[#This Row],[category &amp; sub-category]]))</f>
        <v>animation</v>
      </c>
      <c r="Q750" s="4">
        <f>ROUND(((Table1[[#This Row],[pledged]]/Table1[[#This Row],[goal]])*100),0)</f>
        <v>35</v>
      </c>
      <c r="R750">
        <f>IFERROR(ROUND((Table1[[#This Row],[pledged]]/Table1[[#This Row],[backers_count]]),2),Table1[[#This Row],[pledged]])</f>
        <v>110.97</v>
      </c>
      <c r="S750" s="9">
        <f>(((Table1[[#This Row],[launched_at]]/60)/60)/24)+DATE(1970,1,1)</f>
        <v>40238.25</v>
      </c>
      <c r="T750" s="9">
        <f>(((Table1[[#This Row],[deadline]]/60)/60)/24)+DATE(1970,1,1)</f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tr">
        <f>LEFT(Table1[[#This Row],[category &amp; sub-category]],FIND("/",Table1[[#This Row],[category &amp; sub-category]])-1)</f>
        <v>technology</v>
      </c>
      <c r="P751" t="str">
        <f>RIGHT(Table1[[#This Row],[category &amp; sub-category]],LEN(Table1[[#This Row],[category &amp; sub-category]])-FIND("/",Table1[[#This Row],[category &amp; sub-category]]))</f>
        <v>wearables</v>
      </c>
      <c r="Q751" s="4">
        <f>ROUND(((Table1[[#This Row],[pledged]]/Table1[[#This Row],[goal]])*100),0)</f>
        <v>157</v>
      </c>
      <c r="R751">
        <f>IFERROR(ROUND((Table1[[#This Row],[pledged]]/Table1[[#This Row],[backers_count]]),2),Table1[[#This Row],[pledged]])</f>
        <v>36.96</v>
      </c>
      <c r="S751" s="9">
        <f>(((Table1[[#This Row],[launched_at]]/60)/60)/24)+DATE(1970,1,1)</f>
        <v>41920.208333333336</v>
      </c>
      <c r="T751" s="9">
        <f>(((Table1[[#This Row],[deadline]]/60)/60)/24)+DATE(1970,1,1)</f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tr">
        <f>LEFT(Table1[[#This Row],[category &amp; sub-category]],FIND("/",Table1[[#This Row],[category &amp; sub-category]])-1)</f>
        <v>music</v>
      </c>
      <c r="P752" t="str">
        <f>RIGHT(Table1[[#This Row],[category &amp; sub-category]],LEN(Table1[[#This Row],[category &amp; sub-category]])-FIND("/",Table1[[#This Row],[category &amp; sub-category]]))</f>
        <v>electric music</v>
      </c>
      <c r="Q752" s="4">
        <f>ROUND(((Table1[[#This Row],[pledged]]/Table1[[#This Row],[goal]])*100),0)</f>
        <v>1</v>
      </c>
      <c r="R752">
        <f>IFERROR(ROUND((Table1[[#This Row],[pledged]]/Table1[[#This Row],[backers_count]]),2),Table1[[#This Row],[pledged]])</f>
        <v>1</v>
      </c>
      <c r="S752" s="9">
        <f>(((Table1[[#This Row],[launched_at]]/60)/60)/24)+DATE(1970,1,1)</f>
        <v>40360.208333333336</v>
      </c>
      <c r="T752" s="9">
        <f>(((Table1[[#This Row],[deadline]]/60)/60)/24)+DATE(1970,1,1)</f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tr">
        <f>LEFT(Table1[[#This Row],[category &amp; sub-category]],FIND("/",Table1[[#This Row],[category &amp; sub-category]])-1)</f>
        <v>publishing</v>
      </c>
      <c r="P753" t="str">
        <f>RIGHT(Table1[[#This Row],[category &amp; sub-category]],LEN(Table1[[#This Row],[category &amp; sub-category]])-FIND("/",Table1[[#This Row],[category &amp; sub-category]]))</f>
        <v>nonfiction</v>
      </c>
      <c r="Q753" s="4">
        <f>ROUND(((Table1[[#This Row],[pledged]]/Table1[[#This Row],[goal]])*100),0)</f>
        <v>232</v>
      </c>
      <c r="R753">
        <f>IFERROR(ROUND((Table1[[#This Row],[pledged]]/Table1[[#This Row],[backers_count]]),2),Table1[[#This Row],[pledged]])</f>
        <v>30.97</v>
      </c>
      <c r="S753" s="9">
        <f>(((Table1[[#This Row],[launched_at]]/60)/60)/24)+DATE(1970,1,1)</f>
        <v>42446.208333333328</v>
      </c>
      <c r="T753" s="9">
        <f>(((Table1[[#This Row],[deadline]]/60)/60)/24)+DATE(1970,1,1)</f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tr">
        <f>LEFT(Table1[[#This Row],[category &amp; sub-category]],FIND("/",Table1[[#This Row],[category &amp; sub-category]])-1)</f>
        <v>theater</v>
      </c>
      <c r="P754" t="str">
        <f>RIGHT(Table1[[#This Row],[category &amp; sub-category]],LEN(Table1[[#This Row],[category &amp; sub-category]])-FIND("/",Table1[[#This Row],[category &amp; sub-category]]))</f>
        <v>plays</v>
      </c>
      <c r="Q754" s="4">
        <f>ROUND(((Table1[[#This Row],[pledged]]/Table1[[#This Row],[goal]])*100),0)</f>
        <v>92</v>
      </c>
      <c r="R754">
        <f>IFERROR(ROUND((Table1[[#This Row],[pledged]]/Table1[[#This Row],[backers_count]]),2),Table1[[#This Row],[pledged]])</f>
        <v>47.04</v>
      </c>
      <c r="S754" s="9">
        <f>(((Table1[[#This Row],[launched_at]]/60)/60)/24)+DATE(1970,1,1)</f>
        <v>40395.208333333336</v>
      </c>
      <c r="T754" s="9">
        <f>(((Table1[[#This Row],[deadline]]/60)/60)/24)+DATE(1970,1,1)</f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tr">
        <f>LEFT(Table1[[#This Row],[category &amp; sub-category]],FIND("/",Table1[[#This Row],[category &amp; sub-category]])-1)</f>
        <v>photography</v>
      </c>
      <c r="P755" t="str">
        <f>RIGHT(Table1[[#This Row],[category &amp; sub-category]],LEN(Table1[[#This Row],[category &amp; sub-category]])-FIND("/",Table1[[#This Row],[category &amp; sub-category]]))</f>
        <v>photography books</v>
      </c>
      <c r="Q755" s="4">
        <f>ROUND(((Table1[[#This Row],[pledged]]/Table1[[#This Row],[goal]])*100),0)</f>
        <v>257</v>
      </c>
      <c r="R755">
        <f>IFERROR(ROUND((Table1[[#This Row],[pledged]]/Table1[[#This Row],[backers_count]]),2),Table1[[#This Row],[pledged]])</f>
        <v>88.07</v>
      </c>
      <c r="S755" s="9">
        <f>(((Table1[[#This Row],[launched_at]]/60)/60)/24)+DATE(1970,1,1)</f>
        <v>40321.208333333336</v>
      </c>
      <c r="T755" s="9">
        <f>(((Table1[[#This Row],[deadline]]/60)/60)/24)+DATE(1970,1,1)</f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tr">
        <f>LEFT(Table1[[#This Row],[category &amp; sub-category]],FIND("/",Table1[[#This Row],[category &amp; sub-category]])-1)</f>
        <v>theater</v>
      </c>
      <c r="P756" t="str">
        <f>RIGHT(Table1[[#This Row],[category &amp; sub-category]],LEN(Table1[[#This Row],[category &amp; sub-category]])-FIND("/",Table1[[#This Row],[category &amp; sub-category]]))</f>
        <v>plays</v>
      </c>
      <c r="Q756" s="4">
        <f>ROUND(((Table1[[#This Row],[pledged]]/Table1[[#This Row],[goal]])*100),0)</f>
        <v>168</v>
      </c>
      <c r="R756">
        <f>IFERROR(ROUND((Table1[[#This Row],[pledged]]/Table1[[#This Row],[backers_count]]),2),Table1[[#This Row],[pledged]])</f>
        <v>37.01</v>
      </c>
      <c r="S756" s="9">
        <f>(((Table1[[#This Row],[launched_at]]/60)/60)/24)+DATE(1970,1,1)</f>
        <v>41210.208333333336</v>
      </c>
      <c r="T756" s="9">
        <f>(((Table1[[#This Row],[deadline]]/60)/60)/24)+DATE(1970,1,1)</f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tr">
        <f>LEFT(Table1[[#This Row],[category &amp; sub-category]],FIND("/",Table1[[#This Row],[category &amp; sub-category]])-1)</f>
        <v>theater</v>
      </c>
      <c r="P757" t="str">
        <f>RIGHT(Table1[[#This Row],[category &amp; sub-category]],LEN(Table1[[#This Row],[category &amp; sub-category]])-FIND("/",Table1[[#This Row],[category &amp; sub-category]]))</f>
        <v>plays</v>
      </c>
      <c r="Q757" s="4">
        <f>ROUND(((Table1[[#This Row],[pledged]]/Table1[[#This Row],[goal]])*100),0)</f>
        <v>167</v>
      </c>
      <c r="R757">
        <f>IFERROR(ROUND((Table1[[#This Row],[pledged]]/Table1[[#This Row],[backers_count]]),2),Table1[[#This Row],[pledged]])</f>
        <v>26.03</v>
      </c>
      <c r="S757" s="9">
        <f>(((Table1[[#This Row],[launched_at]]/60)/60)/24)+DATE(1970,1,1)</f>
        <v>43096.25</v>
      </c>
      <c r="T757" s="9">
        <f>(((Table1[[#This Row],[deadline]]/60)/60)/24)+DATE(1970,1,1)</f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tr">
        <f>LEFT(Table1[[#This Row],[category &amp; sub-category]],FIND("/",Table1[[#This Row],[category &amp; sub-category]])-1)</f>
        <v>theater</v>
      </c>
      <c r="P758" t="str">
        <f>RIGHT(Table1[[#This Row],[category &amp; sub-category]],LEN(Table1[[#This Row],[category &amp; sub-category]])-FIND("/",Table1[[#This Row],[category &amp; sub-category]]))</f>
        <v>plays</v>
      </c>
      <c r="Q758" s="4">
        <f>ROUND(((Table1[[#This Row],[pledged]]/Table1[[#This Row],[goal]])*100),0)</f>
        <v>772</v>
      </c>
      <c r="R758">
        <f>IFERROR(ROUND((Table1[[#This Row],[pledged]]/Table1[[#This Row],[backers_count]]),2),Table1[[#This Row],[pledged]])</f>
        <v>67.819999999999993</v>
      </c>
      <c r="S758" s="9">
        <f>(((Table1[[#This Row],[launched_at]]/60)/60)/24)+DATE(1970,1,1)</f>
        <v>42024.25</v>
      </c>
      <c r="T758" s="9">
        <f>(((Table1[[#This Row],[deadline]]/60)/60)/24)+DATE(1970,1,1)</f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tr">
        <f>LEFT(Table1[[#This Row],[category &amp; sub-category]],FIND("/",Table1[[#This Row],[category &amp; sub-category]])-1)</f>
        <v>film &amp; video</v>
      </c>
      <c r="P759" t="str">
        <f>RIGHT(Table1[[#This Row],[category &amp; sub-category]],LEN(Table1[[#This Row],[category &amp; sub-category]])-FIND("/",Table1[[#This Row],[category &amp; sub-category]]))</f>
        <v>drama</v>
      </c>
      <c r="Q759" s="4">
        <f>ROUND(((Table1[[#This Row],[pledged]]/Table1[[#This Row],[goal]])*100),0)</f>
        <v>407</v>
      </c>
      <c r="R759">
        <f>IFERROR(ROUND((Table1[[#This Row],[pledged]]/Table1[[#This Row],[backers_count]]),2),Table1[[#This Row],[pledged]])</f>
        <v>49.96</v>
      </c>
      <c r="S759" s="9">
        <f>(((Table1[[#This Row],[launched_at]]/60)/60)/24)+DATE(1970,1,1)</f>
        <v>40675.208333333336</v>
      </c>
      <c r="T759" s="9">
        <f>(((Table1[[#This Row],[deadline]]/60)/60)/24)+DATE(1970,1,1)</f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tr">
        <f>LEFT(Table1[[#This Row],[category &amp; sub-category]],FIND("/",Table1[[#This Row],[category &amp; sub-category]])-1)</f>
        <v>music</v>
      </c>
      <c r="P760" t="str">
        <f>RIGHT(Table1[[#This Row],[category &amp; sub-category]],LEN(Table1[[#This Row],[category &amp; sub-category]])-FIND("/",Table1[[#This Row],[category &amp; sub-category]]))</f>
        <v>rock</v>
      </c>
      <c r="Q760" s="4">
        <f>ROUND(((Table1[[#This Row],[pledged]]/Table1[[#This Row],[goal]])*100),0)</f>
        <v>564</v>
      </c>
      <c r="R760">
        <f>IFERROR(ROUND((Table1[[#This Row],[pledged]]/Table1[[#This Row],[backers_count]]),2),Table1[[#This Row],[pledged]])</f>
        <v>110.02</v>
      </c>
      <c r="S760" s="9">
        <f>(((Table1[[#This Row],[launched_at]]/60)/60)/24)+DATE(1970,1,1)</f>
        <v>41936.208333333336</v>
      </c>
      <c r="T760" s="9">
        <f>(((Table1[[#This Row],[deadline]]/60)/60)/24)+DATE(1970,1,1)</f>
        <v>41945.208333333336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tr">
        <f>LEFT(Table1[[#This Row],[category &amp; sub-category]],FIND("/",Table1[[#This Row],[category &amp; sub-category]])-1)</f>
        <v>music</v>
      </c>
      <c r="P761" t="str">
        <f>RIGHT(Table1[[#This Row],[category &amp; sub-category]],LEN(Table1[[#This Row],[category &amp; sub-category]])-FIND("/",Table1[[#This Row],[category &amp; sub-category]]))</f>
        <v>electric music</v>
      </c>
      <c r="Q761" s="4">
        <f>ROUND(((Table1[[#This Row],[pledged]]/Table1[[#This Row],[goal]])*100),0)</f>
        <v>68</v>
      </c>
      <c r="R761">
        <f>IFERROR(ROUND((Table1[[#This Row],[pledged]]/Table1[[#This Row],[backers_count]]),2),Table1[[#This Row],[pledged]])</f>
        <v>89.96</v>
      </c>
      <c r="S761" s="9">
        <f>(((Table1[[#This Row],[launched_at]]/60)/60)/24)+DATE(1970,1,1)</f>
        <v>43136.25</v>
      </c>
      <c r="T761" s="9">
        <f>(((Table1[[#This Row],[deadline]]/60)/60)/24)+DATE(1970,1,1)</f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tr">
        <f>LEFT(Table1[[#This Row],[category &amp; sub-category]],FIND("/",Table1[[#This Row],[category &amp; sub-category]])-1)</f>
        <v>games</v>
      </c>
      <c r="P762" t="str">
        <f>RIGHT(Table1[[#This Row],[category &amp; sub-category]],LEN(Table1[[#This Row],[category &amp; sub-category]])-FIND("/",Table1[[#This Row],[category &amp; sub-category]]))</f>
        <v>video games</v>
      </c>
      <c r="Q762" s="4">
        <f>ROUND(((Table1[[#This Row],[pledged]]/Table1[[#This Row],[goal]])*100),0)</f>
        <v>34</v>
      </c>
      <c r="R762">
        <f>IFERROR(ROUND((Table1[[#This Row],[pledged]]/Table1[[#This Row],[backers_count]]),2),Table1[[#This Row],[pledged]])</f>
        <v>79.010000000000005</v>
      </c>
      <c r="S762" s="9">
        <f>(((Table1[[#This Row],[launched_at]]/60)/60)/24)+DATE(1970,1,1)</f>
        <v>43678.208333333328</v>
      </c>
      <c r="T762" s="9">
        <f>(((Table1[[#This Row],[deadline]]/60)/60)/24)+DATE(1970,1,1)</f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tr">
        <f>LEFT(Table1[[#This Row],[category &amp; sub-category]],FIND("/",Table1[[#This Row],[category &amp; sub-category]])-1)</f>
        <v>music</v>
      </c>
      <c r="P763" t="str">
        <f>RIGHT(Table1[[#This Row],[category &amp; sub-category]],LEN(Table1[[#This Row],[category &amp; sub-category]])-FIND("/",Table1[[#This Row],[category &amp; sub-category]]))</f>
        <v>rock</v>
      </c>
      <c r="Q763" s="4">
        <f>ROUND(((Table1[[#This Row],[pledged]]/Table1[[#This Row],[goal]])*100),0)</f>
        <v>655</v>
      </c>
      <c r="R763">
        <f>IFERROR(ROUND((Table1[[#This Row],[pledged]]/Table1[[#This Row],[backers_count]]),2),Table1[[#This Row],[pledged]])</f>
        <v>86.87</v>
      </c>
      <c r="S763" s="9">
        <f>(((Table1[[#This Row],[launched_at]]/60)/60)/24)+DATE(1970,1,1)</f>
        <v>42938.208333333328</v>
      </c>
      <c r="T763" s="9">
        <f>(((Table1[[#This Row],[deadline]]/60)/60)/24)+DATE(1970,1,1)</f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tr">
        <f>LEFT(Table1[[#This Row],[category &amp; sub-category]],FIND("/",Table1[[#This Row],[category &amp; sub-category]])-1)</f>
        <v>music</v>
      </c>
      <c r="P764" t="str">
        <f>RIGHT(Table1[[#This Row],[category &amp; sub-category]],LEN(Table1[[#This Row],[category &amp; sub-category]])-FIND("/",Table1[[#This Row],[category &amp; sub-category]]))</f>
        <v>jazz</v>
      </c>
      <c r="Q764" s="4">
        <f>ROUND(((Table1[[#This Row],[pledged]]/Table1[[#This Row],[goal]])*100),0)</f>
        <v>177</v>
      </c>
      <c r="R764">
        <f>IFERROR(ROUND((Table1[[#This Row],[pledged]]/Table1[[#This Row],[backers_count]]),2),Table1[[#This Row],[pledged]])</f>
        <v>62.04</v>
      </c>
      <c r="S764" s="9">
        <f>(((Table1[[#This Row],[launched_at]]/60)/60)/24)+DATE(1970,1,1)</f>
        <v>41241.25</v>
      </c>
      <c r="T764" s="9">
        <f>(((Table1[[#This Row],[deadline]]/60)/60)/24)+DATE(1970,1,1)</f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tr">
        <f>LEFT(Table1[[#This Row],[category &amp; sub-category]],FIND("/",Table1[[#This Row],[category &amp; sub-category]])-1)</f>
        <v>theater</v>
      </c>
      <c r="P765" t="str">
        <f>RIGHT(Table1[[#This Row],[category &amp; sub-category]],LEN(Table1[[#This Row],[category &amp; sub-category]])-FIND("/",Table1[[#This Row],[category &amp; sub-category]]))</f>
        <v>plays</v>
      </c>
      <c r="Q765" s="4">
        <f>ROUND(((Table1[[#This Row],[pledged]]/Table1[[#This Row],[goal]])*100),0)</f>
        <v>113</v>
      </c>
      <c r="R765">
        <f>IFERROR(ROUND((Table1[[#This Row],[pledged]]/Table1[[#This Row],[backers_count]]),2),Table1[[#This Row],[pledged]])</f>
        <v>26.97</v>
      </c>
      <c r="S765" s="9">
        <f>(((Table1[[#This Row],[launched_at]]/60)/60)/24)+DATE(1970,1,1)</f>
        <v>41037.208333333336</v>
      </c>
      <c r="T765" s="9">
        <f>(((Table1[[#This Row],[deadline]]/60)/60)/24)+DATE(1970,1,1)</f>
        <v>41072.208333333336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tr">
        <f>LEFT(Table1[[#This Row],[category &amp; sub-category]],FIND("/",Table1[[#This Row],[category &amp; sub-category]])-1)</f>
        <v>music</v>
      </c>
      <c r="P766" t="str">
        <f>RIGHT(Table1[[#This Row],[category &amp; sub-category]],LEN(Table1[[#This Row],[category &amp; sub-category]])-FIND("/",Table1[[#This Row],[category &amp; sub-category]]))</f>
        <v>rock</v>
      </c>
      <c r="Q766" s="4">
        <f>ROUND(((Table1[[#This Row],[pledged]]/Table1[[#This Row],[goal]])*100),0)</f>
        <v>728</v>
      </c>
      <c r="R766">
        <f>IFERROR(ROUND((Table1[[#This Row],[pledged]]/Table1[[#This Row],[backers_count]]),2),Table1[[#This Row],[pledged]])</f>
        <v>54.12</v>
      </c>
      <c r="S766" s="9">
        <f>(((Table1[[#This Row],[launched_at]]/60)/60)/24)+DATE(1970,1,1)</f>
        <v>40676.208333333336</v>
      </c>
      <c r="T766" s="9">
        <f>(((Table1[[#This Row],[deadline]]/60)/60)/24)+DATE(1970,1,1)</f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tr">
        <f>LEFT(Table1[[#This Row],[category &amp; sub-category]],FIND("/",Table1[[#This Row],[category &amp; sub-category]])-1)</f>
        <v>music</v>
      </c>
      <c r="P767" t="str">
        <f>RIGHT(Table1[[#This Row],[category &amp; sub-category]],LEN(Table1[[#This Row],[category &amp; sub-category]])-FIND("/",Table1[[#This Row],[category &amp; sub-category]]))</f>
        <v>indie rock</v>
      </c>
      <c r="Q767" s="4">
        <f>ROUND(((Table1[[#This Row],[pledged]]/Table1[[#This Row],[goal]])*100),0)</f>
        <v>208</v>
      </c>
      <c r="R767">
        <f>IFERROR(ROUND((Table1[[#This Row],[pledged]]/Table1[[#This Row],[backers_count]]),2),Table1[[#This Row],[pledged]])</f>
        <v>41.04</v>
      </c>
      <c r="S767" s="9">
        <f>(((Table1[[#This Row],[launched_at]]/60)/60)/24)+DATE(1970,1,1)</f>
        <v>42840.208333333328</v>
      </c>
      <c r="T767" s="9">
        <f>(((Table1[[#This Row],[deadline]]/60)/60)/24)+DATE(1970,1,1)</f>
        <v>42865.208333333328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tr">
        <f>LEFT(Table1[[#This Row],[category &amp; sub-category]],FIND("/",Table1[[#This Row],[category &amp; sub-category]])-1)</f>
        <v>film &amp; video</v>
      </c>
      <c r="P768" t="str">
        <f>RIGHT(Table1[[#This Row],[category &amp; sub-category]],LEN(Table1[[#This Row],[category &amp; sub-category]])-FIND("/",Table1[[#This Row],[category &amp; sub-category]]))</f>
        <v>science fiction</v>
      </c>
      <c r="Q768" s="4">
        <f>ROUND(((Table1[[#This Row],[pledged]]/Table1[[#This Row],[goal]])*100),0)</f>
        <v>31</v>
      </c>
      <c r="R768">
        <f>IFERROR(ROUND((Table1[[#This Row],[pledged]]/Table1[[#This Row],[backers_count]]),2),Table1[[#This Row],[pledged]])</f>
        <v>55.05</v>
      </c>
      <c r="S768" s="9">
        <f>(((Table1[[#This Row],[launched_at]]/60)/60)/24)+DATE(1970,1,1)</f>
        <v>43362.208333333328</v>
      </c>
      <c r="T768" s="9">
        <f>(((Table1[[#This Row],[deadline]]/60)/60)/24)+DATE(1970,1,1)</f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tr">
        <f>LEFT(Table1[[#This Row],[category &amp; sub-category]],FIND("/",Table1[[#This Row],[category &amp; sub-category]])-1)</f>
        <v>publishing</v>
      </c>
      <c r="P769" t="str">
        <f>RIGHT(Table1[[#This Row],[category &amp; sub-category]],LEN(Table1[[#This Row],[category &amp; sub-category]])-FIND("/",Table1[[#This Row],[category &amp; sub-category]]))</f>
        <v>translations</v>
      </c>
      <c r="Q769" s="4">
        <f>ROUND(((Table1[[#This Row],[pledged]]/Table1[[#This Row],[goal]])*100),0)</f>
        <v>57</v>
      </c>
      <c r="R769">
        <f>IFERROR(ROUND((Table1[[#This Row],[pledged]]/Table1[[#This Row],[backers_count]]),2),Table1[[#This Row],[pledged]])</f>
        <v>107.94</v>
      </c>
      <c r="S769" s="9">
        <f>(((Table1[[#This Row],[launched_at]]/60)/60)/24)+DATE(1970,1,1)</f>
        <v>42283.208333333328</v>
      </c>
      <c r="T769" s="9">
        <f>(((Table1[[#This Row],[deadline]]/60)/60)/24)+DATE(1970,1,1)</f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tr">
        <f>LEFT(Table1[[#This Row],[category &amp; sub-category]],FIND("/",Table1[[#This Row],[category &amp; sub-category]])-1)</f>
        <v>theater</v>
      </c>
      <c r="P770" t="str">
        <f>RIGHT(Table1[[#This Row],[category &amp; sub-category]],LEN(Table1[[#This Row],[category &amp; sub-category]])-FIND("/",Table1[[#This Row],[category &amp; sub-category]]))</f>
        <v>plays</v>
      </c>
      <c r="Q770" s="4">
        <f>ROUND(((Table1[[#This Row],[pledged]]/Table1[[#This Row],[goal]])*100),0)</f>
        <v>231</v>
      </c>
      <c r="R770">
        <f>IFERROR(ROUND((Table1[[#This Row],[pledged]]/Table1[[#This Row],[backers_count]]),2),Table1[[#This Row],[pledged]])</f>
        <v>73.92</v>
      </c>
      <c r="S770" s="9">
        <f>(((Table1[[#This Row],[launched_at]]/60)/60)/24)+DATE(1970,1,1)</f>
        <v>41619.25</v>
      </c>
      <c r="T770" s="9">
        <f>(((Table1[[#This Row],[deadline]]/60)/60)/24)+DATE(1970,1,1)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tr">
        <f>LEFT(Table1[[#This Row],[category &amp; sub-category]],FIND("/",Table1[[#This Row],[category &amp; sub-category]])-1)</f>
        <v>games</v>
      </c>
      <c r="P771" t="str">
        <f>RIGHT(Table1[[#This Row],[category &amp; sub-category]],LEN(Table1[[#This Row],[category &amp; sub-category]])-FIND("/",Table1[[#This Row],[category &amp; sub-category]]))</f>
        <v>video games</v>
      </c>
      <c r="Q771" s="4">
        <f>ROUND(((Table1[[#This Row],[pledged]]/Table1[[#This Row],[goal]])*100),0)</f>
        <v>87</v>
      </c>
      <c r="R771">
        <f>IFERROR(ROUND((Table1[[#This Row],[pledged]]/Table1[[#This Row],[backers_count]]),2),Table1[[#This Row],[pledged]])</f>
        <v>32</v>
      </c>
      <c r="S771" s="9">
        <f>(((Table1[[#This Row],[launched_at]]/60)/60)/24)+DATE(1970,1,1)</f>
        <v>41501.208333333336</v>
      </c>
      <c r="T771" s="9">
        <f>(((Table1[[#This Row],[deadline]]/60)/60)/24)+DATE(1970,1,1)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tr">
        <f>LEFT(Table1[[#This Row],[category &amp; sub-category]],FIND("/",Table1[[#This Row],[category &amp; sub-category]])-1)</f>
        <v>theater</v>
      </c>
      <c r="P772" t="str">
        <f>RIGHT(Table1[[#This Row],[category &amp; sub-category]],LEN(Table1[[#This Row],[category &amp; sub-category]])-FIND("/",Table1[[#This Row],[category &amp; sub-category]]))</f>
        <v>plays</v>
      </c>
      <c r="Q772" s="4">
        <f>ROUND(((Table1[[#This Row],[pledged]]/Table1[[#This Row],[goal]])*100),0)</f>
        <v>271</v>
      </c>
      <c r="R772">
        <f>IFERROR(ROUND((Table1[[#This Row],[pledged]]/Table1[[#This Row],[backers_count]]),2),Table1[[#This Row],[pledged]])</f>
        <v>53.9</v>
      </c>
      <c r="S772" s="9">
        <f>(((Table1[[#This Row],[launched_at]]/60)/60)/24)+DATE(1970,1,1)</f>
        <v>41743.208333333336</v>
      </c>
      <c r="T772" s="9">
        <f>(((Table1[[#This Row],[deadline]]/60)/60)/24)+DATE(1970,1,1)</f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tr">
        <f>LEFT(Table1[[#This Row],[category &amp; sub-category]],FIND("/",Table1[[#This Row],[category &amp; sub-category]])-1)</f>
        <v>theater</v>
      </c>
      <c r="P773" t="str">
        <f>RIGHT(Table1[[#This Row],[category &amp; sub-category]],LEN(Table1[[#This Row],[category &amp; sub-category]])-FIND("/",Table1[[#This Row],[category &amp; sub-category]]))</f>
        <v>plays</v>
      </c>
      <c r="Q773" s="4">
        <f>ROUND(((Table1[[#This Row],[pledged]]/Table1[[#This Row],[goal]])*100),0)</f>
        <v>49</v>
      </c>
      <c r="R773">
        <f>IFERROR(ROUND((Table1[[#This Row],[pledged]]/Table1[[#This Row],[backers_count]]),2),Table1[[#This Row],[pledged]])</f>
        <v>106.5</v>
      </c>
      <c r="S773" s="9">
        <f>(((Table1[[#This Row],[launched_at]]/60)/60)/24)+DATE(1970,1,1)</f>
        <v>43491.25</v>
      </c>
      <c r="T773" s="9">
        <f>(((Table1[[#This Row],[deadline]]/60)/60)/24)+DATE(1970,1,1)</f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tr">
        <f>LEFT(Table1[[#This Row],[category &amp; sub-category]],FIND("/",Table1[[#This Row],[category &amp; sub-category]])-1)</f>
        <v>music</v>
      </c>
      <c r="P774" t="str">
        <f>RIGHT(Table1[[#This Row],[category &amp; sub-category]],LEN(Table1[[#This Row],[category &amp; sub-category]])-FIND("/",Table1[[#This Row],[category &amp; sub-category]]))</f>
        <v>indie rock</v>
      </c>
      <c r="Q774" s="4">
        <f>ROUND(((Table1[[#This Row],[pledged]]/Table1[[#This Row],[goal]])*100),0)</f>
        <v>113</v>
      </c>
      <c r="R774">
        <f>IFERROR(ROUND((Table1[[#This Row],[pledged]]/Table1[[#This Row],[backers_count]]),2),Table1[[#This Row],[pledged]])</f>
        <v>33</v>
      </c>
      <c r="S774" s="9">
        <f>(((Table1[[#This Row],[launched_at]]/60)/60)/24)+DATE(1970,1,1)</f>
        <v>43505.25</v>
      </c>
      <c r="T774" s="9">
        <f>(((Table1[[#This Row],[deadline]]/60)/60)/24)+DATE(1970,1,1)</f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tr">
        <f>LEFT(Table1[[#This Row],[category &amp; sub-category]],FIND("/",Table1[[#This Row],[category &amp; sub-category]])-1)</f>
        <v>theater</v>
      </c>
      <c r="P775" t="str">
        <f>RIGHT(Table1[[#This Row],[category &amp; sub-category]],LEN(Table1[[#This Row],[category &amp; sub-category]])-FIND("/",Table1[[#This Row],[category &amp; sub-category]]))</f>
        <v>plays</v>
      </c>
      <c r="Q775" s="4">
        <f>ROUND(((Table1[[#This Row],[pledged]]/Table1[[#This Row],[goal]])*100),0)</f>
        <v>191</v>
      </c>
      <c r="R775">
        <f>IFERROR(ROUND((Table1[[#This Row],[pledged]]/Table1[[#This Row],[backers_count]]),2),Table1[[#This Row],[pledged]])</f>
        <v>43</v>
      </c>
      <c r="S775" s="9">
        <f>(((Table1[[#This Row],[launched_at]]/60)/60)/24)+DATE(1970,1,1)</f>
        <v>42838.208333333328</v>
      </c>
      <c r="T775" s="9">
        <f>(((Table1[[#This Row],[deadline]]/60)/60)/24)+DATE(1970,1,1)</f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tr">
        <f>LEFT(Table1[[#This Row],[category &amp; sub-category]],FIND("/",Table1[[#This Row],[category &amp; sub-category]])-1)</f>
        <v>technology</v>
      </c>
      <c r="P776" t="str">
        <f>RIGHT(Table1[[#This Row],[category &amp; sub-category]],LEN(Table1[[#This Row],[category &amp; sub-category]])-FIND("/",Table1[[#This Row],[category &amp; sub-category]]))</f>
        <v>web</v>
      </c>
      <c r="Q776" s="4">
        <f>ROUND(((Table1[[#This Row],[pledged]]/Table1[[#This Row],[goal]])*100),0)</f>
        <v>136</v>
      </c>
      <c r="R776">
        <f>IFERROR(ROUND((Table1[[#This Row],[pledged]]/Table1[[#This Row],[backers_count]]),2),Table1[[#This Row],[pledged]])</f>
        <v>86.86</v>
      </c>
      <c r="S776" s="9">
        <f>(((Table1[[#This Row],[launched_at]]/60)/60)/24)+DATE(1970,1,1)</f>
        <v>42513.208333333328</v>
      </c>
      <c r="T776" s="9">
        <f>(((Table1[[#This Row],[deadline]]/60)/60)/24)+DATE(1970,1,1)</f>
        <v>42554.208333333328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tr">
        <f>LEFT(Table1[[#This Row],[category &amp; sub-category]],FIND("/",Table1[[#This Row],[category &amp; sub-category]])-1)</f>
        <v>music</v>
      </c>
      <c r="P777" t="str">
        <f>RIGHT(Table1[[#This Row],[category &amp; sub-category]],LEN(Table1[[#This Row],[category &amp; sub-category]])-FIND("/",Table1[[#This Row],[category &amp; sub-category]]))</f>
        <v>rock</v>
      </c>
      <c r="Q777" s="4">
        <f>ROUND(((Table1[[#This Row],[pledged]]/Table1[[#This Row],[goal]])*100),0)</f>
        <v>10</v>
      </c>
      <c r="R777">
        <f>IFERROR(ROUND((Table1[[#This Row],[pledged]]/Table1[[#This Row],[backers_count]]),2),Table1[[#This Row],[pledged]])</f>
        <v>96.8</v>
      </c>
      <c r="S777" s="9">
        <f>(((Table1[[#This Row],[launched_at]]/60)/60)/24)+DATE(1970,1,1)</f>
        <v>41949.25</v>
      </c>
      <c r="T777" s="9">
        <f>(((Table1[[#This Row],[deadline]]/60)/60)/24)+DATE(1970,1,1)</f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tr">
        <f>LEFT(Table1[[#This Row],[category &amp; sub-category]],FIND("/",Table1[[#This Row],[category &amp; sub-category]])-1)</f>
        <v>theater</v>
      </c>
      <c r="P778" t="str">
        <f>RIGHT(Table1[[#This Row],[category &amp; sub-category]],LEN(Table1[[#This Row],[category &amp; sub-category]])-FIND("/",Table1[[#This Row],[category &amp; sub-category]]))</f>
        <v>plays</v>
      </c>
      <c r="Q778" s="4">
        <f>ROUND(((Table1[[#This Row],[pledged]]/Table1[[#This Row],[goal]])*100),0)</f>
        <v>66</v>
      </c>
      <c r="R778">
        <f>IFERROR(ROUND((Table1[[#This Row],[pledged]]/Table1[[#This Row],[backers_count]]),2),Table1[[#This Row],[pledged]])</f>
        <v>33</v>
      </c>
      <c r="S778" s="9">
        <f>(((Table1[[#This Row],[launched_at]]/60)/60)/24)+DATE(1970,1,1)</f>
        <v>43650.208333333328</v>
      </c>
      <c r="T778" s="9">
        <f>(((Table1[[#This Row],[deadline]]/60)/60)/24)+DATE(1970,1,1)</f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tr">
        <f>LEFT(Table1[[#This Row],[category &amp; sub-category]],FIND("/",Table1[[#This Row],[category &amp; sub-category]])-1)</f>
        <v>theater</v>
      </c>
      <c r="P779" t="str">
        <f>RIGHT(Table1[[#This Row],[category &amp; sub-category]],LEN(Table1[[#This Row],[category &amp; sub-category]])-FIND("/",Table1[[#This Row],[category &amp; sub-category]]))</f>
        <v>plays</v>
      </c>
      <c r="Q779" s="4">
        <f>ROUND(((Table1[[#This Row],[pledged]]/Table1[[#This Row],[goal]])*100),0)</f>
        <v>49</v>
      </c>
      <c r="R779">
        <f>IFERROR(ROUND((Table1[[#This Row],[pledged]]/Table1[[#This Row],[backers_count]]),2),Table1[[#This Row],[pledged]])</f>
        <v>68.03</v>
      </c>
      <c r="S779" s="9">
        <f>(((Table1[[#This Row],[launched_at]]/60)/60)/24)+DATE(1970,1,1)</f>
        <v>40809.208333333336</v>
      </c>
      <c r="T779" s="9">
        <f>(((Table1[[#This Row],[deadline]]/60)/60)/24)+DATE(1970,1,1)</f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tr">
        <f>LEFT(Table1[[#This Row],[category &amp; sub-category]],FIND("/",Table1[[#This Row],[category &amp; sub-category]])-1)</f>
        <v>film &amp; video</v>
      </c>
      <c r="P780" t="str">
        <f>RIGHT(Table1[[#This Row],[category &amp; sub-category]],LEN(Table1[[#This Row],[category &amp; sub-category]])-FIND("/",Table1[[#This Row],[category &amp; sub-category]]))</f>
        <v>animation</v>
      </c>
      <c r="Q780" s="4">
        <f>ROUND(((Table1[[#This Row],[pledged]]/Table1[[#This Row],[goal]])*100),0)</f>
        <v>788</v>
      </c>
      <c r="R780">
        <f>IFERROR(ROUND((Table1[[#This Row],[pledged]]/Table1[[#This Row],[backers_count]]),2),Table1[[#This Row],[pledged]])</f>
        <v>58.87</v>
      </c>
      <c r="S780" s="9">
        <f>(((Table1[[#This Row],[launched_at]]/60)/60)/24)+DATE(1970,1,1)</f>
        <v>40768.208333333336</v>
      </c>
      <c r="T780" s="9">
        <f>(((Table1[[#This Row],[deadline]]/60)/60)/24)+DATE(1970,1,1)</f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tr">
        <f>LEFT(Table1[[#This Row],[category &amp; sub-category]],FIND("/",Table1[[#This Row],[category &amp; sub-category]])-1)</f>
        <v>theater</v>
      </c>
      <c r="P781" t="str">
        <f>RIGHT(Table1[[#This Row],[category &amp; sub-category]],LEN(Table1[[#This Row],[category &amp; sub-category]])-FIND("/",Table1[[#This Row],[category &amp; sub-category]]))</f>
        <v>plays</v>
      </c>
      <c r="Q781" s="4">
        <f>ROUND(((Table1[[#This Row],[pledged]]/Table1[[#This Row],[goal]])*100),0)</f>
        <v>80</v>
      </c>
      <c r="R781">
        <f>IFERROR(ROUND((Table1[[#This Row],[pledged]]/Table1[[#This Row],[backers_count]]),2),Table1[[#This Row],[pledged]])</f>
        <v>105.05</v>
      </c>
      <c r="S781" s="9">
        <f>(((Table1[[#This Row],[launched_at]]/60)/60)/24)+DATE(1970,1,1)</f>
        <v>42230.208333333328</v>
      </c>
      <c r="T781" s="9">
        <f>(((Table1[[#This Row],[deadline]]/60)/60)/24)+DATE(1970,1,1)</f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tr">
        <f>LEFT(Table1[[#This Row],[category &amp; sub-category]],FIND("/",Table1[[#This Row],[category &amp; sub-category]])-1)</f>
        <v>film &amp; video</v>
      </c>
      <c r="P782" t="str">
        <f>RIGHT(Table1[[#This Row],[category &amp; sub-category]],LEN(Table1[[#This Row],[category &amp; sub-category]])-FIND("/",Table1[[#This Row],[category &amp; sub-category]]))</f>
        <v>drama</v>
      </c>
      <c r="Q782" s="4">
        <f>ROUND(((Table1[[#This Row],[pledged]]/Table1[[#This Row],[goal]])*100),0)</f>
        <v>106</v>
      </c>
      <c r="R782">
        <f>IFERROR(ROUND((Table1[[#This Row],[pledged]]/Table1[[#This Row],[backers_count]]),2),Table1[[#This Row],[pledged]])</f>
        <v>33.049999999999997</v>
      </c>
      <c r="S782" s="9">
        <f>(((Table1[[#This Row],[launched_at]]/60)/60)/24)+DATE(1970,1,1)</f>
        <v>42573.208333333328</v>
      </c>
      <c r="T782" s="9">
        <f>(((Table1[[#This Row],[deadline]]/60)/60)/24)+DATE(1970,1,1)</f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tr">
        <f>LEFT(Table1[[#This Row],[category &amp; sub-category]],FIND("/",Table1[[#This Row],[category &amp; sub-category]])-1)</f>
        <v>theater</v>
      </c>
      <c r="P783" t="str">
        <f>RIGHT(Table1[[#This Row],[category &amp; sub-category]],LEN(Table1[[#This Row],[category &amp; sub-category]])-FIND("/",Table1[[#This Row],[category &amp; sub-category]]))</f>
        <v>plays</v>
      </c>
      <c r="Q783" s="4">
        <f>ROUND(((Table1[[#This Row],[pledged]]/Table1[[#This Row],[goal]])*100),0)</f>
        <v>51</v>
      </c>
      <c r="R783">
        <f>IFERROR(ROUND((Table1[[#This Row],[pledged]]/Table1[[#This Row],[backers_count]]),2),Table1[[#This Row],[pledged]])</f>
        <v>78.819999999999993</v>
      </c>
      <c r="S783" s="9">
        <f>(((Table1[[#This Row],[launched_at]]/60)/60)/24)+DATE(1970,1,1)</f>
        <v>40482.208333333336</v>
      </c>
      <c r="T783" s="9">
        <f>(((Table1[[#This Row],[deadline]]/60)/60)/24)+DATE(1970,1,1)</f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tr">
        <f>LEFT(Table1[[#This Row],[category &amp; sub-category]],FIND("/",Table1[[#This Row],[category &amp; sub-category]])-1)</f>
        <v>film &amp; video</v>
      </c>
      <c r="P784" t="str">
        <f>RIGHT(Table1[[#This Row],[category &amp; sub-category]],LEN(Table1[[#This Row],[category &amp; sub-category]])-FIND("/",Table1[[#This Row],[category &amp; sub-category]]))</f>
        <v>animation</v>
      </c>
      <c r="Q784" s="4">
        <f>ROUND(((Table1[[#This Row],[pledged]]/Table1[[#This Row],[goal]])*100),0)</f>
        <v>215</v>
      </c>
      <c r="R784">
        <f>IFERROR(ROUND((Table1[[#This Row],[pledged]]/Table1[[#This Row],[backers_count]]),2),Table1[[#This Row],[pledged]])</f>
        <v>68.2</v>
      </c>
      <c r="S784" s="9">
        <f>(((Table1[[#This Row],[launched_at]]/60)/60)/24)+DATE(1970,1,1)</f>
        <v>40603.25</v>
      </c>
      <c r="T784" s="9">
        <f>(((Table1[[#This Row],[deadline]]/60)/60)/24)+DATE(1970,1,1)</f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tr">
        <f>LEFT(Table1[[#This Row],[category &amp; sub-category]],FIND("/",Table1[[#This Row],[category &amp; sub-category]])-1)</f>
        <v>music</v>
      </c>
      <c r="P785" t="str">
        <f>RIGHT(Table1[[#This Row],[category &amp; sub-category]],LEN(Table1[[#This Row],[category &amp; sub-category]])-FIND("/",Table1[[#This Row],[category &amp; sub-category]]))</f>
        <v>rock</v>
      </c>
      <c r="Q785" s="4">
        <f>ROUND(((Table1[[#This Row],[pledged]]/Table1[[#This Row],[goal]])*100),0)</f>
        <v>141</v>
      </c>
      <c r="R785">
        <f>IFERROR(ROUND((Table1[[#This Row],[pledged]]/Table1[[#This Row],[backers_count]]),2),Table1[[#This Row],[pledged]])</f>
        <v>75.73</v>
      </c>
      <c r="S785" s="9">
        <f>(((Table1[[#This Row],[launched_at]]/60)/60)/24)+DATE(1970,1,1)</f>
        <v>41625.25</v>
      </c>
      <c r="T785" s="9">
        <f>(((Table1[[#This Row],[deadline]]/60)/60)/24)+DATE(1970,1,1)</f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tr">
        <f>LEFT(Table1[[#This Row],[category &amp; sub-category]],FIND("/",Table1[[#This Row],[category &amp; sub-category]])-1)</f>
        <v>technology</v>
      </c>
      <c r="P786" t="str">
        <f>RIGHT(Table1[[#This Row],[category &amp; sub-category]],LEN(Table1[[#This Row],[category &amp; sub-category]])-FIND("/",Table1[[#This Row],[category &amp; sub-category]]))</f>
        <v>web</v>
      </c>
      <c r="Q786" s="4">
        <f>ROUND(((Table1[[#This Row],[pledged]]/Table1[[#This Row],[goal]])*100),0)</f>
        <v>115</v>
      </c>
      <c r="R786">
        <f>IFERROR(ROUND((Table1[[#This Row],[pledged]]/Table1[[#This Row],[backers_count]]),2),Table1[[#This Row],[pledged]])</f>
        <v>31</v>
      </c>
      <c r="S786" s="9">
        <f>(((Table1[[#This Row],[launched_at]]/60)/60)/24)+DATE(1970,1,1)</f>
        <v>42435.25</v>
      </c>
      <c r="T786" s="9">
        <f>(((Table1[[#This Row],[deadline]]/60)/60)/24)+DATE(1970,1,1)</f>
        <v>42446.208333333328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tr">
        <f>LEFT(Table1[[#This Row],[category &amp; sub-category]],FIND("/",Table1[[#This Row],[category &amp; sub-category]])-1)</f>
        <v>film &amp; video</v>
      </c>
      <c r="P787" t="str">
        <f>RIGHT(Table1[[#This Row],[category &amp; sub-category]],LEN(Table1[[#This Row],[category &amp; sub-category]])-FIND("/",Table1[[#This Row],[category &amp; sub-category]]))</f>
        <v>animation</v>
      </c>
      <c r="Q787" s="4">
        <f>ROUND(((Table1[[#This Row],[pledged]]/Table1[[#This Row],[goal]])*100),0)</f>
        <v>193</v>
      </c>
      <c r="R787">
        <f>IFERROR(ROUND((Table1[[#This Row],[pledged]]/Table1[[#This Row],[backers_count]]),2),Table1[[#This Row],[pledged]])</f>
        <v>101.88</v>
      </c>
      <c r="S787" s="9">
        <f>(((Table1[[#This Row],[launched_at]]/60)/60)/24)+DATE(1970,1,1)</f>
        <v>43582.208333333328</v>
      </c>
      <c r="T787" s="9">
        <f>(((Table1[[#This Row],[deadline]]/60)/60)/24)+DATE(1970,1,1)</f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tr">
        <f>LEFT(Table1[[#This Row],[category &amp; sub-category]],FIND("/",Table1[[#This Row],[category &amp; sub-category]])-1)</f>
        <v>music</v>
      </c>
      <c r="P788" t="str">
        <f>RIGHT(Table1[[#This Row],[category &amp; sub-category]],LEN(Table1[[#This Row],[category &amp; sub-category]])-FIND("/",Table1[[#This Row],[category &amp; sub-category]]))</f>
        <v>jazz</v>
      </c>
      <c r="Q788" s="4">
        <f>ROUND(((Table1[[#This Row],[pledged]]/Table1[[#This Row],[goal]])*100),0)</f>
        <v>730</v>
      </c>
      <c r="R788">
        <f>IFERROR(ROUND((Table1[[#This Row],[pledged]]/Table1[[#This Row],[backers_count]]),2),Table1[[#This Row],[pledged]])</f>
        <v>52.88</v>
      </c>
      <c r="S788" s="9">
        <f>(((Table1[[#This Row],[launched_at]]/60)/60)/24)+DATE(1970,1,1)</f>
        <v>43186.208333333328</v>
      </c>
      <c r="T788" s="9">
        <f>(((Table1[[#This Row],[deadline]]/60)/60)/24)+DATE(1970,1,1)</f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tr">
        <f>LEFT(Table1[[#This Row],[category &amp; sub-category]],FIND("/",Table1[[#This Row],[category &amp; sub-category]])-1)</f>
        <v>music</v>
      </c>
      <c r="P789" t="str">
        <f>RIGHT(Table1[[#This Row],[category &amp; sub-category]],LEN(Table1[[#This Row],[category &amp; sub-category]])-FIND("/",Table1[[#This Row],[category &amp; sub-category]]))</f>
        <v>rock</v>
      </c>
      <c r="Q789" s="4">
        <f>ROUND(((Table1[[#This Row],[pledged]]/Table1[[#This Row],[goal]])*100),0)</f>
        <v>100</v>
      </c>
      <c r="R789">
        <f>IFERROR(ROUND((Table1[[#This Row],[pledged]]/Table1[[#This Row],[backers_count]]),2),Table1[[#This Row],[pledged]])</f>
        <v>71.010000000000005</v>
      </c>
      <c r="S789" s="9">
        <f>(((Table1[[#This Row],[launched_at]]/60)/60)/24)+DATE(1970,1,1)</f>
        <v>40684.208333333336</v>
      </c>
      <c r="T789" s="9">
        <f>(((Table1[[#This Row],[deadline]]/60)/60)/24)+DATE(1970,1,1)</f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tr">
        <f>LEFT(Table1[[#This Row],[category &amp; sub-category]],FIND("/",Table1[[#This Row],[category &amp; sub-category]])-1)</f>
        <v>film &amp; video</v>
      </c>
      <c r="P790" t="str">
        <f>RIGHT(Table1[[#This Row],[category &amp; sub-category]],LEN(Table1[[#This Row],[category &amp; sub-category]])-FIND("/",Table1[[#This Row],[category &amp; sub-category]]))</f>
        <v>animation</v>
      </c>
      <c r="Q790" s="4">
        <f>ROUND(((Table1[[#This Row],[pledged]]/Table1[[#This Row],[goal]])*100),0)</f>
        <v>88</v>
      </c>
      <c r="R790">
        <f>IFERROR(ROUND((Table1[[#This Row],[pledged]]/Table1[[#This Row],[backers_count]]),2),Table1[[#This Row],[pledged]])</f>
        <v>102.39</v>
      </c>
      <c r="S790" s="9">
        <f>(((Table1[[#This Row],[launched_at]]/60)/60)/24)+DATE(1970,1,1)</f>
        <v>41202.208333333336</v>
      </c>
      <c r="T790" s="9">
        <f>(((Table1[[#This Row],[deadline]]/60)/60)/24)+DATE(1970,1,1)</f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tr">
        <f>LEFT(Table1[[#This Row],[category &amp; sub-category]],FIND("/",Table1[[#This Row],[category &amp; sub-category]])-1)</f>
        <v>theater</v>
      </c>
      <c r="P791" t="str">
        <f>RIGHT(Table1[[#This Row],[category &amp; sub-category]],LEN(Table1[[#This Row],[category &amp; sub-category]])-FIND("/",Table1[[#This Row],[category &amp; sub-category]]))</f>
        <v>plays</v>
      </c>
      <c r="Q791" s="4">
        <f>ROUND(((Table1[[#This Row],[pledged]]/Table1[[#This Row],[goal]])*100),0)</f>
        <v>37</v>
      </c>
      <c r="R791">
        <f>IFERROR(ROUND((Table1[[#This Row],[pledged]]/Table1[[#This Row],[backers_count]]),2),Table1[[#This Row],[pledged]])</f>
        <v>74.47</v>
      </c>
      <c r="S791" s="9">
        <f>(((Table1[[#This Row],[launched_at]]/60)/60)/24)+DATE(1970,1,1)</f>
        <v>41786.208333333336</v>
      </c>
      <c r="T791" s="9">
        <f>(((Table1[[#This Row],[deadline]]/60)/60)/24)+DATE(1970,1,1)</f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tr">
        <f>LEFT(Table1[[#This Row],[category &amp; sub-category]],FIND("/",Table1[[#This Row],[category &amp; sub-category]])-1)</f>
        <v>theater</v>
      </c>
      <c r="P792" t="str">
        <f>RIGHT(Table1[[#This Row],[category &amp; sub-category]],LEN(Table1[[#This Row],[category &amp; sub-category]])-FIND("/",Table1[[#This Row],[category &amp; sub-category]]))</f>
        <v>plays</v>
      </c>
      <c r="Q792" s="4">
        <f>ROUND(((Table1[[#This Row],[pledged]]/Table1[[#This Row],[goal]])*100),0)</f>
        <v>31</v>
      </c>
      <c r="R792">
        <f>IFERROR(ROUND((Table1[[#This Row],[pledged]]/Table1[[#This Row],[backers_count]]),2),Table1[[#This Row],[pledged]])</f>
        <v>51.01</v>
      </c>
      <c r="S792" s="9">
        <f>(((Table1[[#This Row],[launched_at]]/60)/60)/24)+DATE(1970,1,1)</f>
        <v>40223.25</v>
      </c>
      <c r="T792" s="9">
        <f>(((Table1[[#This Row],[deadline]]/60)/60)/24)+DATE(1970,1,1)</f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tr">
        <f>LEFT(Table1[[#This Row],[category &amp; sub-category]],FIND("/",Table1[[#This Row],[category &amp; sub-category]])-1)</f>
        <v>food</v>
      </c>
      <c r="P793" t="str">
        <f>RIGHT(Table1[[#This Row],[category &amp; sub-category]],LEN(Table1[[#This Row],[category &amp; sub-category]])-FIND("/",Table1[[#This Row],[category &amp; sub-category]]))</f>
        <v>food trucks</v>
      </c>
      <c r="Q793" s="4">
        <f>ROUND(((Table1[[#This Row],[pledged]]/Table1[[#This Row],[goal]])*100),0)</f>
        <v>26</v>
      </c>
      <c r="R793">
        <f>IFERROR(ROUND((Table1[[#This Row],[pledged]]/Table1[[#This Row],[backers_count]]),2),Table1[[#This Row],[pledged]])</f>
        <v>90</v>
      </c>
      <c r="S793" s="9">
        <f>(((Table1[[#This Row],[launched_at]]/60)/60)/24)+DATE(1970,1,1)</f>
        <v>42715.25</v>
      </c>
      <c r="T793" s="9">
        <f>(((Table1[[#This Row],[deadline]]/60)/60)/24)+DATE(1970,1,1)</f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tr">
        <f>LEFT(Table1[[#This Row],[category &amp; sub-category]],FIND("/",Table1[[#This Row],[category &amp; sub-category]])-1)</f>
        <v>theater</v>
      </c>
      <c r="P794" t="str">
        <f>RIGHT(Table1[[#This Row],[category &amp; sub-category]],LEN(Table1[[#This Row],[category &amp; sub-category]])-FIND("/",Table1[[#This Row],[category &amp; sub-category]]))</f>
        <v>plays</v>
      </c>
      <c r="Q794" s="4">
        <f>ROUND(((Table1[[#This Row],[pledged]]/Table1[[#This Row],[goal]])*100),0)</f>
        <v>34</v>
      </c>
      <c r="R794">
        <f>IFERROR(ROUND((Table1[[#This Row],[pledged]]/Table1[[#This Row],[backers_count]]),2),Table1[[#This Row],[pledged]])</f>
        <v>97.14</v>
      </c>
      <c r="S794" s="9">
        <f>(((Table1[[#This Row],[launched_at]]/60)/60)/24)+DATE(1970,1,1)</f>
        <v>41451.208333333336</v>
      </c>
      <c r="T794" s="9">
        <f>(((Table1[[#This Row],[deadline]]/60)/60)/24)+DATE(1970,1,1)</f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tr">
        <f>LEFT(Table1[[#This Row],[category &amp; sub-category]],FIND("/",Table1[[#This Row],[category &amp; sub-category]])-1)</f>
        <v>publishing</v>
      </c>
      <c r="P795" t="str">
        <f>RIGHT(Table1[[#This Row],[category &amp; sub-category]],LEN(Table1[[#This Row],[category &amp; sub-category]])-FIND("/",Table1[[#This Row],[category &amp; sub-category]]))</f>
        <v>nonfiction</v>
      </c>
      <c r="Q795" s="4">
        <f>ROUND(((Table1[[#This Row],[pledged]]/Table1[[#This Row],[goal]])*100),0)</f>
        <v>1186</v>
      </c>
      <c r="R795">
        <f>IFERROR(ROUND((Table1[[#This Row],[pledged]]/Table1[[#This Row],[backers_count]]),2),Table1[[#This Row],[pledged]])</f>
        <v>72.069999999999993</v>
      </c>
      <c r="S795" s="9">
        <f>(((Table1[[#This Row],[launched_at]]/60)/60)/24)+DATE(1970,1,1)</f>
        <v>41450.208333333336</v>
      </c>
      <c r="T795" s="9">
        <f>(((Table1[[#This Row],[deadline]]/60)/60)/24)+DATE(1970,1,1)</f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tr">
        <f>LEFT(Table1[[#This Row],[category &amp; sub-category]],FIND("/",Table1[[#This Row],[category &amp; sub-category]])-1)</f>
        <v>music</v>
      </c>
      <c r="P796" t="str">
        <f>RIGHT(Table1[[#This Row],[category &amp; sub-category]],LEN(Table1[[#This Row],[category &amp; sub-category]])-FIND("/",Table1[[#This Row],[category &amp; sub-category]]))</f>
        <v>rock</v>
      </c>
      <c r="Q796" s="4">
        <f>ROUND(((Table1[[#This Row],[pledged]]/Table1[[#This Row],[goal]])*100),0)</f>
        <v>125</v>
      </c>
      <c r="R796">
        <f>IFERROR(ROUND((Table1[[#This Row],[pledged]]/Table1[[#This Row],[backers_count]]),2),Table1[[#This Row],[pledged]])</f>
        <v>75.239999999999995</v>
      </c>
      <c r="S796" s="9">
        <f>(((Table1[[#This Row],[launched_at]]/60)/60)/24)+DATE(1970,1,1)</f>
        <v>43091.25</v>
      </c>
      <c r="T796" s="9">
        <f>(((Table1[[#This Row],[deadline]]/60)/60)/24)+DATE(1970,1,1)</f>
        <v>43103.25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tr">
        <f>LEFT(Table1[[#This Row],[category &amp; sub-category]],FIND("/",Table1[[#This Row],[category &amp; sub-category]])-1)</f>
        <v>film &amp; video</v>
      </c>
      <c r="P797" t="str">
        <f>RIGHT(Table1[[#This Row],[category &amp; sub-category]],LEN(Table1[[#This Row],[category &amp; sub-category]])-FIND("/",Table1[[#This Row],[category &amp; sub-category]]))</f>
        <v>drama</v>
      </c>
      <c r="Q797" s="4">
        <f>ROUND(((Table1[[#This Row],[pledged]]/Table1[[#This Row],[goal]])*100),0)</f>
        <v>14</v>
      </c>
      <c r="R797">
        <f>IFERROR(ROUND((Table1[[#This Row],[pledged]]/Table1[[#This Row],[backers_count]]),2),Table1[[#This Row],[pledged]])</f>
        <v>32.97</v>
      </c>
      <c r="S797" s="9">
        <f>(((Table1[[#This Row],[launched_at]]/60)/60)/24)+DATE(1970,1,1)</f>
        <v>42675.208333333328</v>
      </c>
      <c r="T797" s="9">
        <f>(((Table1[[#This Row],[deadline]]/60)/60)/24)+DATE(1970,1,1)</f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tr">
        <f>LEFT(Table1[[#This Row],[category &amp; sub-category]],FIND("/",Table1[[#This Row],[category &amp; sub-category]])-1)</f>
        <v>games</v>
      </c>
      <c r="P798" t="str">
        <f>RIGHT(Table1[[#This Row],[category &amp; sub-category]],LEN(Table1[[#This Row],[category &amp; sub-category]])-FIND("/",Table1[[#This Row],[category &amp; sub-category]]))</f>
        <v>mobile games</v>
      </c>
      <c r="Q798" s="4">
        <f>ROUND(((Table1[[#This Row],[pledged]]/Table1[[#This Row],[goal]])*100),0)</f>
        <v>55</v>
      </c>
      <c r="R798">
        <f>IFERROR(ROUND((Table1[[#This Row],[pledged]]/Table1[[#This Row],[backers_count]]),2),Table1[[#This Row],[pledged]])</f>
        <v>54.81</v>
      </c>
      <c r="S798" s="9">
        <f>(((Table1[[#This Row],[launched_at]]/60)/60)/24)+DATE(1970,1,1)</f>
        <v>41859.208333333336</v>
      </c>
      <c r="T798" s="9">
        <f>(((Table1[[#This Row],[deadline]]/60)/60)/24)+DATE(1970,1,1)</f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tr">
        <f>LEFT(Table1[[#This Row],[category &amp; sub-category]],FIND("/",Table1[[#This Row],[category &amp; sub-category]])-1)</f>
        <v>technology</v>
      </c>
      <c r="P799" t="str">
        <f>RIGHT(Table1[[#This Row],[category &amp; sub-category]],LEN(Table1[[#This Row],[category &amp; sub-category]])-FIND("/",Table1[[#This Row],[category &amp; sub-category]]))</f>
        <v>web</v>
      </c>
      <c r="Q799" s="4">
        <f>ROUND(((Table1[[#This Row],[pledged]]/Table1[[#This Row],[goal]])*100),0)</f>
        <v>110</v>
      </c>
      <c r="R799">
        <f>IFERROR(ROUND((Table1[[#This Row],[pledged]]/Table1[[#This Row],[backers_count]]),2),Table1[[#This Row],[pledged]])</f>
        <v>45.04</v>
      </c>
      <c r="S799" s="9">
        <f>(((Table1[[#This Row],[launched_at]]/60)/60)/24)+DATE(1970,1,1)</f>
        <v>43464.25</v>
      </c>
      <c r="T799" s="9">
        <f>(((Table1[[#This Row],[deadline]]/60)/60)/24)+DATE(1970,1,1)</f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tr">
        <f>LEFT(Table1[[#This Row],[category &amp; sub-category]],FIND("/",Table1[[#This Row],[category &amp; sub-category]])-1)</f>
        <v>theater</v>
      </c>
      <c r="P800" t="str">
        <f>RIGHT(Table1[[#This Row],[category &amp; sub-category]],LEN(Table1[[#This Row],[category &amp; sub-category]])-FIND("/",Table1[[#This Row],[category &amp; sub-category]]))</f>
        <v>plays</v>
      </c>
      <c r="Q800" s="4">
        <f>ROUND(((Table1[[#This Row],[pledged]]/Table1[[#This Row],[goal]])*100),0)</f>
        <v>188</v>
      </c>
      <c r="R800">
        <f>IFERROR(ROUND((Table1[[#This Row],[pledged]]/Table1[[#This Row],[backers_count]]),2),Table1[[#This Row],[pledged]])</f>
        <v>52.96</v>
      </c>
      <c r="S800" s="9">
        <f>(((Table1[[#This Row],[launched_at]]/60)/60)/24)+DATE(1970,1,1)</f>
        <v>41060.208333333336</v>
      </c>
      <c r="T800" s="9">
        <f>(((Table1[[#This Row],[deadline]]/60)/60)/24)+DATE(1970,1,1)</f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tr">
        <f>LEFT(Table1[[#This Row],[category &amp; sub-category]],FIND("/",Table1[[#This Row],[category &amp; sub-category]])-1)</f>
        <v>theater</v>
      </c>
      <c r="P801" t="str">
        <f>RIGHT(Table1[[#This Row],[category &amp; sub-category]],LEN(Table1[[#This Row],[category &amp; sub-category]])-FIND("/",Table1[[#This Row],[category &amp; sub-category]]))</f>
        <v>plays</v>
      </c>
      <c r="Q801" s="4">
        <f>ROUND(((Table1[[#This Row],[pledged]]/Table1[[#This Row],[goal]])*100),0)</f>
        <v>87</v>
      </c>
      <c r="R801">
        <f>IFERROR(ROUND((Table1[[#This Row],[pledged]]/Table1[[#This Row],[backers_count]]),2),Table1[[#This Row],[pledged]])</f>
        <v>60.02</v>
      </c>
      <c r="S801" s="9">
        <f>(((Table1[[#This Row],[launched_at]]/60)/60)/24)+DATE(1970,1,1)</f>
        <v>42399.25</v>
      </c>
      <c r="T801" s="9">
        <f>(((Table1[[#This Row],[deadline]]/60)/60)/24)+DATE(1970,1,1)</f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tr">
        <f>LEFT(Table1[[#This Row],[category &amp; sub-category]],FIND("/",Table1[[#This Row],[category &amp; sub-category]])-1)</f>
        <v>music</v>
      </c>
      <c r="P802" t="str">
        <f>RIGHT(Table1[[#This Row],[category &amp; sub-category]],LEN(Table1[[#This Row],[category &amp; sub-category]])-FIND("/",Table1[[#This Row],[category &amp; sub-category]]))</f>
        <v>rock</v>
      </c>
      <c r="Q802" s="4">
        <f>ROUND(((Table1[[#This Row],[pledged]]/Table1[[#This Row],[goal]])*100),0)</f>
        <v>1</v>
      </c>
      <c r="R802">
        <f>IFERROR(ROUND((Table1[[#This Row],[pledged]]/Table1[[#This Row],[backers_count]]),2),Table1[[#This Row],[pledged]])</f>
        <v>1</v>
      </c>
      <c r="S802" s="9">
        <f>(((Table1[[#This Row],[launched_at]]/60)/60)/24)+DATE(1970,1,1)</f>
        <v>42167.208333333328</v>
      </c>
      <c r="T802" s="9">
        <f>(((Table1[[#This Row],[deadline]]/60)/60)/24)+DATE(1970,1,1)</f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tr">
        <f>LEFT(Table1[[#This Row],[category &amp; sub-category]],FIND("/",Table1[[#This Row],[category &amp; sub-category]])-1)</f>
        <v>photography</v>
      </c>
      <c r="P803" t="str">
        <f>RIGHT(Table1[[#This Row],[category &amp; sub-category]],LEN(Table1[[#This Row],[category &amp; sub-category]])-FIND("/",Table1[[#This Row],[category &amp; sub-category]]))</f>
        <v>photography books</v>
      </c>
      <c r="Q803" s="4">
        <f>ROUND(((Table1[[#This Row],[pledged]]/Table1[[#This Row],[goal]])*100),0)</f>
        <v>203</v>
      </c>
      <c r="R803">
        <f>IFERROR(ROUND((Table1[[#This Row],[pledged]]/Table1[[#This Row],[backers_count]]),2),Table1[[#This Row],[pledged]])</f>
        <v>44.03</v>
      </c>
      <c r="S803" s="9">
        <f>(((Table1[[#This Row],[launched_at]]/60)/60)/24)+DATE(1970,1,1)</f>
        <v>43830.25</v>
      </c>
      <c r="T803" s="9">
        <f>(((Table1[[#This Row],[deadline]]/60)/60)/24)+DATE(1970,1,1)</f>
        <v>43852.25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tr">
        <f>LEFT(Table1[[#This Row],[category &amp; sub-category]],FIND("/",Table1[[#This Row],[category &amp; sub-category]])-1)</f>
        <v>photography</v>
      </c>
      <c r="P804" t="str">
        <f>RIGHT(Table1[[#This Row],[category &amp; sub-category]],LEN(Table1[[#This Row],[category &amp; sub-category]])-FIND("/",Table1[[#This Row],[category &amp; sub-category]]))</f>
        <v>photography books</v>
      </c>
      <c r="Q804" s="4">
        <f>ROUND(((Table1[[#This Row],[pledged]]/Table1[[#This Row],[goal]])*100),0)</f>
        <v>197</v>
      </c>
      <c r="R804">
        <f>IFERROR(ROUND((Table1[[#This Row],[pledged]]/Table1[[#This Row],[backers_count]]),2),Table1[[#This Row],[pledged]])</f>
        <v>86.03</v>
      </c>
      <c r="S804" s="9">
        <f>(((Table1[[#This Row],[launched_at]]/60)/60)/24)+DATE(1970,1,1)</f>
        <v>43650.208333333328</v>
      </c>
      <c r="T804" s="9">
        <f>(((Table1[[#This Row],[deadline]]/60)/60)/24)+DATE(1970,1,1)</f>
        <v>43652.208333333328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tr">
        <f>LEFT(Table1[[#This Row],[category &amp; sub-category]],FIND("/",Table1[[#This Row],[category &amp; sub-category]])-1)</f>
        <v>theater</v>
      </c>
      <c r="P805" t="str">
        <f>RIGHT(Table1[[#This Row],[category &amp; sub-category]],LEN(Table1[[#This Row],[category &amp; sub-category]])-FIND("/",Table1[[#This Row],[category &amp; sub-category]]))</f>
        <v>plays</v>
      </c>
      <c r="Q805" s="4">
        <f>ROUND(((Table1[[#This Row],[pledged]]/Table1[[#This Row],[goal]])*100),0)</f>
        <v>107</v>
      </c>
      <c r="R805">
        <f>IFERROR(ROUND((Table1[[#This Row],[pledged]]/Table1[[#This Row],[backers_count]]),2),Table1[[#This Row],[pledged]])</f>
        <v>28.01</v>
      </c>
      <c r="S805" s="9">
        <f>(((Table1[[#This Row],[launched_at]]/60)/60)/24)+DATE(1970,1,1)</f>
        <v>43492.25</v>
      </c>
      <c r="T805" s="9">
        <f>(((Table1[[#This Row],[deadline]]/60)/60)/24)+DATE(1970,1,1)</f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tr">
        <f>LEFT(Table1[[#This Row],[category &amp; sub-category]],FIND("/",Table1[[#This Row],[category &amp; sub-category]])-1)</f>
        <v>music</v>
      </c>
      <c r="P806" t="str">
        <f>RIGHT(Table1[[#This Row],[category &amp; sub-category]],LEN(Table1[[#This Row],[category &amp; sub-category]])-FIND("/",Table1[[#This Row],[category &amp; sub-category]]))</f>
        <v>rock</v>
      </c>
      <c r="Q806" s="4">
        <f>ROUND(((Table1[[#This Row],[pledged]]/Table1[[#This Row],[goal]])*100),0)</f>
        <v>269</v>
      </c>
      <c r="R806">
        <f>IFERROR(ROUND((Table1[[#This Row],[pledged]]/Table1[[#This Row],[backers_count]]),2),Table1[[#This Row],[pledged]])</f>
        <v>32.049999999999997</v>
      </c>
      <c r="S806" s="9">
        <f>(((Table1[[#This Row],[launched_at]]/60)/60)/24)+DATE(1970,1,1)</f>
        <v>43102.25</v>
      </c>
      <c r="T806" s="9">
        <f>(((Table1[[#This Row],[deadline]]/60)/60)/24)+DATE(1970,1,1)</f>
        <v>43122.25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tr">
        <f>LEFT(Table1[[#This Row],[category &amp; sub-category]],FIND("/",Table1[[#This Row],[category &amp; sub-category]])-1)</f>
        <v>film &amp; video</v>
      </c>
      <c r="P807" t="str">
        <f>RIGHT(Table1[[#This Row],[category &amp; sub-category]],LEN(Table1[[#This Row],[category &amp; sub-category]])-FIND("/",Table1[[#This Row],[category &amp; sub-category]]))</f>
        <v>documentary</v>
      </c>
      <c r="Q807" s="4">
        <f>ROUND(((Table1[[#This Row],[pledged]]/Table1[[#This Row],[goal]])*100),0)</f>
        <v>51</v>
      </c>
      <c r="R807">
        <f>IFERROR(ROUND((Table1[[#This Row],[pledged]]/Table1[[#This Row],[backers_count]]),2),Table1[[#This Row],[pledged]])</f>
        <v>73.61</v>
      </c>
      <c r="S807" s="9">
        <f>(((Table1[[#This Row],[launched_at]]/60)/60)/24)+DATE(1970,1,1)</f>
        <v>41958.25</v>
      </c>
      <c r="T807" s="9">
        <f>(((Table1[[#This Row],[deadline]]/60)/60)/24)+DATE(1970,1,1)</f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tr">
        <f>LEFT(Table1[[#This Row],[category &amp; sub-category]],FIND("/",Table1[[#This Row],[category &amp; sub-category]])-1)</f>
        <v>film &amp; video</v>
      </c>
      <c r="P808" t="str">
        <f>RIGHT(Table1[[#This Row],[category &amp; sub-category]],LEN(Table1[[#This Row],[category &amp; sub-category]])-FIND("/",Table1[[#This Row],[category &amp; sub-category]]))</f>
        <v>drama</v>
      </c>
      <c r="Q808" s="4">
        <f>ROUND(((Table1[[#This Row],[pledged]]/Table1[[#This Row],[goal]])*100),0)</f>
        <v>1180</v>
      </c>
      <c r="R808">
        <f>IFERROR(ROUND((Table1[[#This Row],[pledged]]/Table1[[#This Row],[backers_count]]),2),Table1[[#This Row],[pledged]])</f>
        <v>108.71</v>
      </c>
      <c r="S808" s="9">
        <f>(((Table1[[#This Row],[launched_at]]/60)/60)/24)+DATE(1970,1,1)</f>
        <v>40973.25</v>
      </c>
      <c r="T808" s="9">
        <f>(((Table1[[#This Row],[deadline]]/60)/60)/24)+DATE(1970,1,1)</f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tr">
        <f>LEFT(Table1[[#This Row],[category &amp; sub-category]],FIND("/",Table1[[#This Row],[category &amp; sub-category]])-1)</f>
        <v>theater</v>
      </c>
      <c r="P809" t="str">
        <f>RIGHT(Table1[[#This Row],[category &amp; sub-category]],LEN(Table1[[#This Row],[category &amp; sub-category]])-FIND("/",Table1[[#This Row],[category &amp; sub-category]]))</f>
        <v>plays</v>
      </c>
      <c r="Q809" s="4">
        <f>ROUND(((Table1[[#This Row],[pledged]]/Table1[[#This Row],[goal]])*100),0)</f>
        <v>264</v>
      </c>
      <c r="R809">
        <f>IFERROR(ROUND((Table1[[#This Row],[pledged]]/Table1[[#This Row],[backers_count]]),2),Table1[[#This Row],[pledged]])</f>
        <v>42.98</v>
      </c>
      <c r="S809" s="9">
        <f>(((Table1[[#This Row],[launched_at]]/60)/60)/24)+DATE(1970,1,1)</f>
        <v>43753.208333333328</v>
      </c>
      <c r="T809" s="9">
        <f>(((Table1[[#This Row],[deadline]]/60)/60)/24)+DATE(1970,1,1)</f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tr">
        <f>LEFT(Table1[[#This Row],[category &amp; sub-category]],FIND("/",Table1[[#This Row],[category &amp; sub-category]])-1)</f>
        <v>food</v>
      </c>
      <c r="P810" t="str">
        <f>RIGHT(Table1[[#This Row],[category &amp; sub-category]],LEN(Table1[[#This Row],[category &amp; sub-category]])-FIND("/",Table1[[#This Row],[category &amp; sub-category]]))</f>
        <v>food trucks</v>
      </c>
      <c r="Q810" s="4">
        <f>ROUND(((Table1[[#This Row],[pledged]]/Table1[[#This Row],[goal]])*100),0)</f>
        <v>30</v>
      </c>
      <c r="R810">
        <f>IFERROR(ROUND((Table1[[#This Row],[pledged]]/Table1[[#This Row],[backers_count]]),2),Table1[[#This Row],[pledged]])</f>
        <v>83.32</v>
      </c>
      <c r="S810" s="9">
        <f>(((Table1[[#This Row],[launched_at]]/60)/60)/24)+DATE(1970,1,1)</f>
        <v>42507.208333333328</v>
      </c>
      <c r="T810" s="9">
        <f>(((Table1[[#This Row],[deadline]]/60)/60)/24)+DATE(1970,1,1)</f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tr">
        <f>LEFT(Table1[[#This Row],[category &amp; sub-category]],FIND("/",Table1[[#This Row],[category &amp; sub-category]])-1)</f>
        <v>film &amp; video</v>
      </c>
      <c r="P811" t="str">
        <f>RIGHT(Table1[[#This Row],[category &amp; sub-category]],LEN(Table1[[#This Row],[category &amp; sub-category]])-FIND("/",Table1[[#This Row],[category &amp; sub-category]]))</f>
        <v>documentary</v>
      </c>
      <c r="Q811" s="4">
        <f>ROUND(((Table1[[#This Row],[pledged]]/Table1[[#This Row],[goal]])*100),0)</f>
        <v>63</v>
      </c>
      <c r="R811">
        <f>IFERROR(ROUND((Table1[[#This Row],[pledged]]/Table1[[#This Row],[backers_count]]),2),Table1[[#This Row],[pledged]])</f>
        <v>42</v>
      </c>
      <c r="S811" s="9">
        <f>(((Table1[[#This Row],[launched_at]]/60)/60)/24)+DATE(1970,1,1)</f>
        <v>41135.208333333336</v>
      </c>
      <c r="T811" s="9">
        <f>(((Table1[[#This Row],[deadline]]/60)/60)/24)+DATE(1970,1,1)</f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tr">
        <f>LEFT(Table1[[#This Row],[category &amp; sub-category]],FIND("/",Table1[[#This Row],[category &amp; sub-category]])-1)</f>
        <v>theater</v>
      </c>
      <c r="P812" t="str">
        <f>RIGHT(Table1[[#This Row],[category &amp; sub-category]],LEN(Table1[[#This Row],[category &amp; sub-category]])-FIND("/",Table1[[#This Row],[category &amp; sub-category]]))</f>
        <v>plays</v>
      </c>
      <c r="Q812" s="4">
        <f>ROUND(((Table1[[#This Row],[pledged]]/Table1[[#This Row],[goal]])*100),0)</f>
        <v>193</v>
      </c>
      <c r="R812">
        <f>IFERROR(ROUND((Table1[[#This Row],[pledged]]/Table1[[#This Row],[backers_count]]),2),Table1[[#This Row],[pledged]])</f>
        <v>55.93</v>
      </c>
      <c r="S812" s="9">
        <f>(((Table1[[#This Row],[launched_at]]/60)/60)/24)+DATE(1970,1,1)</f>
        <v>43067.25</v>
      </c>
      <c r="T812" s="9">
        <f>(((Table1[[#This Row],[deadline]]/60)/60)/24)+DATE(1970,1,1)</f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tr">
        <f>LEFT(Table1[[#This Row],[category &amp; sub-category]],FIND("/",Table1[[#This Row],[category &amp; sub-category]])-1)</f>
        <v>games</v>
      </c>
      <c r="P813" t="str">
        <f>RIGHT(Table1[[#This Row],[category &amp; sub-category]],LEN(Table1[[#This Row],[category &amp; sub-category]])-FIND("/",Table1[[#This Row],[category &amp; sub-category]]))</f>
        <v>video games</v>
      </c>
      <c r="Q813" s="4">
        <f>ROUND(((Table1[[#This Row],[pledged]]/Table1[[#This Row],[goal]])*100),0)</f>
        <v>77</v>
      </c>
      <c r="R813">
        <f>IFERROR(ROUND((Table1[[#This Row],[pledged]]/Table1[[#This Row],[backers_count]]),2),Table1[[#This Row],[pledged]])</f>
        <v>105.04</v>
      </c>
      <c r="S813" s="9">
        <f>(((Table1[[#This Row],[launched_at]]/60)/60)/24)+DATE(1970,1,1)</f>
        <v>42378.25</v>
      </c>
      <c r="T813" s="9">
        <f>(((Table1[[#This Row],[deadline]]/60)/60)/24)+DATE(1970,1,1)</f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tr">
        <f>LEFT(Table1[[#This Row],[category &amp; sub-category]],FIND("/",Table1[[#This Row],[category &amp; sub-category]])-1)</f>
        <v>publishing</v>
      </c>
      <c r="P814" t="str">
        <f>RIGHT(Table1[[#This Row],[category &amp; sub-category]],LEN(Table1[[#This Row],[category &amp; sub-category]])-FIND("/",Table1[[#This Row],[category &amp; sub-category]]))</f>
        <v>nonfiction</v>
      </c>
      <c r="Q814" s="4">
        <f>ROUND(((Table1[[#This Row],[pledged]]/Table1[[#This Row],[goal]])*100),0)</f>
        <v>226</v>
      </c>
      <c r="R814">
        <f>IFERROR(ROUND((Table1[[#This Row],[pledged]]/Table1[[#This Row],[backers_count]]),2),Table1[[#This Row],[pledged]])</f>
        <v>48</v>
      </c>
      <c r="S814" s="9">
        <f>(((Table1[[#This Row],[launched_at]]/60)/60)/24)+DATE(1970,1,1)</f>
        <v>43206.208333333328</v>
      </c>
      <c r="T814" s="9">
        <f>(((Table1[[#This Row],[deadline]]/60)/60)/24)+DATE(1970,1,1)</f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tr">
        <f>LEFT(Table1[[#This Row],[category &amp; sub-category]],FIND("/",Table1[[#This Row],[category &amp; sub-category]])-1)</f>
        <v>games</v>
      </c>
      <c r="P815" t="str">
        <f>RIGHT(Table1[[#This Row],[category &amp; sub-category]],LEN(Table1[[#This Row],[category &amp; sub-category]])-FIND("/",Table1[[#This Row],[category &amp; sub-category]]))</f>
        <v>video games</v>
      </c>
      <c r="Q815" s="4">
        <f>ROUND(((Table1[[#This Row],[pledged]]/Table1[[#This Row],[goal]])*100),0)</f>
        <v>239</v>
      </c>
      <c r="R815">
        <f>IFERROR(ROUND((Table1[[#This Row],[pledged]]/Table1[[#This Row],[backers_count]]),2),Table1[[#This Row],[pledged]])</f>
        <v>112.66</v>
      </c>
      <c r="S815" s="9">
        <f>(((Table1[[#This Row],[launched_at]]/60)/60)/24)+DATE(1970,1,1)</f>
        <v>41148.208333333336</v>
      </c>
      <c r="T815" s="9">
        <f>(((Table1[[#This Row],[deadline]]/60)/60)/24)+DATE(1970,1,1)</f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tr">
        <f>LEFT(Table1[[#This Row],[category &amp; sub-category]],FIND("/",Table1[[#This Row],[category &amp; sub-category]])-1)</f>
        <v>music</v>
      </c>
      <c r="P816" t="str">
        <f>RIGHT(Table1[[#This Row],[category &amp; sub-category]],LEN(Table1[[#This Row],[category &amp; sub-category]])-FIND("/",Table1[[#This Row],[category &amp; sub-category]]))</f>
        <v>rock</v>
      </c>
      <c r="Q816" s="4">
        <f>ROUND(((Table1[[#This Row],[pledged]]/Table1[[#This Row],[goal]])*100),0)</f>
        <v>92</v>
      </c>
      <c r="R816">
        <f>IFERROR(ROUND((Table1[[#This Row],[pledged]]/Table1[[#This Row],[backers_count]]),2),Table1[[#This Row],[pledged]])</f>
        <v>81.94</v>
      </c>
      <c r="S816" s="9">
        <f>(((Table1[[#This Row],[launched_at]]/60)/60)/24)+DATE(1970,1,1)</f>
        <v>42517.208333333328</v>
      </c>
      <c r="T816" s="9">
        <f>(((Table1[[#This Row],[deadline]]/60)/60)/24)+DATE(1970,1,1)</f>
        <v>42519.208333333328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tr">
        <f>LEFT(Table1[[#This Row],[category &amp; sub-category]],FIND("/",Table1[[#This Row],[category &amp; sub-category]])-1)</f>
        <v>music</v>
      </c>
      <c r="P817" t="str">
        <f>RIGHT(Table1[[#This Row],[category &amp; sub-category]],LEN(Table1[[#This Row],[category &amp; sub-category]])-FIND("/",Table1[[#This Row],[category &amp; sub-category]]))</f>
        <v>rock</v>
      </c>
      <c r="Q817" s="4">
        <f>ROUND(((Table1[[#This Row],[pledged]]/Table1[[#This Row],[goal]])*100),0)</f>
        <v>130</v>
      </c>
      <c r="R817">
        <f>IFERROR(ROUND((Table1[[#This Row],[pledged]]/Table1[[#This Row],[backers_count]]),2),Table1[[#This Row],[pledged]])</f>
        <v>64.05</v>
      </c>
      <c r="S817" s="9">
        <f>(((Table1[[#This Row],[launched_at]]/60)/60)/24)+DATE(1970,1,1)</f>
        <v>43068.25</v>
      </c>
      <c r="T817" s="9">
        <f>(((Table1[[#This Row],[deadline]]/60)/60)/24)+DATE(1970,1,1)</f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tr">
        <f>LEFT(Table1[[#This Row],[category &amp; sub-category]],FIND("/",Table1[[#This Row],[category &amp; sub-category]])-1)</f>
        <v>theater</v>
      </c>
      <c r="P818" t="str">
        <f>RIGHT(Table1[[#This Row],[category &amp; sub-category]],LEN(Table1[[#This Row],[category &amp; sub-category]])-FIND("/",Table1[[#This Row],[category &amp; sub-category]]))</f>
        <v>plays</v>
      </c>
      <c r="Q818" s="4">
        <f>ROUND(((Table1[[#This Row],[pledged]]/Table1[[#This Row],[goal]])*100),0)</f>
        <v>615</v>
      </c>
      <c r="R818">
        <f>IFERROR(ROUND((Table1[[#This Row],[pledged]]/Table1[[#This Row],[backers_count]]),2),Table1[[#This Row],[pledged]])</f>
        <v>106.39</v>
      </c>
      <c r="S818" s="9">
        <f>(((Table1[[#This Row],[launched_at]]/60)/60)/24)+DATE(1970,1,1)</f>
        <v>41680.25</v>
      </c>
      <c r="T818" s="9">
        <f>(((Table1[[#This Row],[deadline]]/60)/60)/24)+DATE(1970,1,1)</f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tr">
        <f>LEFT(Table1[[#This Row],[category &amp; sub-category]],FIND("/",Table1[[#This Row],[category &amp; sub-category]])-1)</f>
        <v>publishing</v>
      </c>
      <c r="P819" t="str">
        <f>RIGHT(Table1[[#This Row],[category &amp; sub-category]],LEN(Table1[[#This Row],[category &amp; sub-category]])-FIND("/",Table1[[#This Row],[category &amp; sub-category]]))</f>
        <v>nonfiction</v>
      </c>
      <c r="Q819" s="4">
        <f>ROUND(((Table1[[#This Row],[pledged]]/Table1[[#This Row],[goal]])*100),0)</f>
        <v>369</v>
      </c>
      <c r="R819">
        <f>IFERROR(ROUND((Table1[[#This Row],[pledged]]/Table1[[#This Row],[backers_count]]),2),Table1[[#This Row],[pledged]])</f>
        <v>76.010000000000005</v>
      </c>
      <c r="S819" s="9">
        <f>(((Table1[[#This Row],[launched_at]]/60)/60)/24)+DATE(1970,1,1)</f>
        <v>43589.208333333328</v>
      </c>
      <c r="T819" s="9">
        <f>(((Table1[[#This Row],[deadline]]/60)/60)/24)+DATE(1970,1,1)</f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tr">
        <f>LEFT(Table1[[#This Row],[category &amp; sub-category]],FIND("/",Table1[[#This Row],[category &amp; sub-category]])-1)</f>
        <v>theater</v>
      </c>
      <c r="P820" t="str">
        <f>RIGHT(Table1[[#This Row],[category &amp; sub-category]],LEN(Table1[[#This Row],[category &amp; sub-category]])-FIND("/",Table1[[#This Row],[category &amp; sub-category]]))</f>
        <v>plays</v>
      </c>
      <c r="Q820" s="4">
        <f>ROUND(((Table1[[#This Row],[pledged]]/Table1[[#This Row],[goal]])*100),0)</f>
        <v>1095</v>
      </c>
      <c r="R820">
        <f>IFERROR(ROUND((Table1[[#This Row],[pledged]]/Table1[[#This Row],[backers_count]]),2),Table1[[#This Row],[pledged]])</f>
        <v>111.07</v>
      </c>
      <c r="S820" s="9">
        <f>(((Table1[[#This Row],[launched_at]]/60)/60)/24)+DATE(1970,1,1)</f>
        <v>43486.25</v>
      </c>
      <c r="T820" s="9">
        <f>(((Table1[[#This Row],[deadline]]/60)/60)/24)+DATE(1970,1,1)</f>
        <v>43499.25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tr">
        <f>LEFT(Table1[[#This Row],[category &amp; sub-category]],FIND("/",Table1[[#This Row],[category &amp; sub-category]])-1)</f>
        <v>games</v>
      </c>
      <c r="P821" t="str">
        <f>RIGHT(Table1[[#This Row],[category &amp; sub-category]],LEN(Table1[[#This Row],[category &amp; sub-category]])-FIND("/",Table1[[#This Row],[category &amp; sub-category]]))</f>
        <v>video games</v>
      </c>
      <c r="Q821" s="4">
        <f>ROUND(((Table1[[#This Row],[pledged]]/Table1[[#This Row],[goal]])*100),0)</f>
        <v>51</v>
      </c>
      <c r="R821">
        <f>IFERROR(ROUND((Table1[[#This Row],[pledged]]/Table1[[#This Row],[backers_count]]),2),Table1[[#This Row],[pledged]])</f>
        <v>95.94</v>
      </c>
      <c r="S821" s="9">
        <f>(((Table1[[#This Row],[launched_at]]/60)/60)/24)+DATE(1970,1,1)</f>
        <v>41237.25</v>
      </c>
      <c r="T821" s="9">
        <f>(((Table1[[#This Row],[deadline]]/60)/60)/24)+DATE(1970,1,1)</f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tr">
        <f>LEFT(Table1[[#This Row],[category &amp; sub-category]],FIND("/",Table1[[#This Row],[category &amp; sub-category]])-1)</f>
        <v>music</v>
      </c>
      <c r="P822" t="str">
        <f>RIGHT(Table1[[#This Row],[category &amp; sub-category]],LEN(Table1[[#This Row],[category &amp; sub-category]])-FIND("/",Table1[[#This Row],[category &amp; sub-category]]))</f>
        <v>rock</v>
      </c>
      <c r="Q822" s="4">
        <f>ROUND(((Table1[[#This Row],[pledged]]/Table1[[#This Row],[goal]])*100),0)</f>
        <v>801</v>
      </c>
      <c r="R822">
        <f>IFERROR(ROUND((Table1[[#This Row],[pledged]]/Table1[[#This Row],[backers_count]]),2),Table1[[#This Row],[pledged]])</f>
        <v>43.04</v>
      </c>
      <c r="S822" s="9">
        <f>(((Table1[[#This Row],[launched_at]]/60)/60)/24)+DATE(1970,1,1)</f>
        <v>43310.208333333328</v>
      </c>
      <c r="T822" s="9">
        <f>(((Table1[[#This Row],[deadline]]/60)/60)/24)+DATE(1970,1,1)</f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tr">
        <f>LEFT(Table1[[#This Row],[category &amp; sub-category]],FIND("/",Table1[[#This Row],[category &amp; sub-category]])-1)</f>
        <v>film &amp; video</v>
      </c>
      <c r="P823" t="str">
        <f>RIGHT(Table1[[#This Row],[category &amp; sub-category]],LEN(Table1[[#This Row],[category &amp; sub-category]])-FIND("/",Table1[[#This Row],[category &amp; sub-category]]))</f>
        <v>documentary</v>
      </c>
      <c r="Q823" s="4">
        <f>ROUND(((Table1[[#This Row],[pledged]]/Table1[[#This Row],[goal]])*100),0)</f>
        <v>291</v>
      </c>
      <c r="R823">
        <f>IFERROR(ROUND((Table1[[#This Row],[pledged]]/Table1[[#This Row],[backers_count]]),2),Table1[[#This Row],[pledged]])</f>
        <v>67.97</v>
      </c>
      <c r="S823" s="9">
        <f>(((Table1[[#This Row],[launched_at]]/60)/60)/24)+DATE(1970,1,1)</f>
        <v>42794.25</v>
      </c>
      <c r="T823" s="9">
        <f>(((Table1[[#This Row],[deadline]]/60)/60)/24)+DATE(1970,1,1)</f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tr">
        <f>LEFT(Table1[[#This Row],[category &amp; sub-category]],FIND("/",Table1[[#This Row],[category &amp; sub-category]])-1)</f>
        <v>music</v>
      </c>
      <c r="P824" t="str">
        <f>RIGHT(Table1[[#This Row],[category &amp; sub-category]],LEN(Table1[[#This Row],[category &amp; sub-category]])-FIND("/",Table1[[#This Row],[category &amp; sub-category]]))</f>
        <v>rock</v>
      </c>
      <c r="Q824" s="4">
        <f>ROUND(((Table1[[#This Row],[pledged]]/Table1[[#This Row],[goal]])*100),0)</f>
        <v>350</v>
      </c>
      <c r="R824">
        <f>IFERROR(ROUND((Table1[[#This Row],[pledged]]/Table1[[#This Row],[backers_count]]),2),Table1[[#This Row],[pledged]])</f>
        <v>89.99</v>
      </c>
      <c r="S824" s="9">
        <f>(((Table1[[#This Row],[launched_at]]/60)/60)/24)+DATE(1970,1,1)</f>
        <v>41698.25</v>
      </c>
      <c r="T824" s="9">
        <f>(((Table1[[#This Row],[deadline]]/60)/60)/24)+DATE(1970,1,1)</f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tr">
        <f>LEFT(Table1[[#This Row],[category &amp; sub-category]],FIND("/",Table1[[#This Row],[category &amp; sub-category]])-1)</f>
        <v>music</v>
      </c>
      <c r="P825" t="str">
        <f>RIGHT(Table1[[#This Row],[category &amp; sub-category]],LEN(Table1[[#This Row],[category &amp; sub-category]])-FIND("/",Table1[[#This Row],[category &amp; sub-category]]))</f>
        <v>rock</v>
      </c>
      <c r="Q825" s="4">
        <f>ROUND(((Table1[[#This Row],[pledged]]/Table1[[#This Row],[goal]])*100),0)</f>
        <v>357</v>
      </c>
      <c r="R825">
        <f>IFERROR(ROUND((Table1[[#This Row],[pledged]]/Table1[[#This Row],[backers_count]]),2),Table1[[#This Row],[pledged]])</f>
        <v>58.1</v>
      </c>
      <c r="S825" s="9">
        <f>(((Table1[[#This Row],[launched_at]]/60)/60)/24)+DATE(1970,1,1)</f>
        <v>41892.208333333336</v>
      </c>
      <c r="T825" s="9">
        <f>(((Table1[[#This Row],[deadline]]/60)/60)/24)+DATE(1970,1,1)</f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tr">
        <f>LEFT(Table1[[#This Row],[category &amp; sub-category]],FIND("/",Table1[[#This Row],[category &amp; sub-category]])-1)</f>
        <v>publishing</v>
      </c>
      <c r="P826" t="str">
        <f>RIGHT(Table1[[#This Row],[category &amp; sub-category]],LEN(Table1[[#This Row],[category &amp; sub-category]])-FIND("/",Table1[[#This Row],[category &amp; sub-category]]))</f>
        <v>nonfiction</v>
      </c>
      <c r="Q826" s="4">
        <f>ROUND(((Table1[[#This Row],[pledged]]/Table1[[#This Row],[goal]])*100),0)</f>
        <v>126</v>
      </c>
      <c r="R826">
        <f>IFERROR(ROUND((Table1[[#This Row],[pledged]]/Table1[[#This Row],[backers_count]]),2),Table1[[#This Row],[pledged]])</f>
        <v>84</v>
      </c>
      <c r="S826" s="9">
        <f>(((Table1[[#This Row],[launched_at]]/60)/60)/24)+DATE(1970,1,1)</f>
        <v>40348.208333333336</v>
      </c>
      <c r="T826" s="9">
        <f>(((Table1[[#This Row],[deadline]]/60)/60)/24)+DATE(1970,1,1)</f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tr">
        <f>LEFT(Table1[[#This Row],[category &amp; sub-category]],FIND("/",Table1[[#This Row],[category &amp; sub-category]])-1)</f>
        <v>film &amp; video</v>
      </c>
      <c r="P827" t="str">
        <f>RIGHT(Table1[[#This Row],[category &amp; sub-category]],LEN(Table1[[#This Row],[category &amp; sub-category]])-FIND("/",Table1[[#This Row],[category &amp; sub-category]]))</f>
        <v>shorts</v>
      </c>
      <c r="Q827" s="4">
        <f>ROUND(((Table1[[#This Row],[pledged]]/Table1[[#This Row],[goal]])*100),0)</f>
        <v>388</v>
      </c>
      <c r="R827">
        <f>IFERROR(ROUND((Table1[[#This Row],[pledged]]/Table1[[#This Row],[backers_count]]),2),Table1[[#This Row],[pledged]])</f>
        <v>88.85</v>
      </c>
      <c r="S827" s="9">
        <f>(((Table1[[#This Row],[launched_at]]/60)/60)/24)+DATE(1970,1,1)</f>
        <v>42941.208333333328</v>
      </c>
      <c r="T827" s="9">
        <f>(((Table1[[#This Row],[deadline]]/60)/60)/24)+DATE(1970,1,1)</f>
        <v>42953.208333333328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tr">
        <f>LEFT(Table1[[#This Row],[category &amp; sub-category]],FIND("/",Table1[[#This Row],[category &amp; sub-category]])-1)</f>
        <v>theater</v>
      </c>
      <c r="P828" t="str">
        <f>RIGHT(Table1[[#This Row],[category &amp; sub-category]],LEN(Table1[[#This Row],[category &amp; sub-category]])-FIND("/",Table1[[#This Row],[category &amp; sub-category]]))</f>
        <v>plays</v>
      </c>
      <c r="Q828" s="4">
        <f>ROUND(((Table1[[#This Row],[pledged]]/Table1[[#This Row],[goal]])*100),0)</f>
        <v>457</v>
      </c>
      <c r="R828">
        <f>IFERROR(ROUND((Table1[[#This Row],[pledged]]/Table1[[#This Row],[backers_count]]),2),Table1[[#This Row],[pledged]])</f>
        <v>65.959999999999994</v>
      </c>
      <c r="S828" s="9">
        <f>(((Table1[[#This Row],[launched_at]]/60)/60)/24)+DATE(1970,1,1)</f>
        <v>40525.25</v>
      </c>
      <c r="T828" s="9">
        <f>(((Table1[[#This Row],[deadline]]/60)/60)/24)+DATE(1970,1,1)</f>
        <v>40553.25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tr">
        <f>LEFT(Table1[[#This Row],[category &amp; sub-category]],FIND("/",Table1[[#This Row],[category &amp; sub-category]])-1)</f>
        <v>film &amp; video</v>
      </c>
      <c r="P829" t="str">
        <f>RIGHT(Table1[[#This Row],[category &amp; sub-category]],LEN(Table1[[#This Row],[category &amp; sub-category]])-FIND("/",Table1[[#This Row],[category &amp; sub-category]]))</f>
        <v>drama</v>
      </c>
      <c r="Q829" s="4">
        <f>ROUND(((Table1[[#This Row],[pledged]]/Table1[[#This Row],[goal]])*100),0)</f>
        <v>267</v>
      </c>
      <c r="R829">
        <f>IFERROR(ROUND((Table1[[#This Row],[pledged]]/Table1[[#This Row],[backers_count]]),2),Table1[[#This Row],[pledged]])</f>
        <v>74.8</v>
      </c>
      <c r="S829" s="9">
        <f>(((Table1[[#This Row],[launched_at]]/60)/60)/24)+DATE(1970,1,1)</f>
        <v>40666.208333333336</v>
      </c>
      <c r="T829" s="9">
        <f>(((Table1[[#This Row],[deadline]]/60)/60)/24)+DATE(1970,1,1)</f>
        <v>40678.208333333336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tr">
        <f>LEFT(Table1[[#This Row],[category &amp; sub-category]],FIND("/",Table1[[#This Row],[category &amp; sub-category]])-1)</f>
        <v>theater</v>
      </c>
      <c r="P830" t="str">
        <f>RIGHT(Table1[[#This Row],[category &amp; sub-category]],LEN(Table1[[#This Row],[category &amp; sub-category]])-FIND("/",Table1[[#This Row],[category &amp; sub-category]]))</f>
        <v>plays</v>
      </c>
      <c r="Q830" s="4">
        <f>ROUND(((Table1[[#This Row],[pledged]]/Table1[[#This Row],[goal]])*100),0)</f>
        <v>69</v>
      </c>
      <c r="R830">
        <f>IFERROR(ROUND((Table1[[#This Row],[pledged]]/Table1[[#This Row],[backers_count]]),2),Table1[[#This Row],[pledged]])</f>
        <v>69.989999999999995</v>
      </c>
      <c r="S830" s="9">
        <f>(((Table1[[#This Row],[launched_at]]/60)/60)/24)+DATE(1970,1,1)</f>
        <v>43340.208333333328</v>
      </c>
      <c r="T830" s="9">
        <f>(((Table1[[#This Row],[deadline]]/60)/60)/24)+DATE(1970,1,1)</f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tr">
        <f>LEFT(Table1[[#This Row],[category &amp; sub-category]],FIND("/",Table1[[#This Row],[category &amp; sub-category]])-1)</f>
        <v>theater</v>
      </c>
      <c r="P831" t="str">
        <f>RIGHT(Table1[[#This Row],[category &amp; sub-category]],LEN(Table1[[#This Row],[category &amp; sub-category]])-FIND("/",Table1[[#This Row],[category &amp; sub-category]]))</f>
        <v>plays</v>
      </c>
      <c r="Q831" s="4">
        <f>ROUND(((Table1[[#This Row],[pledged]]/Table1[[#This Row],[goal]])*100),0)</f>
        <v>51</v>
      </c>
      <c r="R831">
        <f>IFERROR(ROUND((Table1[[#This Row],[pledged]]/Table1[[#This Row],[backers_count]]),2),Table1[[#This Row],[pledged]])</f>
        <v>32.01</v>
      </c>
      <c r="S831" s="9">
        <f>(((Table1[[#This Row],[launched_at]]/60)/60)/24)+DATE(1970,1,1)</f>
        <v>42164.208333333328</v>
      </c>
      <c r="T831" s="9">
        <f>(((Table1[[#This Row],[deadline]]/60)/60)/24)+DATE(1970,1,1)</f>
        <v>42179.208333333328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tr">
        <f>LEFT(Table1[[#This Row],[category &amp; sub-category]],FIND("/",Table1[[#This Row],[category &amp; sub-category]])-1)</f>
        <v>theater</v>
      </c>
      <c r="P832" t="str">
        <f>RIGHT(Table1[[#This Row],[category &amp; sub-category]],LEN(Table1[[#This Row],[category &amp; sub-category]])-FIND("/",Table1[[#This Row],[category &amp; sub-category]]))</f>
        <v>plays</v>
      </c>
      <c r="Q832" s="4">
        <f>ROUND(((Table1[[#This Row],[pledged]]/Table1[[#This Row],[goal]])*100),0)</f>
        <v>1</v>
      </c>
      <c r="R832">
        <f>IFERROR(ROUND((Table1[[#This Row],[pledged]]/Table1[[#This Row],[backers_count]]),2),Table1[[#This Row],[pledged]])</f>
        <v>64.73</v>
      </c>
      <c r="S832" s="9">
        <f>(((Table1[[#This Row],[launched_at]]/60)/60)/24)+DATE(1970,1,1)</f>
        <v>43103.25</v>
      </c>
      <c r="T832" s="9">
        <f>(((Table1[[#This Row],[deadline]]/60)/60)/24)+DATE(1970,1,1)</f>
        <v>43162.25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tr">
        <f>LEFT(Table1[[#This Row],[category &amp; sub-category]],FIND("/",Table1[[#This Row],[category &amp; sub-category]])-1)</f>
        <v>photography</v>
      </c>
      <c r="P833" t="str">
        <f>RIGHT(Table1[[#This Row],[category &amp; sub-category]],LEN(Table1[[#This Row],[category &amp; sub-category]])-FIND("/",Table1[[#This Row],[category &amp; sub-category]]))</f>
        <v>photography books</v>
      </c>
      <c r="Q833" s="4">
        <f>ROUND(((Table1[[#This Row],[pledged]]/Table1[[#This Row],[goal]])*100),0)</f>
        <v>109</v>
      </c>
      <c r="R833">
        <f>IFERROR(ROUND((Table1[[#This Row],[pledged]]/Table1[[#This Row],[backers_count]]),2),Table1[[#This Row],[pledged]])</f>
        <v>25</v>
      </c>
      <c r="S833" s="9">
        <f>(((Table1[[#This Row],[launched_at]]/60)/60)/24)+DATE(1970,1,1)</f>
        <v>40994.208333333336</v>
      </c>
      <c r="T833" s="9">
        <f>(((Table1[[#This Row],[deadline]]/60)/60)/24)+DATE(1970,1,1)</f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tr">
        <f>LEFT(Table1[[#This Row],[category &amp; sub-category]],FIND("/",Table1[[#This Row],[category &amp; sub-category]])-1)</f>
        <v>publishing</v>
      </c>
      <c r="P834" t="str">
        <f>RIGHT(Table1[[#This Row],[category &amp; sub-category]],LEN(Table1[[#This Row],[category &amp; sub-category]])-FIND("/",Table1[[#This Row],[category &amp; sub-category]]))</f>
        <v>translations</v>
      </c>
      <c r="Q834" s="4">
        <f>ROUND(((Table1[[#This Row],[pledged]]/Table1[[#This Row],[goal]])*100),0)</f>
        <v>315</v>
      </c>
      <c r="R834">
        <f>IFERROR(ROUND((Table1[[#This Row],[pledged]]/Table1[[#This Row],[backers_count]]),2),Table1[[#This Row],[pledged]])</f>
        <v>104.98</v>
      </c>
      <c r="S834" s="9">
        <f>(((Table1[[#This Row],[launched_at]]/60)/60)/24)+DATE(1970,1,1)</f>
        <v>42299.208333333328</v>
      </c>
      <c r="T834" s="9">
        <f>(((Table1[[#This Row],[deadline]]/60)/60)/24)+DATE(1970,1,1)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tr">
        <f>LEFT(Table1[[#This Row],[category &amp; sub-category]],FIND("/",Table1[[#This Row],[category &amp; sub-category]])-1)</f>
        <v>publishing</v>
      </c>
      <c r="P835" t="str">
        <f>RIGHT(Table1[[#This Row],[category &amp; sub-category]],LEN(Table1[[#This Row],[category &amp; sub-category]])-FIND("/",Table1[[#This Row],[category &amp; sub-category]]))</f>
        <v>translations</v>
      </c>
      <c r="Q835" s="4">
        <f>ROUND(((Table1[[#This Row],[pledged]]/Table1[[#This Row],[goal]])*100),0)</f>
        <v>158</v>
      </c>
      <c r="R835">
        <f>IFERROR(ROUND((Table1[[#This Row],[pledged]]/Table1[[#This Row],[backers_count]]),2),Table1[[#This Row],[pledged]])</f>
        <v>64.989999999999995</v>
      </c>
      <c r="S835" s="9">
        <f>(((Table1[[#This Row],[launched_at]]/60)/60)/24)+DATE(1970,1,1)</f>
        <v>40588.25</v>
      </c>
      <c r="T835" s="9">
        <f>(((Table1[[#This Row],[deadline]]/60)/60)/24)+DATE(1970,1,1)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tr">
        <f>LEFT(Table1[[#This Row],[category &amp; sub-category]],FIND("/",Table1[[#This Row],[category &amp; sub-category]])-1)</f>
        <v>theater</v>
      </c>
      <c r="P836" t="str">
        <f>RIGHT(Table1[[#This Row],[category &amp; sub-category]],LEN(Table1[[#This Row],[category &amp; sub-category]])-FIND("/",Table1[[#This Row],[category &amp; sub-category]]))</f>
        <v>plays</v>
      </c>
      <c r="Q836" s="4">
        <f>ROUND(((Table1[[#This Row],[pledged]]/Table1[[#This Row],[goal]])*100),0)</f>
        <v>154</v>
      </c>
      <c r="R836">
        <f>IFERROR(ROUND((Table1[[#This Row],[pledged]]/Table1[[#This Row],[backers_count]]),2),Table1[[#This Row],[pledged]])</f>
        <v>94.35</v>
      </c>
      <c r="S836" s="9">
        <f>(((Table1[[#This Row],[launched_at]]/60)/60)/24)+DATE(1970,1,1)</f>
        <v>41448.208333333336</v>
      </c>
      <c r="T836" s="9">
        <f>(((Table1[[#This Row],[deadline]]/60)/60)/24)+DATE(1970,1,1)</f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tr">
        <f>LEFT(Table1[[#This Row],[category &amp; sub-category]],FIND("/",Table1[[#This Row],[category &amp; sub-category]])-1)</f>
        <v>technology</v>
      </c>
      <c r="P837" t="str">
        <f>RIGHT(Table1[[#This Row],[category &amp; sub-category]],LEN(Table1[[#This Row],[category &amp; sub-category]])-FIND("/",Table1[[#This Row],[category &amp; sub-category]]))</f>
        <v>web</v>
      </c>
      <c r="Q837" s="4">
        <f>ROUND(((Table1[[#This Row],[pledged]]/Table1[[#This Row],[goal]])*100),0)</f>
        <v>90</v>
      </c>
      <c r="R837">
        <f>IFERROR(ROUND((Table1[[#This Row],[pledged]]/Table1[[#This Row],[backers_count]]),2),Table1[[#This Row],[pledged]])</f>
        <v>44</v>
      </c>
      <c r="S837" s="9">
        <f>(((Table1[[#This Row],[launched_at]]/60)/60)/24)+DATE(1970,1,1)</f>
        <v>42063.25</v>
      </c>
      <c r="T837" s="9">
        <f>(((Table1[[#This Row],[deadline]]/60)/60)/24)+DATE(1970,1,1)</f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tr">
        <f>LEFT(Table1[[#This Row],[category &amp; sub-category]],FIND("/",Table1[[#This Row],[category &amp; sub-category]])-1)</f>
        <v>music</v>
      </c>
      <c r="P838" t="str">
        <f>RIGHT(Table1[[#This Row],[category &amp; sub-category]],LEN(Table1[[#This Row],[category &amp; sub-category]])-FIND("/",Table1[[#This Row],[category &amp; sub-category]]))</f>
        <v>indie rock</v>
      </c>
      <c r="Q838" s="4">
        <f>ROUND(((Table1[[#This Row],[pledged]]/Table1[[#This Row],[goal]])*100),0)</f>
        <v>75</v>
      </c>
      <c r="R838">
        <f>IFERROR(ROUND((Table1[[#This Row],[pledged]]/Table1[[#This Row],[backers_count]]),2),Table1[[#This Row],[pledged]])</f>
        <v>64.739999999999995</v>
      </c>
      <c r="S838" s="9">
        <f>(((Table1[[#This Row],[launched_at]]/60)/60)/24)+DATE(1970,1,1)</f>
        <v>40214.25</v>
      </c>
      <c r="T838" s="9">
        <f>(((Table1[[#This Row],[deadline]]/60)/60)/24)+DATE(1970,1,1)</f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tr">
        <f>LEFT(Table1[[#This Row],[category &amp; sub-category]],FIND("/",Table1[[#This Row],[category &amp; sub-category]])-1)</f>
        <v>music</v>
      </c>
      <c r="P839" t="str">
        <f>RIGHT(Table1[[#This Row],[category &amp; sub-category]],LEN(Table1[[#This Row],[category &amp; sub-category]])-FIND("/",Table1[[#This Row],[category &amp; sub-category]]))</f>
        <v>jazz</v>
      </c>
      <c r="Q839" s="4">
        <f>ROUND(((Table1[[#This Row],[pledged]]/Table1[[#This Row],[goal]])*100),0)</f>
        <v>853</v>
      </c>
      <c r="R839">
        <f>IFERROR(ROUND((Table1[[#This Row],[pledged]]/Table1[[#This Row],[backers_count]]),2),Table1[[#This Row],[pledged]])</f>
        <v>84.01</v>
      </c>
      <c r="S839" s="9">
        <f>(((Table1[[#This Row],[launched_at]]/60)/60)/24)+DATE(1970,1,1)</f>
        <v>40629.208333333336</v>
      </c>
      <c r="T839" s="9">
        <f>(((Table1[[#This Row],[deadline]]/60)/60)/24)+DATE(1970,1,1)</f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tr">
        <f>LEFT(Table1[[#This Row],[category &amp; sub-category]],FIND("/",Table1[[#This Row],[category &amp; sub-category]])-1)</f>
        <v>theater</v>
      </c>
      <c r="P840" t="str">
        <f>RIGHT(Table1[[#This Row],[category &amp; sub-category]],LEN(Table1[[#This Row],[category &amp; sub-category]])-FIND("/",Table1[[#This Row],[category &amp; sub-category]]))</f>
        <v>plays</v>
      </c>
      <c r="Q840" s="4">
        <f>ROUND(((Table1[[#This Row],[pledged]]/Table1[[#This Row],[goal]])*100),0)</f>
        <v>139</v>
      </c>
      <c r="R840">
        <f>IFERROR(ROUND((Table1[[#This Row],[pledged]]/Table1[[#This Row],[backers_count]]),2),Table1[[#This Row],[pledged]])</f>
        <v>34.06</v>
      </c>
      <c r="S840" s="9">
        <f>(((Table1[[#This Row],[launched_at]]/60)/60)/24)+DATE(1970,1,1)</f>
        <v>43370.208333333328</v>
      </c>
      <c r="T840" s="9">
        <f>(((Table1[[#This Row],[deadline]]/60)/60)/24)+DATE(1970,1,1)</f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tr">
        <f>LEFT(Table1[[#This Row],[category &amp; sub-category]],FIND("/",Table1[[#This Row],[category &amp; sub-category]])-1)</f>
        <v>film &amp; video</v>
      </c>
      <c r="P841" t="str">
        <f>RIGHT(Table1[[#This Row],[category &amp; sub-category]],LEN(Table1[[#This Row],[category &amp; sub-category]])-FIND("/",Table1[[#This Row],[category &amp; sub-category]]))</f>
        <v>documentary</v>
      </c>
      <c r="Q841" s="4">
        <f>ROUND(((Table1[[#This Row],[pledged]]/Table1[[#This Row],[goal]])*100),0)</f>
        <v>190</v>
      </c>
      <c r="R841">
        <f>IFERROR(ROUND((Table1[[#This Row],[pledged]]/Table1[[#This Row],[backers_count]]),2),Table1[[#This Row],[pledged]])</f>
        <v>93.27</v>
      </c>
      <c r="S841" s="9">
        <f>(((Table1[[#This Row],[launched_at]]/60)/60)/24)+DATE(1970,1,1)</f>
        <v>41715.208333333336</v>
      </c>
      <c r="T841" s="9">
        <f>(((Table1[[#This Row],[deadline]]/60)/60)/24)+DATE(1970,1,1)</f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tr">
        <f>LEFT(Table1[[#This Row],[category &amp; sub-category]],FIND("/",Table1[[#This Row],[category &amp; sub-category]])-1)</f>
        <v>theater</v>
      </c>
      <c r="P842" t="str">
        <f>RIGHT(Table1[[#This Row],[category &amp; sub-category]],LEN(Table1[[#This Row],[category &amp; sub-category]])-FIND("/",Table1[[#This Row],[category &amp; sub-category]]))</f>
        <v>plays</v>
      </c>
      <c r="Q842" s="4">
        <f>ROUND(((Table1[[#This Row],[pledged]]/Table1[[#This Row],[goal]])*100),0)</f>
        <v>100</v>
      </c>
      <c r="R842">
        <f>IFERROR(ROUND((Table1[[#This Row],[pledged]]/Table1[[#This Row],[backers_count]]),2),Table1[[#This Row],[pledged]])</f>
        <v>33</v>
      </c>
      <c r="S842" s="9">
        <f>(((Table1[[#This Row],[launched_at]]/60)/60)/24)+DATE(1970,1,1)</f>
        <v>41836.208333333336</v>
      </c>
      <c r="T842" s="9">
        <f>(((Table1[[#This Row],[deadline]]/60)/60)/24)+DATE(1970,1,1)</f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tr">
        <f>LEFT(Table1[[#This Row],[category &amp; sub-category]],FIND("/",Table1[[#This Row],[category &amp; sub-category]])-1)</f>
        <v>technology</v>
      </c>
      <c r="P843" t="str">
        <f>RIGHT(Table1[[#This Row],[category &amp; sub-category]],LEN(Table1[[#This Row],[category &amp; sub-category]])-FIND("/",Table1[[#This Row],[category &amp; sub-category]]))</f>
        <v>web</v>
      </c>
      <c r="Q843" s="4">
        <f>ROUND(((Table1[[#This Row],[pledged]]/Table1[[#This Row],[goal]])*100),0)</f>
        <v>143</v>
      </c>
      <c r="R843">
        <f>IFERROR(ROUND((Table1[[#This Row],[pledged]]/Table1[[#This Row],[backers_count]]),2),Table1[[#This Row],[pledged]])</f>
        <v>83.81</v>
      </c>
      <c r="S843" s="9">
        <f>(((Table1[[#This Row],[launched_at]]/60)/60)/24)+DATE(1970,1,1)</f>
        <v>42419.25</v>
      </c>
      <c r="T843" s="9">
        <f>(((Table1[[#This Row],[deadline]]/60)/60)/24)+DATE(1970,1,1)</f>
        <v>42435.25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tr">
        <f>LEFT(Table1[[#This Row],[category &amp; sub-category]],FIND("/",Table1[[#This Row],[category &amp; sub-category]])-1)</f>
        <v>technology</v>
      </c>
      <c r="P844" t="str">
        <f>RIGHT(Table1[[#This Row],[category &amp; sub-category]],LEN(Table1[[#This Row],[category &amp; sub-category]])-FIND("/",Table1[[#This Row],[category &amp; sub-category]]))</f>
        <v>wearables</v>
      </c>
      <c r="Q844" s="4">
        <f>ROUND(((Table1[[#This Row],[pledged]]/Table1[[#This Row],[goal]])*100),0)</f>
        <v>563</v>
      </c>
      <c r="R844">
        <f>IFERROR(ROUND((Table1[[#This Row],[pledged]]/Table1[[#This Row],[backers_count]]),2),Table1[[#This Row],[pledged]])</f>
        <v>63.99</v>
      </c>
      <c r="S844" s="9">
        <f>(((Table1[[#This Row],[launched_at]]/60)/60)/24)+DATE(1970,1,1)</f>
        <v>43266.208333333328</v>
      </c>
      <c r="T844" s="9">
        <f>(((Table1[[#This Row],[deadline]]/60)/60)/24)+DATE(1970,1,1)</f>
        <v>43269.208333333328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tr">
        <f>LEFT(Table1[[#This Row],[category &amp; sub-category]],FIND("/",Table1[[#This Row],[category &amp; sub-category]])-1)</f>
        <v>photography</v>
      </c>
      <c r="P845" t="str">
        <f>RIGHT(Table1[[#This Row],[category &amp; sub-category]],LEN(Table1[[#This Row],[category &amp; sub-category]])-FIND("/",Table1[[#This Row],[category &amp; sub-category]]))</f>
        <v>photography books</v>
      </c>
      <c r="Q845" s="4">
        <f>ROUND(((Table1[[#This Row],[pledged]]/Table1[[#This Row],[goal]])*100),0)</f>
        <v>31</v>
      </c>
      <c r="R845">
        <f>IFERROR(ROUND((Table1[[#This Row],[pledged]]/Table1[[#This Row],[backers_count]]),2),Table1[[#This Row],[pledged]])</f>
        <v>81.91</v>
      </c>
      <c r="S845" s="9">
        <f>(((Table1[[#This Row],[launched_at]]/60)/60)/24)+DATE(1970,1,1)</f>
        <v>43338.208333333328</v>
      </c>
      <c r="T845" s="9">
        <f>(((Table1[[#This Row],[deadline]]/60)/60)/24)+DATE(1970,1,1)</f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tr">
        <f>LEFT(Table1[[#This Row],[category &amp; sub-category]],FIND("/",Table1[[#This Row],[category &amp; sub-category]])-1)</f>
        <v>film &amp; video</v>
      </c>
      <c r="P846" t="str">
        <f>RIGHT(Table1[[#This Row],[category &amp; sub-category]],LEN(Table1[[#This Row],[category &amp; sub-category]])-FIND("/",Table1[[#This Row],[category &amp; sub-category]]))</f>
        <v>documentary</v>
      </c>
      <c r="Q846" s="4">
        <f>ROUND(((Table1[[#This Row],[pledged]]/Table1[[#This Row],[goal]])*100),0)</f>
        <v>99</v>
      </c>
      <c r="R846">
        <f>IFERROR(ROUND((Table1[[#This Row],[pledged]]/Table1[[#This Row],[backers_count]]),2),Table1[[#This Row],[pledged]])</f>
        <v>93.05</v>
      </c>
      <c r="S846" s="9">
        <f>(((Table1[[#This Row],[launched_at]]/60)/60)/24)+DATE(1970,1,1)</f>
        <v>40930.25</v>
      </c>
      <c r="T846" s="9">
        <f>(((Table1[[#This Row],[deadline]]/60)/60)/24)+DATE(1970,1,1)</f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tr">
        <f>LEFT(Table1[[#This Row],[category &amp; sub-category]],FIND("/",Table1[[#This Row],[category &amp; sub-category]])-1)</f>
        <v>technology</v>
      </c>
      <c r="P847" t="str">
        <f>RIGHT(Table1[[#This Row],[category &amp; sub-category]],LEN(Table1[[#This Row],[category &amp; sub-category]])-FIND("/",Table1[[#This Row],[category &amp; sub-category]]))</f>
        <v>web</v>
      </c>
      <c r="Q847" s="4">
        <f>ROUND(((Table1[[#This Row],[pledged]]/Table1[[#This Row],[goal]])*100),0)</f>
        <v>198</v>
      </c>
      <c r="R847">
        <f>IFERROR(ROUND((Table1[[#This Row],[pledged]]/Table1[[#This Row],[backers_count]]),2),Table1[[#This Row],[pledged]])</f>
        <v>101.98</v>
      </c>
      <c r="S847" s="9">
        <f>(((Table1[[#This Row],[launched_at]]/60)/60)/24)+DATE(1970,1,1)</f>
        <v>43235.208333333328</v>
      </c>
      <c r="T847" s="9">
        <f>(((Table1[[#This Row],[deadline]]/60)/60)/24)+DATE(1970,1,1)</f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tr">
        <f>LEFT(Table1[[#This Row],[category &amp; sub-category]],FIND("/",Table1[[#This Row],[category &amp; sub-category]])-1)</f>
        <v>technology</v>
      </c>
      <c r="P848" t="str">
        <f>RIGHT(Table1[[#This Row],[category &amp; sub-category]],LEN(Table1[[#This Row],[category &amp; sub-category]])-FIND("/",Table1[[#This Row],[category &amp; sub-category]]))</f>
        <v>web</v>
      </c>
      <c r="Q848" s="4">
        <f>ROUND(((Table1[[#This Row],[pledged]]/Table1[[#This Row],[goal]])*100),0)</f>
        <v>509</v>
      </c>
      <c r="R848">
        <f>IFERROR(ROUND((Table1[[#This Row],[pledged]]/Table1[[#This Row],[backers_count]]),2),Table1[[#This Row],[pledged]])</f>
        <v>105.94</v>
      </c>
      <c r="S848" s="9">
        <f>(((Table1[[#This Row],[launched_at]]/60)/60)/24)+DATE(1970,1,1)</f>
        <v>43302.208333333328</v>
      </c>
      <c r="T848" s="9">
        <f>(((Table1[[#This Row],[deadline]]/60)/60)/24)+DATE(1970,1,1)</f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tr">
        <f>LEFT(Table1[[#This Row],[category &amp; sub-category]],FIND("/",Table1[[#This Row],[category &amp; sub-category]])-1)</f>
        <v>food</v>
      </c>
      <c r="P849" t="str">
        <f>RIGHT(Table1[[#This Row],[category &amp; sub-category]],LEN(Table1[[#This Row],[category &amp; sub-category]])-FIND("/",Table1[[#This Row],[category &amp; sub-category]]))</f>
        <v>food trucks</v>
      </c>
      <c r="Q849" s="4">
        <f>ROUND(((Table1[[#This Row],[pledged]]/Table1[[#This Row],[goal]])*100),0)</f>
        <v>238</v>
      </c>
      <c r="R849">
        <f>IFERROR(ROUND((Table1[[#This Row],[pledged]]/Table1[[#This Row],[backers_count]]),2),Table1[[#This Row],[pledged]])</f>
        <v>101.58</v>
      </c>
      <c r="S849" s="9">
        <f>(((Table1[[#This Row],[launched_at]]/60)/60)/24)+DATE(1970,1,1)</f>
        <v>43107.25</v>
      </c>
      <c r="T849" s="9">
        <f>(((Table1[[#This Row],[deadline]]/60)/60)/24)+DATE(1970,1,1)</f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tr">
        <f>LEFT(Table1[[#This Row],[category &amp; sub-category]],FIND("/",Table1[[#This Row],[category &amp; sub-category]])-1)</f>
        <v>film &amp; video</v>
      </c>
      <c r="P850" t="str">
        <f>RIGHT(Table1[[#This Row],[category &amp; sub-category]],LEN(Table1[[#This Row],[category &amp; sub-category]])-FIND("/",Table1[[#This Row],[category &amp; sub-category]]))</f>
        <v>drama</v>
      </c>
      <c r="Q850" s="4">
        <f>ROUND(((Table1[[#This Row],[pledged]]/Table1[[#This Row],[goal]])*100),0)</f>
        <v>338</v>
      </c>
      <c r="R850">
        <f>IFERROR(ROUND((Table1[[#This Row],[pledged]]/Table1[[#This Row],[backers_count]]),2),Table1[[#This Row],[pledged]])</f>
        <v>62.97</v>
      </c>
      <c r="S850" s="9">
        <f>(((Table1[[#This Row],[launched_at]]/60)/60)/24)+DATE(1970,1,1)</f>
        <v>40341.208333333336</v>
      </c>
      <c r="T850" s="9">
        <f>(((Table1[[#This Row],[deadline]]/60)/60)/24)+DATE(1970,1,1)</f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tr">
        <f>LEFT(Table1[[#This Row],[category &amp; sub-category]],FIND("/",Table1[[#This Row],[category &amp; sub-category]])-1)</f>
        <v>music</v>
      </c>
      <c r="P851" t="str">
        <f>RIGHT(Table1[[#This Row],[category &amp; sub-category]],LEN(Table1[[#This Row],[category &amp; sub-category]])-FIND("/",Table1[[#This Row],[category &amp; sub-category]]))</f>
        <v>indie rock</v>
      </c>
      <c r="Q851" s="4">
        <f>ROUND(((Table1[[#This Row],[pledged]]/Table1[[#This Row],[goal]])*100),0)</f>
        <v>133</v>
      </c>
      <c r="R851">
        <f>IFERROR(ROUND((Table1[[#This Row],[pledged]]/Table1[[#This Row],[backers_count]]),2),Table1[[#This Row],[pledged]])</f>
        <v>29.05</v>
      </c>
      <c r="S851" s="9">
        <f>(((Table1[[#This Row],[launched_at]]/60)/60)/24)+DATE(1970,1,1)</f>
        <v>40948.25</v>
      </c>
      <c r="T851" s="9">
        <f>(((Table1[[#This Row],[deadline]]/60)/60)/24)+DATE(1970,1,1)</f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tr">
        <f>LEFT(Table1[[#This Row],[category &amp; sub-category]],FIND("/",Table1[[#This Row],[category &amp; sub-category]])-1)</f>
        <v>music</v>
      </c>
      <c r="P852" t="str">
        <f>RIGHT(Table1[[#This Row],[category &amp; sub-category]],LEN(Table1[[#This Row],[category &amp; sub-category]])-FIND("/",Table1[[#This Row],[category &amp; sub-category]]))</f>
        <v>rock</v>
      </c>
      <c r="Q852" s="4">
        <f>ROUND(((Table1[[#This Row],[pledged]]/Table1[[#This Row],[goal]])*100),0)</f>
        <v>1</v>
      </c>
      <c r="R852">
        <f>IFERROR(ROUND((Table1[[#This Row],[pledged]]/Table1[[#This Row],[backers_count]]),2),Table1[[#This Row],[pledged]])</f>
        <v>1</v>
      </c>
      <c r="S852" s="9">
        <f>(((Table1[[#This Row],[launched_at]]/60)/60)/24)+DATE(1970,1,1)</f>
        <v>40866.25</v>
      </c>
      <c r="T852" s="9">
        <f>(((Table1[[#This Row],[deadline]]/60)/60)/24)+DATE(1970,1,1)</f>
        <v>40881.25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tr">
        <f>LEFT(Table1[[#This Row],[category &amp; sub-category]],FIND("/",Table1[[#This Row],[category &amp; sub-category]])-1)</f>
        <v>music</v>
      </c>
      <c r="P853" t="str">
        <f>RIGHT(Table1[[#This Row],[category &amp; sub-category]],LEN(Table1[[#This Row],[category &amp; sub-category]])-FIND("/",Table1[[#This Row],[category &amp; sub-category]]))</f>
        <v>electric music</v>
      </c>
      <c r="Q853" s="4">
        <f>ROUND(((Table1[[#This Row],[pledged]]/Table1[[#This Row],[goal]])*100),0)</f>
        <v>208</v>
      </c>
      <c r="R853">
        <f>IFERROR(ROUND((Table1[[#This Row],[pledged]]/Table1[[#This Row],[backers_count]]),2),Table1[[#This Row],[pledged]])</f>
        <v>77.930000000000007</v>
      </c>
      <c r="S853" s="9">
        <f>(((Table1[[#This Row],[launched_at]]/60)/60)/24)+DATE(1970,1,1)</f>
        <v>41031.208333333336</v>
      </c>
      <c r="T853" s="9">
        <f>(((Table1[[#This Row],[deadline]]/60)/60)/24)+DATE(1970,1,1)</f>
        <v>41064.208333333336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tr">
        <f>LEFT(Table1[[#This Row],[category &amp; sub-category]],FIND("/",Table1[[#This Row],[category &amp; sub-category]])-1)</f>
        <v>games</v>
      </c>
      <c r="P854" t="str">
        <f>RIGHT(Table1[[#This Row],[category &amp; sub-category]],LEN(Table1[[#This Row],[category &amp; sub-category]])-FIND("/",Table1[[#This Row],[category &amp; sub-category]]))</f>
        <v>video games</v>
      </c>
      <c r="Q854" s="4">
        <f>ROUND(((Table1[[#This Row],[pledged]]/Table1[[#This Row],[goal]])*100),0)</f>
        <v>51</v>
      </c>
      <c r="R854">
        <f>IFERROR(ROUND((Table1[[#This Row],[pledged]]/Table1[[#This Row],[backers_count]]),2),Table1[[#This Row],[pledged]])</f>
        <v>80.81</v>
      </c>
      <c r="S854" s="9">
        <f>(((Table1[[#This Row],[launched_at]]/60)/60)/24)+DATE(1970,1,1)</f>
        <v>40740.208333333336</v>
      </c>
      <c r="T854" s="9">
        <f>(((Table1[[#This Row],[deadline]]/60)/60)/24)+DATE(1970,1,1)</f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tr">
        <f>LEFT(Table1[[#This Row],[category &amp; sub-category]],FIND("/",Table1[[#This Row],[category &amp; sub-category]])-1)</f>
        <v>music</v>
      </c>
      <c r="P855" t="str">
        <f>RIGHT(Table1[[#This Row],[category &amp; sub-category]],LEN(Table1[[#This Row],[category &amp; sub-category]])-FIND("/",Table1[[#This Row],[category &amp; sub-category]]))</f>
        <v>indie rock</v>
      </c>
      <c r="Q855" s="4">
        <f>ROUND(((Table1[[#This Row],[pledged]]/Table1[[#This Row],[goal]])*100),0)</f>
        <v>652</v>
      </c>
      <c r="R855">
        <f>IFERROR(ROUND((Table1[[#This Row],[pledged]]/Table1[[#This Row],[backers_count]]),2),Table1[[#This Row],[pledged]])</f>
        <v>76.010000000000005</v>
      </c>
      <c r="S855" s="9">
        <f>(((Table1[[#This Row],[launched_at]]/60)/60)/24)+DATE(1970,1,1)</f>
        <v>40714.208333333336</v>
      </c>
      <c r="T855" s="9">
        <f>(((Table1[[#This Row],[deadline]]/60)/60)/24)+DATE(1970,1,1)</f>
        <v>40719.208333333336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tr">
        <f>LEFT(Table1[[#This Row],[category &amp; sub-category]],FIND("/",Table1[[#This Row],[category &amp; sub-category]])-1)</f>
        <v>publishing</v>
      </c>
      <c r="P856" t="str">
        <f>RIGHT(Table1[[#This Row],[category &amp; sub-category]],LEN(Table1[[#This Row],[category &amp; sub-category]])-FIND("/",Table1[[#This Row],[category &amp; sub-category]]))</f>
        <v>fiction</v>
      </c>
      <c r="Q856" s="4">
        <f>ROUND(((Table1[[#This Row],[pledged]]/Table1[[#This Row],[goal]])*100),0)</f>
        <v>114</v>
      </c>
      <c r="R856">
        <f>IFERROR(ROUND((Table1[[#This Row],[pledged]]/Table1[[#This Row],[backers_count]]),2),Table1[[#This Row],[pledged]])</f>
        <v>72.989999999999995</v>
      </c>
      <c r="S856" s="9">
        <f>(((Table1[[#This Row],[launched_at]]/60)/60)/24)+DATE(1970,1,1)</f>
        <v>43787.25</v>
      </c>
      <c r="T856" s="9">
        <f>(((Table1[[#This Row],[deadline]]/60)/60)/24)+DATE(1970,1,1)</f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tr">
        <f>LEFT(Table1[[#This Row],[category &amp; sub-category]],FIND("/",Table1[[#This Row],[category &amp; sub-category]])-1)</f>
        <v>theater</v>
      </c>
      <c r="P857" t="str">
        <f>RIGHT(Table1[[#This Row],[category &amp; sub-category]],LEN(Table1[[#This Row],[category &amp; sub-category]])-FIND("/",Table1[[#This Row],[category &amp; sub-category]]))</f>
        <v>plays</v>
      </c>
      <c r="Q857" s="4">
        <f>ROUND(((Table1[[#This Row],[pledged]]/Table1[[#This Row],[goal]])*100),0)</f>
        <v>102</v>
      </c>
      <c r="R857">
        <f>IFERROR(ROUND((Table1[[#This Row],[pledged]]/Table1[[#This Row],[backers_count]]),2),Table1[[#This Row],[pledged]])</f>
        <v>53</v>
      </c>
      <c r="S857" s="9">
        <f>(((Table1[[#This Row],[launched_at]]/60)/60)/24)+DATE(1970,1,1)</f>
        <v>40712.208333333336</v>
      </c>
      <c r="T857" s="9">
        <f>(((Table1[[#This Row],[deadline]]/60)/60)/24)+DATE(1970,1,1)</f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tr">
        <f>LEFT(Table1[[#This Row],[category &amp; sub-category]],FIND("/",Table1[[#This Row],[category &amp; sub-category]])-1)</f>
        <v>food</v>
      </c>
      <c r="P858" t="str">
        <f>RIGHT(Table1[[#This Row],[category &amp; sub-category]],LEN(Table1[[#This Row],[category &amp; sub-category]])-FIND("/",Table1[[#This Row],[category &amp; sub-category]]))</f>
        <v>food trucks</v>
      </c>
      <c r="Q858" s="4">
        <f>ROUND(((Table1[[#This Row],[pledged]]/Table1[[#This Row],[goal]])*100),0)</f>
        <v>357</v>
      </c>
      <c r="R858">
        <f>IFERROR(ROUND((Table1[[#This Row],[pledged]]/Table1[[#This Row],[backers_count]]),2),Table1[[#This Row],[pledged]])</f>
        <v>54.16</v>
      </c>
      <c r="S858" s="9">
        <f>(((Table1[[#This Row],[launched_at]]/60)/60)/24)+DATE(1970,1,1)</f>
        <v>41023.208333333336</v>
      </c>
      <c r="T858" s="9">
        <f>(((Table1[[#This Row],[deadline]]/60)/60)/24)+DATE(1970,1,1)</f>
        <v>41040.208333333336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tr">
        <f>LEFT(Table1[[#This Row],[category &amp; sub-category]],FIND("/",Table1[[#This Row],[category &amp; sub-category]])-1)</f>
        <v>film &amp; video</v>
      </c>
      <c r="P859" t="str">
        <f>RIGHT(Table1[[#This Row],[category &amp; sub-category]],LEN(Table1[[#This Row],[category &amp; sub-category]])-FIND("/",Table1[[#This Row],[category &amp; sub-category]]))</f>
        <v>shorts</v>
      </c>
      <c r="Q859" s="4">
        <f>ROUND(((Table1[[#This Row],[pledged]]/Table1[[#This Row],[goal]])*100),0)</f>
        <v>140</v>
      </c>
      <c r="R859">
        <f>IFERROR(ROUND((Table1[[#This Row],[pledged]]/Table1[[#This Row],[backers_count]]),2),Table1[[#This Row],[pledged]])</f>
        <v>32.950000000000003</v>
      </c>
      <c r="S859" s="9">
        <f>(((Table1[[#This Row],[launched_at]]/60)/60)/24)+DATE(1970,1,1)</f>
        <v>40944.25</v>
      </c>
      <c r="T859" s="9">
        <f>(((Table1[[#This Row],[deadline]]/60)/60)/24)+DATE(1970,1,1)</f>
        <v>40967.25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tr">
        <f>LEFT(Table1[[#This Row],[category &amp; sub-category]],FIND("/",Table1[[#This Row],[category &amp; sub-category]])-1)</f>
        <v>food</v>
      </c>
      <c r="P860" t="str">
        <f>RIGHT(Table1[[#This Row],[category &amp; sub-category]],LEN(Table1[[#This Row],[category &amp; sub-category]])-FIND("/",Table1[[#This Row],[category &amp; sub-category]]))</f>
        <v>food trucks</v>
      </c>
      <c r="Q860" s="4">
        <f>ROUND(((Table1[[#This Row],[pledged]]/Table1[[#This Row],[goal]])*100),0)</f>
        <v>69</v>
      </c>
      <c r="R860">
        <f>IFERROR(ROUND((Table1[[#This Row],[pledged]]/Table1[[#This Row],[backers_count]]),2),Table1[[#This Row],[pledged]])</f>
        <v>79.37</v>
      </c>
      <c r="S860" s="9">
        <f>(((Table1[[#This Row],[launched_at]]/60)/60)/24)+DATE(1970,1,1)</f>
        <v>43211.208333333328</v>
      </c>
      <c r="T860" s="9">
        <f>(((Table1[[#This Row],[deadline]]/60)/60)/24)+DATE(1970,1,1)</f>
        <v>43218.208333333328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tr">
        <f>LEFT(Table1[[#This Row],[category &amp; sub-category]],FIND("/",Table1[[#This Row],[category &amp; sub-category]])-1)</f>
        <v>theater</v>
      </c>
      <c r="P861" t="str">
        <f>RIGHT(Table1[[#This Row],[category &amp; sub-category]],LEN(Table1[[#This Row],[category &amp; sub-category]])-FIND("/",Table1[[#This Row],[category &amp; sub-category]]))</f>
        <v>plays</v>
      </c>
      <c r="Q861" s="4">
        <f>ROUND(((Table1[[#This Row],[pledged]]/Table1[[#This Row],[goal]])*100),0)</f>
        <v>36</v>
      </c>
      <c r="R861">
        <f>IFERROR(ROUND((Table1[[#This Row],[pledged]]/Table1[[#This Row],[backers_count]]),2),Table1[[#This Row],[pledged]])</f>
        <v>41.17</v>
      </c>
      <c r="S861" s="9">
        <f>(((Table1[[#This Row],[launched_at]]/60)/60)/24)+DATE(1970,1,1)</f>
        <v>41334.25</v>
      </c>
      <c r="T861" s="9">
        <f>(((Table1[[#This Row],[deadline]]/60)/60)/24)+DATE(1970,1,1)</f>
        <v>41352.208333333336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tr">
        <f>LEFT(Table1[[#This Row],[category &amp; sub-category]],FIND("/",Table1[[#This Row],[category &amp; sub-category]])-1)</f>
        <v>technology</v>
      </c>
      <c r="P862" t="str">
        <f>RIGHT(Table1[[#This Row],[category &amp; sub-category]],LEN(Table1[[#This Row],[category &amp; sub-category]])-FIND("/",Table1[[#This Row],[category &amp; sub-category]]))</f>
        <v>wearables</v>
      </c>
      <c r="Q862" s="4">
        <f>ROUND(((Table1[[#This Row],[pledged]]/Table1[[#This Row],[goal]])*100),0)</f>
        <v>252</v>
      </c>
      <c r="R862">
        <f>IFERROR(ROUND((Table1[[#This Row],[pledged]]/Table1[[#This Row],[backers_count]]),2),Table1[[#This Row],[pledged]])</f>
        <v>77.430000000000007</v>
      </c>
      <c r="S862" s="9">
        <f>(((Table1[[#This Row],[launched_at]]/60)/60)/24)+DATE(1970,1,1)</f>
        <v>43515.25</v>
      </c>
      <c r="T862" s="9">
        <f>(((Table1[[#This Row],[deadline]]/60)/60)/24)+DATE(1970,1,1)</f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tr">
        <f>LEFT(Table1[[#This Row],[category &amp; sub-category]],FIND("/",Table1[[#This Row],[category &amp; sub-category]])-1)</f>
        <v>theater</v>
      </c>
      <c r="P863" t="str">
        <f>RIGHT(Table1[[#This Row],[category &amp; sub-category]],LEN(Table1[[#This Row],[category &amp; sub-category]])-FIND("/",Table1[[#This Row],[category &amp; sub-category]]))</f>
        <v>plays</v>
      </c>
      <c r="Q863" s="4">
        <f>ROUND(((Table1[[#This Row],[pledged]]/Table1[[#This Row],[goal]])*100),0)</f>
        <v>106</v>
      </c>
      <c r="R863">
        <f>IFERROR(ROUND((Table1[[#This Row],[pledged]]/Table1[[#This Row],[backers_count]]),2),Table1[[#This Row],[pledged]])</f>
        <v>57.16</v>
      </c>
      <c r="S863" s="9">
        <f>(((Table1[[#This Row],[launched_at]]/60)/60)/24)+DATE(1970,1,1)</f>
        <v>40258.208333333336</v>
      </c>
      <c r="T863" s="9">
        <f>(((Table1[[#This Row],[deadline]]/60)/60)/24)+DATE(1970,1,1)</f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tr">
        <f>LEFT(Table1[[#This Row],[category &amp; sub-category]],FIND("/",Table1[[#This Row],[category &amp; sub-category]])-1)</f>
        <v>theater</v>
      </c>
      <c r="P864" t="str">
        <f>RIGHT(Table1[[#This Row],[category &amp; sub-category]],LEN(Table1[[#This Row],[category &amp; sub-category]])-FIND("/",Table1[[#This Row],[category &amp; sub-category]]))</f>
        <v>plays</v>
      </c>
      <c r="Q864" s="4">
        <f>ROUND(((Table1[[#This Row],[pledged]]/Table1[[#This Row],[goal]])*100),0)</f>
        <v>187</v>
      </c>
      <c r="R864">
        <f>IFERROR(ROUND((Table1[[#This Row],[pledged]]/Table1[[#This Row],[backers_count]]),2),Table1[[#This Row],[pledged]])</f>
        <v>77.180000000000007</v>
      </c>
      <c r="S864" s="9">
        <f>(((Table1[[#This Row],[launched_at]]/60)/60)/24)+DATE(1970,1,1)</f>
        <v>40756.208333333336</v>
      </c>
      <c r="T864" s="9">
        <f>(((Table1[[#This Row],[deadline]]/60)/60)/24)+DATE(1970,1,1)</f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tr">
        <f>LEFT(Table1[[#This Row],[category &amp; sub-category]],FIND("/",Table1[[#This Row],[category &amp; sub-category]])-1)</f>
        <v>film &amp; video</v>
      </c>
      <c r="P865" t="str">
        <f>RIGHT(Table1[[#This Row],[category &amp; sub-category]],LEN(Table1[[#This Row],[category &amp; sub-category]])-FIND("/",Table1[[#This Row],[category &amp; sub-category]]))</f>
        <v>television</v>
      </c>
      <c r="Q865" s="4">
        <f>ROUND(((Table1[[#This Row],[pledged]]/Table1[[#This Row],[goal]])*100),0)</f>
        <v>387</v>
      </c>
      <c r="R865">
        <f>IFERROR(ROUND((Table1[[#This Row],[pledged]]/Table1[[#This Row],[backers_count]]),2),Table1[[#This Row],[pledged]])</f>
        <v>24.95</v>
      </c>
      <c r="S865" s="9">
        <f>(((Table1[[#This Row],[launched_at]]/60)/60)/24)+DATE(1970,1,1)</f>
        <v>42172.208333333328</v>
      </c>
      <c r="T865" s="9">
        <f>(((Table1[[#This Row],[deadline]]/60)/60)/24)+DATE(1970,1,1)</f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tr">
        <f>LEFT(Table1[[#This Row],[category &amp; sub-category]],FIND("/",Table1[[#This Row],[category &amp; sub-category]])-1)</f>
        <v>film &amp; video</v>
      </c>
      <c r="P866" t="str">
        <f>RIGHT(Table1[[#This Row],[category &amp; sub-category]],LEN(Table1[[#This Row],[category &amp; sub-category]])-FIND("/",Table1[[#This Row],[category &amp; sub-category]]))</f>
        <v>shorts</v>
      </c>
      <c r="Q866" s="4">
        <f>ROUND(((Table1[[#This Row],[pledged]]/Table1[[#This Row],[goal]])*100),0)</f>
        <v>347</v>
      </c>
      <c r="R866">
        <f>IFERROR(ROUND((Table1[[#This Row],[pledged]]/Table1[[#This Row],[backers_count]]),2),Table1[[#This Row],[pledged]])</f>
        <v>97.18</v>
      </c>
      <c r="S866" s="9">
        <f>(((Table1[[#This Row],[launched_at]]/60)/60)/24)+DATE(1970,1,1)</f>
        <v>42601.208333333328</v>
      </c>
      <c r="T866" s="9">
        <f>(((Table1[[#This Row],[deadline]]/60)/60)/24)+DATE(1970,1,1)</f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tr">
        <f>LEFT(Table1[[#This Row],[category &amp; sub-category]],FIND("/",Table1[[#This Row],[category &amp; sub-category]])-1)</f>
        <v>theater</v>
      </c>
      <c r="P867" t="str">
        <f>RIGHT(Table1[[#This Row],[category &amp; sub-category]],LEN(Table1[[#This Row],[category &amp; sub-category]])-FIND("/",Table1[[#This Row],[category &amp; sub-category]]))</f>
        <v>plays</v>
      </c>
      <c r="Q867" s="4">
        <f>ROUND(((Table1[[#This Row],[pledged]]/Table1[[#This Row],[goal]])*100),0)</f>
        <v>186</v>
      </c>
      <c r="R867">
        <f>IFERROR(ROUND((Table1[[#This Row],[pledged]]/Table1[[#This Row],[backers_count]]),2),Table1[[#This Row],[pledged]])</f>
        <v>46</v>
      </c>
      <c r="S867" s="9">
        <f>(((Table1[[#This Row],[launched_at]]/60)/60)/24)+DATE(1970,1,1)</f>
        <v>41897.208333333336</v>
      </c>
      <c r="T867" s="9">
        <f>(((Table1[[#This Row],[deadline]]/60)/60)/24)+DATE(1970,1,1)</f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tr">
        <f>LEFT(Table1[[#This Row],[category &amp; sub-category]],FIND("/",Table1[[#This Row],[category &amp; sub-category]])-1)</f>
        <v>photography</v>
      </c>
      <c r="P868" t="str">
        <f>RIGHT(Table1[[#This Row],[category &amp; sub-category]],LEN(Table1[[#This Row],[category &amp; sub-category]])-FIND("/",Table1[[#This Row],[category &amp; sub-category]]))</f>
        <v>photography books</v>
      </c>
      <c r="Q868" s="4">
        <f>ROUND(((Table1[[#This Row],[pledged]]/Table1[[#This Row],[goal]])*100),0)</f>
        <v>43</v>
      </c>
      <c r="R868">
        <f>IFERROR(ROUND((Table1[[#This Row],[pledged]]/Table1[[#This Row],[backers_count]]),2),Table1[[#This Row],[pledged]])</f>
        <v>88.02</v>
      </c>
      <c r="S868" s="9">
        <f>(((Table1[[#This Row],[launched_at]]/60)/60)/24)+DATE(1970,1,1)</f>
        <v>40671.208333333336</v>
      </c>
      <c r="T868" s="9">
        <f>(((Table1[[#This Row],[deadline]]/60)/60)/24)+DATE(1970,1,1)</f>
        <v>40672.208333333336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tr">
        <f>LEFT(Table1[[#This Row],[category &amp; sub-category]],FIND("/",Table1[[#This Row],[category &amp; sub-category]])-1)</f>
        <v>food</v>
      </c>
      <c r="P869" t="str">
        <f>RIGHT(Table1[[#This Row],[category &amp; sub-category]],LEN(Table1[[#This Row],[category &amp; sub-category]])-FIND("/",Table1[[#This Row],[category &amp; sub-category]]))</f>
        <v>food trucks</v>
      </c>
      <c r="Q869" s="4">
        <f>ROUND(((Table1[[#This Row],[pledged]]/Table1[[#This Row],[goal]])*100),0)</f>
        <v>162</v>
      </c>
      <c r="R869">
        <f>IFERROR(ROUND((Table1[[#This Row],[pledged]]/Table1[[#This Row],[backers_count]]),2),Table1[[#This Row],[pledged]])</f>
        <v>25.99</v>
      </c>
      <c r="S869" s="9">
        <f>(((Table1[[#This Row],[launched_at]]/60)/60)/24)+DATE(1970,1,1)</f>
        <v>43382.208333333328</v>
      </c>
      <c r="T869" s="9">
        <f>(((Table1[[#This Row],[deadline]]/60)/60)/24)+DATE(1970,1,1)</f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tr">
        <f>LEFT(Table1[[#This Row],[category &amp; sub-category]],FIND("/",Table1[[#This Row],[category &amp; sub-category]])-1)</f>
        <v>theater</v>
      </c>
      <c r="P870" t="str">
        <f>RIGHT(Table1[[#This Row],[category &amp; sub-category]],LEN(Table1[[#This Row],[category &amp; sub-category]])-FIND("/",Table1[[#This Row],[category &amp; sub-category]]))</f>
        <v>plays</v>
      </c>
      <c r="Q870" s="4">
        <f>ROUND(((Table1[[#This Row],[pledged]]/Table1[[#This Row],[goal]])*100),0)</f>
        <v>185</v>
      </c>
      <c r="R870">
        <f>IFERROR(ROUND((Table1[[#This Row],[pledged]]/Table1[[#This Row],[backers_count]]),2),Table1[[#This Row],[pledged]])</f>
        <v>102.69</v>
      </c>
      <c r="S870" s="9">
        <f>(((Table1[[#This Row],[launched_at]]/60)/60)/24)+DATE(1970,1,1)</f>
        <v>41559.208333333336</v>
      </c>
      <c r="T870" s="9">
        <f>(((Table1[[#This Row],[deadline]]/60)/60)/24)+DATE(1970,1,1)</f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tr">
        <f>LEFT(Table1[[#This Row],[category &amp; sub-category]],FIND("/",Table1[[#This Row],[category &amp; sub-category]])-1)</f>
        <v>film &amp; video</v>
      </c>
      <c r="P871" t="str">
        <f>RIGHT(Table1[[#This Row],[category &amp; sub-category]],LEN(Table1[[#This Row],[category &amp; sub-category]])-FIND("/",Table1[[#This Row],[category &amp; sub-category]]))</f>
        <v>drama</v>
      </c>
      <c r="Q871" s="4">
        <f>ROUND(((Table1[[#This Row],[pledged]]/Table1[[#This Row],[goal]])*100),0)</f>
        <v>24</v>
      </c>
      <c r="R871">
        <f>IFERROR(ROUND((Table1[[#This Row],[pledged]]/Table1[[#This Row],[backers_count]]),2),Table1[[#This Row],[pledged]])</f>
        <v>72.959999999999994</v>
      </c>
      <c r="S871" s="9">
        <f>(((Table1[[#This Row],[launched_at]]/60)/60)/24)+DATE(1970,1,1)</f>
        <v>40350.208333333336</v>
      </c>
      <c r="T871" s="9">
        <f>(((Table1[[#This Row],[deadline]]/60)/60)/24)+DATE(1970,1,1)</f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tr">
        <f>LEFT(Table1[[#This Row],[category &amp; sub-category]],FIND("/",Table1[[#This Row],[category &amp; sub-category]])-1)</f>
        <v>theater</v>
      </c>
      <c r="P872" t="str">
        <f>RIGHT(Table1[[#This Row],[category &amp; sub-category]],LEN(Table1[[#This Row],[category &amp; sub-category]])-FIND("/",Table1[[#This Row],[category &amp; sub-category]]))</f>
        <v>plays</v>
      </c>
      <c r="Q872" s="4">
        <f>ROUND(((Table1[[#This Row],[pledged]]/Table1[[#This Row],[goal]])*100),0)</f>
        <v>90</v>
      </c>
      <c r="R872">
        <f>IFERROR(ROUND((Table1[[#This Row],[pledged]]/Table1[[#This Row],[backers_count]]),2),Table1[[#This Row],[pledged]])</f>
        <v>57.19</v>
      </c>
      <c r="S872" s="9">
        <f>(((Table1[[#This Row],[launched_at]]/60)/60)/24)+DATE(1970,1,1)</f>
        <v>42240.208333333328</v>
      </c>
      <c r="T872" s="9">
        <f>(((Table1[[#This Row],[deadline]]/60)/60)/24)+DATE(1970,1,1)</f>
        <v>42265.208333333328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tr">
        <f>LEFT(Table1[[#This Row],[category &amp; sub-category]],FIND("/",Table1[[#This Row],[category &amp; sub-category]])-1)</f>
        <v>theater</v>
      </c>
      <c r="P873" t="str">
        <f>RIGHT(Table1[[#This Row],[category &amp; sub-category]],LEN(Table1[[#This Row],[category &amp; sub-category]])-FIND("/",Table1[[#This Row],[category &amp; sub-category]]))</f>
        <v>plays</v>
      </c>
      <c r="Q873" s="4">
        <f>ROUND(((Table1[[#This Row],[pledged]]/Table1[[#This Row],[goal]])*100),0)</f>
        <v>273</v>
      </c>
      <c r="R873">
        <f>IFERROR(ROUND((Table1[[#This Row],[pledged]]/Table1[[#This Row],[backers_count]]),2),Table1[[#This Row],[pledged]])</f>
        <v>84.01</v>
      </c>
      <c r="S873" s="9">
        <f>(((Table1[[#This Row],[launched_at]]/60)/60)/24)+DATE(1970,1,1)</f>
        <v>43040.208333333328</v>
      </c>
      <c r="T873" s="9">
        <f>(((Table1[[#This Row],[deadline]]/60)/60)/24)+DATE(1970,1,1)</f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tr">
        <f>LEFT(Table1[[#This Row],[category &amp; sub-category]],FIND("/",Table1[[#This Row],[category &amp; sub-category]])-1)</f>
        <v>film &amp; video</v>
      </c>
      <c r="P874" t="str">
        <f>RIGHT(Table1[[#This Row],[category &amp; sub-category]],LEN(Table1[[#This Row],[category &amp; sub-category]])-FIND("/",Table1[[#This Row],[category &amp; sub-category]]))</f>
        <v>science fiction</v>
      </c>
      <c r="Q874" s="4">
        <f>ROUND(((Table1[[#This Row],[pledged]]/Table1[[#This Row],[goal]])*100),0)</f>
        <v>170</v>
      </c>
      <c r="R874">
        <f>IFERROR(ROUND((Table1[[#This Row],[pledged]]/Table1[[#This Row],[backers_count]]),2),Table1[[#This Row],[pledged]])</f>
        <v>98.67</v>
      </c>
      <c r="S874" s="9">
        <f>(((Table1[[#This Row],[launched_at]]/60)/60)/24)+DATE(1970,1,1)</f>
        <v>43346.208333333328</v>
      </c>
      <c r="T874" s="9">
        <f>(((Table1[[#This Row],[deadline]]/60)/60)/24)+DATE(1970,1,1)</f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tr">
        <f>LEFT(Table1[[#This Row],[category &amp; sub-category]],FIND("/",Table1[[#This Row],[category &amp; sub-category]])-1)</f>
        <v>photography</v>
      </c>
      <c r="P875" t="str">
        <f>RIGHT(Table1[[#This Row],[category &amp; sub-category]],LEN(Table1[[#This Row],[category &amp; sub-category]])-FIND("/",Table1[[#This Row],[category &amp; sub-category]]))</f>
        <v>photography books</v>
      </c>
      <c r="Q875" s="4">
        <f>ROUND(((Table1[[#This Row],[pledged]]/Table1[[#This Row],[goal]])*100),0)</f>
        <v>188</v>
      </c>
      <c r="R875">
        <f>IFERROR(ROUND((Table1[[#This Row],[pledged]]/Table1[[#This Row],[backers_count]]),2),Table1[[#This Row],[pledged]])</f>
        <v>42.01</v>
      </c>
      <c r="S875" s="9">
        <f>(((Table1[[#This Row],[launched_at]]/60)/60)/24)+DATE(1970,1,1)</f>
        <v>41647.25</v>
      </c>
      <c r="T875" s="9">
        <f>(((Table1[[#This Row],[deadline]]/60)/60)/24)+DATE(1970,1,1)</f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tr">
        <f>LEFT(Table1[[#This Row],[category &amp; sub-category]],FIND("/",Table1[[#This Row],[category &amp; sub-category]])-1)</f>
        <v>photography</v>
      </c>
      <c r="P876" t="str">
        <f>RIGHT(Table1[[#This Row],[category &amp; sub-category]],LEN(Table1[[#This Row],[category &amp; sub-category]])-FIND("/",Table1[[#This Row],[category &amp; sub-category]]))</f>
        <v>photography books</v>
      </c>
      <c r="Q876" s="4">
        <f>ROUND(((Table1[[#This Row],[pledged]]/Table1[[#This Row],[goal]])*100),0)</f>
        <v>347</v>
      </c>
      <c r="R876">
        <f>IFERROR(ROUND((Table1[[#This Row],[pledged]]/Table1[[#This Row],[backers_count]]),2),Table1[[#This Row],[pledged]])</f>
        <v>32</v>
      </c>
      <c r="S876" s="9">
        <f>(((Table1[[#This Row],[launched_at]]/60)/60)/24)+DATE(1970,1,1)</f>
        <v>40291.208333333336</v>
      </c>
      <c r="T876" s="9">
        <f>(((Table1[[#This Row],[deadline]]/60)/60)/24)+DATE(1970,1,1)</f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tr">
        <f>LEFT(Table1[[#This Row],[category &amp; sub-category]],FIND("/",Table1[[#This Row],[category &amp; sub-category]])-1)</f>
        <v>music</v>
      </c>
      <c r="P877" t="str">
        <f>RIGHT(Table1[[#This Row],[category &amp; sub-category]],LEN(Table1[[#This Row],[category &amp; sub-category]])-FIND("/",Table1[[#This Row],[category &amp; sub-category]]))</f>
        <v>rock</v>
      </c>
      <c r="Q877" s="4">
        <f>ROUND(((Table1[[#This Row],[pledged]]/Table1[[#This Row],[goal]])*100),0)</f>
        <v>69</v>
      </c>
      <c r="R877">
        <f>IFERROR(ROUND((Table1[[#This Row],[pledged]]/Table1[[#This Row],[backers_count]]),2),Table1[[#This Row],[pledged]])</f>
        <v>81.569999999999993</v>
      </c>
      <c r="S877" s="9">
        <f>(((Table1[[#This Row],[launched_at]]/60)/60)/24)+DATE(1970,1,1)</f>
        <v>40556.25</v>
      </c>
      <c r="T877" s="9">
        <f>(((Table1[[#This Row],[deadline]]/60)/60)/24)+DATE(1970,1,1)</f>
        <v>40557.25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tr">
        <f>LEFT(Table1[[#This Row],[category &amp; sub-category]],FIND("/",Table1[[#This Row],[category &amp; sub-category]])-1)</f>
        <v>photography</v>
      </c>
      <c r="P878" t="str">
        <f>RIGHT(Table1[[#This Row],[category &amp; sub-category]],LEN(Table1[[#This Row],[category &amp; sub-category]])-FIND("/",Table1[[#This Row],[category &amp; sub-category]]))</f>
        <v>photography books</v>
      </c>
      <c r="Q878" s="4">
        <f>ROUND(((Table1[[#This Row],[pledged]]/Table1[[#This Row],[goal]])*100),0)</f>
        <v>25</v>
      </c>
      <c r="R878">
        <f>IFERROR(ROUND((Table1[[#This Row],[pledged]]/Table1[[#This Row],[backers_count]]),2),Table1[[#This Row],[pledged]])</f>
        <v>37.04</v>
      </c>
      <c r="S878" s="9">
        <f>(((Table1[[#This Row],[launched_at]]/60)/60)/24)+DATE(1970,1,1)</f>
        <v>43624.208333333328</v>
      </c>
      <c r="T878" s="9">
        <f>(((Table1[[#This Row],[deadline]]/60)/60)/24)+DATE(1970,1,1)</f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tr">
        <f>LEFT(Table1[[#This Row],[category &amp; sub-category]],FIND("/",Table1[[#This Row],[category &amp; sub-category]])-1)</f>
        <v>food</v>
      </c>
      <c r="P879" t="str">
        <f>RIGHT(Table1[[#This Row],[category &amp; sub-category]],LEN(Table1[[#This Row],[category &amp; sub-category]])-FIND("/",Table1[[#This Row],[category &amp; sub-category]]))</f>
        <v>food trucks</v>
      </c>
      <c r="Q879" s="4">
        <f>ROUND(((Table1[[#This Row],[pledged]]/Table1[[#This Row],[goal]])*100),0)</f>
        <v>77</v>
      </c>
      <c r="R879">
        <f>IFERROR(ROUND((Table1[[#This Row],[pledged]]/Table1[[#This Row],[backers_count]]),2),Table1[[#This Row],[pledged]])</f>
        <v>103.03</v>
      </c>
      <c r="S879" s="9">
        <f>(((Table1[[#This Row],[launched_at]]/60)/60)/24)+DATE(1970,1,1)</f>
        <v>42577.208333333328</v>
      </c>
      <c r="T879" s="9">
        <f>(((Table1[[#This Row],[deadline]]/60)/60)/24)+DATE(1970,1,1)</f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tr">
        <f>LEFT(Table1[[#This Row],[category &amp; sub-category]],FIND("/",Table1[[#This Row],[category &amp; sub-category]])-1)</f>
        <v>music</v>
      </c>
      <c r="P880" t="str">
        <f>RIGHT(Table1[[#This Row],[category &amp; sub-category]],LEN(Table1[[#This Row],[category &amp; sub-category]])-FIND("/",Table1[[#This Row],[category &amp; sub-category]]))</f>
        <v>metal</v>
      </c>
      <c r="Q880" s="4">
        <f>ROUND(((Table1[[#This Row],[pledged]]/Table1[[#This Row],[goal]])*100),0)</f>
        <v>37</v>
      </c>
      <c r="R880">
        <f>IFERROR(ROUND((Table1[[#This Row],[pledged]]/Table1[[#This Row],[backers_count]]),2),Table1[[#This Row],[pledged]])</f>
        <v>84.33</v>
      </c>
      <c r="S880" s="9">
        <f>(((Table1[[#This Row],[launched_at]]/60)/60)/24)+DATE(1970,1,1)</f>
        <v>43845.25</v>
      </c>
      <c r="T880" s="9">
        <f>(((Table1[[#This Row],[deadline]]/60)/60)/24)+DATE(1970,1,1)</f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tr">
        <f>LEFT(Table1[[#This Row],[category &amp; sub-category]],FIND("/",Table1[[#This Row],[category &amp; sub-category]])-1)</f>
        <v>publishing</v>
      </c>
      <c r="P881" t="str">
        <f>RIGHT(Table1[[#This Row],[category &amp; sub-category]],LEN(Table1[[#This Row],[category &amp; sub-category]])-FIND("/",Table1[[#This Row],[category &amp; sub-category]]))</f>
        <v>nonfiction</v>
      </c>
      <c r="Q881" s="4">
        <f>ROUND(((Table1[[#This Row],[pledged]]/Table1[[#This Row],[goal]])*100),0)</f>
        <v>544</v>
      </c>
      <c r="R881">
        <f>IFERROR(ROUND((Table1[[#This Row],[pledged]]/Table1[[#This Row],[backers_count]]),2),Table1[[#This Row],[pledged]])</f>
        <v>102.6</v>
      </c>
      <c r="S881" s="9">
        <f>(((Table1[[#This Row],[launched_at]]/60)/60)/24)+DATE(1970,1,1)</f>
        <v>42788.25</v>
      </c>
      <c r="T881" s="9">
        <f>(((Table1[[#This Row],[deadline]]/60)/60)/24)+DATE(1970,1,1)</f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tr">
        <f>LEFT(Table1[[#This Row],[category &amp; sub-category]],FIND("/",Table1[[#This Row],[category &amp; sub-category]])-1)</f>
        <v>music</v>
      </c>
      <c r="P882" t="str">
        <f>RIGHT(Table1[[#This Row],[category &amp; sub-category]],LEN(Table1[[#This Row],[category &amp; sub-category]])-FIND("/",Table1[[#This Row],[category &amp; sub-category]]))</f>
        <v>electric music</v>
      </c>
      <c r="Q882" s="4">
        <f>ROUND(((Table1[[#This Row],[pledged]]/Table1[[#This Row],[goal]])*100),0)</f>
        <v>229</v>
      </c>
      <c r="R882">
        <f>IFERROR(ROUND((Table1[[#This Row],[pledged]]/Table1[[#This Row],[backers_count]]),2),Table1[[#This Row],[pledged]])</f>
        <v>79.989999999999995</v>
      </c>
      <c r="S882" s="9">
        <f>(((Table1[[#This Row],[launched_at]]/60)/60)/24)+DATE(1970,1,1)</f>
        <v>43667.208333333328</v>
      </c>
      <c r="T882" s="9">
        <f>(((Table1[[#This Row],[deadline]]/60)/60)/24)+DATE(1970,1,1)</f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tr">
        <f>LEFT(Table1[[#This Row],[category &amp; sub-category]],FIND("/",Table1[[#This Row],[category &amp; sub-category]])-1)</f>
        <v>theater</v>
      </c>
      <c r="P883" t="str">
        <f>RIGHT(Table1[[#This Row],[category &amp; sub-category]],LEN(Table1[[#This Row],[category &amp; sub-category]])-FIND("/",Table1[[#This Row],[category &amp; sub-category]]))</f>
        <v>plays</v>
      </c>
      <c r="Q883" s="4">
        <f>ROUND(((Table1[[#This Row],[pledged]]/Table1[[#This Row],[goal]])*100),0)</f>
        <v>39</v>
      </c>
      <c r="R883">
        <f>IFERROR(ROUND((Table1[[#This Row],[pledged]]/Table1[[#This Row],[backers_count]]),2),Table1[[#This Row],[pledged]])</f>
        <v>70.06</v>
      </c>
      <c r="S883" s="9">
        <f>(((Table1[[#This Row],[launched_at]]/60)/60)/24)+DATE(1970,1,1)</f>
        <v>42194.208333333328</v>
      </c>
      <c r="T883" s="9">
        <f>(((Table1[[#This Row],[deadline]]/60)/60)/24)+DATE(1970,1,1)</f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tr">
        <f>LEFT(Table1[[#This Row],[category &amp; sub-category]],FIND("/",Table1[[#This Row],[category &amp; sub-category]])-1)</f>
        <v>theater</v>
      </c>
      <c r="P884" t="str">
        <f>RIGHT(Table1[[#This Row],[category &amp; sub-category]],LEN(Table1[[#This Row],[category &amp; sub-category]])-FIND("/",Table1[[#This Row],[category &amp; sub-category]]))</f>
        <v>plays</v>
      </c>
      <c r="Q884" s="4">
        <f>ROUND(((Table1[[#This Row],[pledged]]/Table1[[#This Row],[goal]])*100),0)</f>
        <v>370</v>
      </c>
      <c r="R884">
        <f>IFERROR(ROUND((Table1[[#This Row],[pledged]]/Table1[[#This Row],[backers_count]]),2),Table1[[#This Row],[pledged]])</f>
        <v>37</v>
      </c>
      <c r="S884" s="9">
        <f>(((Table1[[#This Row],[launched_at]]/60)/60)/24)+DATE(1970,1,1)</f>
        <v>42025.25</v>
      </c>
      <c r="T884" s="9">
        <f>(((Table1[[#This Row],[deadline]]/60)/60)/24)+DATE(1970,1,1)</f>
        <v>42029.25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tr">
        <f>LEFT(Table1[[#This Row],[category &amp; sub-category]],FIND("/",Table1[[#This Row],[category &amp; sub-category]])-1)</f>
        <v>film &amp; video</v>
      </c>
      <c r="P885" t="str">
        <f>RIGHT(Table1[[#This Row],[category &amp; sub-category]],LEN(Table1[[#This Row],[category &amp; sub-category]])-FIND("/",Table1[[#This Row],[category &amp; sub-category]]))</f>
        <v>shorts</v>
      </c>
      <c r="Q885" s="4">
        <f>ROUND(((Table1[[#This Row],[pledged]]/Table1[[#This Row],[goal]])*100),0)</f>
        <v>238</v>
      </c>
      <c r="R885">
        <f>IFERROR(ROUND((Table1[[#This Row],[pledged]]/Table1[[#This Row],[backers_count]]),2),Table1[[#This Row],[pledged]])</f>
        <v>41.91</v>
      </c>
      <c r="S885" s="9">
        <f>(((Table1[[#This Row],[launched_at]]/60)/60)/24)+DATE(1970,1,1)</f>
        <v>40323.208333333336</v>
      </c>
      <c r="T885" s="9">
        <f>(((Table1[[#This Row],[deadline]]/60)/60)/24)+DATE(1970,1,1)</f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tr">
        <f>LEFT(Table1[[#This Row],[category &amp; sub-category]],FIND("/",Table1[[#This Row],[category &amp; sub-category]])-1)</f>
        <v>theater</v>
      </c>
      <c r="P886" t="str">
        <f>RIGHT(Table1[[#This Row],[category &amp; sub-category]],LEN(Table1[[#This Row],[category &amp; sub-category]])-FIND("/",Table1[[#This Row],[category &amp; sub-category]]))</f>
        <v>plays</v>
      </c>
      <c r="Q886" s="4">
        <f>ROUND(((Table1[[#This Row],[pledged]]/Table1[[#This Row],[goal]])*100),0)</f>
        <v>64</v>
      </c>
      <c r="R886">
        <f>IFERROR(ROUND((Table1[[#This Row],[pledged]]/Table1[[#This Row],[backers_count]]),2),Table1[[#This Row],[pledged]])</f>
        <v>57.99</v>
      </c>
      <c r="S886" s="9">
        <f>(((Table1[[#This Row],[launched_at]]/60)/60)/24)+DATE(1970,1,1)</f>
        <v>41763.208333333336</v>
      </c>
      <c r="T886" s="9">
        <f>(((Table1[[#This Row],[deadline]]/60)/60)/24)+DATE(1970,1,1)</f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tr">
        <f>LEFT(Table1[[#This Row],[category &amp; sub-category]],FIND("/",Table1[[#This Row],[category &amp; sub-category]])-1)</f>
        <v>theater</v>
      </c>
      <c r="P887" t="str">
        <f>RIGHT(Table1[[#This Row],[category &amp; sub-category]],LEN(Table1[[#This Row],[category &amp; sub-category]])-FIND("/",Table1[[#This Row],[category &amp; sub-category]]))</f>
        <v>plays</v>
      </c>
      <c r="Q887" s="4">
        <f>ROUND(((Table1[[#This Row],[pledged]]/Table1[[#This Row],[goal]])*100),0)</f>
        <v>118</v>
      </c>
      <c r="R887">
        <f>IFERROR(ROUND((Table1[[#This Row],[pledged]]/Table1[[#This Row],[backers_count]]),2),Table1[[#This Row],[pledged]])</f>
        <v>40.94</v>
      </c>
      <c r="S887" s="9">
        <f>(((Table1[[#This Row],[launched_at]]/60)/60)/24)+DATE(1970,1,1)</f>
        <v>40335.208333333336</v>
      </c>
      <c r="T887" s="9">
        <f>(((Table1[[#This Row],[deadline]]/60)/60)/24)+DATE(1970,1,1)</f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tr">
        <f>LEFT(Table1[[#This Row],[category &amp; sub-category]],FIND("/",Table1[[#This Row],[category &amp; sub-category]])-1)</f>
        <v>music</v>
      </c>
      <c r="P888" t="str">
        <f>RIGHT(Table1[[#This Row],[category &amp; sub-category]],LEN(Table1[[#This Row],[category &amp; sub-category]])-FIND("/",Table1[[#This Row],[category &amp; sub-category]]))</f>
        <v>indie rock</v>
      </c>
      <c r="Q888" s="4">
        <f>ROUND(((Table1[[#This Row],[pledged]]/Table1[[#This Row],[goal]])*100),0)</f>
        <v>85</v>
      </c>
      <c r="R888">
        <f>IFERROR(ROUND((Table1[[#This Row],[pledged]]/Table1[[#This Row],[backers_count]]),2),Table1[[#This Row],[pledged]])</f>
        <v>70</v>
      </c>
      <c r="S888" s="9">
        <f>(((Table1[[#This Row],[launched_at]]/60)/60)/24)+DATE(1970,1,1)</f>
        <v>40416.208333333336</v>
      </c>
      <c r="T888" s="9">
        <f>(((Table1[[#This Row],[deadline]]/60)/60)/24)+DATE(1970,1,1)</f>
        <v>40434.208333333336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tr">
        <f>LEFT(Table1[[#This Row],[category &amp; sub-category]],FIND("/",Table1[[#This Row],[category &amp; sub-category]])-1)</f>
        <v>theater</v>
      </c>
      <c r="P889" t="str">
        <f>RIGHT(Table1[[#This Row],[category &amp; sub-category]],LEN(Table1[[#This Row],[category &amp; sub-category]])-FIND("/",Table1[[#This Row],[category &amp; sub-category]]))</f>
        <v>plays</v>
      </c>
      <c r="Q889" s="4">
        <f>ROUND(((Table1[[#This Row],[pledged]]/Table1[[#This Row],[goal]])*100),0)</f>
        <v>29</v>
      </c>
      <c r="R889">
        <f>IFERROR(ROUND((Table1[[#This Row],[pledged]]/Table1[[#This Row],[backers_count]]),2),Table1[[#This Row],[pledged]])</f>
        <v>73.84</v>
      </c>
      <c r="S889" s="9">
        <f>(((Table1[[#This Row],[launched_at]]/60)/60)/24)+DATE(1970,1,1)</f>
        <v>42202.208333333328</v>
      </c>
      <c r="T889" s="9">
        <f>(((Table1[[#This Row],[deadline]]/60)/60)/24)+DATE(1970,1,1)</f>
        <v>42249.208333333328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tr">
        <f>LEFT(Table1[[#This Row],[category &amp; sub-category]],FIND("/",Table1[[#This Row],[category &amp; sub-category]])-1)</f>
        <v>theater</v>
      </c>
      <c r="P890" t="str">
        <f>RIGHT(Table1[[#This Row],[category &amp; sub-category]],LEN(Table1[[#This Row],[category &amp; sub-category]])-FIND("/",Table1[[#This Row],[category &amp; sub-category]]))</f>
        <v>plays</v>
      </c>
      <c r="Q890" s="4">
        <f>ROUND(((Table1[[#This Row],[pledged]]/Table1[[#This Row],[goal]])*100),0)</f>
        <v>210</v>
      </c>
      <c r="R890">
        <f>IFERROR(ROUND((Table1[[#This Row],[pledged]]/Table1[[#This Row],[backers_count]]),2),Table1[[#This Row],[pledged]])</f>
        <v>41.98</v>
      </c>
      <c r="S890" s="9">
        <f>(((Table1[[#This Row],[launched_at]]/60)/60)/24)+DATE(1970,1,1)</f>
        <v>42836.208333333328</v>
      </c>
      <c r="T890" s="9">
        <f>(((Table1[[#This Row],[deadline]]/60)/60)/24)+DATE(1970,1,1)</f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tr">
        <f>LEFT(Table1[[#This Row],[category &amp; sub-category]],FIND("/",Table1[[#This Row],[category &amp; sub-category]])-1)</f>
        <v>music</v>
      </c>
      <c r="P891" t="str">
        <f>RIGHT(Table1[[#This Row],[category &amp; sub-category]],LEN(Table1[[#This Row],[category &amp; sub-category]])-FIND("/",Table1[[#This Row],[category &amp; sub-category]]))</f>
        <v>electric music</v>
      </c>
      <c r="Q891" s="4">
        <f>ROUND(((Table1[[#This Row],[pledged]]/Table1[[#This Row],[goal]])*100),0)</f>
        <v>170</v>
      </c>
      <c r="R891">
        <f>IFERROR(ROUND((Table1[[#This Row],[pledged]]/Table1[[#This Row],[backers_count]]),2),Table1[[#This Row],[pledged]])</f>
        <v>77.930000000000007</v>
      </c>
      <c r="S891" s="9">
        <f>(((Table1[[#This Row],[launched_at]]/60)/60)/24)+DATE(1970,1,1)</f>
        <v>41710.208333333336</v>
      </c>
      <c r="T891" s="9">
        <f>(((Table1[[#This Row],[deadline]]/60)/60)/24)+DATE(1970,1,1)</f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tr">
        <f>LEFT(Table1[[#This Row],[category &amp; sub-category]],FIND("/",Table1[[#This Row],[category &amp; sub-category]])-1)</f>
        <v>music</v>
      </c>
      <c r="P892" t="str">
        <f>RIGHT(Table1[[#This Row],[category &amp; sub-category]],LEN(Table1[[#This Row],[category &amp; sub-category]])-FIND("/",Table1[[#This Row],[category &amp; sub-category]]))</f>
        <v>indie rock</v>
      </c>
      <c r="Q892" s="4">
        <f>ROUND(((Table1[[#This Row],[pledged]]/Table1[[#This Row],[goal]])*100),0)</f>
        <v>116</v>
      </c>
      <c r="R892">
        <f>IFERROR(ROUND((Table1[[#This Row],[pledged]]/Table1[[#This Row],[backers_count]]),2),Table1[[#This Row],[pledged]])</f>
        <v>106.02</v>
      </c>
      <c r="S892" s="9">
        <f>(((Table1[[#This Row],[launched_at]]/60)/60)/24)+DATE(1970,1,1)</f>
        <v>43640.208333333328</v>
      </c>
      <c r="T892" s="9">
        <f>(((Table1[[#This Row],[deadline]]/60)/60)/24)+DATE(1970,1,1)</f>
        <v>43641.208333333328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tr">
        <f>LEFT(Table1[[#This Row],[category &amp; sub-category]],FIND("/",Table1[[#This Row],[category &amp; sub-category]])-1)</f>
        <v>film &amp; video</v>
      </c>
      <c r="P893" t="str">
        <f>RIGHT(Table1[[#This Row],[category &amp; sub-category]],LEN(Table1[[#This Row],[category &amp; sub-category]])-FIND("/",Table1[[#This Row],[category &amp; sub-category]]))</f>
        <v>documentary</v>
      </c>
      <c r="Q893" s="4">
        <f>ROUND(((Table1[[#This Row],[pledged]]/Table1[[#This Row],[goal]])*100),0)</f>
        <v>259</v>
      </c>
      <c r="R893">
        <f>IFERROR(ROUND((Table1[[#This Row],[pledged]]/Table1[[#This Row],[backers_count]]),2),Table1[[#This Row],[pledged]])</f>
        <v>47.02</v>
      </c>
      <c r="S893" s="9">
        <f>(((Table1[[#This Row],[launched_at]]/60)/60)/24)+DATE(1970,1,1)</f>
        <v>40880.25</v>
      </c>
      <c r="T893" s="9">
        <f>(((Table1[[#This Row],[deadline]]/60)/60)/24)+DATE(1970,1,1)</f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tr">
        <f>LEFT(Table1[[#This Row],[category &amp; sub-category]],FIND("/",Table1[[#This Row],[category &amp; sub-category]])-1)</f>
        <v>publishing</v>
      </c>
      <c r="P894" t="str">
        <f>RIGHT(Table1[[#This Row],[category &amp; sub-category]],LEN(Table1[[#This Row],[category &amp; sub-category]])-FIND("/",Table1[[#This Row],[category &amp; sub-category]]))</f>
        <v>translations</v>
      </c>
      <c r="Q894" s="4">
        <f>ROUND(((Table1[[#This Row],[pledged]]/Table1[[#This Row],[goal]])*100),0)</f>
        <v>231</v>
      </c>
      <c r="R894">
        <f>IFERROR(ROUND((Table1[[#This Row],[pledged]]/Table1[[#This Row],[backers_count]]),2),Table1[[#This Row],[pledged]])</f>
        <v>76.02</v>
      </c>
      <c r="S894" s="9">
        <f>(((Table1[[#This Row],[launched_at]]/60)/60)/24)+DATE(1970,1,1)</f>
        <v>40319.208333333336</v>
      </c>
      <c r="T894" s="9">
        <f>(((Table1[[#This Row],[deadline]]/60)/60)/24)+DATE(1970,1,1)</f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tr">
        <f>LEFT(Table1[[#This Row],[category &amp; sub-category]],FIND("/",Table1[[#This Row],[category &amp; sub-category]])-1)</f>
        <v>film &amp; video</v>
      </c>
      <c r="P895" t="str">
        <f>RIGHT(Table1[[#This Row],[category &amp; sub-category]],LEN(Table1[[#This Row],[category &amp; sub-category]])-FIND("/",Table1[[#This Row],[category &amp; sub-category]]))</f>
        <v>documentary</v>
      </c>
      <c r="Q895" s="4">
        <f>ROUND(((Table1[[#This Row],[pledged]]/Table1[[#This Row],[goal]])*100),0)</f>
        <v>128</v>
      </c>
      <c r="R895">
        <f>IFERROR(ROUND((Table1[[#This Row],[pledged]]/Table1[[#This Row],[backers_count]]),2),Table1[[#This Row],[pledged]])</f>
        <v>54.12</v>
      </c>
      <c r="S895" s="9">
        <f>(((Table1[[#This Row],[launched_at]]/60)/60)/24)+DATE(1970,1,1)</f>
        <v>42170.208333333328</v>
      </c>
      <c r="T895" s="9">
        <f>(((Table1[[#This Row],[deadline]]/60)/60)/24)+DATE(1970,1,1)</f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tr">
        <f>LEFT(Table1[[#This Row],[category &amp; sub-category]],FIND("/",Table1[[#This Row],[category &amp; sub-category]])-1)</f>
        <v>film &amp; video</v>
      </c>
      <c r="P896" t="str">
        <f>RIGHT(Table1[[#This Row],[category &amp; sub-category]],LEN(Table1[[#This Row],[category &amp; sub-category]])-FIND("/",Table1[[#This Row],[category &amp; sub-category]]))</f>
        <v>television</v>
      </c>
      <c r="Q896" s="4">
        <f>ROUND(((Table1[[#This Row],[pledged]]/Table1[[#This Row],[goal]])*100),0)</f>
        <v>189</v>
      </c>
      <c r="R896">
        <f>IFERROR(ROUND((Table1[[#This Row],[pledged]]/Table1[[#This Row],[backers_count]]),2),Table1[[#This Row],[pledged]])</f>
        <v>57.29</v>
      </c>
      <c r="S896" s="9">
        <f>(((Table1[[#This Row],[launched_at]]/60)/60)/24)+DATE(1970,1,1)</f>
        <v>41466.208333333336</v>
      </c>
      <c r="T896" s="9">
        <f>(((Table1[[#This Row],[deadline]]/60)/60)/24)+DATE(1970,1,1)</f>
        <v>41496.208333333336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tr">
        <f>LEFT(Table1[[#This Row],[category &amp; sub-category]],FIND("/",Table1[[#This Row],[category &amp; sub-category]])-1)</f>
        <v>theater</v>
      </c>
      <c r="P897" t="str">
        <f>RIGHT(Table1[[#This Row],[category &amp; sub-category]],LEN(Table1[[#This Row],[category &amp; sub-category]])-FIND("/",Table1[[#This Row],[category &amp; sub-category]]))</f>
        <v>plays</v>
      </c>
      <c r="Q897" s="4">
        <f>ROUND(((Table1[[#This Row],[pledged]]/Table1[[#This Row],[goal]])*100),0)</f>
        <v>7</v>
      </c>
      <c r="R897">
        <f>IFERROR(ROUND((Table1[[#This Row],[pledged]]/Table1[[#This Row],[backers_count]]),2),Table1[[#This Row],[pledged]])</f>
        <v>103.81</v>
      </c>
      <c r="S897" s="9">
        <f>(((Table1[[#This Row],[launched_at]]/60)/60)/24)+DATE(1970,1,1)</f>
        <v>43134.25</v>
      </c>
      <c r="T897" s="9">
        <f>(((Table1[[#This Row],[deadline]]/60)/60)/24)+DATE(1970,1,1)</f>
        <v>43143.25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tr">
        <f>LEFT(Table1[[#This Row],[category &amp; sub-category]],FIND("/",Table1[[#This Row],[category &amp; sub-category]])-1)</f>
        <v>food</v>
      </c>
      <c r="P898" t="str">
        <f>RIGHT(Table1[[#This Row],[category &amp; sub-category]],LEN(Table1[[#This Row],[category &amp; sub-category]])-FIND("/",Table1[[#This Row],[category &amp; sub-category]]))</f>
        <v>food trucks</v>
      </c>
      <c r="Q898" s="4">
        <f>ROUND(((Table1[[#This Row],[pledged]]/Table1[[#This Row],[goal]])*100),0)</f>
        <v>774</v>
      </c>
      <c r="R898">
        <f>IFERROR(ROUND((Table1[[#This Row],[pledged]]/Table1[[#This Row],[backers_count]]),2),Table1[[#This Row],[pledged]])</f>
        <v>105.03</v>
      </c>
      <c r="S898" s="9">
        <f>(((Table1[[#This Row],[launched_at]]/60)/60)/24)+DATE(1970,1,1)</f>
        <v>40738.208333333336</v>
      </c>
      <c r="T898" s="9">
        <f>(((Table1[[#This Row],[deadline]]/60)/60)/24)+DATE(1970,1,1)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tr">
        <f>LEFT(Table1[[#This Row],[category &amp; sub-category]],FIND("/",Table1[[#This Row],[category &amp; sub-category]])-1)</f>
        <v>theater</v>
      </c>
      <c r="P899" t="str">
        <f>RIGHT(Table1[[#This Row],[category &amp; sub-category]],LEN(Table1[[#This Row],[category &amp; sub-category]])-FIND("/",Table1[[#This Row],[category &amp; sub-category]]))</f>
        <v>plays</v>
      </c>
      <c r="Q899" s="4">
        <f>ROUND(((Table1[[#This Row],[pledged]]/Table1[[#This Row],[goal]])*100),0)</f>
        <v>28</v>
      </c>
      <c r="R899">
        <f>IFERROR(ROUND((Table1[[#This Row],[pledged]]/Table1[[#This Row],[backers_count]]),2),Table1[[#This Row],[pledged]])</f>
        <v>90.26</v>
      </c>
      <c r="S899" s="9">
        <f>(((Table1[[#This Row],[launched_at]]/60)/60)/24)+DATE(1970,1,1)</f>
        <v>43583.208333333328</v>
      </c>
      <c r="T899" s="9">
        <f>(((Table1[[#This Row],[deadline]]/60)/60)/24)+DATE(1970,1,1)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tr">
        <f>LEFT(Table1[[#This Row],[category &amp; sub-category]],FIND("/",Table1[[#This Row],[category &amp; sub-category]])-1)</f>
        <v>film &amp; video</v>
      </c>
      <c r="P900" t="str">
        <f>RIGHT(Table1[[#This Row],[category &amp; sub-category]],LEN(Table1[[#This Row],[category &amp; sub-category]])-FIND("/",Table1[[#This Row],[category &amp; sub-category]]))</f>
        <v>documentary</v>
      </c>
      <c r="Q900" s="4">
        <f>ROUND(((Table1[[#This Row],[pledged]]/Table1[[#This Row],[goal]])*100),0)</f>
        <v>52</v>
      </c>
      <c r="R900">
        <f>IFERROR(ROUND((Table1[[#This Row],[pledged]]/Table1[[#This Row],[backers_count]]),2),Table1[[#This Row],[pledged]])</f>
        <v>76.98</v>
      </c>
      <c r="S900" s="9">
        <f>(((Table1[[#This Row],[launched_at]]/60)/60)/24)+DATE(1970,1,1)</f>
        <v>43815.25</v>
      </c>
      <c r="T900" s="9">
        <f>(((Table1[[#This Row],[deadline]]/60)/60)/24)+DATE(1970,1,1)</f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tr">
        <f>LEFT(Table1[[#This Row],[category &amp; sub-category]],FIND("/",Table1[[#This Row],[category &amp; sub-category]])-1)</f>
        <v>music</v>
      </c>
      <c r="P901" t="str">
        <f>RIGHT(Table1[[#This Row],[category &amp; sub-category]],LEN(Table1[[#This Row],[category &amp; sub-category]])-FIND("/",Table1[[#This Row],[category &amp; sub-category]]))</f>
        <v>jazz</v>
      </c>
      <c r="Q901" s="4">
        <f>ROUND(((Table1[[#This Row],[pledged]]/Table1[[#This Row],[goal]])*100),0)</f>
        <v>407</v>
      </c>
      <c r="R901">
        <f>IFERROR(ROUND((Table1[[#This Row],[pledged]]/Table1[[#This Row],[backers_count]]),2),Table1[[#This Row],[pledged]])</f>
        <v>102.6</v>
      </c>
      <c r="S901" s="9">
        <f>(((Table1[[#This Row],[launched_at]]/60)/60)/24)+DATE(1970,1,1)</f>
        <v>41554.208333333336</v>
      </c>
      <c r="T901" s="9">
        <f>(((Table1[[#This Row],[deadline]]/60)/60)/24)+DATE(1970,1,1)</f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tr">
        <f>LEFT(Table1[[#This Row],[category &amp; sub-category]],FIND("/",Table1[[#This Row],[category &amp; sub-category]])-1)</f>
        <v>technology</v>
      </c>
      <c r="P902" t="str">
        <f>RIGHT(Table1[[#This Row],[category &amp; sub-category]],LEN(Table1[[#This Row],[category &amp; sub-category]])-FIND("/",Table1[[#This Row],[category &amp; sub-category]]))</f>
        <v>web</v>
      </c>
      <c r="Q902" s="4">
        <f>ROUND(((Table1[[#This Row],[pledged]]/Table1[[#This Row],[goal]])*100),0)</f>
        <v>2</v>
      </c>
      <c r="R902">
        <f>IFERROR(ROUND((Table1[[#This Row],[pledged]]/Table1[[#This Row],[backers_count]]),2),Table1[[#This Row],[pledged]])</f>
        <v>2</v>
      </c>
      <c r="S902" s="9">
        <f>(((Table1[[#This Row],[launched_at]]/60)/60)/24)+DATE(1970,1,1)</f>
        <v>41901.208333333336</v>
      </c>
      <c r="T902" s="9">
        <f>(((Table1[[#This Row],[deadline]]/60)/60)/24)+DATE(1970,1,1)</f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tr">
        <f>LEFT(Table1[[#This Row],[category &amp; sub-category]],FIND("/",Table1[[#This Row],[category &amp; sub-category]])-1)</f>
        <v>music</v>
      </c>
      <c r="P903" t="str">
        <f>RIGHT(Table1[[#This Row],[category &amp; sub-category]],LEN(Table1[[#This Row],[category &amp; sub-category]])-FIND("/",Table1[[#This Row],[category &amp; sub-category]]))</f>
        <v>rock</v>
      </c>
      <c r="Q903" s="4">
        <f>ROUND(((Table1[[#This Row],[pledged]]/Table1[[#This Row],[goal]])*100),0)</f>
        <v>156</v>
      </c>
      <c r="R903">
        <f>IFERROR(ROUND((Table1[[#This Row],[pledged]]/Table1[[#This Row],[backers_count]]),2),Table1[[#This Row],[pledged]])</f>
        <v>55.01</v>
      </c>
      <c r="S903" s="9">
        <f>(((Table1[[#This Row],[launched_at]]/60)/60)/24)+DATE(1970,1,1)</f>
        <v>43298.208333333328</v>
      </c>
      <c r="T903" s="9">
        <f>(((Table1[[#This Row],[deadline]]/60)/60)/24)+DATE(1970,1,1)</f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tr">
        <f>LEFT(Table1[[#This Row],[category &amp; sub-category]],FIND("/",Table1[[#This Row],[category &amp; sub-category]])-1)</f>
        <v>technology</v>
      </c>
      <c r="P904" t="str">
        <f>RIGHT(Table1[[#This Row],[category &amp; sub-category]],LEN(Table1[[#This Row],[category &amp; sub-category]])-FIND("/",Table1[[#This Row],[category &amp; sub-category]]))</f>
        <v>web</v>
      </c>
      <c r="Q904" s="4">
        <f>ROUND(((Table1[[#This Row],[pledged]]/Table1[[#This Row],[goal]])*100),0)</f>
        <v>252</v>
      </c>
      <c r="R904">
        <f>IFERROR(ROUND((Table1[[#This Row],[pledged]]/Table1[[#This Row],[backers_count]]),2),Table1[[#This Row],[pledged]])</f>
        <v>32.130000000000003</v>
      </c>
      <c r="S904" s="9">
        <f>(((Table1[[#This Row],[launched_at]]/60)/60)/24)+DATE(1970,1,1)</f>
        <v>42399.25</v>
      </c>
      <c r="T904" s="9">
        <f>(((Table1[[#This Row],[deadline]]/60)/60)/24)+DATE(1970,1,1)</f>
        <v>42441.25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tr">
        <f>LEFT(Table1[[#This Row],[category &amp; sub-category]],FIND("/",Table1[[#This Row],[category &amp; sub-category]])-1)</f>
        <v>publishing</v>
      </c>
      <c r="P905" t="str">
        <f>RIGHT(Table1[[#This Row],[category &amp; sub-category]],LEN(Table1[[#This Row],[category &amp; sub-category]])-FIND("/",Table1[[#This Row],[category &amp; sub-category]]))</f>
        <v>nonfiction</v>
      </c>
      <c r="Q905" s="4">
        <f>ROUND(((Table1[[#This Row],[pledged]]/Table1[[#This Row],[goal]])*100),0)</f>
        <v>2</v>
      </c>
      <c r="R905">
        <f>IFERROR(ROUND((Table1[[#This Row],[pledged]]/Table1[[#This Row],[backers_count]]),2),Table1[[#This Row],[pledged]])</f>
        <v>50.64</v>
      </c>
      <c r="S905" s="9">
        <f>(((Table1[[#This Row],[launched_at]]/60)/60)/24)+DATE(1970,1,1)</f>
        <v>41034.208333333336</v>
      </c>
      <c r="T905" s="9">
        <f>(((Table1[[#This Row],[deadline]]/60)/60)/24)+DATE(1970,1,1)</f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tr">
        <f>LEFT(Table1[[#This Row],[category &amp; sub-category]],FIND("/",Table1[[#This Row],[category &amp; sub-category]])-1)</f>
        <v>publishing</v>
      </c>
      <c r="P906" t="str">
        <f>RIGHT(Table1[[#This Row],[category &amp; sub-category]],LEN(Table1[[#This Row],[category &amp; sub-category]])-FIND("/",Table1[[#This Row],[category &amp; sub-category]]))</f>
        <v>radio &amp; podcasts</v>
      </c>
      <c r="Q906" s="4">
        <f>ROUND(((Table1[[#This Row],[pledged]]/Table1[[#This Row],[goal]])*100),0)</f>
        <v>12</v>
      </c>
      <c r="R906">
        <f>IFERROR(ROUND((Table1[[#This Row],[pledged]]/Table1[[#This Row],[backers_count]]),2),Table1[[#This Row],[pledged]])</f>
        <v>49.69</v>
      </c>
      <c r="S906" s="9">
        <f>(((Table1[[#This Row],[launched_at]]/60)/60)/24)+DATE(1970,1,1)</f>
        <v>41186.208333333336</v>
      </c>
      <c r="T906" s="9">
        <f>(((Table1[[#This Row],[deadline]]/60)/60)/24)+DATE(1970,1,1)</f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tr">
        <f>LEFT(Table1[[#This Row],[category &amp; sub-category]],FIND("/",Table1[[#This Row],[category &amp; sub-category]])-1)</f>
        <v>theater</v>
      </c>
      <c r="P907" t="str">
        <f>RIGHT(Table1[[#This Row],[category &amp; sub-category]],LEN(Table1[[#This Row],[category &amp; sub-category]])-FIND("/",Table1[[#This Row],[category &amp; sub-category]]))</f>
        <v>plays</v>
      </c>
      <c r="Q907" s="4">
        <f>ROUND(((Table1[[#This Row],[pledged]]/Table1[[#This Row],[goal]])*100),0)</f>
        <v>164</v>
      </c>
      <c r="R907">
        <f>IFERROR(ROUND((Table1[[#This Row],[pledged]]/Table1[[#This Row],[backers_count]]),2),Table1[[#This Row],[pledged]])</f>
        <v>54.89</v>
      </c>
      <c r="S907" s="9">
        <f>(((Table1[[#This Row],[launched_at]]/60)/60)/24)+DATE(1970,1,1)</f>
        <v>41536.208333333336</v>
      </c>
      <c r="T907" s="9">
        <f>(((Table1[[#This Row],[deadline]]/60)/60)/24)+DATE(1970,1,1)</f>
        <v>41539.208333333336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tr">
        <f>LEFT(Table1[[#This Row],[category &amp; sub-category]],FIND("/",Table1[[#This Row],[category &amp; sub-category]])-1)</f>
        <v>film &amp; video</v>
      </c>
      <c r="P908" t="str">
        <f>RIGHT(Table1[[#This Row],[category &amp; sub-category]],LEN(Table1[[#This Row],[category &amp; sub-category]])-FIND("/",Table1[[#This Row],[category &amp; sub-category]]))</f>
        <v>documentary</v>
      </c>
      <c r="Q908" s="4">
        <f>ROUND(((Table1[[#This Row],[pledged]]/Table1[[#This Row],[goal]])*100),0)</f>
        <v>163</v>
      </c>
      <c r="R908">
        <f>IFERROR(ROUND((Table1[[#This Row],[pledged]]/Table1[[#This Row],[backers_count]]),2),Table1[[#This Row],[pledged]])</f>
        <v>46.93</v>
      </c>
      <c r="S908" s="9">
        <f>(((Table1[[#This Row],[launched_at]]/60)/60)/24)+DATE(1970,1,1)</f>
        <v>42868.208333333328</v>
      </c>
      <c r="T908" s="9">
        <f>(((Table1[[#This Row],[deadline]]/60)/60)/24)+DATE(1970,1,1)</f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tr">
        <f>LEFT(Table1[[#This Row],[category &amp; sub-category]],FIND("/",Table1[[#This Row],[category &amp; sub-category]])-1)</f>
        <v>theater</v>
      </c>
      <c r="P909" t="str">
        <f>RIGHT(Table1[[#This Row],[category &amp; sub-category]],LEN(Table1[[#This Row],[category &amp; sub-category]])-FIND("/",Table1[[#This Row],[category &amp; sub-category]]))</f>
        <v>plays</v>
      </c>
      <c r="Q909" s="4">
        <f>ROUND(((Table1[[#This Row],[pledged]]/Table1[[#This Row],[goal]])*100),0)</f>
        <v>20</v>
      </c>
      <c r="R909">
        <f>IFERROR(ROUND((Table1[[#This Row],[pledged]]/Table1[[#This Row],[backers_count]]),2),Table1[[#This Row],[pledged]])</f>
        <v>44.95</v>
      </c>
      <c r="S909" s="9">
        <f>(((Table1[[#This Row],[launched_at]]/60)/60)/24)+DATE(1970,1,1)</f>
        <v>40660.208333333336</v>
      </c>
      <c r="T909" s="9">
        <f>(((Table1[[#This Row],[deadline]]/60)/60)/24)+DATE(1970,1,1)</f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tr">
        <f>LEFT(Table1[[#This Row],[category &amp; sub-category]],FIND("/",Table1[[#This Row],[category &amp; sub-category]])-1)</f>
        <v>games</v>
      </c>
      <c r="P910" t="str">
        <f>RIGHT(Table1[[#This Row],[category &amp; sub-category]],LEN(Table1[[#This Row],[category &amp; sub-category]])-FIND("/",Table1[[#This Row],[category &amp; sub-category]]))</f>
        <v>video games</v>
      </c>
      <c r="Q910" s="4">
        <f>ROUND(((Table1[[#This Row],[pledged]]/Table1[[#This Row],[goal]])*100),0)</f>
        <v>319</v>
      </c>
      <c r="R910">
        <f>IFERROR(ROUND((Table1[[#This Row],[pledged]]/Table1[[#This Row],[backers_count]]),2),Table1[[#This Row],[pledged]])</f>
        <v>31</v>
      </c>
      <c r="S910" s="9">
        <f>(((Table1[[#This Row],[launched_at]]/60)/60)/24)+DATE(1970,1,1)</f>
        <v>41031.208333333336</v>
      </c>
      <c r="T910" s="9">
        <f>(((Table1[[#This Row],[deadline]]/60)/60)/24)+DATE(1970,1,1)</f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tr">
        <f>LEFT(Table1[[#This Row],[category &amp; sub-category]],FIND("/",Table1[[#This Row],[category &amp; sub-category]])-1)</f>
        <v>theater</v>
      </c>
      <c r="P911" t="str">
        <f>RIGHT(Table1[[#This Row],[category &amp; sub-category]],LEN(Table1[[#This Row],[category &amp; sub-category]])-FIND("/",Table1[[#This Row],[category &amp; sub-category]]))</f>
        <v>plays</v>
      </c>
      <c r="Q911" s="4">
        <f>ROUND(((Table1[[#This Row],[pledged]]/Table1[[#This Row],[goal]])*100),0)</f>
        <v>479</v>
      </c>
      <c r="R911">
        <f>IFERROR(ROUND((Table1[[#This Row],[pledged]]/Table1[[#This Row],[backers_count]]),2),Table1[[#This Row],[pledged]])</f>
        <v>107.76</v>
      </c>
      <c r="S911" s="9">
        <f>(((Table1[[#This Row],[launched_at]]/60)/60)/24)+DATE(1970,1,1)</f>
        <v>43255.208333333328</v>
      </c>
      <c r="T911" s="9">
        <f>(((Table1[[#This Row],[deadline]]/60)/60)/24)+DATE(1970,1,1)</f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tr">
        <f>LEFT(Table1[[#This Row],[category &amp; sub-category]],FIND("/",Table1[[#This Row],[category &amp; sub-category]])-1)</f>
        <v>theater</v>
      </c>
      <c r="P912" t="str">
        <f>RIGHT(Table1[[#This Row],[category &amp; sub-category]],LEN(Table1[[#This Row],[category &amp; sub-category]])-FIND("/",Table1[[#This Row],[category &amp; sub-category]]))</f>
        <v>plays</v>
      </c>
      <c r="Q912" s="4">
        <f>ROUND(((Table1[[#This Row],[pledged]]/Table1[[#This Row],[goal]])*100),0)</f>
        <v>20</v>
      </c>
      <c r="R912">
        <f>IFERROR(ROUND((Table1[[#This Row],[pledged]]/Table1[[#This Row],[backers_count]]),2),Table1[[#This Row],[pledged]])</f>
        <v>102.08</v>
      </c>
      <c r="S912" s="9">
        <f>(((Table1[[#This Row],[launched_at]]/60)/60)/24)+DATE(1970,1,1)</f>
        <v>42026.25</v>
      </c>
      <c r="T912" s="9">
        <f>(((Table1[[#This Row],[deadline]]/60)/60)/24)+DATE(1970,1,1)</f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tr">
        <f>LEFT(Table1[[#This Row],[category &amp; sub-category]],FIND("/",Table1[[#This Row],[category &amp; sub-category]])-1)</f>
        <v>technology</v>
      </c>
      <c r="P913" t="str">
        <f>RIGHT(Table1[[#This Row],[category &amp; sub-category]],LEN(Table1[[#This Row],[category &amp; sub-category]])-FIND("/",Table1[[#This Row],[category &amp; sub-category]]))</f>
        <v>web</v>
      </c>
      <c r="Q913" s="4">
        <f>ROUND(((Table1[[#This Row],[pledged]]/Table1[[#This Row],[goal]])*100),0)</f>
        <v>199</v>
      </c>
      <c r="R913">
        <f>IFERROR(ROUND((Table1[[#This Row],[pledged]]/Table1[[#This Row],[backers_count]]),2),Table1[[#This Row],[pledged]])</f>
        <v>24.98</v>
      </c>
      <c r="S913" s="9">
        <f>(((Table1[[#This Row],[launched_at]]/60)/60)/24)+DATE(1970,1,1)</f>
        <v>43717.208333333328</v>
      </c>
      <c r="T913" s="9">
        <f>(((Table1[[#This Row],[deadline]]/60)/60)/24)+DATE(1970,1,1)</f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tr">
        <f>LEFT(Table1[[#This Row],[category &amp; sub-category]],FIND("/",Table1[[#This Row],[category &amp; sub-category]])-1)</f>
        <v>film &amp; video</v>
      </c>
      <c r="P914" t="str">
        <f>RIGHT(Table1[[#This Row],[category &amp; sub-category]],LEN(Table1[[#This Row],[category &amp; sub-category]])-FIND("/",Table1[[#This Row],[category &amp; sub-category]]))</f>
        <v>drama</v>
      </c>
      <c r="Q914" s="4">
        <f>ROUND(((Table1[[#This Row],[pledged]]/Table1[[#This Row],[goal]])*100),0)</f>
        <v>795</v>
      </c>
      <c r="R914">
        <f>IFERROR(ROUND((Table1[[#This Row],[pledged]]/Table1[[#This Row],[backers_count]]),2),Table1[[#This Row],[pledged]])</f>
        <v>79.94</v>
      </c>
      <c r="S914" s="9">
        <f>(((Table1[[#This Row],[launched_at]]/60)/60)/24)+DATE(1970,1,1)</f>
        <v>41157.208333333336</v>
      </c>
      <c r="T914" s="9">
        <f>(((Table1[[#This Row],[deadline]]/60)/60)/24)+DATE(1970,1,1)</f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tr">
        <f>LEFT(Table1[[#This Row],[category &amp; sub-category]],FIND("/",Table1[[#This Row],[category &amp; sub-category]])-1)</f>
        <v>film &amp; video</v>
      </c>
      <c r="P915" t="str">
        <f>RIGHT(Table1[[#This Row],[category &amp; sub-category]],LEN(Table1[[#This Row],[category &amp; sub-category]])-FIND("/",Table1[[#This Row],[category &amp; sub-category]]))</f>
        <v>drama</v>
      </c>
      <c r="Q915" s="4">
        <f>ROUND(((Table1[[#This Row],[pledged]]/Table1[[#This Row],[goal]])*100),0)</f>
        <v>51</v>
      </c>
      <c r="R915">
        <f>IFERROR(ROUND((Table1[[#This Row],[pledged]]/Table1[[#This Row],[backers_count]]),2),Table1[[#This Row],[pledged]])</f>
        <v>67.95</v>
      </c>
      <c r="S915" s="9">
        <f>(((Table1[[#This Row],[launched_at]]/60)/60)/24)+DATE(1970,1,1)</f>
        <v>43597.208333333328</v>
      </c>
      <c r="T915" s="9">
        <f>(((Table1[[#This Row],[deadline]]/60)/60)/24)+DATE(1970,1,1)</f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tr">
        <f>LEFT(Table1[[#This Row],[category &amp; sub-category]],FIND("/",Table1[[#This Row],[category &amp; sub-category]])-1)</f>
        <v>theater</v>
      </c>
      <c r="P916" t="str">
        <f>RIGHT(Table1[[#This Row],[category &amp; sub-category]],LEN(Table1[[#This Row],[category &amp; sub-category]])-FIND("/",Table1[[#This Row],[category &amp; sub-category]]))</f>
        <v>plays</v>
      </c>
      <c r="Q916" s="4">
        <f>ROUND(((Table1[[#This Row],[pledged]]/Table1[[#This Row],[goal]])*100),0)</f>
        <v>57</v>
      </c>
      <c r="R916">
        <f>IFERROR(ROUND((Table1[[#This Row],[pledged]]/Table1[[#This Row],[backers_count]]),2),Table1[[#This Row],[pledged]])</f>
        <v>26.07</v>
      </c>
      <c r="S916" s="9">
        <f>(((Table1[[#This Row],[launched_at]]/60)/60)/24)+DATE(1970,1,1)</f>
        <v>41490.208333333336</v>
      </c>
      <c r="T916" s="9">
        <f>(((Table1[[#This Row],[deadline]]/60)/60)/24)+DATE(1970,1,1)</f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tr">
        <f>LEFT(Table1[[#This Row],[category &amp; sub-category]],FIND("/",Table1[[#This Row],[category &amp; sub-category]])-1)</f>
        <v>film &amp; video</v>
      </c>
      <c r="P917" t="str">
        <f>RIGHT(Table1[[#This Row],[category &amp; sub-category]],LEN(Table1[[#This Row],[category &amp; sub-category]])-FIND("/",Table1[[#This Row],[category &amp; sub-category]]))</f>
        <v>television</v>
      </c>
      <c r="Q917" s="4">
        <f>ROUND(((Table1[[#This Row],[pledged]]/Table1[[#This Row],[goal]])*100),0)</f>
        <v>156</v>
      </c>
      <c r="R917">
        <f>IFERROR(ROUND((Table1[[#This Row],[pledged]]/Table1[[#This Row],[backers_count]]),2),Table1[[#This Row],[pledged]])</f>
        <v>105</v>
      </c>
      <c r="S917" s="9">
        <f>(((Table1[[#This Row],[launched_at]]/60)/60)/24)+DATE(1970,1,1)</f>
        <v>42976.208333333328</v>
      </c>
      <c r="T917" s="9">
        <f>(((Table1[[#This Row],[deadline]]/60)/60)/24)+DATE(1970,1,1)</f>
        <v>42985.208333333328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tr">
        <f>LEFT(Table1[[#This Row],[category &amp; sub-category]],FIND("/",Table1[[#This Row],[category &amp; sub-category]])-1)</f>
        <v>photography</v>
      </c>
      <c r="P918" t="str">
        <f>RIGHT(Table1[[#This Row],[category &amp; sub-category]],LEN(Table1[[#This Row],[category &amp; sub-category]])-FIND("/",Table1[[#This Row],[category &amp; sub-category]]))</f>
        <v>photography books</v>
      </c>
      <c r="Q918" s="4">
        <f>ROUND(((Table1[[#This Row],[pledged]]/Table1[[#This Row],[goal]])*100),0)</f>
        <v>36</v>
      </c>
      <c r="R918">
        <f>IFERROR(ROUND((Table1[[#This Row],[pledged]]/Table1[[#This Row],[backers_count]]),2),Table1[[#This Row],[pledged]])</f>
        <v>25.83</v>
      </c>
      <c r="S918" s="9">
        <f>(((Table1[[#This Row],[launched_at]]/60)/60)/24)+DATE(1970,1,1)</f>
        <v>41991.25</v>
      </c>
      <c r="T918" s="9">
        <f>(((Table1[[#This Row],[deadline]]/60)/60)/24)+DATE(1970,1,1)</f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tr">
        <f>LEFT(Table1[[#This Row],[category &amp; sub-category]],FIND("/",Table1[[#This Row],[category &amp; sub-category]])-1)</f>
        <v>film &amp; video</v>
      </c>
      <c r="P919" t="str">
        <f>RIGHT(Table1[[#This Row],[category &amp; sub-category]],LEN(Table1[[#This Row],[category &amp; sub-category]])-FIND("/",Table1[[#This Row],[category &amp; sub-category]]))</f>
        <v>shorts</v>
      </c>
      <c r="Q919" s="4">
        <f>ROUND(((Table1[[#This Row],[pledged]]/Table1[[#This Row],[goal]])*100),0)</f>
        <v>58</v>
      </c>
      <c r="R919">
        <f>IFERROR(ROUND((Table1[[#This Row],[pledged]]/Table1[[#This Row],[backers_count]]),2),Table1[[#This Row],[pledged]])</f>
        <v>77.67</v>
      </c>
      <c r="S919" s="9">
        <f>(((Table1[[#This Row],[launched_at]]/60)/60)/24)+DATE(1970,1,1)</f>
        <v>40722.208333333336</v>
      </c>
      <c r="T919" s="9">
        <f>(((Table1[[#This Row],[deadline]]/60)/60)/24)+DATE(1970,1,1)</f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tr">
        <f>LEFT(Table1[[#This Row],[category &amp; sub-category]],FIND("/",Table1[[#This Row],[category &amp; sub-category]])-1)</f>
        <v>publishing</v>
      </c>
      <c r="P920" t="str">
        <f>RIGHT(Table1[[#This Row],[category &amp; sub-category]],LEN(Table1[[#This Row],[category &amp; sub-category]])-FIND("/",Table1[[#This Row],[category &amp; sub-category]]))</f>
        <v>radio &amp; podcasts</v>
      </c>
      <c r="Q920" s="4">
        <f>ROUND(((Table1[[#This Row],[pledged]]/Table1[[#This Row],[goal]])*100),0)</f>
        <v>237</v>
      </c>
      <c r="R920">
        <f>IFERROR(ROUND((Table1[[#This Row],[pledged]]/Table1[[#This Row],[backers_count]]),2),Table1[[#This Row],[pledged]])</f>
        <v>57.83</v>
      </c>
      <c r="S920" s="9">
        <f>(((Table1[[#This Row],[launched_at]]/60)/60)/24)+DATE(1970,1,1)</f>
        <v>41117.208333333336</v>
      </c>
      <c r="T920" s="9">
        <f>(((Table1[[#This Row],[deadline]]/60)/60)/24)+DATE(1970,1,1)</f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tr">
        <f>LEFT(Table1[[#This Row],[category &amp; sub-category]],FIND("/",Table1[[#This Row],[category &amp; sub-category]])-1)</f>
        <v>theater</v>
      </c>
      <c r="P921" t="str">
        <f>RIGHT(Table1[[#This Row],[category &amp; sub-category]],LEN(Table1[[#This Row],[category &amp; sub-category]])-FIND("/",Table1[[#This Row],[category &amp; sub-category]]))</f>
        <v>plays</v>
      </c>
      <c r="Q921" s="4">
        <f>ROUND(((Table1[[#This Row],[pledged]]/Table1[[#This Row],[goal]])*100),0)</f>
        <v>59</v>
      </c>
      <c r="R921">
        <f>IFERROR(ROUND((Table1[[#This Row],[pledged]]/Table1[[#This Row],[backers_count]]),2),Table1[[#This Row],[pledged]])</f>
        <v>92.96</v>
      </c>
      <c r="S921" s="9">
        <f>(((Table1[[#This Row],[launched_at]]/60)/60)/24)+DATE(1970,1,1)</f>
        <v>43022.208333333328</v>
      </c>
      <c r="T921" s="9">
        <f>(((Table1[[#This Row],[deadline]]/60)/60)/24)+DATE(1970,1,1)</f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tr">
        <f>LEFT(Table1[[#This Row],[category &amp; sub-category]],FIND("/",Table1[[#This Row],[category &amp; sub-category]])-1)</f>
        <v>film &amp; video</v>
      </c>
      <c r="P922" t="str">
        <f>RIGHT(Table1[[#This Row],[category &amp; sub-category]],LEN(Table1[[#This Row],[category &amp; sub-category]])-FIND("/",Table1[[#This Row],[category &amp; sub-category]]))</f>
        <v>animation</v>
      </c>
      <c r="Q922" s="4">
        <f>ROUND(((Table1[[#This Row],[pledged]]/Table1[[#This Row],[goal]])*100),0)</f>
        <v>183</v>
      </c>
      <c r="R922">
        <f>IFERROR(ROUND((Table1[[#This Row],[pledged]]/Table1[[#This Row],[backers_count]]),2),Table1[[#This Row],[pledged]])</f>
        <v>37.950000000000003</v>
      </c>
      <c r="S922" s="9">
        <f>(((Table1[[#This Row],[launched_at]]/60)/60)/24)+DATE(1970,1,1)</f>
        <v>43503.25</v>
      </c>
      <c r="T922" s="9">
        <f>(((Table1[[#This Row],[deadline]]/60)/60)/24)+DATE(1970,1,1)</f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tr">
        <f>LEFT(Table1[[#This Row],[category &amp; sub-category]],FIND("/",Table1[[#This Row],[category &amp; sub-category]])-1)</f>
        <v>technology</v>
      </c>
      <c r="P923" t="str">
        <f>RIGHT(Table1[[#This Row],[category &amp; sub-category]],LEN(Table1[[#This Row],[category &amp; sub-category]])-FIND("/",Table1[[#This Row],[category &amp; sub-category]]))</f>
        <v>web</v>
      </c>
      <c r="Q923" s="4">
        <f>ROUND(((Table1[[#This Row],[pledged]]/Table1[[#This Row],[goal]])*100),0)</f>
        <v>1</v>
      </c>
      <c r="R923">
        <f>IFERROR(ROUND((Table1[[#This Row],[pledged]]/Table1[[#This Row],[backers_count]]),2),Table1[[#This Row],[pledged]])</f>
        <v>31.84</v>
      </c>
      <c r="S923" s="9">
        <f>(((Table1[[#This Row],[launched_at]]/60)/60)/24)+DATE(1970,1,1)</f>
        <v>40951.25</v>
      </c>
      <c r="T923" s="9">
        <f>(((Table1[[#This Row],[deadline]]/60)/60)/24)+DATE(1970,1,1)</f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tr">
        <f>LEFT(Table1[[#This Row],[category &amp; sub-category]],FIND("/",Table1[[#This Row],[category &amp; sub-category]])-1)</f>
        <v>music</v>
      </c>
      <c r="P924" t="str">
        <f>RIGHT(Table1[[#This Row],[category &amp; sub-category]],LEN(Table1[[#This Row],[category &amp; sub-category]])-FIND("/",Table1[[#This Row],[category &amp; sub-category]]))</f>
        <v>world music</v>
      </c>
      <c r="Q924" s="4">
        <f>ROUND(((Table1[[#This Row],[pledged]]/Table1[[#This Row],[goal]])*100),0)</f>
        <v>176</v>
      </c>
      <c r="R924">
        <f>IFERROR(ROUND((Table1[[#This Row],[pledged]]/Table1[[#This Row],[backers_count]]),2),Table1[[#This Row],[pledged]])</f>
        <v>40</v>
      </c>
      <c r="S924" s="9">
        <f>(((Table1[[#This Row],[launched_at]]/60)/60)/24)+DATE(1970,1,1)</f>
        <v>43443.25</v>
      </c>
      <c r="T924" s="9">
        <f>(((Table1[[#This Row],[deadline]]/60)/60)/24)+DATE(1970,1,1)</f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tr">
        <f>LEFT(Table1[[#This Row],[category &amp; sub-category]],FIND("/",Table1[[#This Row],[category &amp; sub-category]])-1)</f>
        <v>theater</v>
      </c>
      <c r="P925" t="str">
        <f>RIGHT(Table1[[#This Row],[category &amp; sub-category]],LEN(Table1[[#This Row],[category &amp; sub-category]])-FIND("/",Table1[[#This Row],[category &amp; sub-category]]))</f>
        <v>plays</v>
      </c>
      <c r="Q925" s="4">
        <f>ROUND(((Table1[[#This Row],[pledged]]/Table1[[#This Row],[goal]])*100),0)</f>
        <v>238</v>
      </c>
      <c r="R925">
        <f>IFERROR(ROUND((Table1[[#This Row],[pledged]]/Table1[[#This Row],[backers_count]]),2),Table1[[#This Row],[pledged]])</f>
        <v>101.1</v>
      </c>
      <c r="S925" s="9">
        <f>(((Table1[[#This Row],[launched_at]]/60)/60)/24)+DATE(1970,1,1)</f>
        <v>40373.208333333336</v>
      </c>
      <c r="T925" s="9">
        <f>(((Table1[[#This Row],[deadline]]/60)/60)/24)+DATE(1970,1,1)</f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tr">
        <f>LEFT(Table1[[#This Row],[category &amp; sub-category]],FIND("/",Table1[[#This Row],[category &amp; sub-category]])-1)</f>
        <v>theater</v>
      </c>
      <c r="P926" t="str">
        <f>RIGHT(Table1[[#This Row],[category &amp; sub-category]],LEN(Table1[[#This Row],[category &amp; sub-category]])-FIND("/",Table1[[#This Row],[category &amp; sub-category]]))</f>
        <v>plays</v>
      </c>
      <c r="Q926" s="4">
        <f>ROUND(((Table1[[#This Row],[pledged]]/Table1[[#This Row],[goal]])*100),0)</f>
        <v>488</v>
      </c>
      <c r="R926">
        <f>IFERROR(ROUND((Table1[[#This Row],[pledged]]/Table1[[#This Row],[backers_count]]),2),Table1[[#This Row],[pledged]])</f>
        <v>84.01</v>
      </c>
      <c r="S926" s="9">
        <f>(((Table1[[#This Row],[launched_at]]/60)/60)/24)+DATE(1970,1,1)</f>
        <v>43769.208333333328</v>
      </c>
      <c r="T926" s="9">
        <f>(((Table1[[#This Row],[deadline]]/60)/60)/24)+DATE(1970,1,1)</f>
        <v>43780.25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tr">
        <f>LEFT(Table1[[#This Row],[category &amp; sub-category]],FIND("/",Table1[[#This Row],[category &amp; sub-category]])-1)</f>
        <v>theater</v>
      </c>
      <c r="P927" t="str">
        <f>RIGHT(Table1[[#This Row],[category &amp; sub-category]],LEN(Table1[[#This Row],[category &amp; sub-category]])-FIND("/",Table1[[#This Row],[category &amp; sub-category]]))</f>
        <v>plays</v>
      </c>
      <c r="Q927" s="4">
        <f>ROUND(((Table1[[#This Row],[pledged]]/Table1[[#This Row],[goal]])*100),0)</f>
        <v>224</v>
      </c>
      <c r="R927">
        <f>IFERROR(ROUND((Table1[[#This Row],[pledged]]/Table1[[#This Row],[backers_count]]),2),Table1[[#This Row],[pledged]])</f>
        <v>103.42</v>
      </c>
      <c r="S927" s="9">
        <f>(((Table1[[#This Row],[launched_at]]/60)/60)/24)+DATE(1970,1,1)</f>
        <v>43000.208333333328</v>
      </c>
      <c r="T927" s="9">
        <f>(((Table1[[#This Row],[deadline]]/60)/60)/24)+DATE(1970,1,1)</f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tr">
        <f>LEFT(Table1[[#This Row],[category &amp; sub-category]],FIND("/",Table1[[#This Row],[category &amp; sub-category]])-1)</f>
        <v>food</v>
      </c>
      <c r="P928" t="str">
        <f>RIGHT(Table1[[#This Row],[category &amp; sub-category]],LEN(Table1[[#This Row],[category &amp; sub-category]])-FIND("/",Table1[[#This Row],[category &amp; sub-category]]))</f>
        <v>food trucks</v>
      </c>
      <c r="Q928" s="4">
        <f>ROUND(((Table1[[#This Row],[pledged]]/Table1[[#This Row],[goal]])*100),0)</f>
        <v>18</v>
      </c>
      <c r="R928">
        <f>IFERROR(ROUND((Table1[[#This Row],[pledged]]/Table1[[#This Row],[backers_count]]),2),Table1[[#This Row],[pledged]])</f>
        <v>105.13</v>
      </c>
      <c r="S928" s="9">
        <f>(((Table1[[#This Row],[launched_at]]/60)/60)/24)+DATE(1970,1,1)</f>
        <v>42502.208333333328</v>
      </c>
      <c r="T928" s="9">
        <f>(((Table1[[#This Row],[deadline]]/60)/60)/24)+DATE(1970,1,1)</f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tr">
        <f>LEFT(Table1[[#This Row],[category &amp; sub-category]],FIND("/",Table1[[#This Row],[category &amp; sub-category]])-1)</f>
        <v>theater</v>
      </c>
      <c r="P929" t="str">
        <f>RIGHT(Table1[[#This Row],[category &amp; sub-category]],LEN(Table1[[#This Row],[category &amp; sub-category]])-FIND("/",Table1[[#This Row],[category &amp; sub-category]]))</f>
        <v>plays</v>
      </c>
      <c r="Q929" s="4">
        <f>ROUND(((Table1[[#This Row],[pledged]]/Table1[[#This Row],[goal]])*100),0)</f>
        <v>46</v>
      </c>
      <c r="R929">
        <f>IFERROR(ROUND((Table1[[#This Row],[pledged]]/Table1[[#This Row],[backers_count]]),2),Table1[[#This Row],[pledged]])</f>
        <v>89.22</v>
      </c>
      <c r="S929" s="9">
        <f>(((Table1[[#This Row],[launched_at]]/60)/60)/24)+DATE(1970,1,1)</f>
        <v>41102.208333333336</v>
      </c>
      <c r="T929" s="9">
        <f>(((Table1[[#This Row],[deadline]]/60)/60)/24)+DATE(1970,1,1)</f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tr">
        <f>LEFT(Table1[[#This Row],[category &amp; sub-category]],FIND("/",Table1[[#This Row],[category &amp; sub-category]])-1)</f>
        <v>technology</v>
      </c>
      <c r="P930" t="str">
        <f>RIGHT(Table1[[#This Row],[category &amp; sub-category]],LEN(Table1[[#This Row],[category &amp; sub-category]])-FIND("/",Table1[[#This Row],[category &amp; sub-category]]))</f>
        <v>web</v>
      </c>
      <c r="Q930" s="4">
        <f>ROUND(((Table1[[#This Row],[pledged]]/Table1[[#This Row],[goal]])*100),0)</f>
        <v>117</v>
      </c>
      <c r="R930">
        <f>IFERROR(ROUND((Table1[[#This Row],[pledged]]/Table1[[#This Row],[backers_count]]),2),Table1[[#This Row],[pledged]])</f>
        <v>52</v>
      </c>
      <c r="S930" s="9">
        <f>(((Table1[[#This Row],[launched_at]]/60)/60)/24)+DATE(1970,1,1)</f>
        <v>41637.25</v>
      </c>
      <c r="T930" s="9">
        <f>(((Table1[[#This Row],[deadline]]/60)/60)/24)+DATE(1970,1,1)</f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tr">
        <f>LEFT(Table1[[#This Row],[category &amp; sub-category]],FIND("/",Table1[[#This Row],[category &amp; sub-category]])-1)</f>
        <v>theater</v>
      </c>
      <c r="P931" t="str">
        <f>RIGHT(Table1[[#This Row],[category &amp; sub-category]],LEN(Table1[[#This Row],[category &amp; sub-category]])-FIND("/",Table1[[#This Row],[category &amp; sub-category]]))</f>
        <v>plays</v>
      </c>
      <c r="Q931" s="4">
        <f>ROUND(((Table1[[#This Row],[pledged]]/Table1[[#This Row],[goal]])*100),0)</f>
        <v>217</v>
      </c>
      <c r="R931">
        <f>IFERROR(ROUND((Table1[[#This Row],[pledged]]/Table1[[#This Row],[backers_count]]),2),Table1[[#This Row],[pledged]])</f>
        <v>64.959999999999994</v>
      </c>
      <c r="S931" s="9">
        <f>(((Table1[[#This Row],[launched_at]]/60)/60)/24)+DATE(1970,1,1)</f>
        <v>42858.208333333328</v>
      </c>
      <c r="T931" s="9">
        <f>(((Table1[[#This Row],[deadline]]/60)/60)/24)+DATE(1970,1,1)</f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tr">
        <f>LEFT(Table1[[#This Row],[category &amp; sub-category]],FIND("/",Table1[[#This Row],[category &amp; sub-category]])-1)</f>
        <v>theater</v>
      </c>
      <c r="P932" t="str">
        <f>RIGHT(Table1[[#This Row],[category &amp; sub-category]],LEN(Table1[[#This Row],[category &amp; sub-category]])-FIND("/",Table1[[#This Row],[category &amp; sub-category]]))</f>
        <v>plays</v>
      </c>
      <c r="Q932" s="4">
        <f>ROUND(((Table1[[#This Row],[pledged]]/Table1[[#This Row],[goal]])*100),0)</f>
        <v>112</v>
      </c>
      <c r="R932">
        <f>IFERROR(ROUND((Table1[[#This Row],[pledged]]/Table1[[#This Row],[backers_count]]),2),Table1[[#This Row],[pledged]])</f>
        <v>46.24</v>
      </c>
      <c r="S932" s="9">
        <f>(((Table1[[#This Row],[launched_at]]/60)/60)/24)+DATE(1970,1,1)</f>
        <v>42060.25</v>
      </c>
      <c r="T932" s="9">
        <f>(((Table1[[#This Row],[deadline]]/60)/60)/24)+DATE(1970,1,1)</f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tr">
        <f>LEFT(Table1[[#This Row],[category &amp; sub-category]],FIND("/",Table1[[#This Row],[category &amp; sub-category]])-1)</f>
        <v>theater</v>
      </c>
      <c r="P933" t="str">
        <f>RIGHT(Table1[[#This Row],[category &amp; sub-category]],LEN(Table1[[#This Row],[category &amp; sub-category]])-FIND("/",Table1[[#This Row],[category &amp; sub-category]]))</f>
        <v>plays</v>
      </c>
      <c r="Q933" s="4">
        <f>ROUND(((Table1[[#This Row],[pledged]]/Table1[[#This Row],[goal]])*100),0)</f>
        <v>73</v>
      </c>
      <c r="R933">
        <f>IFERROR(ROUND((Table1[[#This Row],[pledged]]/Table1[[#This Row],[backers_count]]),2),Table1[[#This Row],[pledged]])</f>
        <v>51.15</v>
      </c>
      <c r="S933" s="9">
        <f>(((Table1[[#This Row],[launched_at]]/60)/60)/24)+DATE(1970,1,1)</f>
        <v>41818.208333333336</v>
      </c>
      <c r="T933" s="9">
        <f>(((Table1[[#This Row],[deadline]]/60)/60)/24)+DATE(1970,1,1)</f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tr">
        <f>LEFT(Table1[[#This Row],[category &amp; sub-category]],FIND("/",Table1[[#This Row],[category &amp; sub-category]])-1)</f>
        <v>music</v>
      </c>
      <c r="P934" t="str">
        <f>RIGHT(Table1[[#This Row],[category &amp; sub-category]],LEN(Table1[[#This Row],[category &amp; sub-category]])-FIND("/",Table1[[#This Row],[category &amp; sub-category]]))</f>
        <v>rock</v>
      </c>
      <c r="Q934" s="4">
        <f>ROUND(((Table1[[#This Row],[pledged]]/Table1[[#This Row],[goal]])*100),0)</f>
        <v>212</v>
      </c>
      <c r="R934">
        <f>IFERROR(ROUND((Table1[[#This Row],[pledged]]/Table1[[#This Row],[backers_count]]),2),Table1[[#This Row],[pledged]])</f>
        <v>33.909999999999997</v>
      </c>
      <c r="S934" s="9">
        <f>(((Table1[[#This Row],[launched_at]]/60)/60)/24)+DATE(1970,1,1)</f>
        <v>41709.208333333336</v>
      </c>
      <c r="T934" s="9">
        <f>(((Table1[[#This Row],[deadline]]/60)/60)/24)+DATE(1970,1,1)</f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tr">
        <f>LEFT(Table1[[#This Row],[category &amp; sub-category]],FIND("/",Table1[[#This Row],[category &amp; sub-category]])-1)</f>
        <v>theater</v>
      </c>
      <c r="P935" t="str">
        <f>RIGHT(Table1[[#This Row],[category &amp; sub-category]],LEN(Table1[[#This Row],[category &amp; sub-category]])-FIND("/",Table1[[#This Row],[category &amp; sub-category]]))</f>
        <v>plays</v>
      </c>
      <c r="Q935" s="4">
        <f>ROUND(((Table1[[#This Row],[pledged]]/Table1[[#This Row],[goal]])*100),0)</f>
        <v>240</v>
      </c>
      <c r="R935">
        <f>IFERROR(ROUND((Table1[[#This Row],[pledged]]/Table1[[#This Row],[backers_count]]),2),Table1[[#This Row],[pledged]])</f>
        <v>92.02</v>
      </c>
      <c r="S935" s="9">
        <f>(((Table1[[#This Row],[launched_at]]/60)/60)/24)+DATE(1970,1,1)</f>
        <v>41372.208333333336</v>
      </c>
      <c r="T935" s="9">
        <f>(((Table1[[#This Row],[deadline]]/60)/60)/24)+DATE(1970,1,1)</f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tr">
        <f>LEFT(Table1[[#This Row],[category &amp; sub-category]],FIND("/",Table1[[#This Row],[category &amp; sub-category]])-1)</f>
        <v>theater</v>
      </c>
      <c r="P936" t="str">
        <f>RIGHT(Table1[[#This Row],[category &amp; sub-category]],LEN(Table1[[#This Row],[category &amp; sub-category]])-FIND("/",Table1[[#This Row],[category &amp; sub-category]]))</f>
        <v>plays</v>
      </c>
      <c r="Q936" s="4">
        <f>ROUND(((Table1[[#This Row],[pledged]]/Table1[[#This Row],[goal]])*100),0)</f>
        <v>182</v>
      </c>
      <c r="R936">
        <f>IFERROR(ROUND((Table1[[#This Row],[pledged]]/Table1[[#This Row],[backers_count]]),2),Table1[[#This Row],[pledged]])</f>
        <v>107.43</v>
      </c>
      <c r="S936" s="9">
        <f>(((Table1[[#This Row],[launched_at]]/60)/60)/24)+DATE(1970,1,1)</f>
        <v>42422.25</v>
      </c>
      <c r="T936" s="9">
        <f>(((Table1[[#This Row],[deadline]]/60)/60)/24)+DATE(1970,1,1)</f>
        <v>42428.25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tr">
        <f>LEFT(Table1[[#This Row],[category &amp; sub-category]],FIND("/",Table1[[#This Row],[category &amp; sub-category]])-1)</f>
        <v>theater</v>
      </c>
      <c r="P937" t="str">
        <f>RIGHT(Table1[[#This Row],[category &amp; sub-category]],LEN(Table1[[#This Row],[category &amp; sub-category]])-FIND("/",Table1[[#This Row],[category &amp; sub-category]]))</f>
        <v>plays</v>
      </c>
      <c r="Q937" s="4">
        <f>ROUND(((Table1[[#This Row],[pledged]]/Table1[[#This Row],[goal]])*100),0)</f>
        <v>164</v>
      </c>
      <c r="R937">
        <f>IFERROR(ROUND((Table1[[#This Row],[pledged]]/Table1[[#This Row],[backers_count]]),2),Table1[[#This Row],[pledged]])</f>
        <v>75.849999999999994</v>
      </c>
      <c r="S937" s="9">
        <f>(((Table1[[#This Row],[launched_at]]/60)/60)/24)+DATE(1970,1,1)</f>
        <v>42209.208333333328</v>
      </c>
      <c r="T937" s="9">
        <f>(((Table1[[#This Row],[deadline]]/60)/60)/24)+DATE(1970,1,1)</f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tr">
        <f>LEFT(Table1[[#This Row],[category &amp; sub-category]],FIND("/",Table1[[#This Row],[category &amp; sub-category]])-1)</f>
        <v>theater</v>
      </c>
      <c r="P938" t="str">
        <f>RIGHT(Table1[[#This Row],[category &amp; sub-category]],LEN(Table1[[#This Row],[category &amp; sub-category]])-FIND("/",Table1[[#This Row],[category &amp; sub-category]]))</f>
        <v>plays</v>
      </c>
      <c r="Q938" s="4">
        <f>ROUND(((Table1[[#This Row],[pledged]]/Table1[[#This Row],[goal]])*100),0)</f>
        <v>2</v>
      </c>
      <c r="R938">
        <f>IFERROR(ROUND((Table1[[#This Row],[pledged]]/Table1[[#This Row],[backers_count]]),2),Table1[[#This Row],[pledged]])</f>
        <v>80.48</v>
      </c>
      <c r="S938" s="9">
        <f>(((Table1[[#This Row],[launched_at]]/60)/60)/24)+DATE(1970,1,1)</f>
        <v>43668.208333333328</v>
      </c>
      <c r="T938" s="9">
        <f>(((Table1[[#This Row],[deadline]]/60)/60)/24)+DATE(1970,1,1)</f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tr">
        <f>LEFT(Table1[[#This Row],[category &amp; sub-category]],FIND("/",Table1[[#This Row],[category &amp; sub-category]])-1)</f>
        <v>film &amp; video</v>
      </c>
      <c r="P939" t="str">
        <f>RIGHT(Table1[[#This Row],[category &amp; sub-category]],LEN(Table1[[#This Row],[category &amp; sub-category]])-FIND("/",Table1[[#This Row],[category &amp; sub-category]]))</f>
        <v>documentary</v>
      </c>
      <c r="Q939" s="4">
        <f>ROUND(((Table1[[#This Row],[pledged]]/Table1[[#This Row],[goal]])*100),0)</f>
        <v>50</v>
      </c>
      <c r="R939">
        <f>IFERROR(ROUND((Table1[[#This Row],[pledged]]/Table1[[#This Row],[backers_count]]),2),Table1[[#This Row],[pledged]])</f>
        <v>86.98</v>
      </c>
      <c r="S939" s="9">
        <f>(((Table1[[#This Row],[launched_at]]/60)/60)/24)+DATE(1970,1,1)</f>
        <v>42334.25</v>
      </c>
      <c r="T939" s="9">
        <f>(((Table1[[#This Row],[deadline]]/60)/60)/24)+DATE(1970,1,1)</f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tr">
        <f>LEFT(Table1[[#This Row],[category &amp; sub-category]],FIND("/",Table1[[#This Row],[category &amp; sub-category]])-1)</f>
        <v>publishing</v>
      </c>
      <c r="P940" t="str">
        <f>RIGHT(Table1[[#This Row],[category &amp; sub-category]],LEN(Table1[[#This Row],[category &amp; sub-category]])-FIND("/",Table1[[#This Row],[category &amp; sub-category]]))</f>
        <v>fiction</v>
      </c>
      <c r="Q940" s="4">
        <f>ROUND(((Table1[[#This Row],[pledged]]/Table1[[#This Row],[goal]])*100),0)</f>
        <v>110</v>
      </c>
      <c r="R940">
        <f>IFERROR(ROUND((Table1[[#This Row],[pledged]]/Table1[[#This Row],[backers_count]]),2),Table1[[#This Row],[pledged]])</f>
        <v>105.14</v>
      </c>
      <c r="S940" s="9">
        <f>(((Table1[[#This Row],[launched_at]]/60)/60)/24)+DATE(1970,1,1)</f>
        <v>43263.208333333328</v>
      </c>
      <c r="T940" s="9">
        <f>(((Table1[[#This Row],[deadline]]/60)/60)/24)+DATE(1970,1,1)</f>
        <v>43299.208333333328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tr">
        <f>LEFT(Table1[[#This Row],[category &amp; sub-category]],FIND("/",Table1[[#This Row],[category &amp; sub-category]])-1)</f>
        <v>games</v>
      </c>
      <c r="P941" t="str">
        <f>RIGHT(Table1[[#This Row],[category &amp; sub-category]],LEN(Table1[[#This Row],[category &amp; sub-category]])-FIND("/",Table1[[#This Row],[category &amp; sub-category]]))</f>
        <v>video games</v>
      </c>
      <c r="Q941" s="4">
        <f>ROUND(((Table1[[#This Row],[pledged]]/Table1[[#This Row],[goal]])*100),0)</f>
        <v>49</v>
      </c>
      <c r="R941">
        <f>IFERROR(ROUND((Table1[[#This Row],[pledged]]/Table1[[#This Row],[backers_count]]),2),Table1[[#This Row],[pledged]])</f>
        <v>57.3</v>
      </c>
      <c r="S941" s="9">
        <f>(((Table1[[#This Row],[launched_at]]/60)/60)/24)+DATE(1970,1,1)</f>
        <v>40670.208333333336</v>
      </c>
      <c r="T941" s="9">
        <f>(((Table1[[#This Row],[deadline]]/60)/60)/24)+DATE(1970,1,1)</f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tr">
        <f>LEFT(Table1[[#This Row],[category &amp; sub-category]],FIND("/",Table1[[#This Row],[category &amp; sub-category]])-1)</f>
        <v>technology</v>
      </c>
      <c r="P942" t="str">
        <f>RIGHT(Table1[[#This Row],[category &amp; sub-category]],LEN(Table1[[#This Row],[category &amp; sub-category]])-FIND("/",Table1[[#This Row],[category &amp; sub-category]]))</f>
        <v>web</v>
      </c>
      <c r="Q942" s="4">
        <f>ROUND(((Table1[[#This Row],[pledged]]/Table1[[#This Row],[goal]])*100),0)</f>
        <v>62</v>
      </c>
      <c r="R942">
        <f>IFERROR(ROUND((Table1[[#This Row],[pledged]]/Table1[[#This Row],[backers_count]]),2),Table1[[#This Row],[pledged]])</f>
        <v>93.35</v>
      </c>
      <c r="S942" s="9">
        <f>(((Table1[[#This Row],[launched_at]]/60)/60)/24)+DATE(1970,1,1)</f>
        <v>41244.25</v>
      </c>
      <c r="T942" s="9">
        <f>(((Table1[[#This Row],[deadline]]/60)/60)/24)+DATE(1970,1,1)</f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tr">
        <f>LEFT(Table1[[#This Row],[category &amp; sub-category]],FIND("/",Table1[[#This Row],[category &amp; sub-category]])-1)</f>
        <v>theater</v>
      </c>
      <c r="P943" t="str">
        <f>RIGHT(Table1[[#This Row],[category &amp; sub-category]],LEN(Table1[[#This Row],[category &amp; sub-category]])-FIND("/",Table1[[#This Row],[category &amp; sub-category]]))</f>
        <v>plays</v>
      </c>
      <c r="Q943" s="4">
        <f>ROUND(((Table1[[#This Row],[pledged]]/Table1[[#This Row],[goal]])*100),0)</f>
        <v>13</v>
      </c>
      <c r="R943">
        <f>IFERROR(ROUND((Table1[[#This Row],[pledged]]/Table1[[#This Row],[backers_count]]),2),Table1[[#This Row],[pledged]])</f>
        <v>71.989999999999995</v>
      </c>
      <c r="S943" s="9">
        <f>(((Table1[[#This Row],[launched_at]]/60)/60)/24)+DATE(1970,1,1)</f>
        <v>40552.25</v>
      </c>
      <c r="T943" s="9">
        <f>(((Table1[[#This Row],[deadline]]/60)/60)/24)+DATE(1970,1,1)</f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tr">
        <f>LEFT(Table1[[#This Row],[category &amp; sub-category]],FIND("/",Table1[[#This Row],[category &amp; sub-category]])-1)</f>
        <v>theater</v>
      </c>
      <c r="P944" t="str">
        <f>RIGHT(Table1[[#This Row],[category &amp; sub-category]],LEN(Table1[[#This Row],[category &amp; sub-category]])-FIND("/",Table1[[#This Row],[category &amp; sub-category]]))</f>
        <v>plays</v>
      </c>
      <c r="Q944" s="4">
        <f>ROUND(((Table1[[#This Row],[pledged]]/Table1[[#This Row],[goal]])*100),0)</f>
        <v>65</v>
      </c>
      <c r="R944">
        <f>IFERROR(ROUND((Table1[[#This Row],[pledged]]/Table1[[#This Row],[backers_count]]),2),Table1[[#This Row],[pledged]])</f>
        <v>92.61</v>
      </c>
      <c r="S944" s="9">
        <f>(((Table1[[#This Row],[launched_at]]/60)/60)/24)+DATE(1970,1,1)</f>
        <v>40568.25</v>
      </c>
      <c r="T944" s="9">
        <f>(((Table1[[#This Row],[deadline]]/60)/60)/24)+DATE(1970,1,1)</f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tr">
        <f>LEFT(Table1[[#This Row],[category &amp; sub-category]],FIND("/",Table1[[#This Row],[category &amp; sub-category]])-1)</f>
        <v>food</v>
      </c>
      <c r="P945" t="str">
        <f>RIGHT(Table1[[#This Row],[category &amp; sub-category]],LEN(Table1[[#This Row],[category &amp; sub-category]])-FIND("/",Table1[[#This Row],[category &amp; sub-category]]))</f>
        <v>food trucks</v>
      </c>
      <c r="Q945" s="4">
        <f>ROUND(((Table1[[#This Row],[pledged]]/Table1[[#This Row],[goal]])*100),0)</f>
        <v>160</v>
      </c>
      <c r="R945">
        <f>IFERROR(ROUND((Table1[[#This Row],[pledged]]/Table1[[#This Row],[backers_count]]),2),Table1[[#This Row],[pledged]])</f>
        <v>104.99</v>
      </c>
      <c r="S945" s="9">
        <f>(((Table1[[#This Row],[launched_at]]/60)/60)/24)+DATE(1970,1,1)</f>
        <v>41906.208333333336</v>
      </c>
      <c r="T945" s="9">
        <f>(((Table1[[#This Row],[deadline]]/60)/60)/24)+DATE(1970,1,1)</f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tr">
        <f>LEFT(Table1[[#This Row],[category &amp; sub-category]],FIND("/",Table1[[#This Row],[category &amp; sub-category]])-1)</f>
        <v>photography</v>
      </c>
      <c r="P946" t="str">
        <f>RIGHT(Table1[[#This Row],[category &amp; sub-category]],LEN(Table1[[#This Row],[category &amp; sub-category]])-FIND("/",Table1[[#This Row],[category &amp; sub-category]]))</f>
        <v>photography books</v>
      </c>
      <c r="Q946" s="4">
        <f>ROUND(((Table1[[#This Row],[pledged]]/Table1[[#This Row],[goal]])*100),0)</f>
        <v>81</v>
      </c>
      <c r="R946">
        <f>IFERROR(ROUND((Table1[[#This Row],[pledged]]/Table1[[#This Row],[backers_count]]),2),Table1[[#This Row],[pledged]])</f>
        <v>30.96</v>
      </c>
      <c r="S946" s="9">
        <f>(((Table1[[#This Row],[launched_at]]/60)/60)/24)+DATE(1970,1,1)</f>
        <v>42776.25</v>
      </c>
      <c r="T946" s="9">
        <f>(((Table1[[#This Row],[deadline]]/60)/60)/24)+DATE(1970,1,1)</f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tr">
        <f>LEFT(Table1[[#This Row],[category &amp; sub-category]],FIND("/",Table1[[#This Row],[category &amp; sub-category]])-1)</f>
        <v>photography</v>
      </c>
      <c r="P947" t="str">
        <f>RIGHT(Table1[[#This Row],[category &amp; sub-category]],LEN(Table1[[#This Row],[category &amp; sub-category]])-FIND("/",Table1[[#This Row],[category &amp; sub-category]]))</f>
        <v>photography books</v>
      </c>
      <c r="Q947" s="4">
        <f>ROUND(((Table1[[#This Row],[pledged]]/Table1[[#This Row],[goal]])*100),0)</f>
        <v>32</v>
      </c>
      <c r="R947">
        <f>IFERROR(ROUND((Table1[[#This Row],[pledged]]/Table1[[#This Row],[backers_count]]),2),Table1[[#This Row],[pledged]])</f>
        <v>33</v>
      </c>
      <c r="S947" s="9">
        <f>(((Table1[[#This Row],[launched_at]]/60)/60)/24)+DATE(1970,1,1)</f>
        <v>41004.208333333336</v>
      </c>
      <c r="T947" s="9">
        <f>(((Table1[[#This Row],[deadline]]/60)/60)/24)+DATE(1970,1,1)</f>
        <v>41019.208333333336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tr">
        <f>LEFT(Table1[[#This Row],[category &amp; sub-category]],FIND("/",Table1[[#This Row],[category &amp; sub-category]])-1)</f>
        <v>theater</v>
      </c>
      <c r="P948" t="str">
        <f>RIGHT(Table1[[#This Row],[category &amp; sub-category]],LEN(Table1[[#This Row],[category &amp; sub-category]])-FIND("/",Table1[[#This Row],[category &amp; sub-category]]))</f>
        <v>plays</v>
      </c>
      <c r="Q948" s="4">
        <f>ROUND(((Table1[[#This Row],[pledged]]/Table1[[#This Row],[goal]])*100),0)</f>
        <v>10</v>
      </c>
      <c r="R948">
        <f>IFERROR(ROUND((Table1[[#This Row],[pledged]]/Table1[[#This Row],[backers_count]]),2),Table1[[#This Row],[pledged]])</f>
        <v>84.19</v>
      </c>
      <c r="S948" s="9">
        <f>(((Table1[[#This Row],[launched_at]]/60)/60)/24)+DATE(1970,1,1)</f>
        <v>40710.208333333336</v>
      </c>
      <c r="T948" s="9">
        <f>(((Table1[[#This Row],[deadline]]/60)/60)/24)+DATE(1970,1,1)</f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tr">
        <f>LEFT(Table1[[#This Row],[category &amp; sub-category]],FIND("/",Table1[[#This Row],[category &amp; sub-category]])-1)</f>
        <v>theater</v>
      </c>
      <c r="P949" t="str">
        <f>RIGHT(Table1[[#This Row],[category &amp; sub-category]],LEN(Table1[[#This Row],[category &amp; sub-category]])-FIND("/",Table1[[#This Row],[category &amp; sub-category]]))</f>
        <v>plays</v>
      </c>
      <c r="Q949" s="4">
        <f>ROUND(((Table1[[#This Row],[pledged]]/Table1[[#This Row],[goal]])*100),0)</f>
        <v>27</v>
      </c>
      <c r="R949">
        <f>IFERROR(ROUND((Table1[[#This Row],[pledged]]/Table1[[#This Row],[backers_count]]),2),Table1[[#This Row],[pledged]])</f>
        <v>73.92</v>
      </c>
      <c r="S949" s="9">
        <f>(((Table1[[#This Row],[launched_at]]/60)/60)/24)+DATE(1970,1,1)</f>
        <v>41908.208333333336</v>
      </c>
      <c r="T949" s="9">
        <f>(((Table1[[#This Row],[deadline]]/60)/60)/24)+DATE(1970,1,1)</f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tr">
        <f>LEFT(Table1[[#This Row],[category &amp; sub-category]],FIND("/",Table1[[#This Row],[category &amp; sub-category]])-1)</f>
        <v>film &amp; video</v>
      </c>
      <c r="P950" t="str">
        <f>RIGHT(Table1[[#This Row],[category &amp; sub-category]],LEN(Table1[[#This Row],[category &amp; sub-category]])-FIND("/",Table1[[#This Row],[category &amp; sub-category]]))</f>
        <v>documentary</v>
      </c>
      <c r="Q950" s="4">
        <f>ROUND(((Table1[[#This Row],[pledged]]/Table1[[#This Row],[goal]])*100),0)</f>
        <v>63</v>
      </c>
      <c r="R950">
        <f>IFERROR(ROUND((Table1[[#This Row],[pledged]]/Table1[[#This Row],[backers_count]]),2),Table1[[#This Row],[pledged]])</f>
        <v>36.99</v>
      </c>
      <c r="S950" s="9">
        <f>(((Table1[[#This Row],[launched_at]]/60)/60)/24)+DATE(1970,1,1)</f>
        <v>41985.25</v>
      </c>
      <c r="T950" s="9">
        <f>(((Table1[[#This Row],[deadline]]/60)/60)/24)+DATE(1970,1,1)</f>
        <v>41995.25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tr">
        <f>LEFT(Table1[[#This Row],[category &amp; sub-category]],FIND("/",Table1[[#This Row],[category &amp; sub-category]])-1)</f>
        <v>technology</v>
      </c>
      <c r="P951" t="str">
        <f>RIGHT(Table1[[#This Row],[category &amp; sub-category]],LEN(Table1[[#This Row],[category &amp; sub-category]])-FIND("/",Table1[[#This Row],[category &amp; sub-category]]))</f>
        <v>web</v>
      </c>
      <c r="Q951" s="4">
        <f>ROUND(((Table1[[#This Row],[pledged]]/Table1[[#This Row],[goal]])*100),0)</f>
        <v>161</v>
      </c>
      <c r="R951">
        <f>IFERROR(ROUND((Table1[[#This Row],[pledged]]/Table1[[#This Row],[backers_count]]),2),Table1[[#This Row],[pledged]])</f>
        <v>46.9</v>
      </c>
      <c r="S951" s="9">
        <f>(((Table1[[#This Row],[launched_at]]/60)/60)/24)+DATE(1970,1,1)</f>
        <v>42112.208333333328</v>
      </c>
      <c r="T951" s="9">
        <f>(((Table1[[#This Row],[deadline]]/60)/60)/24)+DATE(1970,1,1)</f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tr">
        <f>LEFT(Table1[[#This Row],[category &amp; sub-category]],FIND("/",Table1[[#This Row],[category &amp; sub-category]])-1)</f>
        <v>theater</v>
      </c>
      <c r="P952" t="str">
        <f>RIGHT(Table1[[#This Row],[category &amp; sub-category]],LEN(Table1[[#This Row],[category &amp; sub-category]])-FIND("/",Table1[[#This Row],[category &amp; sub-category]]))</f>
        <v>plays</v>
      </c>
      <c r="Q952" s="4">
        <f>ROUND(((Table1[[#This Row],[pledged]]/Table1[[#This Row],[goal]])*100),0)</f>
        <v>5</v>
      </c>
      <c r="R952">
        <f>IFERROR(ROUND((Table1[[#This Row],[pledged]]/Table1[[#This Row],[backers_count]]),2),Table1[[#This Row],[pledged]])</f>
        <v>5</v>
      </c>
      <c r="S952" s="9">
        <f>(((Table1[[#This Row],[launched_at]]/60)/60)/24)+DATE(1970,1,1)</f>
        <v>43571.208333333328</v>
      </c>
      <c r="T952" s="9">
        <f>(((Table1[[#This Row],[deadline]]/60)/60)/24)+DATE(1970,1,1)</f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tr">
        <f>LEFT(Table1[[#This Row],[category &amp; sub-category]],FIND("/",Table1[[#This Row],[category &amp; sub-category]])-1)</f>
        <v>music</v>
      </c>
      <c r="P953" t="str">
        <f>RIGHT(Table1[[#This Row],[category &amp; sub-category]],LEN(Table1[[#This Row],[category &amp; sub-category]])-FIND("/",Table1[[#This Row],[category &amp; sub-category]]))</f>
        <v>rock</v>
      </c>
      <c r="Q953" s="4">
        <f>ROUND(((Table1[[#This Row],[pledged]]/Table1[[#This Row],[goal]])*100),0)</f>
        <v>1097</v>
      </c>
      <c r="R953">
        <f>IFERROR(ROUND((Table1[[#This Row],[pledged]]/Table1[[#This Row],[backers_count]]),2),Table1[[#This Row],[pledged]])</f>
        <v>102.02</v>
      </c>
      <c r="S953" s="9">
        <f>(((Table1[[#This Row],[launched_at]]/60)/60)/24)+DATE(1970,1,1)</f>
        <v>42730.25</v>
      </c>
      <c r="T953" s="9">
        <f>(((Table1[[#This Row],[deadline]]/60)/60)/24)+DATE(1970,1,1)</f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tr">
        <f>LEFT(Table1[[#This Row],[category &amp; sub-category]],FIND("/",Table1[[#This Row],[category &amp; sub-category]])-1)</f>
        <v>film &amp; video</v>
      </c>
      <c r="P954" t="str">
        <f>RIGHT(Table1[[#This Row],[category &amp; sub-category]],LEN(Table1[[#This Row],[category &amp; sub-category]])-FIND("/",Table1[[#This Row],[category &amp; sub-category]]))</f>
        <v>documentary</v>
      </c>
      <c r="Q954" s="4">
        <f>ROUND(((Table1[[#This Row],[pledged]]/Table1[[#This Row],[goal]])*100),0)</f>
        <v>70</v>
      </c>
      <c r="R954">
        <f>IFERROR(ROUND((Table1[[#This Row],[pledged]]/Table1[[#This Row],[backers_count]]),2),Table1[[#This Row],[pledged]])</f>
        <v>45.01</v>
      </c>
      <c r="S954" s="9">
        <f>(((Table1[[#This Row],[launched_at]]/60)/60)/24)+DATE(1970,1,1)</f>
        <v>42591.208333333328</v>
      </c>
      <c r="T954" s="9">
        <f>(((Table1[[#This Row],[deadline]]/60)/60)/24)+DATE(1970,1,1)</f>
        <v>42605.208333333328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tr">
        <f>LEFT(Table1[[#This Row],[category &amp; sub-category]],FIND("/",Table1[[#This Row],[category &amp; sub-category]])-1)</f>
        <v>film &amp; video</v>
      </c>
      <c r="P955" t="str">
        <f>RIGHT(Table1[[#This Row],[category &amp; sub-category]],LEN(Table1[[#This Row],[category &amp; sub-category]])-FIND("/",Table1[[#This Row],[category &amp; sub-category]]))</f>
        <v>science fiction</v>
      </c>
      <c r="Q955" s="4">
        <f>ROUND(((Table1[[#This Row],[pledged]]/Table1[[#This Row],[goal]])*100),0)</f>
        <v>60</v>
      </c>
      <c r="R955">
        <f>IFERROR(ROUND((Table1[[#This Row],[pledged]]/Table1[[#This Row],[backers_count]]),2),Table1[[#This Row],[pledged]])</f>
        <v>94.29</v>
      </c>
      <c r="S955" s="9">
        <f>(((Table1[[#This Row],[launched_at]]/60)/60)/24)+DATE(1970,1,1)</f>
        <v>42358.25</v>
      </c>
      <c r="T955" s="9">
        <f>(((Table1[[#This Row],[deadline]]/60)/60)/24)+DATE(1970,1,1)</f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tr">
        <f>LEFT(Table1[[#This Row],[category &amp; sub-category]],FIND("/",Table1[[#This Row],[category &amp; sub-category]])-1)</f>
        <v>technology</v>
      </c>
      <c r="P956" t="str">
        <f>RIGHT(Table1[[#This Row],[category &amp; sub-category]],LEN(Table1[[#This Row],[category &amp; sub-category]])-FIND("/",Table1[[#This Row],[category &amp; sub-category]]))</f>
        <v>web</v>
      </c>
      <c r="Q956" s="4">
        <f>ROUND(((Table1[[#This Row],[pledged]]/Table1[[#This Row],[goal]])*100),0)</f>
        <v>367</v>
      </c>
      <c r="R956">
        <f>IFERROR(ROUND((Table1[[#This Row],[pledged]]/Table1[[#This Row],[backers_count]]),2),Table1[[#This Row],[pledged]])</f>
        <v>101.02</v>
      </c>
      <c r="S956" s="9">
        <f>(((Table1[[#This Row],[launched_at]]/60)/60)/24)+DATE(1970,1,1)</f>
        <v>41174.208333333336</v>
      </c>
      <c r="T956" s="9">
        <f>(((Table1[[#This Row],[deadline]]/60)/60)/24)+DATE(1970,1,1)</f>
        <v>41198.208333333336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tr">
        <f>LEFT(Table1[[#This Row],[category &amp; sub-category]],FIND("/",Table1[[#This Row],[category &amp; sub-category]])-1)</f>
        <v>theater</v>
      </c>
      <c r="P957" t="str">
        <f>RIGHT(Table1[[#This Row],[category &amp; sub-category]],LEN(Table1[[#This Row],[category &amp; sub-category]])-FIND("/",Table1[[#This Row],[category &amp; sub-category]]))</f>
        <v>plays</v>
      </c>
      <c r="Q957" s="4">
        <f>ROUND(((Table1[[#This Row],[pledged]]/Table1[[#This Row],[goal]])*100),0)</f>
        <v>1109</v>
      </c>
      <c r="R957">
        <f>IFERROR(ROUND((Table1[[#This Row],[pledged]]/Table1[[#This Row],[backers_count]]),2),Table1[[#This Row],[pledged]])</f>
        <v>97.04</v>
      </c>
      <c r="S957" s="9">
        <f>(((Table1[[#This Row],[launched_at]]/60)/60)/24)+DATE(1970,1,1)</f>
        <v>41238.25</v>
      </c>
      <c r="T957" s="9">
        <f>(((Table1[[#This Row],[deadline]]/60)/60)/24)+DATE(1970,1,1)</f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tr">
        <f>LEFT(Table1[[#This Row],[category &amp; sub-category]],FIND("/",Table1[[#This Row],[category &amp; sub-category]])-1)</f>
        <v>film &amp; video</v>
      </c>
      <c r="P958" t="str">
        <f>RIGHT(Table1[[#This Row],[category &amp; sub-category]],LEN(Table1[[#This Row],[category &amp; sub-category]])-FIND("/",Table1[[#This Row],[category &amp; sub-category]]))</f>
        <v>science fiction</v>
      </c>
      <c r="Q958" s="4">
        <f>ROUND(((Table1[[#This Row],[pledged]]/Table1[[#This Row],[goal]])*100),0)</f>
        <v>19</v>
      </c>
      <c r="R958">
        <f>IFERROR(ROUND((Table1[[#This Row],[pledged]]/Table1[[#This Row],[backers_count]]),2),Table1[[#This Row],[pledged]])</f>
        <v>43.01</v>
      </c>
      <c r="S958" s="9">
        <f>(((Table1[[#This Row],[launched_at]]/60)/60)/24)+DATE(1970,1,1)</f>
        <v>42360.25</v>
      </c>
      <c r="T958" s="9">
        <f>(((Table1[[#This Row],[deadline]]/60)/60)/24)+DATE(1970,1,1)</f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tr">
        <f>LEFT(Table1[[#This Row],[category &amp; sub-category]],FIND("/",Table1[[#This Row],[category &amp; sub-category]])-1)</f>
        <v>theater</v>
      </c>
      <c r="P959" t="str">
        <f>RIGHT(Table1[[#This Row],[category &amp; sub-category]],LEN(Table1[[#This Row],[category &amp; sub-category]])-FIND("/",Table1[[#This Row],[category &amp; sub-category]]))</f>
        <v>plays</v>
      </c>
      <c r="Q959" s="4">
        <f>ROUND(((Table1[[#This Row],[pledged]]/Table1[[#This Row],[goal]])*100),0)</f>
        <v>127</v>
      </c>
      <c r="R959">
        <f>IFERROR(ROUND((Table1[[#This Row],[pledged]]/Table1[[#This Row],[backers_count]]),2),Table1[[#This Row],[pledged]])</f>
        <v>94.92</v>
      </c>
      <c r="S959" s="9">
        <f>(((Table1[[#This Row],[launched_at]]/60)/60)/24)+DATE(1970,1,1)</f>
        <v>40955.25</v>
      </c>
      <c r="T959" s="9">
        <f>(((Table1[[#This Row],[deadline]]/60)/60)/24)+DATE(1970,1,1)</f>
        <v>40958.25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tr">
        <f>LEFT(Table1[[#This Row],[category &amp; sub-category]],FIND("/",Table1[[#This Row],[category &amp; sub-category]])-1)</f>
        <v>film &amp; video</v>
      </c>
      <c r="P960" t="str">
        <f>RIGHT(Table1[[#This Row],[category &amp; sub-category]],LEN(Table1[[#This Row],[category &amp; sub-category]])-FIND("/",Table1[[#This Row],[category &amp; sub-category]]))</f>
        <v>animation</v>
      </c>
      <c r="Q960" s="4">
        <f>ROUND(((Table1[[#This Row],[pledged]]/Table1[[#This Row],[goal]])*100),0)</f>
        <v>735</v>
      </c>
      <c r="R960">
        <f>IFERROR(ROUND((Table1[[#This Row],[pledged]]/Table1[[#This Row],[backers_count]]),2),Table1[[#This Row],[pledged]])</f>
        <v>72.150000000000006</v>
      </c>
      <c r="S960" s="9">
        <f>(((Table1[[#This Row],[launched_at]]/60)/60)/24)+DATE(1970,1,1)</f>
        <v>40350.208333333336</v>
      </c>
      <c r="T960" s="9">
        <f>(((Table1[[#This Row],[deadline]]/60)/60)/24)+DATE(1970,1,1)</f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tr">
        <f>LEFT(Table1[[#This Row],[category &amp; sub-category]],FIND("/",Table1[[#This Row],[category &amp; sub-category]])-1)</f>
        <v>publishing</v>
      </c>
      <c r="P961" t="str">
        <f>RIGHT(Table1[[#This Row],[category &amp; sub-category]],LEN(Table1[[#This Row],[category &amp; sub-category]])-FIND("/",Table1[[#This Row],[category &amp; sub-category]]))</f>
        <v>translations</v>
      </c>
      <c r="Q961" s="4">
        <f>ROUND(((Table1[[#This Row],[pledged]]/Table1[[#This Row],[goal]])*100),0)</f>
        <v>5</v>
      </c>
      <c r="R961">
        <f>IFERROR(ROUND((Table1[[#This Row],[pledged]]/Table1[[#This Row],[backers_count]]),2),Table1[[#This Row],[pledged]])</f>
        <v>51.01</v>
      </c>
      <c r="S961" s="9">
        <f>(((Table1[[#This Row],[launched_at]]/60)/60)/24)+DATE(1970,1,1)</f>
        <v>40357.208333333336</v>
      </c>
      <c r="T961" s="9">
        <f>(((Table1[[#This Row],[deadline]]/60)/60)/24)+DATE(1970,1,1)</f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tr">
        <f>LEFT(Table1[[#This Row],[category &amp; sub-category]],FIND("/",Table1[[#This Row],[category &amp; sub-category]])-1)</f>
        <v>technology</v>
      </c>
      <c r="P962" t="str">
        <f>RIGHT(Table1[[#This Row],[category &amp; sub-category]],LEN(Table1[[#This Row],[category &amp; sub-category]])-FIND("/",Table1[[#This Row],[category &amp; sub-category]]))</f>
        <v>web</v>
      </c>
      <c r="Q962" s="4">
        <f>ROUND(((Table1[[#This Row],[pledged]]/Table1[[#This Row],[goal]])*100),0)</f>
        <v>85</v>
      </c>
      <c r="R962">
        <f>IFERROR(ROUND((Table1[[#This Row],[pledged]]/Table1[[#This Row],[backers_count]]),2),Table1[[#This Row],[pledged]])</f>
        <v>85.05</v>
      </c>
      <c r="S962" s="9">
        <f>(((Table1[[#This Row],[launched_at]]/60)/60)/24)+DATE(1970,1,1)</f>
        <v>42408.25</v>
      </c>
      <c r="T962" s="9">
        <f>(((Table1[[#This Row],[deadline]]/60)/60)/24)+DATE(1970,1,1)</f>
        <v>42445.208333333328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tr">
        <f>LEFT(Table1[[#This Row],[category &amp; sub-category]],FIND("/",Table1[[#This Row],[category &amp; sub-category]])-1)</f>
        <v>publishing</v>
      </c>
      <c r="P963" t="str">
        <f>RIGHT(Table1[[#This Row],[category &amp; sub-category]],LEN(Table1[[#This Row],[category &amp; sub-category]])-FIND("/",Table1[[#This Row],[category &amp; sub-category]]))</f>
        <v>translations</v>
      </c>
      <c r="Q963" s="4">
        <f>ROUND(((Table1[[#This Row],[pledged]]/Table1[[#This Row],[goal]])*100),0)</f>
        <v>119</v>
      </c>
      <c r="R963">
        <f>IFERROR(ROUND((Table1[[#This Row],[pledged]]/Table1[[#This Row],[backers_count]]),2),Table1[[#This Row],[pledged]])</f>
        <v>43.87</v>
      </c>
      <c r="S963" s="9">
        <f>(((Table1[[#This Row],[launched_at]]/60)/60)/24)+DATE(1970,1,1)</f>
        <v>40591.25</v>
      </c>
      <c r="T963" s="9">
        <f>(((Table1[[#This Row],[deadline]]/60)/60)/24)+DATE(1970,1,1)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tr">
        <f>LEFT(Table1[[#This Row],[category &amp; sub-category]],FIND("/",Table1[[#This Row],[category &amp; sub-category]])-1)</f>
        <v>food</v>
      </c>
      <c r="P964" t="str">
        <f>RIGHT(Table1[[#This Row],[category &amp; sub-category]],LEN(Table1[[#This Row],[category &amp; sub-category]])-FIND("/",Table1[[#This Row],[category &amp; sub-category]]))</f>
        <v>food trucks</v>
      </c>
      <c r="Q964" s="4">
        <f>ROUND(((Table1[[#This Row],[pledged]]/Table1[[#This Row],[goal]])*100),0)</f>
        <v>296</v>
      </c>
      <c r="R964">
        <f>IFERROR(ROUND((Table1[[#This Row],[pledged]]/Table1[[#This Row],[backers_count]]),2),Table1[[#This Row],[pledged]])</f>
        <v>40.06</v>
      </c>
      <c r="S964" s="9">
        <f>(((Table1[[#This Row],[launched_at]]/60)/60)/24)+DATE(1970,1,1)</f>
        <v>41592.25</v>
      </c>
      <c r="T964" s="9">
        <f>(((Table1[[#This Row],[deadline]]/60)/60)/24)+DATE(1970,1,1)</f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tr">
        <f>LEFT(Table1[[#This Row],[category &amp; sub-category]],FIND("/",Table1[[#This Row],[category &amp; sub-category]])-1)</f>
        <v>photography</v>
      </c>
      <c r="P965" t="str">
        <f>RIGHT(Table1[[#This Row],[category &amp; sub-category]],LEN(Table1[[#This Row],[category &amp; sub-category]])-FIND("/",Table1[[#This Row],[category &amp; sub-category]]))</f>
        <v>photography books</v>
      </c>
      <c r="Q965" s="4">
        <f>ROUND(((Table1[[#This Row],[pledged]]/Table1[[#This Row],[goal]])*100),0)</f>
        <v>85</v>
      </c>
      <c r="R965">
        <f>IFERROR(ROUND((Table1[[#This Row],[pledged]]/Table1[[#This Row],[backers_count]]),2),Table1[[#This Row],[pledged]])</f>
        <v>43.83</v>
      </c>
      <c r="S965" s="9">
        <f>(((Table1[[#This Row],[launched_at]]/60)/60)/24)+DATE(1970,1,1)</f>
        <v>40607.25</v>
      </c>
      <c r="T965" s="9">
        <f>(((Table1[[#This Row],[deadline]]/60)/60)/24)+DATE(1970,1,1)</f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tr">
        <f>LEFT(Table1[[#This Row],[category &amp; sub-category]],FIND("/",Table1[[#This Row],[category &amp; sub-category]])-1)</f>
        <v>theater</v>
      </c>
      <c r="P966" t="str">
        <f>RIGHT(Table1[[#This Row],[category &amp; sub-category]],LEN(Table1[[#This Row],[category &amp; sub-category]])-FIND("/",Table1[[#This Row],[category &amp; sub-category]]))</f>
        <v>plays</v>
      </c>
      <c r="Q966" s="4">
        <f>ROUND(((Table1[[#This Row],[pledged]]/Table1[[#This Row],[goal]])*100),0)</f>
        <v>356</v>
      </c>
      <c r="R966">
        <f>IFERROR(ROUND((Table1[[#This Row],[pledged]]/Table1[[#This Row],[backers_count]]),2),Table1[[#This Row],[pledged]])</f>
        <v>84.93</v>
      </c>
      <c r="S966" s="9">
        <f>(((Table1[[#This Row],[launched_at]]/60)/60)/24)+DATE(1970,1,1)</f>
        <v>42135.208333333328</v>
      </c>
      <c r="T966" s="9">
        <f>(((Table1[[#This Row],[deadline]]/60)/60)/24)+DATE(1970,1,1)</f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tr">
        <f>LEFT(Table1[[#This Row],[category &amp; sub-category]],FIND("/",Table1[[#This Row],[category &amp; sub-category]])-1)</f>
        <v>music</v>
      </c>
      <c r="P967" t="str">
        <f>RIGHT(Table1[[#This Row],[category &amp; sub-category]],LEN(Table1[[#This Row],[category &amp; sub-category]])-FIND("/",Table1[[#This Row],[category &amp; sub-category]]))</f>
        <v>rock</v>
      </c>
      <c r="Q967" s="4">
        <f>ROUND(((Table1[[#This Row],[pledged]]/Table1[[#This Row],[goal]])*100),0)</f>
        <v>386</v>
      </c>
      <c r="R967">
        <f>IFERROR(ROUND((Table1[[#This Row],[pledged]]/Table1[[#This Row],[backers_count]]),2),Table1[[#This Row],[pledged]])</f>
        <v>41.07</v>
      </c>
      <c r="S967" s="9">
        <f>(((Table1[[#This Row],[launched_at]]/60)/60)/24)+DATE(1970,1,1)</f>
        <v>40203.25</v>
      </c>
      <c r="T967" s="9">
        <f>(((Table1[[#This Row],[deadline]]/60)/60)/24)+DATE(1970,1,1)</f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tr">
        <f>LEFT(Table1[[#This Row],[category &amp; sub-category]],FIND("/",Table1[[#This Row],[category &amp; sub-category]])-1)</f>
        <v>theater</v>
      </c>
      <c r="P968" t="str">
        <f>RIGHT(Table1[[#This Row],[category &amp; sub-category]],LEN(Table1[[#This Row],[category &amp; sub-category]])-FIND("/",Table1[[#This Row],[category &amp; sub-category]]))</f>
        <v>plays</v>
      </c>
      <c r="Q968" s="4">
        <f>ROUND(((Table1[[#This Row],[pledged]]/Table1[[#This Row],[goal]])*100),0)</f>
        <v>792</v>
      </c>
      <c r="R968">
        <f>IFERROR(ROUND((Table1[[#This Row],[pledged]]/Table1[[#This Row],[backers_count]]),2),Table1[[#This Row],[pledged]])</f>
        <v>54.97</v>
      </c>
      <c r="S968" s="9">
        <f>(((Table1[[#This Row],[launched_at]]/60)/60)/24)+DATE(1970,1,1)</f>
        <v>42901.208333333328</v>
      </c>
      <c r="T968" s="9">
        <f>(((Table1[[#This Row],[deadline]]/60)/60)/24)+DATE(1970,1,1)</f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tr">
        <f>LEFT(Table1[[#This Row],[category &amp; sub-category]],FIND("/",Table1[[#This Row],[category &amp; sub-category]])-1)</f>
        <v>music</v>
      </c>
      <c r="P969" t="str">
        <f>RIGHT(Table1[[#This Row],[category &amp; sub-category]],LEN(Table1[[#This Row],[category &amp; sub-category]])-FIND("/",Table1[[#This Row],[category &amp; sub-category]]))</f>
        <v>world music</v>
      </c>
      <c r="Q969" s="4">
        <f>ROUND(((Table1[[#This Row],[pledged]]/Table1[[#This Row],[goal]])*100),0)</f>
        <v>137</v>
      </c>
      <c r="R969">
        <f>IFERROR(ROUND((Table1[[#This Row],[pledged]]/Table1[[#This Row],[backers_count]]),2),Table1[[#This Row],[pledged]])</f>
        <v>77.010000000000005</v>
      </c>
      <c r="S969" s="9">
        <f>(((Table1[[#This Row],[launched_at]]/60)/60)/24)+DATE(1970,1,1)</f>
        <v>41005.208333333336</v>
      </c>
      <c r="T969" s="9">
        <f>(((Table1[[#This Row],[deadline]]/60)/60)/24)+DATE(1970,1,1)</f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tr">
        <f>LEFT(Table1[[#This Row],[category &amp; sub-category]],FIND("/",Table1[[#This Row],[category &amp; sub-category]])-1)</f>
        <v>food</v>
      </c>
      <c r="P970" t="str">
        <f>RIGHT(Table1[[#This Row],[category &amp; sub-category]],LEN(Table1[[#This Row],[category &amp; sub-category]])-FIND("/",Table1[[#This Row],[category &amp; sub-category]]))</f>
        <v>food trucks</v>
      </c>
      <c r="Q970" s="4">
        <f>ROUND(((Table1[[#This Row],[pledged]]/Table1[[#This Row],[goal]])*100),0)</f>
        <v>338</v>
      </c>
      <c r="R970">
        <f>IFERROR(ROUND((Table1[[#This Row],[pledged]]/Table1[[#This Row],[backers_count]]),2),Table1[[#This Row],[pledged]])</f>
        <v>71.2</v>
      </c>
      <c r="S970" s="9">
        <f>(((Table1[[#This Row],[launched_at]]/60)/60)/24)+DATE(1970,1,1)</f>
        <v>40544.25</v>
      </c>
      <c r="T970" s="9">
        <f>(((Table1[[#This Row],[deadline]]/60)/60)/24)+DATE(1970,1,1)</f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tr">
        <f>LEFT(Table1[[#This Row],[category &amp; sub-category]],FIND("/",Table1[[#This Row],[category &amp; sub-category]])-1)</f>
        <v>theater</v>
      </c>
      <c r="P971" t="str">
        <f>RIGHT(Table1[[#This Row],[category &amp; sub-category]],LEN(Table1[[#This Row],[category &amp; sub-category]])-FIND("/",Table1[[#This Row],[category &amp; sub-category]]))</f>
        <v>plays</v>
      </c>
      <c r="Q971" s="4">
        <f>ROUND(((Table1[[#This Row],[pledged]]/Table1[[#This Row],[goal]])*100),0)</f>
        <v>108</v>
      </c>
      <c r="R971">
        <f>IFERROR(ROUND((Table1[[#This Row],[pledged]]/Table1[[#This Row],[backers_count]]),2),Table1[[#This Row],[pledged]])</f>
        <v>91.94</v>
      </c>
      <c r="S971" s="9">
        <f>(((Table1[[#This Row],[launched_at]]/60)/60)/24)+DATE(1970,1,1)</f>
        <v>43821.25</v>
      </c>
      <c r="T971" s="9">
        <f>(((Table1[[#This Row],[deadline]]/60)/60)/24)+DATE(1970,1,1)</f>
        <v>43828.25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tr">
        <f>LEFT(Table1[[#This Row],[category &amp; sub-category]],FIND("/",Table1[[#This Row],[category &amp; sub-category]])-1)</f>
        <v>theater</v>
      </c>
      <c r="P972" t="str">
        <f>RIGHT(Table1[[#This Row],[category &amp; sub-category]],LEN(Table1[[#This Row],[category &amp; sub-category]])-FIND("/",Table1[[#This Row],[category &amp; sub-category]]))</f>
        <v>plays</v>
      </c>
      <c r="Q972" s="4">
        <f>ROUND(((Table1[[#This Row],[pledged]]/Table1[[#This Row],[goal]])*100),0)</f>
        <v>61</v>
      </c>
      <c r="R972">
        <f>IFERROR(ROUND((Table1[[#This Row],[pledged]]/Table1[[#This Row],[backers_count]]),2),Table1[[#This Row],[pledged]])</f>
        <v>97.07</v>
      </c>
      <c r="S972" s="9">
        <f>(((Table1[[#This Row],[launched_at]]/60)/60)/24)+DATE(1970,1,1)</f>
        <v>40672.208333333336</v>
      </c>
      <c r="T972" s="9">
        <f>(((Table1[[#This Row],[deadline]]/60)/60)/24)+DATE(1970,1,1)</f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tr">
        <f>LEFT(Table1[[#This Row],[category &amp; sub-category]],FIND("/",Table1[[#This Row],[category &amp; sub-category]])-1)</f>
        <v>film &amp; video</v>
      </c>
      <c r="P973" t="str">
        <f>RIGHT(Table1[[#This Row],[category &amp; sub-category]],LEN(Table1[[#This Row],[category &amp; sub-category]])-FIND("/",Table1[[#This Row],[category &amp; sub-category]]))</f>
        <v>television</v>
      </c>
      <c r="Q973" s="4">
        <f>ROUND(((Table1[[#This Row],[pledged]]/Table1[[#This Row],[goal]])*100),0)</f>
        <v>28</v>
      </c>
      <c r="R973">
        <f>IFERROR(ROUND((Table1[[#This Row],[pledged]]/Table1[[#This Row],[backers_count]]),2),Table1[[#This Row],[pledged]])</f>
        <v>58.92</v>
      </c>
      <c r="S973" s="9">
        <f>(((Table1[[#This Row],[launched_at]]/60)/60)/24)+DATE(1970,1,1)</f>
        <v>41555.208333333336</v>
      </c>
      <c r="T973" s="9">
        <f>(((Table1[[#This Row],[deadline]]/60)/60)/24)+DATE(1970,1,1)</f>
        <v>41561.208333333336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tr">
        <f>LEFT(Table1[[#This Row],[category &amp; sub-category]],FIND("/",Table1[[#This Row],[category &amp; sub-category]])-1)</f>
        <v>technology</v>
      </c>
      <c r="P974" t="str">
        <f>RIGHT(Table1[[#This Row],[category &amp; sub-category]],LEN(Table1[[#This Row],[category &amp; sub-category]])-FIND("/",Table1[[#This Row],[category &amp; sub-category]]))</f>
        <v>web</v>
      </c>
      <c r="Q974" s="4">
        <f>ROUND(((Table1[[#This Row],[pledged]]/Table1[[#This Row],[goal]])*100),0)</f>
        <v>228</v>
      </c>
      <c r="R974">
        <f>IFERROR(ROUND((Table1[[#This Row],[pledged]]/Table1[[#This Row],[backers_count]]),2),Table1[[#This Row],[pledged]])</f>
        <v>58.02</v>
      </c>
      <c r="S974" s="9">
        <f>(((Table1[[#This Row],[launched_at]]/60)/60)/24)+DATE(1970,1,1)</f>
        <v>41792.208333333336</v>
      </c>
      <c r="T974" s="9">
        <f>(((Table1[[#This Row],[deadline]]/60)/60)/24)+DATE(1970,1,1)</f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tr">
        <f>LEFT(Table1[[#This Row],[category &amp; sub-category]],FIND("/",Table1[[#This Row],[category &amp; sub-category]])-1)</f>
        <v>theater</v>
      </c>
      <c r="P975" t="str">
        <f>RIGHT(Table1[[#This Row],[category &amp; sub-category]],LEN(Table1[[#This Row],[category &amp; sub-category]])-FIND("/",Table1[[#This Row],[category &amp; sub-category]]))</f>
        <v>plays</v>
      </c>
      <c r="Q975" s="4">
        <f>ROUND(((Table1[[#This Row],[pledged]]/Table1[[#This Row],[goal]])*100),0)</f>
        <v>22</v>
      </c>
      <c r="R975">
        <f>IFERROR(ROUND((Table1[[#This Row],[pledged]]/Table1[[#This Row],[backers_count]]),2),Table1[[#This Row],[pledged]])</f>
        <v>103.87</v>
      </c>
      <c r="S975" s="9">
        <f>(((Table1[[#This Row],[launched_at]]/60)/60)/24)+DATE(1970,1,1)</f>
        <v>40522.25</v>
      </c>
      <c r="T975" s="9">
        <f>(((Table1[[#This Row],[deadline]]/60)/60)/24)+DATE(1970,1,1)</f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tr">
        <f>LEFT(Table1[[#This Row],[category &amp; sub-category]],FIND("/",Table1[[#This Row],[category &amp; sub-category]])-1)</f>
        <v>music</v>
      </c>
      <c r="P976" t="str">
        <f>RIGHT(Table1[[#This Row],[category &amp; sub-category]],LEN(Table1[[#This Row],[category &amp; sub-category]])-FIND("/",Table1[[#This Row],[category &amp; sub-category]]))</f>
        <v>indie rock</v>
      </c>
      <c r="Q976" s="4">
        <f>ROUND(((Table1[[#This Row],[pledged]]/Table1[[#This Row],[goal]])*100),0)</f>
        <v>374</v>
      </c>
      <c r="R976">
        <f>IFERROR(ROUND((Table1[[#This Row],[pledged]]/Table1[[#This Row],[backers_count]]),2),Table1[[#This Row],[pledged]])</f>
        <v>93.47</v>
      </c>
      <c r="S976" s="9">
        <f>(((Table1[[#This Row],[launched_at]]/60)/60)/24)+DATE(1970,1,1)</f>
        <v>41412.208333333336</v>
      </c>
      <c r="T976" s="9">
        <f>(((Table1[[#This Row],[deadline]]/60)/60)/24)+DATE(1970,1,1)</f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tr">
        <f>LEFT(Table1[[#This Row],[category &amp; sub-category]],FIND("/",Table1[[#This Row],[category &amp; sub-category]])-1)</f>
        <v>theater</v>
      </c>
      <c r="P977" t="str">
        <f>RIGHT(Table1[[#This Row],[category &amp; sub-category]],LEN(Table1[[#This Row],[category &amp; sub-category]])-FIND("/",Table1[[#This Row],[category &amp; sub-category]]))</f>
        <v>plays</v>
      </c>
      <c r="Q977" s="4">
        <f>ROUND(((Table1[[#This Row],[pledged]]/Table1[[#This Row],[goal]])*100),0)</f>
        <v>155</v>
      </c>
      <c r="R977">
        <f>IFERROR(ROUND((Table1[[#This Row],[pledged]]/Table1[[#This Row],[backers_count]]),2),Table1[[#This Row],[pledged]])</f>
        <v>61.97</v>
      </c>
      <c r="S977" s="9">
        <f>(((Table1[[#This Row],[launched_at]]/60)/60)/24)+DATE(1970,1,1)</f>
        <v>42337.25</v>
      </c>
      <c r="T977" s="9">
        <f>(((Table1[[#This Row],[deadline]]/60)/60)/24)+DATE(1970,1,1)</f>
        <v>42376.25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tr">
        <f>LEFT(Table1[[#This Row],[category &amp; sub-category]],FIND("/",Table1[[#This Row],[category &amp; sub-category]])-1)</f>
        <v>theater</v>
      </c>
      <c r="P978" t="str">
        <f>RIGHT(Table1[[#This Row],[category &amp; sub-category]],LEN(Table1[[#This Row],[category &amp; sub-category]])-FIND("/",Table1[[#This Row],[category &amp; sub-category]]))</f>
        <v>plays</v>
      </c>
      <c r="Q978" s="4">
        <f>ROUND(((Table1[[#This Row],[pledged]]/Table1[[#This Row],[goal]])*100),0)</f>
        <v>322</v>
      </c>
      <c r="R978">
        <f>IFERROR(ROUND((Table1[[#This Row],[pledged]]/Table1[[#This Row],[backers_count]]),2),Table1[[#This Row],[pledged]])</f>
        <v>92.04</v>
      </c>
      <c r="S978" s="9">
        <f>(((Table1[[#This Row],[launched_at]]/60)/60)/24)+DATE(1970,1,1)</f>
        <v>40571.25</v>
      </c>
      <c r="T978" s="9">
        <f>(((Table1[[#This Row],[deadline]]/60)/60)/24)+DATE(1970,1,1)</f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tr">
        <f>LEFT(Table1[[#This Row],[category &amp; sub-category]],FIND("/",Table1[[#This Row],[category &amp; sub-category]])-1)</f>
        <v>food</v>
      </c>
      <c r="P979" t="str">
        <f>RIGHT(Table1[[#This Row],[category &amp; sub-category]],LEN(Table1[[#This Row],[category &amp; sub-category]])-FIND("/",Table1[[#This Row],[category &amp; sub-category]]))</f>
        <v>food trucks</v>
      </c>
      <c r="Q979" s="4">
        <f>ROUND(((Table1[[#This Row],[pledged]]/Table1[[#This Row],[goal]])*100),0)</f>
        <v>74</v>
      </c>
      <c r="R979">
        <f>IFERROR(ROUND((Table1[[#This Row],[pledged]]/Table1[[#This Row],[backers_count]]),2),Table1[[#This Row],[pledged]])</f>
        <v>77.27</v>
      </c>
      <c r="S979" s="9">
        <f>(((Table1[[#This Row],[launched_at]]/60)/60)/24)+DATE(1970,1,1)</f>
        <v>43138.25</v>
      </c>
      <c r="T979" s="9">
        <f>(((Table1[[#This Row],[deadline]]/60)/60)/24)+DATE(1970,1,1)</f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tr">
        <f>LEFT(Table1[[#This Row],[category &amp; sub-category]],FIND("/",Table1[[#This Row],[category &amp; sub-category]])-1)</f>
        <v>games</v>
      </c>
      <c r="P980" t="str">
        <f>RIGHT(Table1[[#This Row],[category &amp; sub-category]],LEN(Table1[[#This Row],[category &amp; sub-category]])-FIND("/",Table1[[#This Row],[category &amp; sub-category]]))</f>
        <v>video games</v>
      </c>
      <c r="Q980" s="4">
        <f>ROUND(((Table1[[#This Row],[pledged]]/Table1[[#This Row],[goal]])*100),0)</f>
        <v>864</v>
      </c>
      <c r="R980">
        <f>IFERROR(ROUND((Table1[[#This Row],[pledged]]/Table1[[#This Row],[backers_count]]),2),Table1[[#This Row],[pledged]])</f>
        <v>93.92</v>
      </c>
      <c r="S980" s="9">
        <f>(((Table1[[#This Row],[launched_at]]/60)/60)/24)+DATE(1970,1,1)</f>
        <v>42686.25</v>
      </c>
      <c r="T980" s="9">
        <f>(((Table1[[#This Row],[deadline]]/60)/60)/24)+DATE(1970,1,1)</f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tr">
        <f>LEFT(Table1[[#This Row],[category &amp; sub-category]],FIND("/",Table1[[#This Row],[category &amp; sub-category]])-1)</f>
        <v>theater</v>
      </c>
      <c r="P981" t="str">
        <f>RIGHT(Table1[[#This Row],[category &amp; sub-category]],LEN(Table1[[#This Row],[category &amp; sub-category]])-FIND("/",Table1[[#This Row],[category &amp; sub-category]]))</f>
        <v>plays</v>
      </c>
      <c r="Q981" s="4">
        <f>ROUND(((Table1[[#This Row],[pledged]]/Table1[[#This Row],[goal]])*100),0)</f>
        <v>143</v>
      </c>
      <c r="R981">
        <f>IFERROR(ROUND((Table1[[#This Row],[pledged]]/Table1[[#This Row],[backers_count]]),2),Table1[[#This Row],[pledged]])</f>
        <v>84.97</v>
      </c>
      <c r="S981" s="9">
        <f>(((Table1[[#This Row],[launched_at]]/60)/60)/24)+DATE(1970,1,1)</f>
        <v>42078.208333333328</v>
      </c>
      <c r="T981" s="9">
        <f>(((Table1[[#This Row],[deadline]]/60)/60)/24)+DATE(1970,1,1)</f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tr">
        <f>LEFT(Table1[[#This Row],[category &amp; sub-category]],FIND("/",Table1[[#This Row],[category &amp; sub-category]])-1)</f>
        <v>publishing</v>
      </c>
      <c r="P982" t="str">
        <f>RIGHT(Table1[[#This Row],[category &amp; sub-category]],LEN(Table1[[#This Row],[category &amp; sub-category]])-FIND("/",Table1[[#This Row],[category &amp; sub-category]]))</f>
        <v>nonfiction</v>
      </c>
      <c r="Q982" s="4">
        <f>ROUND(((Table1[[#This Row],[pledged]]/Table1[[#This Row],[goal]])*100),0)</f>
        <v>40</v>
      </c>
      <c r="R982">
        <f>IFERROR(ROUND((Table1[[#This Row],[pledged]]/Table1[[#This Row],[backers_count]]),2),Table1[[#This Row],[pledged]])</f>
        <v>105.97</v>
      </c>
      <c r="S982" s="9">
        <f>(((Table1[[#This Row],[launched_at]]/60)/60)/24)+DATE(1970,1,1)</f>
        <v>42307.208333333328</v>
      </c>
      <c r="T982" s="9">
        <f>(((Table1[[#This Row],[deadline]]/60)/60)/24)+DATE(1970,1,1)</f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tr">
        <f>LEFT(Table1[[#This Row],[category &amp; sub-category]],FIND("/",Table1[[#This Row],[category &amp; sub-category]])-1)</f>
        <v>technology</v>
      </c>
      <c r="P983" t="str">
        <f>RIGHT(Table1[[#This Row],[category &amp; sub-category]],LEN(Table1[[#This Row],[category &amp; sub-category]])-FIND("/",Table1[[#This Row],[category &amp; sub-category]]))</f>
        <v>web</v>
      </c>
      <c r="Q983" s="4">
        <f>ROUND(((Table1[[#This Row],[pledged]]/Table1[[#This Row],[goal]])*100),0)</f>
        <v>178</v>
      </c>
      <c r="R983">
        <f>IFERROR(ROUND((Table1[[#This Row],[pledged]]/Table1[[#This Row],[backers_count]]),2),Table1[[#This Row],[pledged]])</f>
        <v>36.97</v>
      </c>
      <c r="S983" s="9">
        <f>(((Table1[[#This Row],[launched_at]]/60)/60)/24)+DATE(1970,1,1)</f>
        <v>43094.25</v>
      </c>
      <c r="T983" s="9">
        <f>(((Table1[[#This Row],[deadline]]/60)/60)/24)+DATE(1970,1,1)</f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tr">
        <f>LEFT(Table1[[#This Row],[category &amp; sub-category]],FIND("/",Table1[[#This Row],[category &amp; sub-category]])-1)</f>
        <v>film &amp; video</v>
      </c>
      <c r="P984" t="str">
        <f>RIGHT(Table1[[#This Row],[category &amp; sub-category]],LEN(Table1[[#This Row],[category &amp; sub-category]])-FIND("/",Table1[[#This Row],[category &amp; sub-category]]))</f>
        <v>documentary</v>
      </c>
      <c r="Q984" s="4">
        <f>ROUND(((Table1[[#This Row],[pledged]]/Table1[[#This Row],[goal]])*100),0)</f>
        <v>85</v>
      </c>
      <c r="R984">
        <f>IFERROR(ROUND((Table1[[#This Row],[pledged]]/Table1[[#This Row],[backers_count]]),2),Table1[[#This Row],[pledged]])</f>
        <v>81.53</v>
      </c>
      <c r="S984" s="9">
        <f>(((Table1[[#This Row],[launched_at]]/60)/60)/24)+DATE(1970,1,1)</f>
        <v>40743.208333333336</v>
      </c>
      <c r="T984" s="9">
        <f>(((Table1[[#This Row],[deadline]]/60)/60)/24)+DATE(1970,1,1)</f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tr">
        <f>LEFT(Table1[[#This Row],[category &amp; sub-category]],FIND("/",Table1[[#This Row],[category &amp; sub-category]])-1)</f>
        <v>film &amp; video</v>
      </c>
      <c r="P985" t="str">
        <f>RIGHT(Table1[[#This Row],[category &amp; sub-category]],LEN(Table1[[#This Row],[category &amp; sub-category]])-FIND("/",Table1[[#This Row],[category &amp; sub-category]]))</f>
        <v>documentary</v>
      </c>
      <c r="Q985" s="4">
        <f>ROUND(((Table1[[#This Row],[pledged]]/Table1[[#This Row],[goal]])*100),0)</f>
        <v>146</v>
      </c>
      <c r="R985">
        <f>IFERROR(ROUND((Table1[[#This Row],[pledged]]/Table1[[#This Row],[backers_count]]),2),Table1[[#This Row],[pledged]])</f>
        <v>81</v>
      </c>
      <c r="S985" s="9">
        <f>(((Table1[[#This Row],[launched_at]]/60)/60)/24)+DATE(1970,1,1)</f>
        <v>43681.208333333328</v>
      </c>
      <c r="T985" s="9">
        <f>(((Table1[[#This Row],[deadline]]/60)/60)/24)+DATE(1970,1,1)</f>
        <v>43696.208333333328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tr">
        <f>LEFT(Table1[[#This Row],[category &amp; sub-category]],FIND("/",Table1[[#This Row],[category &amp; sub-category]])-1)</f>
        <v>theater</v>
      </c>
      <c r="P986" t="str">
        <f>RIGHT(Table1[[#This Row],[category &amp; sub-category]],LEN(Table1[[#This Row],[category &amp; sub-category]])-FIND("/",Table1[[#This Row],[category &amp; sub-category]]))</f>
        <v>plays</v>
      </c>
      <c r="Q986" s="4">
        <f>ROUND(((Table1[[#This Row],[pledged]]/Table1[[#This Row],[goal]])*100),0)</f>
        <v>152</v>
      </c>
      <c r="R986">
        <f>IFERROR(ROUND((Table1[[#This Row],[pledged]]/Table1[[#This Row],[backers_count]]),2),Table1[[#This Row],[pledged]])</f>
        <v>26.01</v>
      </c>
      <c r="S986" s="9">
        <f>(((Table1[[#This Row],[launched_at]]/60)/60)/24)+DATE(1970,1,1)</f>
        <v>43716.208333333328</v>
      </c>
      <c r="T986" s="9">
        <f>(((Table1[[#This Row],[deadline]]/60)/60)/24)+DATE(1970,1,1)</f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tr">
        <f>LEFT(Table1[[#This Row],[category &amp; sub-category]],FIND("/",Table1[[#This Row],[category &amp; sub-category]])-1)</f>
        <v>music</v>
      </c>
      <c r="P987" t="str">
        <f>RIGHT(Table1[[#This Row],[category &amp; sub-category]],LEN(Table1[[#This Row],[category &amp; sub-category]])-FIND("/",Table1[[#This Row],[category &amp; sub-category]]))</f>
        <v>rock</v>
      </c>
      <c r="Q987" s="4">
        <f>ROUND(((Table1[[#This Row],[pledged]]/Table1[[#This Row],[goal]])*100),0)</f>
        <v>67</v>
      </c>
      <c r="R987">
        <f>IFERROR(ROUND((Table1[[#This Row],[pledged]]/Table1[[#This Row],[backers_count]]),2),Table1[[#This Row],[pledged]])</f>
        <v>26</v>
      </c>
      <c r="S987" s="9">
        <f>(((Table1[[#This Row],[launched_at]]/60)/60)/24)+DATE(1970,1,1)</f>
        <v>41614.25</v>
      </c>
      <c r="T987" s="9">
        <f>(((Table1[[#This Row],[deadline]]/60)/60)/24)+DATE(1970,1,1)</f>
        <v>41640.25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tr">
        <f>LEFT(Table1[[#This Row],[category &amp; sub-category]],FIND("/",Table1[[#This Row],[category &amp; sub-category]])-1)</f>
        <v>music</v>
      </c>
      <c r="P988" t="str">
        <f>RIGHT(Table1[[#This Row],[category &amp; sub-category]],LEN(Table1[[#This Row],[category &amp; sub-category]])-FIND("/",Table1[[#This Row],[category &amp; sub-category]]))</f>
        <v>rock</v>
      </c>
      <c r="Q988" s="4">
        <f>ROUND(((Table1[[#This Row],[pledged]]/Table1[[#This Row],[goal]])*100),0)</f>
        <v>40</v>
      </c>
      <c r="R988">
        <f>IFERROR(ROUND((Table1[[#This Row],[pledged]]/Table1[[#This Row],[backers_count]]),2),Table1[[#This Row],[pledged]])</f>
        <v>34.17</v>
      </c>
      <c r="S988" s="9">
        <f>(((Table1[[#This Row],[launched_at]]/60)/60)/24)+DATE(1970,1,1)</f>
        <v>40638.208333333336</v>
      </c>
      <c r="T988" s="9">
        <f>(((Table1[[#This Row],[deadline]]/60)/60)/24)+DATE(1970,1,1)</f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tr">
        <f>LEFT(Table1[[#This Row],[category &amp; sub-category]],FIND("/",Table1[[#This Row],[category &amp; sub-category]])-1)</f>
        <v>film &amp; video</v>
      </c>
      <c r="P989" t="str">
        <f>RIGHT(Table1[[#This Row],[category &amp; sub-category]],LEN(Table1[[#This Row],[category &amp; sub-category]])-FIND("/",Table1[[#This Row],[category &amp; sub-category]]))</f>
        <v>documentary</v>
      </c>
      <c r="Q989" s="4">
        <f>ROUND(((Table1[[#This Row],[pledged]]/Table1[[#This Row],[goal]])*100),0)</f>
        <v>217</v>
      </c>
      <c r="R989">
        <f>IFERROR(ROUND((Table1[[#This Row],[pledged]]/Table1[[#This Row],[backers_count]]),2),Table1[[#This Row],[pledged]])</f>
        <v>28</v>
      </c>
      <c r="S989" s="9">
        <f>(((Table1[[#This Row],[launched_at]]/60)/60)/24)+DATE(1970,1,1)</f>
        <v>42852.208333333328</v>
      </c>
      <c r="T989" s="9">
        <f>(((Table1[[#This Row],[deadline]]/60)/60)/24)+DATE(1970,1,1)</f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tr">
        <f>LEFT(Table1[[#This Row],[category &amp; sub-category]],FIND("/",Table1[[#This Row],[category &amp; sub-category]])-1)</f>
        <v>publishing</v>
      </c>
      <c r="P990" t="str">
        <f>RIGHT(Table1[[#This Row],[category &amp; sub-category]],LEN(Table1[[#This Row],[category &amp; sub-category]])-FIND("/",Table1[[#This Row],[category &amp; sub-category]]))</f>
        <v>radio &amp; podcasts</v>
      </c>
      <c r="Q990" s="4">
        <f>ROUND(((Table1[[#This Row],[pledged]]/Table1[[#This Row],[goal]])*100),0)</f>
        <v>52</v>
      </c>
      <c r="R990">
        <f>IFERROR(ROUND((Table1[[#This Row],[pledged]]/Table1[[#This Row],[backers_count]]),2),Table1[[#This Row],[pledged]])</f>
        <v>76.55</v>
      </c>
      <c r="S990" s="9">
        <f>(((Table1[[#This Row],[launched_at]]/60)/60)/24)+DATE(1970,1,1)</f>
        <v>42686.25</v>
      </c>
      <c r="T990" s="9">
        <f>(((Table1[[#This Row],[deadline]]/60)/60)/24)+DATE(1970,1,1)</f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tr">
        <f>LEFT(Table1[[#This Row],[category &amp; sub-category]],FIND("/",Table1[[#This Row],[category &amp; sub-category]])-1)</f>
        <v>publishing</v>
      </c>
      <c r="P991" t="str">
        <f>RIGHT(Table1[[#This Row],[category &amp; sub-category]],LEN(Table1[[#This Row],[category &amp; sub-category]])-FIND("/",Table1[[#This Row],[category &amp; sub-category]]))</f>
        <v>translations</v>
      </c>
      <c r="Q991" s="4">
        <f>ROUND(((Table1[[#This Row],[pledged]]/Table1[[#This Row],[goal]])*100),0)</f>
        <v>500</v>
      </c>
      <c r="R991">
        <f>IFERROR(ROUND((Table1[[#This Row],[pledged]]/Table1[[#This Row],[backers_count]]),2),Table1[[#This Row],[pledged]])</f>
        <v>53.05</v>
      </c>
      <c r="S991" s="9">
        <f>(((Table1[[#This Row],[launched_at]]/60)/60)/24)+DATE(1970,1,1)</f>
        <v>43571.208333333328</v>
      </c>
      <c r="T991" s="9">
        <f>(((Table1[[#This Row],[deadline]]/60)/60)/24)+DATE(1970,1,1)</f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tr">
        <f>LEFT(Table1[[#This Row],[category &amp; sub-category]],FIND("/",Table1[[#This Row],[category &amp; sub-category]])-1)</f>
        <v>film &amp; video</v>
      </c>
      <c r="P992" t="str">
        <f>RIGHT(Table1[[#This Row],[category &amp; sub-category]],LEN(Table1[[#This Row],[category &amp; sub-category]])-FIND("/",Table1[[#This Row],[category &amp; sub-category]]))</f>
        <v>drama</v>
      </c>
      <c r="Q992" s="4">
        <f>ROUND(((Table1[[#This Row],[pledged]]/Table1[[#This Row],[goal]])*100),0)</f>
        <v>88</v>
      </c>
      <c r="R992">
        <f>IFERROR(ROUND((Table1[[#This Row],[pledged]]/Table1[[#This Row],[backers_count]]),2),Table1[[#This Row],[pledged]])</f>
        <v>106.86</v>
      </c>
      <c r="S992" s="9">
        <f>(((Table1[[#This Row],[launched_at]]/60)/60)/24)+DATE(1970,1,1)</f>
        <v>42432.25</v>
      </c>
      <c r="T992" s="9">
        <f>(((Table1[[#This Row],[deadline]]/60)/60)/24)+DATE(1970,1,1)</f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tr">
        <f>LEFT(Table1[[#This Row],[category &amp; sub-category]],FIND("/",Table1[[#This Row],[category &amp; sub-category]])-1)</f>
        <v>music</v>
      </c>
      <c r="P993" t="str">
        <f>RIGHT(Table1[[#This Row],[category &amp; sub-category]],LEN(Table1[[#This Row],[category &amp; sub-category]])-FIND("/",Table1[[#This Row],[category &amp; sub-category]]))</f>
        <v>rock</v>
      </c>
      <c r="Q993" s="4">
        <f>ROUND(((Table1[[#This Row],[pledged]]/Table1[[#This Row],[goal]])*100),0)</f>
        <v>113</v>
      </c>
      <c r="R993">
        <f>IFERROR(ROUND((Table1[[#This Row],[pledged]]/Table1[[#This Row],[backers_count]]),2),Table1[[#This Row],[pledged]])</f>
        <v>46.02</v>
      </c>
      <c r="S993" s="9">
        <f>(((Table1[[#This Row],[launched_at]]/60)/60)/24)+DATE(1970,1,1)</f>
        <v>41907.208333333336</v>
      </c>
      <c r="T993" s="9">
        <f>(((Table1[[#This Row],[deadline]]/60)/60)/24)+DATE(1970,1,1)</f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tr">
        <f>LEFT(Table1[[#This Row],[category &amp; sub-category]],FIND("/",Table1[[#This Row],[category &amp; sub-category]])-1)</f>
        <v>film &amp; video</v>
      </c>
      <c r="P994" t="str">
        <f>RIGHT(Table1[[#This Row],[category &amp; sub-category]],LEN(Table1[[#This Row],[category &amp; sub-category]])-FIND("/",Table1[[#This Row],[category &amp; sub-category]]))</f>
        <v>drama</v>
      </c>
      <c r="Q994" s="4">
        <f>ROUND(((Table1[[#This Row],[pledged]]/Table1[[#This Row],[goal]])*100),0)</f>
        <v>427</v>
      </c>
      <c r="R994">
        <f>IFERROR(ROUND((Table1[[#This Row],[pledged]]/Table1[[#This Row],[backers_count]]),2),Table1[[#This Row],[pledged]])</f>
        <v>100.17</v>
      </c>
      <c r="S994" s="9">
        <f>(((Table1[[#This Row],[launched_at]]/60)/60)/24)+DATE(1970,1,1)</f>
        <v>43227.208333333328</v>
      </c>
      <c r="T994" s="9">
        <f>(((Table1[[#This Row],[deadline]]/60)/60)/24)+DATE(1970,1,1)</f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tr">
        <f>LEFT(Table1[[#This Row],[category &amp; sub-category]],FIND("/",Table1[[#This Row],[category &amp; sub-category]])-1)</f>
        <v>photography</v>
      </c>
      <c r="P995" t="str">
        <f>RIGHT(Table1[[#This Row],[category &amp; sub-category]],LEN(Table1[[#This Row],[category &amp; sub-category]])-FIND("/",Table1[[#This Row],[category &amp; sub-category]]))</f>
        <v>photography books</v>
      </c>
      <c r="Q995" s="4">
        <f>ROUND(((Table1[[#This Row],[pledged]]/Table1[[#This Row],[goal]])*100),0)</f>
        <v>78</v>
      </c>
      <c r="R995">
        <f>IFERROR(ROUND((Table1[[#This Row],[pledged]]/Table1[[#This Row],[backers_count]]),2),Table1[[#This Row],[pledged]])</f>
        <v>101.44</v>
      </c>
      <c r="S995" s="9">
        <f>(((Table1[[#This Row],[launched_at]]/60)/60)/24)+DATE(1970,1,1)</f>
        <v>42362.25</v>
      </c>
      <c r="T995" s="9">
        <f>(((Table1[[#This Row],[deadline]]/60)/60)/24)+DATE(1970,1,1)</f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tr">
        <f>LEFT(Table1[[#This Row],[category &amp; sub-category]],FIND("/",Table1[[#This Row],[category &amp; sub-category]])-1)</f>
        <v>publishing</v>
      </c>
      <c r="P996" t="str">
        <f>RIGHT(Table1[[#This Row],[category &amp; sub-category]],LEN(Table1[[#This Row],[category &amp; sub-category]])-FIND("/",Table1[[#This Row],[category &amp; sub-category]]))</f>
        <v>translations</v>
      </c>
      <c r="Q996" s="4">
        <f>ROUND(((Table1[[#This Row],[pledged]]/Table1[[#This Row],[goal]])*100),0)</f>
        <v>52</v>
      </c>
      <c r="R996">
        <f>IFERROR(ROUND((Table1[[#This Row],[pledged]]/Table1[[#This Row],[backers_count]]),2),Table1[[#This Row],[pledged]])</f>
        <v>87.97</v>
      </c>
      <c r="S996" s="9">
        <f>(((Table1[[#This Row],[launched_at]]/60)/60)/24)+DATE(1970,1,1)</f>
        <v>41929.208333333336</v>
      </c>
      <c r="T996" s="9">
        <f>(((Table1[[#This Row],[deadline]]/60)/60)/24)+DATE(1970,1,1)</f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tr">
        <f>LEFT(Table1[[#This Row],[category &amp; sub-category]],FIND("/",Table1[[#This Row],[category &amp; sub-category]])-1)</f>
        <v>food</v>
      </c>
      <c r="P997" t="str">
        <f>RIGHT(Table1[[#This Row],[category &amp; sub-category]],LEN(Table1[[#This Row],[category &amp; sub-category]])-FIND("/",Table1[[#This Row],[category &amp; sub-category]]))</f>
        <v>food trucks</v>
      </c>
      <c r="Q997" s="4">
        <f>ROUND(((Table1[[#This Row],[pledged]]/Table1[[#This Row],[goal]])*100),0)</f>
        <v>157</v>
      </c>
      <c r="R997">
        <f>IFERROR(ROUND((Table1[[#This Row],[pledged]]/Table1[[#This Row],[backers_count]]),2),Table1[[#This Row],[pledged]])</f>
        <v>75</v>
      </c>
      <c r="S997" s="9">
        <f>(((Table1[[#This Row],[launched_at]]/60)/60)/24)+DATE(1970,1,1)</f>
        <v>43408.208333333328</v>
      </c>
      <c r="T997" s="9">
        <f>(((Table1[[#This Row],[deadline]]/60)/60)/24)+DATE(1970,1,1)</f>
        <v>43437.25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tr">
        <f>LEFT(Table1[[#This Row],[category &amp; sub-category]],FIND("/",Table1[[#This Row],[category &amp; sub-category]])-1)</f>
        <v>theater</v>
      </c>
      <c r="P998" t="str">
        <f>RIGHT(Table1[[#This Row],[category &amp; sub-category]],LEN(Table1[[#This Row],[category &amp; sub-category]])-FIND("/",Table1[[#This Row],[category &amp; sub-category]]))</f>
        <v>plays</v>
      </c>
      <c r="Q998" s="4">
        <f>ROUND(((Table1[[#This Row],[pledged]]/Table1[[#This Row],[goal]])*100),0)</f>
        <v>73</v>
      </c>
      <c r="R998">
        <f>IFERROR(ROUND((Table1[[#This Row],[pledged]]/Table1[[#This Row],[backers_count]]),2),Table1[[#This Row],[pledged]])</f>
        <v>42.98</v>
      </c>
      <c r="S998" s="9">
        <f>(((Table1[[#This Row],[launched_at]]/60)/60)/24)+DATE(1970,1,1)</f>
        <v>41276.25</v>
      </c>
      <c r="T998" s="9">
        <f>(((Table1[[#This Row],[deadline]]/60)/60)/24)+DATE(1970,1,1)</f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tr">
        <f>LEFT(Table1[[#This Row],[category &amp; sub-category]],FIND("/",Table1[[#This Row],[category &amp; sub-category]])-1)</f>
        <v>theater</v>
      </c>
      <c r="P999" t="str">
        <f>RIGHT(Table1[[#This Row],[category &amp; sub-category]],LEN(Table1[[#This Row],[category &amp; sub-category]])-FIND("/",Table1[[#This Row],[category &amp; sub-category]]))</f>
        <v>plays</v>
      </c>
      <c r="Q999" s="4">
        <f>ROUND(((Table1[[#This Row],[pledged]]/Table1[[#This Row],[goal]])*100),0)</f>
        <v>61</v>
      </c>
      <c r="R999">
        <f>IFERROR(ROUND((Table1[[#This Row],[pledged]]/Table1[[#This Row],[backers_count]]),2),Table1[[#This Row],[pledged]])</f>
        <v>33.119999999999997</v>
      </c>
      <c r="S999" s="9">
        <f>(((Table1[[#This Row],[launched_at]]/60)/60)/24)+DATE(1970,1,1)</f>
        <v>41659.25</v>
      </c>
      <c r="T999" s="9">
        <f>(((Table1[[#This Row],[deadline]]/60)/60)/24)+DATE(1970,1,1)</f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tr">
        <f>LEFT(Table1[[#This Row],[category &amp; sub-category]],FIND("/",Table1[[#This Row],[category &amp; sub-category]])-1)</f>
        <v>music</v>
      </c>
      <c r="P1000" t="str">
        <f>RIGHT(Table1[[#This Row],[category &amp; sub-category]],LEN(Table1[[#This Row],[category &amp; sub-category]])-FIND("/",Table1[[#This Row],[category &amp; sub-category]]))</f>
        <v>indie rock</v>
      </c>
      <c r="Q1000" s="4">
        <f>ROUND(((Table1[[#This Row],[pledged]]/Table1[[#This Row],[goal]])*100),0)</f>
        <v>57</v>
      </c>
      <c r="R1000">
        <f>IFERROR(ROUND((Table1[[#This Row],[pledged]]/Table1[[#This Row],[backers_count]]),2),Table1[[#This Row],[pledged]])</f>
        <v>101.13</v>
      </c>
      <c r="S1000" s="9">
        <f>(((Table1[[#This Row],[launched_at]]/60)/60)/24)+DATE(1970,1,1)</f>
        <v>40220.25</v>
      </c>
      <c r="T1000" s="9">
        <f>(((Table1[[#This Row],[deadline]]/60)/60)/24)+DATE(1970,1,1)</f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tr">
        <f>LEFT(Table1[[#This Row],[category &amp; sub-category]],FIND("/",Table1[[#This Row],[category &amp; sub-category]])-1)</f>
        <v>food</v>
      </c>
      <c r="P1001" t="str">
        <f>RIGHT(Table1[[#This Row],[category &amp; sub-category]],LEN(Table1[[#This Row],[category &amp; sub-category]])-FIND("/",Table1[[#This Row],[category &amp; sub-category]]))</f>
        <v>food trucks</v>
      </c>
      <c r="Q1001" s="4">
        <f>ROUND(((Table1[[#This Row],[pledged]]/Table1[[#This Row],[goal]])*100),0)</f>
        <v>57</v>
      </c>
      <c r="R1001">
        <f>IFERROR(ROUND((Table1[[#This Row],[pledged]]/Table1[[#This Row],[backers_count]]),2),Table1[[#This Row],[pledged]])</f>
        <v>55.99</v>
      </c>
      <c r="S1001" s="9">
        <f>(((Table1[[#This Row],[launched_at]]/60)/60)/24)+DATE(1970,1,1)</f>
        <v>42550.208333333328</v>
      </c>
      <c r="T1001" s="9">
        <f>(((Table1[[#This Row],[deadline]]/60)/60)/24)+DATE(1970,1,1)</f>
        <v>42557.208333333328</v>
      </c>
    </row>
  </sheetData>
  <conditionalFormatting sqref="F2:F1001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E61E-734F-4A8E-9CFB-091B7A9AFFFB}">
  <dimension ref="A1:F14"/>
  <sheetViews>
    <sheetView zoomScale="98" zoomScaleNormal="98" workbookViewId="0">
      <selection activeCell="C8" sqref="C8"/>
    </sheetView>
  </sheetViews>
  <sheetFormatPr defaultRowHeight="15.5" x14ac:dyDescent="0.35"/>
  <cols>
    <col min="1" max="1" width="16.83203125" bestFit="1" customWidth="1"/>
    <col min="2" max="2" width="15.58203125" bestFit="1" customWidth="1"/>
    <col min="3" max="3" width="5.75" bestFit="1" customWidth="1"/>
    <col min="4" max="4" width="4" bestFit="1" customWidth="1"/>
    <col min="5" max="5" width="9.33203125" bestFit="1" customWidth="1"/>
    <col min="6" max="6" width="11.25" bestFit="1" customWidth="1"/>
  </cols>
  <sheetData>
    <row r="1" spans="1:6" x14ac:dyDescent="0.35">
      <c r="A1" s="6" t="s">
        <v>6</v>
      </c>
      <c r="B1" t="s">
        <v>2033</v>
      </c>
    </row>
    <row r="3" spans="1:6" x14ac:dyDescent="0.35">
      <c r="A3" s="6" t="s">
        <v>2036</v>
      </c>
      <c r="B3" s="6" t="s">
        <v>2034</v>
      </c>
    </row>
    <row r="4" spans="1:6" x14ac:dyDescent="0.35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2041</v>
      </c>
      <c r="E8">
        <v>4</v>
      </c>
      <c r="F8">
        <v>4</v>
      </c>
    </row>
    <row r="9" spans="1:6" x14ac:dyDescent="0.35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A6C3-640F-4515-A334-2E798853D3EA}">
  <dimension ref="A1:F30"/>
  <sheetViews>
    <sheetView workbookViewId="0">
      <selection activeCell="G33" sqref="G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2033</v>
      </c>
    </row>
    <row r="2" spans="1:6" x14ac:dyDescent="0.35">
      <c r="A2" s="6" t="s">
        <v>2031</v>
      </c>
      <c r="B2" t="s">
        <v>2033</v>
      </c>
    </row>
    <row r="4" spans="1:6" x14ac:dyDescent="0.35">
      <c r="A4" s="6" t="s">
        <v>2036</v>
      </c>
      <c r="B4" s="6" t="s">
        <v>2034</v>
      </c>
    </row>
    <row r="5" spans="1:6" x14ac:dyDescent="0.35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2048</v>
      </c>
      <c r="E7">
        <v>4</v>
      </c>
      <c r="F7">
        <v>4</v>
      </c>
    </row>
    <row r="8" spans="1:6" x14ac:dyDescent="0.3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2051</v>
      </c>
      <c r="C10">
        <v>8</v>
      </c>
      <c r="E10">
        <v>10</v>
      </c>
      <c r="F10">
        <v>18</v>
      </c>
    </row>
    <row r="11" spans="1:6" x14ac:dyDescent="0.3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2056</v>
      </c>
      <c r="C15">
        <v>3</v>
      </c>
      <c r="E15">
        <v>4</v>
      </c>
      <c r="F15">
        <v>7</v>
      </c>
    </row>
    <row r="16" spans="1:6" x14ac:dyDescent="0.3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2061</v>
      </c>
      <c r="C20">
        <v>4</v>
      </c>
      <c r="E20">
        <v>4</v>
      </c>
      <c r="F20">
        <v>8</v>
      </c>
    </row>
    <row r="21" spans="1:6" x14ac:dyDescent="0.3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2066</v>
      </c>
      <c r="C25">
        <v>7</v>
      </c>
      <c r="E25">
        <v>14</v>
      </c>
      <c r="F25">
        <v>21</v>
      </c>
    </row>
    <row r="26" spans="1:6" x14ac:dyDescent="0.3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2070</v>
      </c>
      <c r="E29">
        <v>3</v>
      </c>
      <c r="F29">
        <v>3</v>
      </c>
    </row>
    <row r="30" spans="1:6" x14ac:dyDescent="0.3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EA97-39E9-4A0B-BC87-325C69C1ABB6}">
  <dimension ref="A1:E18"/>
  <sheetViews>
    <sheetView workbookViewId="0">
      <selection activeCell="S23" sqref="S23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6" t="s">
        <v>2031</v>
      </c>
      <c r="B1" t="s">
        <v>2033</v>
      </c>
    </row>
    <row r="2" spans="1:5" x14ac:dyDescent="0.35">
      <c r="A2" s="6" t="s">
        <v>2085</v>
      </c>
      <c r="B2" t="s">
        <v>2033</v>
      </c>
    </row>
    <row r="4" spans="1:5" x14ac:dyDescent="0.35">
      <c r="A4" s="6" t="s">
        <v>2036</v>
      </c>
      <c r="B4" s="6" t="s">
        <v>2034</v>
      </c>
    </row>
    <row r="5" spans="1:5" x14ac:dyDescent="0.35">
      <c r="A5" s="6" t="s">
        <v>2037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1557-CB86-4392-9019-40DDACF887EE}">
  <dimension ref="A1:H13"/>
  <sheetViews>
    <sheetView workbookViewId="0">
      <selection activeCell="M16" sqref="M16"/>
    </sheetView>
  </sheetViews>
  <sheetFormatPr defaultRowHeight="15.5" x14ac:dyDescent="0.35"/>
  <cols>
    <col min="1" max="1" width="26.4140625" bestFit="1" customWidth="1"/>
    <col min="2" max="2" width="16.83203125" bestFit="1" customWidth="1"/>
    <col min="3" max="3" width="13.4140625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COUNTIFS(Table1[goal],"&lt;1000",Table1[outcome],"successful")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2095</v>
      </c>
      <c r="B3">
        <f>COUNTIFS(Table1[goal],"&gt;=1000",Table1[goal],"&lt;=4999",Table1[outcome],"successful")</f>
        <v>191</v>
      </c>
      <c r="C3">
        <f>COUNTIFS(Table1[goal],"&gt;=1000",Table1[goal],"&lt;=4999",Table1[outcome],"failed")</f>
        <v>38</v>
      </c>
      <c r="D3">
        <f>COUNTIFS(Table1[goal],"&gt;=1000",Table1[goal],"&lt;=4999",Table1[outcome],"canceled")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t="s">
        <v>2096</v>
      </c>
      <c r="B4">
        <f>COUNTIFS(Table1[goal],"&gt;=5000",Table1[goal],"&lt;=9999",Table1[outcome],"successful")</f>
        <v>164</v>
      </c>
      <c r="C4">
        <f>COUNTIFS(Table1[goal],"&gt;=5000",Table1[goal],"&lt;=9999",Table1[outcome],"failed")</f>
        <v>126</v>
      </c>
      <c r="D4">
        <f>COUNTIFS(Table1[goal],"&gt;=5000",Table1[goal],"&lt;=9999",Table1[outcome],"canceled")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2097</v>
      </c>
      <c r="B5">
        <f>COUNTIFS(Table1[goal],"&gt;=10000",Table1[goal],"&lt;=14999",Table1[outcome],"successful")</f>
        <v>4</v>
      </c>
      <c r="C5">
        <f>COUNTIFS(Table1[goal],"&gt;=10000",Table1[goal],"&lt;=14999",Table1[outcome],"failed")</f>
        <v>5</v>
      </c>
      <c r="D5">
        <f>COUNTIFS(Table1[goal],"&gt;=10000",Table1[goal],"&lt;=14999",Table1[outcome],"canceled")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2098</v>
      </c>
      <c r="B6">
        <f>COUNTIFS(Table1[goal],"&gt;=15000",Table1[goal],"&lt;=19999",Table1[outcome],"successful")</f>
        <v>10</v>
      </c>
      <c r="C6">
        <f>COUNTIFS(Table1[goal],"&gt;=15000",Table1[goal],"&lt;=19999",Table1[outcome],"failed")</f>
        <v>0</v>
      </c>
      <c r="D6">
        <f>COUNTIFS(Table1[goal],"&gt;=15000",Table1[goal],"&lt;=19999",Table1[outcome],"canceled")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2099</v>
      </c>
      <c r="B7">
        <f>COUNTIFS(Table1[goal],"&gt;=20000",Table1[goal],"&lt;=24999",Table1[outcome],"successful")</f>
        <v>7</v>
      </c>
      <c r="C7">
        <f>COUNTIFS(Table1[goal],"&gt;=20000",Table1[goal],"&lt;=24999",Table1[outcome],"failed")</f>
        <v>0</v>
      </c>
      <c r="D7">
        <f>COUNTIFS(Table1[goal],"&gt;=20000",Table1[goal],"&lt;=24999",Table1[outcome],"canceled")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2100</v>
      </c>
      <c r="B8">
        <f>COUNTIFS(Table1[goal],"&gt;=25000",Table1[goal],"&lt;=29999",Table1[outcome],"successful")</f>
        <v>11</v>
      </c>
      <c r="C8">
        <f>COUNTIFS(Table1[goal],"&gt;=25000",Table1[goal],"&lt;=29999",Table1[outcome],"failed")</f>
        <v>3</v>
      </c>
      <c r="D8">
        <f>COUNTIFS(Table1[goal],"&gt;=25000",Table1[goal],"&lt;=29999",Table1[outcome],"canceled")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2105</v>
      </c>
      <c r="B9">
        <f>COUNTIFS(Table1[goal],"&gt;=30000",Table1[goal],"&lt;=34999",Table1[outcome],"successful")</f>
        <v>7</v>
      </c>
      <c r="C9">
        <f>COUNTIFS(Table1[goal],"&gt;=30000",Table1[goal],"&lt;=34999",Table1[outcome],"failed")</f>
        <v>0</v>
      </c>
      <c r="D9">
        <f>COUNTIFS(Table1[goal],"&gt;=30000",Table1[goal],"&lt;=34999",Table1[outcome],"canceled")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2101</v>
      </c>
      <c r="B10">
        <f>COUNTIFS(Table1[goal],"&gt;=35000",Table1[goal],"&lt;=39999",Table1[outcome],"successful")</f>
        <v>8</v>
      </c>
      <c r="C10">
        <f>COUNTIFS(Table1[goal],"&gt;=35000",Table1[goal],"&lt;=39999",Table1[outcome],"failed")</f>
        <v>3</v>
      </c>
      <c r="D10">
        <f>COUNTIFS(Table1[goal],"&gt;=35000",Table1[goal],"&lt;=39999",Table1[outcome],"canceled")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2102</v>
      </c>
      <c r="B11">
        <f>COUNTIFS(Table1[goal],"&gt;=40000",Table1[goal],"&lt;=44999",Table1[outcome],"successful")</f>
        <v>11</v>
      </c>
      <c r="C11">
        <f>COUNTIFS(Table1[goal],"&gt;=40000",Table1[goal],"&lt;=44999",Table1[outcome],"failed")</f>
        <v>3</v>
      </c>
      <c r="D11">
        <f>COUNTIFS(Table1[goal],"&gt;=40000",Table1[goal],"&lt;=44999",Table1[outcome],"canceled")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2103</v>
      </c>
      <c r="B12">
        <f>COUNTIFS(Table1[goal],"&gt;=45000",Table1[goal],"&lt;=49999",Table1[outcome],"successful")</f>
        <v>8</v>
      </c>
      <c r="C12">
        <f>COUNTIFS(Table1[goal],"&gt;=45000",Table1[goal],"&lt;=49999",Table1[outcome],"failed")</f>
        <v>3</v>
      </c>
      <c r="D12">
        <f>COUNTIFS(Table1[goal],"&gt;=45000",Table1[goal],"&lt;=49999",Table1[outcome],"canceled")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2104</v>
      </c>
      <c r="B13">
        <f>COUNTIFS(Table1[goal],"&gt;50000",Table1[outcome],"successful")</f>
        <v>114</v>
      </c>
      <c r="C13">
        <f>COUNTIFS(Table1[goal],"&gt;50000",Table1[outcome],"failed")</f>
        <v>163</v>
      </c>
      <c r="D13">
        <f>COUNTIFS(Table1[goal],"&gt;50000",Table1[outcome],"canceled")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B3:D3 C4 C5:C1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0E45-64F3-4AF8-8EF6-209A7CF5D5B2}">
  <dimension ref="A1:K566"/>
  <sheetViews>
    <sheetView workbookViewId="0">
      <selection activeCell="O11" sqref="O11"/>
    </sheetView>
  </sheetViews>
  <sheetFormatPr defaultRowHeight="15.5" x14ac:dyDescent="0.35"/>
  <cols>
    <col min="1" max="1" width="9.33203125" bestFit="1" customWidth="1"/>
    <col min="2" max="2" width="12.83203125" bestFit="1" customWidth="1"/>
    <col min="4" max="4" width="11.25" customWidth="1"/>
    <col min="5" max="5" width="12.83203125" bestFit="1" customWidth="1"/>
    <col min="8" max="8" width="11.25" customWidth="1"/>
  </cols>
  <sheetData>
    <row r="1" spans="1:11" x14ac:dyDescent="0.35">
      <c r="A1" t="s">
        <v>4</v>
      </c>
      <c r="B1" t="s">
        <v>5</v>
      </c>
      <c r="D1" t="s">
        <v>4</v>
      </c>
      <c r="E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  <c r="G2" s="11" t="s">
        <v>2106</v>
      </c>
      <c r="J2" s="11" t="s">
        <v>2107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AVERAGE(B2:B566)</f>
        <v>851.14690265486729</v>
      </c>
      <c r="J3" t="s">
        <v>2108</v>
      </c>
      <c r="K3">
        <f>AVERAGE(E2:E365)</f>
        <v>585.61538461538464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MEDIAN(B2:B566)</f>
        <v>201</v>
      </c>
      <c r="J4" t="s">
        <v>2109</v>
      </c>
      <c r="K4">
        <f>MEDIAN(E2:E365)</f>
        <v>114.5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MIN(B2:B566)</f>
        <v>16</v>
      </c>
      <c r="J5" t="s">
        <v>2110</v>
      </c>
      <c r="K5">
        <f>MIN(E2:E365)</f>
        <v>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MAX(B2:B566)</f>
        <v>7295</v>
      </c>
      <c r="J6" t="s">
        <v>2111</v>
      </c>
      <c r="K6">
        <f>MAX(E2:E365)</f>
        <v>6080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_xlfn.VAR.S(B2:B566)</f>
        <v>1606216.5936295739</v>
      </c>
      <c r="J7" t="s">
        <v>2112</v>
      </c>
      <c r="K7">
        <f>_xlfn.VAR.S(E2:E365)</f>
        <v>924113.45496927318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  <c r="G8" t="s">
        <v>2113</v>
      </c>
      <c r="H8">
        <f>_xlfn.STDEV.S(B2:B566)</f>
        <v>1267.366006183523</v>
      </c>
      <c r="J8" t="s">
        <v>2113</v>
      </c>
      <c r="K8">
        <f>_xlfn.STDEV.S(E2:E365)</f>
        <v>961.30819978260524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Bar Chart</vt:lpstr>
      <vt:lpstr>Stacked Bar Chart 2</vt:lpstr>
      <vt:lpstr>Line Chart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Habib Rehman</cp:lastModifiedBy>
  <dcterms:created xsi:type="dcterms:W3CDTF">2021-09-29T18:52:28Z</dcterms:created>
  <dcterms:modified xsi:type="dcterms:W3CDTF">2023-08-07T21:42:28Z</dcterms:modified>
</cp:coreProperties>
</file>