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2c67622c13ee6a8b/Roma/"/>
    </mc:Choice>
  </mc:AlternateContent>
  <xr:revisionPtr revIDLastSave="63" documentId="13_ncr:1_{2A61612B-FD11-41F3-902C-E26B753AE3BB}" xr6:coauthVersionLast="47" xr6:coauthVersionMax="47" xr10:uidLastSave="{4DFDE935-CF43-4246-9B9A-31CD3A061F79}"/>
  <bookViews>
    <workbookView xWindow="2610" yWindow="2430" windowWidth="15375" windowHeight="7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I27" i="1" s="1"/>
  <c r="C27" i="1"/>
  <c r="C26" i="1"/>
  <c r="C25" i="1"/>
  <c r="O20" i="1"/>
  <c r="O19" i="1"/>
  <c r="O21" i="1"/>
  <c r="F26" i="1" s="1"/>
  <c r="I26" i="1" s="1"/>
  <c r="P20" i="1"/>
  <c r="P19" i="1"/>
  <c r="P21" i="1"/>
  <c r="F15" i="1"/>
  <c r="I15" i="1" s="1"/>
  <c r="C16" i="1"/>
  <c r="F16" i="1"/>
  <c r="I16" i="1" s="1"/>
  <c r="C14" i="1"/>
  <c r="C15" i="1"/>
  <c r="F25" i="1" l="1"/>
  <c r="I25" i="1" s="1"/>
  <c r="F14" i="1"/>
  <c r="I14" i="1" s="1"/>
</calcChain>
</file>

<file path=xl/sharedStrings.xml><?xml version="1.0" encoding="utf-8"?>
<sst xmlns="http://schemas.openxmlformats.org/spreadsheetml/2006/main" count="132" uniqueCount="75">
  <si>
    <t>Product_Name</t>
  </si>
  <si>
    <t>C_Id</t>
  </si>
  <si>
    <t>G_Id</t>
  </si>
  <si>
    <t>Pur_Price</t>
  </si>
  <si>
    <t>Sale_Price</t>
  </si>
  <si>
    <t>Discount</t>
  </si>
  <si>
    <t>Re_Order_Qty</t>
  </si>
  <si>
    <t>Expiry_Date</t>
  </si>
  <si>
    <t>Active</t>
  </si>
  <si>
    <t>Product-0001</t>
  </si>
  <si>
    <t>Mouse WireLess TP-150</t>
  </si>
  <si>
    <t>Company-0001</t>
  </si>
  <si>
    <t>Group-0001</t>
  </si>
  <si>
    <t>Packing-0001</t>
  </si>
  <si>
    <t>PackingToProduct</t>
  </si>
  <si>
    <t>Packing-0002</t>
  </si>
  <si>
    <t>Packing-0005</t>
  </si>
  <si>
    <t>Packing_ID</t>
  </si>
  <si>
    <t>Id
PK</t>
  </si>
  <si>
    <t>Product_ID
FK</t>
  </si>
  <si>
    <t>ADD Purchase Product</t>
  </si>
  <si>
    <t>Cotton</t>
  </si>
  <si>
    <t>Unit</t>
  </si>
  <si>
    <t>Packing</t>
  </si>
  <si>
    <t>null</t>
  </si>
  <si>
    <t>ComboBox Product</t>
  </si>
  <si>
    <t>Sale Invoice</t>
  </si>
  <si>
    <t>Product Name | Packing with Size |Expiry Date</t>
  </si>
  <si>
    <t>Mouse Wireless 150 | Cotton : 24 | 01.08.2025</t>
  </si>
  <si>
    <t>Mouse Wireless 150 | Unit : 1 | 01.08.2025</t>
  </si>
  <si>
    <t>Mouse Wireless 150 | Unit : 1 | 01.08.2021</t>
  </si>
  <si>
    <t>Mouse Wireless 150 | Cotton : 24 | 01.08.2021</t>
  </si>
  <si>
    <t>PACK_Qty</t>
  </si>
  <si>
    <t>Bonus Qty</t>
  </si>
  <si>
    <t>Pack_Qty</t>
  </si>
  <si>
    <t>Purchase_Qty</t>
  </si>
  <si>
    <t>delete</t>
  </si>
  <si>
    <t>Delete</t>
  </si>
  <si>
    <t>do</t>
  </si>
  <si>
    <t>hidded</t>
  </si>
  <si>
    <t>tax</t>
  </si>
  <si>
    <t>Invoice No</t>
  </si>
  <si>
    <t>Date</t>
  </si>
  <si>
    <t>Supp ID</t>
  </si>
  <si>
    <t>Payment Type</t>
  </si>
  <si>
    <t>Cash</t>
  </si>
  <si>
    <t>Total</t>
  </si>
  <si>
    <t>Amount Paid</t>
  </si>
  <si>
    <t>Dues</t>
  </si>
  <si>
    <t>Invoice Disc</t>
  </si>
  <si>
    <t>Invoice Other Charges</t>
  </si>
  <si>
    <t>Invoice Note</t>
  </si>
  <si>
    <t>nvarchar(200)</t>
  </si>
  <si>
    <t>Company Invoice No</t>
  </si>
  <si>
    <t>Product-0002</t>
  </si>
  <si>
    <t>Product Detail</t>
  </si>
  <si>
    <t>Qty Sold</t>
  </si>
  <si>
    <t>Abdul Majeed</t>
  </si>
  <si>
    <t>Purchase Product Detail</t>
  </si>
  <si>
    <t>Product_Id
PK</t>
  </si>
  <si>
    <t>Purchase Product Detail_ID
PK</t>
  </si>
  <si>
    <t>Total Amount</t>
  </si>
  <si>
    <t>Purchase Product Detail_ID
FK</t>
  </si>
  <si>
    <t>Daood</t>
  </si>
  <si>
    <t>INVX-0092</t>
  </si>
  <si>
    <t>INVX-00754</t>
  </si>
  <si>
    <t>edit by user</t>
  </si>
  <si>
    <t>Column1</t>
  </si>
  <si>
    <t>Sold Qty</t>
  </si>
  <si>
    <t>Profit</t>
  </si>
  <si>
    <t>Sold_Price</t>
  </si>
  <si>
    <t>Customer ID</t>
  </si>
  <si>
    <t>Cus-111</t>
  </si>
  <si>
    <t>Cus-0081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</si>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</sst>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vertical="top" wrapText="1"/>
    </xf>
    <xf numFmtId="0" fontId="1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</xdr:row>
      <xdr:rowOff>371475</xdr:rowOff>
    </xdr:from>
    <xdr:to>
      <xdr:col>0</xdr:col>
      <xdr:colOff>238125</xdr:colOff>
      <xdr:row>6</xdr:row>
      <xdr:rowOff>342901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F1BF595-F549-4130-B4DA-02DA8A55E778}"/>
            </a:ext>
          </a:extLst>
        </xdr:cNvPr>
        <xdr:cNvCxnSpPr/>
      </xdr:nvCxnSpPr>
      <xdr:spPr>
        <a:xfrm flipH="1" flipV="1">
          <a:off x="161925" y="704850"/>
          <a:ext cx="76200" cy="1533526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990600</xdr:colOff>
      <xdr:row>2</xdr:row>
      <xdr:rowOff>361950</xdr:rowOff>
    </xdr:from>
    <xdr:to>
      <xdr:col>4</xdr:col>
      <xdr:colOff>323850</xdr:colOff>
      <xdr:row>6</xdr:row>
      <xdr:rowOff>228600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C4F7FE4-140E-49FC-9E4C-E10A44FB50A6}"/>
            </a:ext>
          </a:extLst>
        </xdr:cNvPr>
        <xdr:cNvCxnSpPr/>
      </xdr:nvCxnSpPr>
      <xdr:spPr>
        <a:xfrm flipV="1">
          <a:off x="2105025" y="695325"/>
          <a:ext cx="3467100" cy="142875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666749</xdr:colOff>
      <xdr:row>3</xdr:row>
      <xdr:rowOff>276227</xdr:rowOff>
    </xdr:from>
    <xdr:to>
      <xdr:col>8</xdr:col>
      <xdr:colOff>628650</xdr:colOff>
      <xdr:row>18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B61233E-02D8-48CA-B67A-F09D0EAEA901}"/>
            </a:ext>
          </a:extLst>
        </xdr:cNvPr>
        <xdr:cNvCxnSpPr/>
      </xdr:nvCxnSpPr>
      <xdr:spPr>
        <a:xfrm flipH="1" flipV="1">
          <a:off x="12077699" y="1114427"/>
          <a:ext cx="2971801" cy="6124573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271461</xdr:colOff>
      <xdr:row>3</xdr:row>
      <xdr:rowOff>226222</xdr:rowOff>
    </xdr:from>
    <xdr:to>
      <xdr:col>9</xdr:col>
      <xdr:colOff>895350</xdr:colOff>
      <xdr:row>19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704472E-9B17-4726-8C47-090080931C5F}"/>
            </a:ext>
          </a:extLst>
        </xdr:cNvPr>
        <xdr:cNvCxnSpPr/>
      </xdr:nvCxnSpPr>
      <xdr:spPr>
        <a:xfrm flipH="1" flipV="1">
          <a:off x="13073061" y="1064422"/>
          <a:ext cx="3614739" cy="6479378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F87A5B-B3F6-4EB3-B17A-C0D529B6B386}" name="Table1" displayName="Table1" ref="A3:M5" totalsRowShown="0" headerRowDxfId="69" dataDxfId="68">
  <autoFilter ref="A3:M5" xr:uid="{F0F87A5B-B3F6-4EB3-B17A-C0D529B6B386}"/>
  <tableColumns count="13">
    <tableColumn id="1" xr3:uid="{C408B2EB-98A6-4C21-89FA-13E75735659A}" name="Id_x000a_PK" dataDxfId="67"/>
    <tableColumn id="2" xr3:uid="{702402A1-8AA3-447A-8547-9BB11FEB5EC2}" name="Product_Name" dataDxfId="66"/>
    <tableColumn id="3" xr3:uid="{147F709F-D3AF-4F29-B0C9-1A132BCF1DBE}" name="C_Id" dataDxfId="65"/>
    <tableColumn id="4" xr3:uid="{095269A2-C802-418A-8EBC-733C483B21FE}" name="G_Id" dataDxfId="64"/>
    <tableColumn id="5" xr3:uid="{A7A14B27-120D-4254-B6AE-7C841CEA42B8}" name="Packing" dataDxfId="63"/>
    <tableColumn id="12" xr3:uid="{194C7CFD-BAE7-4135-BC42-7C6A6BBDBFD0}" name="PACK_Qty" dataDxfId="62"/>
    <tableColumn id="6" xr3:uid="{0E3D58E9-3BA3-4583-9839-D14D8E438998}" name="Pur_Price" dataDxfId="61"/>
    <tableColumn id="7" xr3:uid="{D3C49C47-3BB6-48E3-9299-8C1666B716EC}" name="Sale_Price" dataDxfId="60"/>
    <tableColumn id="8" xr3:uid="{8D1C828D-E46F-4FDA-9AC8-D368840E23B7}" name="Discount" dataDxfId="59"/>
    <tableColumn id="9" xr3:uid="{CB88E485-D369-4D9E-8A35-A4B189697239}" name="Re_Order_Qty" dataDxfId="58"/>
    <tableColumn id="10" xr3:uid="{25DD5561-D978-499A-8942-7879A4BCCE98}" name="Expiry_Date" dataDxfId="57"/>
    <tableColumn id="11" xr3:uid="{7E4B0930-0BFE-4965-AE85-DADB848D3669}" name="Active" dataDxfId="56"/>
    <tableColumn id="13" xr3:uid="{C33D2F6E-206E-41A6-9B04-1B846CEEBBF0}" name="tax" dataDxfId="5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B681FC-F49E-46DE-A958-A46CB550B1F1}" name="Table2" displayName="Table2" ref="A7:B10" totalsRowShown="0" headerRowDxfId="54" dataDxfId="53">
  <autoFilter ref="A7:B10" xr:uid="{0AB681FC-F49E-46DE-A958-A46CB550B1F1}"/>
  <tableColumns count="2">
    <tableColumn id="1" xr3:uid="{5F336886-5D06-499A-8E5A-7A47F0C66B08}" name="Product_ID_x000a_FK" dataDxfId="52"/>
    <tableColumn id="2" xr3:uid="{990ACB38-AE52-47FB-A773-8C7A371239E9}" name="Packing_ID" dataDxfId="5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E15714-B882-473C-8FC5-1674AD76F0E0}" name="Table14" displayName="Table14" ref="A13:N16" totalsRowShown="0" headerRowDxfId="50" dataDxfId="49">
  <autoFilter ref="A13:N16" xr:uid="{8AE15714-B882-473C-8FC5-1674AD76F0E0}"/>
  <tableColumns count="14">
    <tableColumn id="15" xr3:uid="{51DF4F07-3920-4B58-A127-7E295BA84DCB}" name="Invoice No" dataDxfId="48"/>
    <tableColumn id="24" xr3:uid="{A0F91BEE-8EA2-472A-A262-93ED54758737}" name="Company Invoice No" dataDxfId="47"/>
    <tableColumn id="14" xr3:uid="{BA4ED51A-A26E-4F46-A5E8-D4BD099F646F}" name="Date" dataDxfId="46">
      <calculatedColumnFormula>TODAY()</calculatedColumnFormula>
    </tableColumn>
    <tableColumn id="1" xr3:uid="{07190C4F-02AF-4B20-93F3-13706825FAAA}" name="Id_x000a_PK" dataDxfId="45"/>
    <tableColumn id="16" xr3:uid="{E25D4D3A-4198-401B-A9BA-C6CAB92E7621}" name="Supp ID" dataDxfId="44"/>
    <tableColumn id="17" xr3:uid="{79D0A9C8-095B-4CAE-9382-80816BED61D2}" name="Total" dataDxfId="43">
      <calculatedColumnFormula>SUMIF(Table4[],Table14[[#This Row],[Purchase Product Detail_ID
FK]],Table4[Total Amount])</calculatedColumnFormula>
    </tableColumn>
    <tableColumn id="18" xr3:uid="{5957121F-3BC7-423D-9DDA-4053BECF7E31}" name="Payment Type" dataDxfId="42"/>
    <tableColumn id="19" xr3:uid="{58AC89C7-507E-41F0-AA69-74F784EB0EAB}" name="Amount Paid" dataDxfId="41"/>
    <tableColumn id="20" xr3:uid="{07F69A00-DA09-4C27-8C3A-1BABA98D511F}" name="Dues" dataDxfId="40">
      <calculatedColumnFormula>Table14[[#This Row],[Total]]-Table14[[#This Row],[Amount Paid]]</calculatedColumnFormula>
    </tableColumn>
    <tableColumn id="21" xr3:uid="{6B7A31C2-6FEB-4476-852B-BBF8C500E333}" name="Invoice Disc" dataDxfId="39"/>
    <tableColumn id="22" xr3:uid="{5C7A3561-C502-486C-B915-5F4938C761E0}" name="Invoice Other Charges" dataDxfId="38"/>
    <tableColumn id="23" xr3:uid="{48A21E5C-4614-4B04-B1A5-172D8AE46477}" name="Invoice Note" dataDxfId="37"/>
    <tableColumn id="25" xr3:uid="{04E57EA7-2277-49B1-B6D9-F247BDC25F40}" name="Qty Sold" dataDxfId="36"/>
    <tableColumn id="26" xr3:uid="{48571954-2468-41E0-B8BA-F2FDF259B6D7}" name="Purchase Product Detail_ID_x000a_FK" dataDxfId="35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D35F6C-8A74-40E9-8A8F-07B4CA61358C}" name="Table4" displayName="Table4" ref="A18:P21" totalsRowShown="0" headerRowDxfId="34" dataDxfId="33" tableBorderDxfId="32">
  <autoFilter ref="A18:P21" xr:uid="{E0D35F6C-8A74-40E9-8A8F-07B4CA61358C}"/>
  <tableColumns count="16">
    <tableColumn id="1" xr3:uid="{6FC13D5D-8915-4A97-8FD2-7B97C9BD3372}" name="Purchase Product Detail_ID_x000a_PK" dataDxfId="31"/>
    <tableColumn id="2" xr3:uid="{E602E954-0C24-4314-9066-AA9AC7097FD0}" name="Product_Id_x000a_PK" dataDxfId="30"/>
    <tableColumn id="3" xr3:uid="{ADE4135E-FE3D-4284-8830-9B199DE693E4}" name="Product_Name" dataDxfId="29"/>
    <tableColumn id="4" xr3:uid="{E8AC7614-72B7-4E3B-A466-F3C6C4E05259}" name="C_Id" dataDxfId="28"/>
    <tableColumn id="5" xr3:uid="{0F97DD9E-14CB-4441-B28D-ED314FB4A504}" name="G_Id" dataDxfId="27"/>
    <tableColumn id="6" xr3:uid="{4E256068-F732-4991-B040-34FCD792AAEA}" name="Packing" dataDxfId="26"/>
    <tableColumn id="7" xr3:uid="{62FA91AE-22CB-4278-8EC4-240690797848}" name="Pack_Qty" dataDxfId="21"/>
    <tableColumn id="8" xr3:uid="{4653AD0B-DCFF-4B42-ACB6-B8F3F6D770A5}" name="Purchase_Qty" dataDxfId="19"/>
    <tableColumn id="9" xr3:uid="{D451142F-CDC1-45AF-8DC2-FF6A384765FE}" name="Pur_Price" dataDxfId="20"/>
    <tableColumn id="10" xr3:uid="{91AFED91-9CAE-47DE-9C0F-2D246EA5DB1A}" name="Sold_Price" dataDxfId="25"/>
    <tableColumn id="11" xr3:uid="{05736A1B-97A1-4FC4-AC42-39EE77234769}" name="Discount" dataDxfId="24"/>
    <tableColumn id="12" xr3:uid="{8B19AF98-8F29-4482-94E2-479621E588C8}" name="Bonus Qty" dataDxfId="23"/>
    <tableColumn id="13" xr3:uid="{99854ECC-5B28-4AF1-8608-5C1BE665D7FD}" name="Expiry_Date" dataDxfId="22"/>
    <tableColumn id="15" xr3:uid="{C3B15957-47C1-4D32-A6F3-69127ADD6789}" name="Sold Qty" dataDxfId="18"/>
    <tableColumn id="14" xr3:uid="{D39254BA-E103-4818-B72C-2A9D17A7206E}" name="Total Amount" dataDxfId="16">
      <calculatedColumnFormula>I19*H19-K19</calculatedColumnFormula>
    </tableColumn>
    <tableColumn id="16" xr3:uid="{291F49CC-FB29-4D0C-9A75-51624ED5C80A}" name="Profit" dataDxfId="17">
      <calculatedColumnFormula>Table4[[#This Row],[Sold Qty]]*H4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71A6B3-CB5A-40EE-89A7-81813F430849}" name="Table146" displayName="Table146" ref="A24:N27" totalsRowShown="0" headerRowDxfId="15" dataDxfId="14">
  <autoFilter ref="A24:N27" xr:uid="{FC71A6B3-CB5A-40EE-89A7-81813F430849}"/>
  <tableColumns count="14">
    <tableColumn id="15" xr3:uid="{0C1F83AC-47EA-41AE-B332-2D71F23F7781}" name="Invoice No" dataDxfId="13"/>
    <tableColumn id="24" xr3:uid="{CAC4E4DD-D874-4CB5-92F0-1FCF82AD15E8}" name="Customer ID" dataDxfId="0"/>
    <tableColumn id="14" xr3:uid="{20EBD026-39C0-49EE-81B0-E5E95B140F67}" name="Date" dataDxfId="12">
      <calculatedColumnFormula>TODAY()</calculatedColumnFormula>
    </tableColumn>
    <tableColumn id="1" xr3:uid="{C9E005AF-3EC6-4FEB-8C88-5C712CC26AC8}" name="Column2" dataDxfId="11"/>
    <tableColumn id="16" xr3:uid="{F478F004-B79D-4B00-80DE-ECEA3BEF4C08}" name="Column1" dataDxfId="10"/>
    <tableColumn id="17" xr3:uid="{47675DC9-5640-4B40-B05D-88D860B96B57}" name="Total" dataDxfId="9">
      <calculatedColumnFormula>SUMIF(Table4[],Table146[[#This Row],[Purchase Product Detail_ID
FK]],Table4[Total Amount])</calculatedColumnFormula>
    </tableColumn>
    <tableColumn id="18" xr3:uid="{21A2063B-F035-4082-B4EF-67F9604B008B}" name="Payment Type" dataDxfId="8"/>
    <tableColumn id="19" xr3:uid="{9843FEE6-AFFA-472B-810E-643044CBCC2F}" name="Amount Paid" dataDxfId="7"/>
    <tableColumn id="20" xr3:uid="{46795393-E4C9-4A48-8C36-7B8C58D6A431}" name="Dues" dataDxfId="6">
      <calculatedColumnFormula>Table146[[#This Row],[Total]]-Table146[[#This Row],[Amount Paid]]</calculatedColumnFormula>
    </tableColumn>
    <tableColumn id="21" xr3:uid="{57F03CF3-A374-4811-BCDA-3322CB00ADFF}" name="Invoice Disc" dataDxfId="5"/>
    <tableColumn id="22" xr3:uid="{AEC407B2-2DEE-4377-8E6B-6E59187F82CA}" name="Invoice Other Charges" dataDxfId="4"/>
    <tableColumn id="23" xr3:uid="{E34DEB69-3B45-4689-8DC3-26A0D773427A}" name="Invoice Note" dataDxfId="3"/>
    <tableColumn id="25" xr3:uid="{5B0AB670-00DF-4A69-83BE-23DF9A3123F1}" name="Qty Sold" dataDxfId="2"/>
    <tableColumn id="26" xr3:uid="{9CFF3F07-93B8-4127-A07A-BCAC655BC63B}" name="Purchase Product Detail_ID_x000a_FK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topLeftCell="A13" zoomScale="70" zoomScaleNormal="70" workbookViewId="0">
      <selection activeCell="E16" sqref="E16"/>
    </sheetView>
  </sheetViews>
  <sheetFormatPr defaultColWidth="13.7109375" defaultRowHeight="26.25" customHeight="1" x14ac:dyDescent="0.3"/>
  <cols>
    <col min="1" max="1" width="22.5703125" style="1" customWidth="1"/>
    <col min="2" max="2" width="24.7109375" style="1" customWidth="1"/>
    <col min="3" max="3" width="28.42578125" style="1" customWidth="1"/>
    <col min="4" max="4" width="18.5703125" style="1" bestFit="1" customWidth="1"/>
    <col min="5" max="5" width="31.28515625" style="1" bestFit="1" customWidth="1"/>
    <col min="6" max="6" width="21.42578125" style="1" bestFit="1" customWidth="1"/>
    <col min="7" max="7" width="20.7109375" style="1" bestFit="1" customWidth="1"/>
    <col min="8" max="8" width="24.140625" style="1" customWidth="1"/>
    <col min="9" max="9" width="20.42578125" style="1" bestFit="1" customWidth="1"/>
    <col min="10" max="10" width="27.42578125" style="1" bestFit="1" customWidth="1"/>
    <col min="11" max="11" width="23.7109375" style="1" bestFit="1" customWidth="1"/>
    <col min="12" max="12" width="22.42578125" style="1" bestFit="1" customWidth="1"/>
    <col min="13" max="13" width="20.7109375" style="1" customWidth="1"/>
    <col min="14" max="14" width="24.28515625" style="1" customWidth="1"/>
    <col min="15" max="15" width="23.7109375" style="1" bestFit="1" customWidth="1"/>
    <col min="16" max="16" width="17.5703125" style="1" bestFit="1" customWidth="1"/>
    <col min="17" max="17" width="13.7109375" style="1" bestFit="1" customWidth="1"/>
    <col min="18" max="18" width="26.85546875" style="1" bestFit="1" customWidth="1"/>
    <col min="19" max="19" width="24.85546875" style="1" bestFit="1" customWidth="1"/>
    <col min="20" max="20" width="13.7109375" style="1"/>
    <col min="21" max="21" width="24" style="1" bestFit="1" customWidth="1"/>
    <col min="22" max="22" width="39.42578125" style="1" bestFit="1" customWidth="1"/>
    <col min="23" max="23" width="24.5703125" style="1" bestFit="1" customWidth="1"/>
    <col min="24" max="24" width="18.5703125" style="1" bestFit="1" customWidth="1"/>
    <col min="25" max="16384" width="13.7109375" style="1"/>
  </cols>
  <sheetData>
    <row r="1" spans="1:14" ht="26.25" customHeight="1" x14ac:dyDescent="0.3">
      <c r="H1" s="1" t="s">
        <v>66</v>
      </c>
      <c r="I1" s="1" t="s">
        <v>66</v>
      </c>
    </row>
    <row r="2" spans="1:14" ht="26.25" customHeight="1" x14ac:dyDescent="0.4">
      <c r="A2" s="2" t="s">
        <v>55</v>
      </c>
      <c r="B2" s="6"/>
      <c r="C2" s="6"/>
      <c r="D2" s="6"/>
      <c r="E2" s="6"/>
      <c r="F2" s="6"/>
      <c r="G2" s="6" t="s">
        <v>39</v>
      </c>
      <c r="H2" s="6" t="s">
        <v>39</v>
      </c>
      <c r="I2" s="6" t="s">
        <v>39</v>
      </c>
      <c r="J2" s="6"/>
      <c r="K2" s="6" t="s">
        <v>37</v>
      </c>
      <c r="L2" s="6"/>
    </row>
    <row r="3" spans="1:14" s="3" customFormat="1" ht="38.25" customHeight="1" x14ac:dyDescent="0.25">
      <c r="A3" s="4" t="s">
        <v>18</v>
      </c>
      <c r="B3" s="3" t="s">
        <v>0</v>
      </c>
      <c r="C3" s="3" t="s">
        <v>1</v>
      </c>
      <c r="D3" s="3" t="s">
        <v>2</v>
      </c>
      <c r="E3" s="3" t="s">
        <v>23</v>
      </c>
      <c r="F3" s="3" t="s">
        <v>32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40</v>
      </c>
    </row>
    <row r="4" spans="1:14" ht="26.25" customHeight="1" x14ac:dyDescent="0.3">
      <c r="A4" s="1" t="s">
        <v>9</v>
      </c>
      <c r="B4" s="1" t="s">
        <v>10</v>
      </c>
      <c r="C4" s="1" t="s">
        <v>11</v>
      </c>
      <c r="D4" s="1" t="s">
        <v>12</v>
      </c>
      <c r="E4" s="1" t="s">
        <v>21</v>
      </c>
      <c r="F4" s="1">
        <v>24</v>
      </c>
      <c r="G4" s="6">
        <v>2600</v>
      </c>
      <c r="H4" s="6">
        <v>2800</v>
      </c>
      <c r="I4" s="6" t="s">
        <v>38</v>
      </c>
      <c r="J4" s="1">
        <v>10</v>
      </c>
      <c r="K4" s="1" t="s">
        <v>36</v>
      </c>
      <c r="L4" s="1" t="s">
        <v>8</v>
      </c>
    </row>
    <row r="5" spans="1:14" ht="26.25" customHeight="1" x14ac:dyDescent="0.3">
      <c r="A5" s="1" t="s">
        <v>54</v>
      </c>
      <c r="B5" s="1" t="s">
        <v>10</v>
      </c>
      <c r="C5" s="1" t="s">
        <v>11</v>
      </c>
      <c r="D5" s="1" t="s">
        <v>12</v>
      </c>
      <c r="E5" s="1" t="s">
        <v>22</v>
      </c>
      <c r="F5" s="1">
        <v>1</v>
      </c>
      <c r="G5" s="6">
        <v>120</v>
      </c>
      <c r="H5" s="6">
        <v>150</v>
      </c>
      <c r="I5" s="6" t="s">
        <v>38</v>
      </c>
      <c r="J5" s="1">
        <v>10</v>
      </c>
      <c r="K5" s="1" t="s">
        <v>36</v>
      </c>
      <c r="L5" s="1" t="s">
        <v>8</v>
      </c>
    </row>
    <row r="6" spans="1:14" ht="32.25" customHeight="1" x14ac:dyDescent="0.4">
      <c r="A6" s="2" t="s">
        <v>14</v>
      </c>
    </row>
    <row r="7" spans="1:14" ht="39.75" customHeight="1" x14ac:dyDescent="0.3">
      <c r="A7" s="4" t="s">
        <v>19</v>
      </c>
      <c r="B7" s="3" t="s">
        <v>17</v>
      </c>
    </row>
    <row r="8" spans="1:14" ht="26.25" customHeight="1" x14ac:dyDescent="0.3">
      <c r="A8" s="1" t="s">
        <v>9</v>
      </c>
      <c r="B8" s="1" t="s">
        <v>13</v>
      </c>
    </row>
    <row r="9" spans="1:14" ht="26.25" customHeight="1" x14ac:dyDescent="0.3">
      <c r="A9" s="1" t="s">
        <v>9</v>
      </c>
      <c r="B9" s="1" t="s">
        <v>15</v>
      </c>
    </row>
    <row r="10" spans="1:14" ht="26.25" customHeight="1" x14ac:dyDescent="0.3">
      <c r="A10" s="1" t="s">
        <v>9</v>
      </c>
      <c r="B10" s="1" t="s">
        <v>16</v>
      </c>
    </row>
    <row r="12" spans="1:14" ht="26.25" customHeight="1" x14ac:dyDescent="0.4">
      <c r="A12" s="2" t="s">
        <v>20</v>
      </c>
      <c r="M12" s="1" t="s">
        <v>36</v>
      </c>
    </row>
    <row r="13" spans="1:14" ht="66.75" customHeight="1" x14ac:dyDescent="0.3">
      <c r="A13" s="3" t="s">
        <v>41</v>
      </c>
      <c r="B13" s="3" t="s">
        <v>53</v>
      </c>
      <c r="C13" s="3" t="s">
        <v>42</v>
      </c>
      <c r="D13" s="4" t="s">
        <v>18</v>
      </c>
      <c r="E13" s="3" t="s">
        <v>43</v>
      </c>
      <c r="F13" s="3" t="s">
        <v>46</v>
      </c>
      <c r="G13" s="3" t="s">
        <v>44</v>
      </c>
      <c r="H13" s="3" t="s">
        <v>47</v>
      </c>
      <c r="I13" s="3" t="s">
        <v>48</v>
      </c>
      <c r="J13" s="3" t="s">
        <v>49</v>
      </c>
      <c r="K13" s="3" t="s">
        <v>50</v>
      </c>
      <c r="L13" s="3" t="s">
        <v>51</v>
      </c>
      <c r="M13" s="3" t="s">
        <v>56</v>
      </c>
      <c r="N13" s="12" t="s">
        <v>62</v>
      </c>
    </row>
    <row r="14" spans="1:14" ht="26.25" customHeight="1" x14ac:dyDescent="0.3">
      <c r="A14" s="1">
        <v>1</v>
      </c>
      <c r="B14" s="1" t="s">
        <v>64</v>
      </c>
      <c r="C14" s="7">
        <f t="shared" ref="C14:C15" ca="1" si="0">TODAY()</f>
        <v>44447</v>
      </c>
      <c r="D14" s="1" t="s">
        <v>9</v>
      </c>
      <c r="E14" s="1" t="s">
        <v>57</v>
      </c>
      <c r="F14" s="1">
        <f ca="1">SUMIF(Table4[],Table14[[#This Row],[Purchase Product Detail_ID
FK]],Table4[Total Amount])</f>
        <v>5799.9</v>
      </c>
      <c r="G14" s="1" t="s">
        <v>24</v>
      </c>
      <c r="H14" s="1">
        <v>0</v>
      </c>
      <c r="I14" s="1">
        <f ca="1">Table14[[#This Row],[Total]]-Table14[[#This Row],[Amount Paid]]</f>
        <v>5799.9</v>
      </c>
      <c r="J14" s="1">
        <v>50</v>
      </c>
      <c r="K14" s="1">
        <v>0</v>
      </c>
      <c r="L14" s="1" t="s">
        <v>52</v>
      </c>
      <c r="N14" s="1">
        <v>1</v>
      </c>
    </row>
    <row r="15" spans="1:14" ht="26.25" customHeight="1" x14ac:dyDescent="0.3">
      <c r="A15" s="1">
        <v>2</v>
      </c>
      <c r="B15" s="1" t="s">
        <v>65</v>
      </c>
      <c r="C15" s="7">
        <f t="shared" ca="1" si="0"/>
        <v>44447</v>
      </c>
      <c r="D15" s="1" t="s">
        <v>54</v>
      </c>
      <c r="E15" s="1" t="s">
        <v>63</v>
      </c>
      <c r="F15" s="1">
        <f ca="1">SUMIF(Table4[],Table14[[#This Row],[Purchase Product Detail_ID
FK]],Table4[Total Amount])</f>
        <v>960</v>
      </c>
      <c r="G15" s="1" t="s">
        <v>45</v>
      </c>
      <c r="H15" s="1">
        <v>500</v>
      </c>
      <c r="I15" s="1">
        <f ca="1">Table14[[#This Row],[Total]]-Table14[[#This Row],[Amount Paid]]</f>
        <v>460</v>
      </c>
      <c r="J15" s="1">
        <v>50</v>
      </c>
      <c r="K15" s="1">
        <v>0</v>
      </c>
      <c r="L15" s="1" t="s">
        <v>52</v>
      </c>
      <c r="N15" s="1">
        <v>2</v>
      </c>
    </row>
    <row r="16" spans="1:14" ht="26.25" customHeight="1" x14ac:dyDescent="0.3">
      <c r="C16" s="7">
        <f ca="1">TODAY()</f>
        <v>44447</v>
      </c>
      <c r="F16" s="13">
        <f ca="1">SUMIF(Table4[],Table14[[#This Row],[Purchase Product Detail_ID
FK]],Table4[Total Amount])</f>
        <v>0</v>
      </c>
      <c r="I16" s="13">
        <f ca="1">Table14[[#This Row],[Total]]-Table14[[#This Row],[Amount Paid]]</f>
        <v>0</v>
      </c>
    </row>
    <row r="17" spans="1:16" ht="26.25" customHeight="1" x14ac:dyDescent="0.3">
      <c r="A17" s="1" t="s">
        <v>58</v>
      </c>
    </row>
    <row r="18" spans="1:16" ht="60" customHeight="1" x14ac:dyDescent="0.3">
      <c r="A18" s="10" t="s">
        <v>60</v>
      </c>
      <c r="B18" s="10" t="s">
        <v>59</v>
      </c>
      <c r="C18" s="11" t="s">
        <v>0</v>
      </c>
      <c r="D18" s="11" t="s">
        <v>1</v>
      </c>
      <c r="E18" s="11" t="s">
        <v>2</v>
      </c>
      <c r="F18" s="11" t="s">
        <v>23</v>
      </c>
      <c r="G18" s="11" t="s">
        <v>34</v>
      </c>
      <c r="H18" s="11" t="s">
        <v>35</v>
      </c>
      <c r="I18" s="11" t="s">
        <v>3</v>
      </c>
      <c r="J18" s="11" t="s">
        <v>70</v>
      </c>
      <c r="K18" s="11" t="s">
        <v>5</v>
      </c>
      <c r="L18" s="11" t="s">
        <v>33</v>
      </c>
      <c r="M18" s="11" t="s">
        <v>7</v>
      </c>
      <c r="N18" s="11" t="s">
        <v>68</v>
      </c>
      <c r="O18" s="11" t="s">
        <v>61</v>
      </c>
      <c r="P18" s="11" t="s">
        <v>69</v>
      </c>
    </row>
    <row r="19" spans="1:16" ht="26.25" customHeight="1" x14ac:dyDescent="0.3">
      <c r="A19" s="6">
        <v>1</v>
      </c>
      <c r="B19" s="8" t="s">
        <v>9</v>
      </c>
      <c r="C19" s="8" t="s">
        <v>10</v>
      </c>
      <c r="D19" s="8" t="s">
        <v>11</v>
      </c>
      <c r="E19" s="8" t="s">
        <v>12</v>
      </c>
      <c r="F19" s="8" t="s">
        <v>21</v>
      </c>
      <c r="G19" s="8">
        <v>24</v>
      </c>
      <c r="H19" s="14">
        <v>2</v>
      </c>
      <c r="I19" s="8">
        <v>2600</v>
      </c>
      <c r="J19" s="8"/>
      <c r="K19" s="8">
        <v>0</v>
      </c>
      <c r="L19" s="8">
        <v>1</v>
      </c>
      <c r="M19" s="8">
        <v>2021</v>
      </c>
      <c r="N19" s="8">
        <v>2</v>
      </c>
      <c r="O19" s="8">
        <f>I19*H19-K19</f>
        <v>5200</v>
      </c>
      <c r="P19" s="16">
        <f>(Table4[[#This Row],[Sold Qty]]*H4)-(I19*Table4[[#This Row],[Sold Qty]])</f>
        <v>400</v>
      </c>
    </row>
    <row r="20" spans="1:16" ht="26.25" customHeight="1" x14ac:dyDescent="0.3">
      <c r="A20" s="6">
        <v>1</v>
      </c>
      <c r="B20" s="9" t="s">
        <v>54</v>
      </c>
      <c r="C20" s="9" t="s">
        <v>10</v>
      </c>
      <c r="D20" s="9" t="s">
        <v>11</v>
      </c>
      <c r="E20" s="9" t="s">
        <v>12</v>
      </c>
      <c r="F20" s="9" t="s">
        <v>22</v>
      </c>
      <c r="G20" s="9">
        <v>1</v>
      </c>
      <c r="H20" s="15">
        <v>6</v>
      </c>
      <c r="I20" s="9">
        <v>100</v>
      </c>
      <c r="J20" s="17"/>
      <c r="K20" s="19">
        <v>0.1</v>
      </c>
      <c r="L20" s="9">
        <v>1</v>
      </c>
      <c r="M20" s="9">
        <v>2021</v>
      </c>
      <c r="N20" s="8">
        <v>7</v>
      </c>
      <c r="O20" s="20">
        <f>(I20*H20)-K20</f>
        <v>599.9</v>
      </c>
      <c r="P20" s="16">
        <f>(Table4[[#This Row],[Sold Qty]]*H5)-(I20*Table4[[#This Row],[Sold Qty]])</f>
        <v>350</v>
      </c>
    </row>
    <row r="21" spans="1:16" ht="26.25" customHeight="1" x14ac:dyDescent="0.3">
      <c r="A21" s="6">
        <v>2</v>
      </c>
      <c r="B21" s="9" t="s">
        <v>54</v>
      </c>
      <c r="C21" s="9" t="s">
        <v>10</v>
      </c>
      <c r="D21" s="9" t="s">
        <v>11</v>
      </c>
      <c r="E21" s="9" t="s">
        <v>12</v>
      </c>
      <c r="F21" s="9" t="s">
        <v>22</v>
      </c>
      <c r="G21" s="9">
        <v>1</v>
      </c>
      <c r="H21" s="14">
        <v>8</v>
      </c>
      <c r="I21" s="8">
        <v>120</v>
      </c>
      <c r="J21" s="18"/>
      <c r="K21" s="9">
        <v>0</v>
      </c>
      <c r="L21" s="9">
        <v>0</v>
      </c>
      <c r="M21" s="8">
        <v>2025</v>
      </c>
      <c r="N21" s="8">
        <v>1</v>
      </c>
      <c r="O21" s="8">
        <f>I21*H21-K21</f>
        <v>960</v>
      </c>
      <c r="P21" s="16">
        <f>(Table4[[#This Row],[Sold Qty]]*H5)-(I21*Table4[[#This Row],[Sold Qty]])</f>
        <v>30</v>
      </c>
    </row>
    <row r="23" spans="1:16" ht="26.25" customHeight="1" x14ac:dyDescent="0.4">
      <c r="A23" s="2" t="s">
        <v>26</v>
      </c>
      <c r="M23" s="1" t="s">
        <v>36</v>
      </c>
    </row>
    <row r="24" spans="1:16" ht="37.5" x14ac:dyDescent="0.3">
      <c r="A24" s="3" t="s">
        <v>41</v>
      </c>
      <c r="B24" s="3" t="s">
        <v>71</v>
      </c>
      <c r="C24" s="3" t="s">
        <v>42</v>
      </c>
      <c r="D24" s="4" t="s">
        <v>74</v>
      </c>
      <c r="E24" s="3" t="s">
        <v>67</v>
      </c>
      <c r="F24" s="3" t="s">
        <v>46</v>
      </c>
      <c r="G24" s="3" t="s">
        <v>44</v>
      </c>
      <c r="H24" s="3" t="s">
        <v>47</v>
      </c>
      <c r="I24" s="3" t="s">
        <v>48</v>
      </c>
      <c r="J24" s="3" t="s">
        <v>49</v>
      </c>
      <c r="K24" s="3" t="s">
        <v>50</v>
      </c>
      <c r="L24" s="3" t="s">
        <v>51</v>
      </c>
      <c r="M24" s="3" t="s">
        <v>56</v>
      </c>
      <c r="N24" s="12" t="s">
        <v>62</v>
      </c>
    </row>
    <row r="25" spans="1:16" ht="26.25" customHeight="1" x14ac:dyDescent="0.3">
      <c r="A25" s="1">
        <v>1</v>
      </c>
      <c r="B25" s="1" t="s">
        <v>72</v>
      </c>
      <c r="C25" s="7">
        <f t="shared" ref="C25:C26" ca="1" si="1">TODAY()</f>
        <v>44447</v>
      </c>
      <c r="F25" s="1">
        <f ca="1">SUMIF(Table4[],Table146[[#This Row],[Purchase Product Detail_ID
FK]],Table4[Total Amount])</f>
        <v>5799.9</v>
      </c>
      <c r="G25" s="1" t="s">
        <v>24</v>
      </c>
      <c r="H25" s="1">
        <v>0</v>
      </c>
      <c r="I25" s="1">
        <f ca="1">Table146[[#This Row],[Total]]-Table146[[#This Row],[Amount Paid]]</f>
        <v>5799.9</v>
      </c>
      <c r="J25" s="1">
        <v>50</v>
      </c>
      <c r="K25" s="1">
        <v>0</v>
      </c>
      <c r="L25" s="1" t="s">
        <v>52</v>
      </c>
      <c r="N25" s="1">
        <v>1</v>
      </c>
    </row>
    <row r="26" spans="1:16" ht="26.25" customHeight="1" x14ac:dyDescent="0.3">
      <c r="A26" s="1">
        <v>2</v>
      </c>
      <c r="B26" s="1" t="s">
        <v>73</v>
      </c>
      <c r="C26" s="7">
        <f t="shared" ca="1" si="1"/>
        <v>44447</v>
      </c>
      <c r="F26" s="1">
        <f ca="1">SUMIF(Table4[],Table146[[#This Row],[Purchase Product Detail_ID
FK]],Table4[Total Amount])</f>
        <v>960</v>
      </c>
      <c r="G26" s="1" t="s">
        <v>45</v>
      </c>
      <c r="H26" s="1">
        <v>500</v>
      </c>
      <c r="I26" s="1">
        <f ca="1">Table146[[#This Row],[Total]]-Table146[[#This Row],[Amount Paid]]</f>
        <v>460</v>
      </c>
      <c r="J26" s="1">
        <v>50</v>
      </c>
      <c r="K26" s="1">
        <v>0</v>
      </c>
      <c r="L26" s="1" t="s">
        <v>52</v>
      </c>
      <c r="N26" s="1">
        <v>2</v>
      </c>
    </row>
    <row r="27" spans="1:16" ht="26.25" customHeight="1" x14ac:dyDescent="0.3">
      <c r="C27" s="7">
        <f ca="1">TODAY()</f>
        <v>44447</v>
      </c>
      <c r="F27" s="13">
        <f ca="1">SUMIF(Table4[],Table146[[#This Row],[Purchase Product Detail_ID
FK]],Table4[Total Amount])</f>
        <v>0</v>
      </c>
      <c r="I27" s="13">
        <f ca="1">Table146[[#This Row],[Total]]-Table146[[#This Row],[Amount Paid]]</f>
        <v>0</v>
      </c>
    </row>
  </sheetData>
  <phoneticPr fontId="3" type="noConversion"/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8D739-178A-45C6-B9D1-A3B9546099BD}">
  <dimension ref="A1:A8"/>
  <sheetViews>
    <sheetView workbookViewId="0">
      <selection activeCell="A9" sqref="A9"/>
    </sheetView>
  </sheetViews>
  <sheetFormatPr defaultRowHeight="15" x14ac:dyDescent="0.25"/>
  <cols>
    <col min="1" max="1" width="43.140625" bestFit="1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4" spans="1:1" x14ac:dyDescent="0.25">
      <c r="A4" s="5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</dc:creator>
  <cp:lastModifiedBy>Adv</cp:lastModifiedBy>
  <cp:lastPrinted>2021-09-07T07:16:25Z</cp:lastPrinted>
  <dcterms:created xsi:type="dcterms:W3CDTF">2015-06-05T18:17:20Z</dcterms:created>
  <dcterms:modified xsi:type="dcterms:W3CDTF">2021-09-08T05:23:54Z</dcterms:modified>
</cp:coreProperties>
</file>